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éeme" sheetId="1" state="visible" r:id="rId3"/>
    <sheet name="Parámetros" sheetId="2" state="visible" r:id="rId4"/>
    <sheet name="Pedidos" sheetId="3" state="visible" r:id="rId5"/>
    <sheet name="Clientes" sheetId="4" state="visible" r:id="rId6"/>
    <sheet name="Resumen" sheetId="5" state="visible" r:id="rId7"/>
    <sheet name="Validación" sheetId="6" state="visible" r:id="rId8"/>
  </sheets>
  <definedNames>
    <definedName function="false" hidden="true" localSheetId="3" name="_xlnm._FilterDatabase" vbProcedure="false">Clientes!$A$1:$Q$2401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<sst xmlns="http://schemas.openxmlformats.org/spreadsheetml/2006/main" count="25145" uniqueCount="9046">
  <si>
    <t xml:space="preserve">Análisis de abandono de clientes: quién va a dejar de comprar</t>
  </si>
  <si>
    <t xml:space="preserve">Plantilla de Bebow Data (bebow.es/datos/). Datos ficticios de la misma tienda online de café de los ejemplos de análisis RFM y CLV: 2.400 clientes y sus pedidos de octubre de 2024 a septiembre de 2026.</t>
  </si>
  <si>
    <t xml:space="preserve">Cómo usarla con tus datos</t>
  </si>
  <si>
    <t xml:space="preserve">1. Pega tus pedidos en la hoja Pedidos (columnas A a D).</t>
  </si>
  <si>
    <t xml:space="preserve">2. Pega tus clientes en la hoja Clientes (columnas A a E). El resto de columnas se calcula solo.</t>
  </si>
  <si>
    <t xml:space="preserve">3. En Parámetros, pon la fecha del análisis (el día siguiente a tu último pedido) y, si quieres, cambia los umbrales de riesgo (celdas en amarillo).</t>
  </si>
  <si>
    <t xml:space="preserve">4. Ordena o filtra la hoja Clientes por probabilidad de abandono y mira el resumen en la hoja Resumen.</t>
  </si>
  <si>
    <t xml:space="preserve">Si tienes más de 7.000 pedidos o más de 2.400 clientes, amplía los rangos de las fórmulas.</t>
  </si>
  <si>
    <t xml:space="preserve">Qué calcula</t>
  </si>
  <si>
    <t xml:space="preserve">Cliente activo: ha comprado al menos 2 veces y su última compra fue hace 180 días o menos. Cliente perdido: lleva más de 180 días sin comprar.</t>
  </si>
  <si>
    <t xml:space="preserve">Ritmo de compra: días sin comprar divididos entre su intervalo habitual entre pedidos. Si pasa de 1,5, el cliente se está retrasando.</t>
  </si>
  <si>
    <t xml:space="preserve">Probabilidad de abandono: probabilidad de que un cliente activo no vuelva a comprar en los próximos 180 días, con un modelo de regresión logística entrenado en Python con dos datos: días sin comprar y pedidos de los últimos 180 días.</t>
  </si>
  <si>
    <t xml:space="preserve">Los coeficientes del modelo están en Parámetros. Sirven para estos datos de ejemplo: con tus datos hay que volver a entrenarlo (la hoja Validación explica cómo se comprobó).</t>
  </si>
  <si>
    <t xml:space="preserve">Leyenda de colores</t>
  </si>
  <si>
    <t xml:space="preserve">Texto azul: datos de entrada · Texto negro: fórmulas · Texto verde: referencias a otras hojas · Fondo amarillo: parámetros clave.</t>
  </si>
  <si>
    <t xml:space="preserve">Parámetros</t>
  </si>
  <si>
    <t xml:space="preserve">Parámetro</t>
  </si>
  <si>
    <t xml:space="preserve">Valor</t>
  </si>
  <si>
    <t xml:space="preserve">Nota</t>
  </si>
  <si>
    <t xml:space="preserve">Fecha del análisis</t>
  </si>
  <si>
    <t xml:space="preserve">Día siguiente al último pedido incluido.</t>
  </si>
  <si>
    <t xml:space="preserve">Días sin comprar para considerar perdido a un cliente</t>
  </si>
  <si>
    <t xml:space="preserve">También es el plazo de la predicción: no volver a comprar en los próximos 180 días.</t>
  </si>
  <si>
    <t xml:space="preserve">Alerta de ritmo (veces su intervalo habitual)</t>
  </si>
  <si>
    <t xml:space="preserve">Si un cliente lleva más de 1,5 veces su intervalo habitual sin comprar, se marca.</t>
  </si>
  <si>
    <t xml:space="preserve">Riesgo alto a partir de</t>
  </si>
  <si>
    <t xml:space="preserve">Probabilidad de abandono.</t>
  </si>
  <si>
    <t xml:space="preserve">Riesgo medio a partir de</t>
  </si>
  <si>
    <t xml:space="preserve">Por debajo, riesgo bajo.</t>
  </si>
  <si>
    <t xml:space="preserve">Margen de contribución</t>
  </si>
  <si>
    <t xml:space="preserve">Supuesto del ejemplo, igual que en la calculadora de CLV.</t>
  </si>
  <si>
    <t xml:space="preserve">Coeficiente: constante</t>
  </si>
  <si>
    <t xml:space="preserve">Modelo de regresión logística entrenado en Python con los datos de abril de 2026.</t>
  </si>
  <si>
    <t xml:space="preserve">Coeficiente: días sin comprar</t>
  </si>
  <si>
    <t xml:space="preserve">Positivo: cuantos más días sin comprar, más riesgo.</t>
  </si>
  <si>
    <t xml:space="preserve">Coeficiente: pedidos últimos 180 días</t>
  </si>
  <si>
    <t xml:space="preserve">Negativo: cuantos más pedidos recientes, menos riesgo.</t>
  </si>
  <si>
    <t xml:space="preserve">pedido_id</t>
  </si>
  <si>
    <t xml:space="preserve">cliente_id</t>
  </si>
  <si>
    <t xml:space="preserve">fecha</t>
  </si>
  <si>
    <t xml:space="preserve">importe (€)</t>
  </si>
  <si>
    <t xml:space="preserve">P-00001</t>
  </si>
  <si>
    <t xml:space="preserve">CL-0924</t>
  </si>
  <si>
    <t xml:space="preserve">P-00002</t>
  </si>
  <si>
    <t xml:space="preserve">CL-1441</t>
  </si>
  <si>
    <t xml:space="preserve">P-00003</t>
  </si>
  <si>
    <t xml:space="preserve">CL-1373</t>
  </si>
  <si>
    <t xml:space="preserve">P-00004</t>
  </si>
  <si>
    <t xml:space="preserve">CL-1626</t>
  </si>
  <si>
    <t xml:space="preserve">P-00005</t>
  </si>
  <si>
    <t xml:space="preserve">CL-1959</t>
  </si>
  <si>
    <t xml:space="preserve">P-00006</t>
  </si>
  <si>
    <t xml:space="preserve">CL-2004</t>
  </si>
  <si>
    <t xml:space="preserve">P-00007</t>
  </si>
  <si>
    <t xml:space="preserve">CL-1432</t>
  </si>
  <si>
    <t xml:space="preserve">P-00008</t>
  </si>
  <si>
    <t xml:space="preserve">CL-0152</t>
  </si>
  <si>
    <t xml:space="preserve">P-00009</t>
  </si>
  <si>
    <t xml:space="preserve">CL-0233</t>
  </si>
  <si>
    <t xml:space="preserve">P-00010</t>
  </si>
  <si>
    <t xml:space="preserve">CL-0607</t>
  </si>
  <si>
    <t xml:space="preserve">P-00011</t>
  </si>
  <si>
    <t xml:space="preserve">CL-0739</t>
  </si>
  <si>
    <t xml:space="preserve">P-00012</t>
  </si>
  <si>
    <t xml:space="preserve">CL-0784</t>
  </si>
  <si>
    <t xml:space="preserve">P-00013</t>
  </si>
  <si>
    <t xml:space="preserve">CL-1271</t>
  </si>
  <si>
    <t xml:space="preserve">P-00014</t>
  </si>
  <si>
    <t xml:space="preserve">CL-2200</t>
  </si>
  <si>
    <t xml:space="preserve">P-00015</t>
  </si>
  <si>
    <t xml:space="preserve">CL-0690</t>
  </si>
  <si>
    <t xml:space="preserve">P-00016</t>
  </si>
  <si>
    <t xml:space="preserve">CL-0696</t>
  </si>
  <si>
    <t xml:space="preserve">P-00017</t>
  </si>
  <si>
    <t xml:space="preserve">CL-1126</t>
  </si>
  <si>
    <t xml:space="preserve">P-00018</t>
  </si>
  <si>
    <t xml:space="preserve">CL-1412</t>
  </si>
  <si>
    <t xml:space="preserve">P-00019</t>
  </si>
  <si>
    <t xml:space="preserve">CL-0035</t>
  </si>
  <si>
    <t xml:space="preserve">P-00020</t>
  </si>
  <si>
    <t xml:space="preserve">CL-0196</t>
  </si>
  <si>
    <t xml:space="preserve">P-00021</t>
  </si>
  <si>
    <t xml:space="preserve">CL-0348</t>
  </si>
  <si>
    <t xml:space="preserve">P-00022</t>
  </si>
  <si>
    <t xml:space="preserve">CL-0452</t>
  </si>
  <si>
    <t xml:space="preserve">P-00023</t>
  </si>
  <si>
    <t xml:space="preserve">CL-0506</t>
  </si>
  <si>
    <t xml:space="preserve">P-00024</t>
  </si>
  <si>
    <t xml:space="preserve">CL-0623</t>
  </si>
  <si>
    <t xml:space="preserve">P-00025</t>
  </si>
  <si>
    <t xml:space="preserve">CL-0816</t>
  </si>
  <si>
    <t xml:space="preserve">P-00026</t>
  </si>
  <si>
    <t xml:space="preserve">CL-0907</t>
  </si>
  <si>
    <t xml:space="preserve">P-00027</t>
  </si>
  <si>
    <t xml:space="preserve">CL-1196</t>
  </si>
  <si>
    <t xml:space="preserve">P-00028</t>
  </si>
  <si>
    <t xml:space="preserve">CL-2196</t>
  </si>
  <si>
    <t xml:space="preserve">P-00029</t>
  </si>
  <si>
    <t xml:space="preserve">CL-0396</t>
  </si>
  <si>
    <t xml:space="preserve">P-00030</t>
  </si>
  <si>
    <t xml:space="preserve">CL-0765</t>
  </si>
  <si>
    <t xml:space="preserve">P-00031</t>
  </si>
  <si>
    <t xml:space="preserve">CL-1267</t>
  </si>
  <si>
    <t xml:space="preserve">P-00032</t>
  </si>
  <si>
    <t xml:space="preserve">CL-1526</t>
  </si>
  <si>
    <t xml:space="preserve">P-00033</t>
  </si>
  <si>
    <t xml:space="preserve">CL-2022</t>
  </si>
  <si>
    <t xml:space="preserve">P-00034</t>
  </si>
  <si>
    <t xml:space="preserve">CL-2264</t>
  </si>
  <si>
    <t xml:space="preserve">P-00035</t>
  </si>
  <si>
    <t xml:space="preserve">CL-2391</t>
  </si>
  <si>
    <t xml:space="preserve">P-00036</t>
  </si>
  <si>
    <t xml:space="preserve">CL-0047</t>
  </si>
  <si>
    <t xml:space="preserve">P-00037</t>
  </si>
  <si>
    <t xml:space="preserve">CL-0113</t>
  </si>
  <si>
    <t xml:space="preserve">P-00038</t>
  </si>
  <si>
    <t xml:space="preserve">CL-1681</t>
  </si>
  <si>
    <t xml:space="preserve">P-00039</t>
  </si>
  <si>
    <t xml:space="preserve">CL-2024</t>
  </si>
  <si>
    <t xml:space="preserve">P-00040</t>
  </si>
  <si>
    <t xml:space="preserve">CL-2214</t>
  </si>
  <si>
    <t xml:space="preserve">P-00041</t>
  </si>
  <si>
    <t xml:space="preserve">CL-0364</t>
  </si>
  <si>
    <t xml:space="preserve">P-00042</t>
  </si>
  <si>
    <t xml:space="preserve">CL-1733</t>
  </si>
  <si>
    <t xml:space="preserve">P-00043</t>
  </si>
  <si>
    <t xml:space="preserve">CL-0633</t>
  </si>
  <si>
    <t xml:space="preserve">P-00044</t>
  </si>
  <si>
    <t xml:space="preserve">CL-0759</t>
  </si>
  <si>
    <t xml:space="preserve">P-00045</t>
  </si>
  <si>
    <t xml:space="preserve">CL-2195</t>
  </si>
  <si>
    <t xml:space="preserve">P-00046</t>
  </si>
  <si>
    <t xml:space="preserve">CL-0873</t>
  </si>
  <si>
    <t xml:space="preserve">P-00047</t>
  </si>
  <si>
    <t xml:space="preserve">CL-0893</t>
  </si>
  <si>
    <t xml:space="preserve">P-00048</t>
  </si>
  <si>
    <t xml:space="preserve">CL-0153</t>
  </si>
  <si>
    <t xml:space="preserve">P-00049</t>
  </si>
  <si>
    <t xml:space="preserve">CL-1074</t>
  </si>
  <si>
    <t xml:space="preserve">P-00050</t>
  </si>
  <si>
    <t xml:space="preserve">CL-1260</t>
  </si>
  <si>
    <t xml:space="preserve">P-00051</t>
  </si>
  <si>
    <t xml:space="preserve">CL-1808</t>
  </si>
  <si>
    <t xml:space="preserve">P-00052</t>
  </si>
  <si>
    <t xml:space="preserve">CL-0753</t>
  </si>
  <si>
    <t xml:space="preserve">P-00053</t>
  </si>
  <si>
    <t xml:space="preserve">CL-2241</t>
  </si>
  <si>
    <t xml:space="preserve">P-00054</t>
  </si>
  <si>
    <t xml:space="preserve">CL-2256</t>
  </si>
  <si>
    <t xml:space="preserve">P-00055</t>
  </si>
  <si>
    <t xml:space="preserve">CL-0209</t>
  </si>
  <si>
    <t xml:space="preserve">P-00056</t>
  </si>
  <si>
    <t xml:space="preserve">CL-0585</t>
  </si>
  <si>
    <t xml:space="preserve">P-00057</t>
  </si>
  <si>
    <t xml:space="preserve">CL-0882</t>
  </si>
  <si>
    <t xml:space="preserve">P-00058</t>
  </si>
  <si>
    <t xml:space="preserve">CL-0915</t>
  </si>
  <si>
    <t xml:space="preserve">P-00059</t>
  </si>
  <si>
    <t xml:space="preserve">CL-1758</t>
  </si>
  <si>
    <t xml:space="preserve">P-00060</t>
  </si>
  <si>
    <t xml:space="preserve">CL-1816</t>
  </si>
  <si>
    <t xml:space="preserve">P-00061</t>
  </si>
  <si>
    <t xml:space="preserve">CL-2152</t>
  </si>
  <si>
    <t xml:space="preserve">P-00062</t>
  </si>
  <si>
    <t xml:space="preserve">CL-0997</t>
  </si>
  <si>
    <t xml:space="preserve">P-00063</t>
  </si>
  <si>
    <t xml:space="preserve">CL-1566</t>
  </si>
  <si>
    <t xml:space="preserve">P-00064</t>
  </si>
  <si>
    <t xml:space="preserve">CL-2006</t>
  </si>
  <si>
    <t xml:space="preserve">P-00065</t>
  </si>
  <si>
    <t xml:space="preserve">CL-2371</t>
  </si>
  <si>
    <t xml:space="preserve">P-00066</t>
  </si>
  <si>
    <t xml:space="preserve">CL-0120</t>
  </si>
  <si>
    <t xml:space="preserve">P-00067</t>
  </si>
  <si>
    <t xml:space="preserve">CL-0812</t>
  </si>
  <si>
    <t xml:space="preserve">P-00068</t>
  </si>
  <si>
    <t xml:space="preserve">CL-1181</t>
  </si>
  <si>
    <t xml:space="preserve">P-00069</t>
  </si>
  <si>
    <t xml:space="preserve">CL-1275</t>
  </si>
  <si>
    <t xml:space="preserve">P-00070</t>
  </si>
  <si>
    <t xml:space="preserve">CL-1320</t>
  </si>
  <si>
    <t xml:space="preserve">P-00071</t>
  </si>
  <si>
    <t xml:space="preserve">CL-1744</t>
  </si>
  <si>
    <t xml:space="preserve">P-00072</t>
  </si>
  <si>
    <t xml:space="preserve">CL-2207</t>
  </si>
  <si>
    <t xml:space="preserve">P-00073</t>
  </si>
  <si>
    <t xml:space="preserve">CL-0350</t>
  </si>
  <si>
    <t xml:space="preserve">P-00074</t>
  </si>
  <si>
    <t xml:space="preserve">CL-1512</t>
  </si>
  <si>
    <t xml:space="preserve">P-00075</t>
  </si>
  <si>
    <t xml:space="preserve">CL-1638</t>
  </si>
  <si>
    <t xml:space="preserve">P-00076</t>
  </si>
  <si>
    <t xml:space="preserve">CL-1765</t>
  </si>
  <si>
    <t xml:space="preserve">P-00077</t>
  </si>
  <si>
    <t xml:space="preserve">CL-2297</t>
  </si>
  <si>
    <t xml:space="preserve">P-00078</t>
  </si>
  <si>
    <t xml:space="preserve">CL-0079</t>
  </si>
  <si>
    <t xml:space="preserve">P-00079</t>
  </si>
  <si>
    <t xml:space="preserve">CL-0167</t>
  </si>
  <si>
    <t xml:space="preserve">P-00080</t>
  </si>
  <si>
    <t xml:space="preserve">CL-1552</t>
  </si>
  <si>
    <t xml:space="preserve">P-00081</t>
  </si>
  <si>
    <t xml:space="preserve">CL-1748</t>
  </si>
  <si>
    <t xml:space="preserve">P-00082</t>
  </si>
  <si>
    <t xml:space="preserve">CL-1886</t>
  </si>
  <si>
    <t xml:space="preserve">P-00083</t>
  </si>
  <si>
    <t xml:space="preserve">CL-2350</t>
  </si>
  <si>
    <t xml:space="preserve">P-00084</t>
  </si>
  <si>
    <t xml:space="preserve">CL-0620</t>
  </si>
  <si>
    <t xml:space="preserve">P-00085</t>
  </si>
  <si>
    <t xml:space="preserve">CL-1332</t>
  </si>
  <si>
    <t xml:space="preserve">P-00086</t>
  </si>
  <si>
    <t xml:space="preserve">CL-0515</t>
  </si>
  <si>
    <t xml:space="preserve">P-00087</t>
  </si>
  <si>
    <t xml:space="preserve">CL-1494</t>
  </si>
  <si>
    <t xml:space="preserve">P-00088</t>
  </si>
  <si>
    <t xml:space="preserve">CL-1915</t>
  </si>
  <si>
    <t xml:space="preserve">P-00089</t>
  </si>
  <si>
    <t xml:space="preserve">P-00090</t>
  </si>
  <si>
    <t xml:space="preserve">CL-1112</t>
  </si>
  <si>
    <t xml:space="preserve">P-00091</t>
  </si>
  <si>
    <t xml:space="preserve">CL-2012</t>
  </si>
  <si>
    <t xml:space="preserve">P-00092</t>
  </si>
  <si>
    <t xml:space="preserve">CL-0655</t>
  </si>
  <si>
    <t xml:space="preserve">P-00093</t>
  </si>
  <si>
    <t xml:space="preserve">CL-0741</t>
  </si>
  <si>
    <t xml:space="preserve">P-00094</t>
  </si>
  <si>
    <t xml:space="preserve">CL-0787</t>
  </si>
  <si>
    <t xml:space="preserve">P-00095</t>
  </si>
  <si>
    <t xml:space="preserve">CL-0282</t>
  </si>
  <si>
    <t xml:space="preserve">P-00096</t>
  </si>
  <si>
    <t xml:space="preserve">CL-0532</t>
  </si>
  <si>
    <t xml:space="preserve">P-00097</t>
  </si>
  <si>
    <t xml:space="preserve">CL-0981</t>
  </si>
  <si>
    <t xml:space="preserve">P-00098</t>
  </si>
  <si>
    <t xml:space="preserve">CL-1351</t>
  </si>
  <si>
    <t xml:space="preserve">P-00099</t>
  </si>
  <si>
    <t xml:space="preserve">CL-1557</t>
  </si>
  <si>
    <t xml:space="preserve">P-00100</t>
  </si>
  <si>
    <t xml:space="preserve">CL-2138</t>
  </si>
  <si>
    <t xml:space="preserve">P-00101</t>
  </si>
  <si>
    <t xml:space="preserve">CL-0473</t>
  </si>
  <si>
    <t xml:space="preserve">P-00102</t>
  </si>
  <si>
    <t xml:space="preserve">CL-0535</t>
  </si>
  <si>
    <t xml:space="preserve">P-00103</t>
  </si>
  <si>
    <t xml:space="preserve">CL-1104</t>
  </si>
  <si>
    <t xml:space="preserve">P-00104</t>
  </si>
  <si>
    <t xml:space="preserve">CL-0371</t>
  </si>
  <si>
    <t xml:space="preserve">P-00105</t>
  </si>
  <si>
    <t xml:space="preserve">CL-0934</t>
  </si>
  <si>
    <t xml:space="preserve">P-00106</t>
  </si>
  <si>
    <t xml:space="preserve">CL-1023</t>
  </si>
  <si>
    <t xml:space="preserve">P-00107</t>
  </si>
  <si>
    <t xml:space="preserve">CL-2120</t>
  </si>
  <si>
    <t xml:space="preserve">P-00108</t>
  </si>
  <si>
    <t xml:space="preserve">CL-0116</t>
  </si>
  <si>
    <t xml:space="preserve">P-00109</t>
  </si>
  <si>
    <t xml:space="preserve">CL-1595</t>
  </si>
  <si>
    <t xml:space="preserve">P-00110</t>
  </si>
  <si>
    <t xml:space="preserve">CL-0180</t>
  </si>
  <si>
    <t xml:space="preserve">P-00111</t>
  </si>
  <si>
    <t xml:space="preserve">CL-0338</t>
  </si>
  <si>
    <t xml:space="preserve">P-00112</t>
  </si>
  <si>
    <t xml:space="preserve">CL-1609</t>
  </si>
  <si>
    <t xml:space="preserve">P-00113</t>
  </si>
  <si>
    <t xml:space="preserve">CL-1692</t>
  </si>
  <si>
    <t xml:space="preserve">P-00114</t>
  </si>
  <si>
    <t xml:space="preserve">CL-1809</t>
  </si>
  <si>
    <t xml:space="preserve">P-00115</t>
  </si>
  <si>
    <t xml:space="preserve">CL-2398</t>
  </si>
  <si>
    <t xml:space="preserve">P-00116</t>
  </si>
  <si>
    <t xml:space="preserve">CL-0560</t>
  </si>
  <si>
    <t xml:space="preserve">P-00117</t>
  </si>
  <si>
    <t xml:space="preserve">CL-0595</t>
  </si>
  <si>
    <t xml:space="preserve">P-00118</t>
  </si>
  <si>
    <t xml:space="preserve">CL-2263</t>
  </si>
  <si>
    <t xml:space="preserve">P-00119</t>
  </si>
  <si>
    <t xml:space="preserve">CL-1303</t>
  </si>
  <si>
    <t xml:space="preserve">P-00120</t>
  </si>
  <si>
    <t xml:space="preserve">CL-1554</t>
  </si>
  <si>
    <t xml:space="preserve">P-00121</t>
  </si>
  <si>
    <t xml:space="preserve">CL-2367</t>
  </si>
  <si>
    <t xml:space="preserve">P-00122</t>
  </si>
  <si>
    <t xml:space="preserve">CL-0230</t>
  </si>
  <si>
    <t xml:space="preserve">P-00123</t>
  </si>
  <si>
    <t xml:space="preserve">CL-0703</t>
  </si>
  <si>
    <t xml:space="preserve">P-00124</t>
  </si>
  <si>
    <t xml:space="preserve">CL-0495</t>
  </si>
  <si>
    <t xml:space="preserve">P-00125</t>
  </si>
  <si>
    <t xml:space="preserve">CL-0874</t>
  </si>
  <si>
    <t xml:space="preserve">P-00126</t>
  </si>
  <si>
    <t xml:space="preserve">CL-1103</t>
  </si>
  <si>
    <t xml:space="preserve">P-00127</t>
  </si>
  <si>
    <t xml:space="preserve">CL-1117</t>
  </si>
  <si>
    <t xml:space="preserve">P-00128</t>
  </si>
  <si>
    <t xml:space="preserve">CL-1778</t>
  </si>
  <si>
    <t xml:space="preserve">P-00129</t>
  </si>
  <si>
    <t xml:space="preserve">CL-1868</t>
  </si>
  <si>
    <t xml:space="preserve">P-00130</t>
  </si>
  <si>
    <t xml:space="preserve">CL-0368</t>
  </si>
  <si>
    <t xml:space="preserve">P-00131</t>
  </si>
  <si>
    <t xml:space="preserve">CL-0637</t>
  </si>
  <si>
    <t xml:space="preserve">P-00132</t>
  </si>
  <si>
    <t xml:space="preserve">CL-1560</t>
  </si>
  <si>
    <t xml:space="preserve">P-00133</t>
  </si>
  <si>
    <t xml:space="preserve">CL-1889</t>
  </si>
  <si>
    <t xml:space="preserve">P-00134</t>
  </si>
  <si>
    <t xml:space="preserve">CL-2117</t>
  </si>
  <si>
    <t xml:space="preserve">P-00135</t>
  </si>
  <si>
    <t xml:space="preserve">CL-1513</t>
  </si>
  <si>
    <t xml:space="preserve">P-00136</t>
  </si>
  <si>
    <t xml:space="preserve">CL-1981</t>
  </si>
  <si>
    <t xml:space="preserve">P-00137</t>
  </si>
  <si>
    <t xml:space="preserve">P-00138</t>
  </si>
  <si>
    <t xml:space="preserve">CL-0564</t>
  </si>
  <si>
    <t xml:space="preserve">P-00139</t>
  </si>
  <si>
    <t xml:space="preserve">CL-1187</t>
  </si>
  <si>
    <t xml:space="preserve">P-00140</t>
  </si>
  <si>
    <t xml:space="preserve">P-00141</t>
  </si>
  <si>
    <t xml:space="preserve">CL-1722</t>
  </si>
  <si>
    <t xml:space="preserve">P-00142</t>
  </si>
  <si>
    <t xml:space="preserve">CL-2099</t>
  </si>
  <si>
    <t xml:space="preserve">P-00143</t>
  </si>
  <si>
    <t xml:space="preserve">CL-2286</t>
  </si>
  <si>
    <t xml:space="preserve">P-00144</t>
  </si>
  <si>
    <t xml:space="preserve">CL-0141</t>
  </si>
  <si>
    <t xml:space="preserve">P-00145</t>
  </si>
  <si>
    <t xml:space="preserve">CL-0793</t>
  </si>
  <si>
    <t xml:space="preserve">P-00146</t>
  </si>
  <si>
    <t xml:space="preserve">CL-0844</t>
  </si>
  <si>
    <t xml:space="preserve">P-00147</t>
  </si>
  <si>
    <t xml:space="preserve">CL-0917</t>
  </si>
  <si>
    <t xml:space="preserve">P-00148</t>
  </si>
  <si>
    <t xml:space="preserve">CL-2204</t>
  </si>
  <si>
    <t xml:space="preserve">P-00149</t>
  </si>
  <si>
    <t xml:space="preserve">CL-2226</t>
  </si>
  <si>
    <t xml:space="preserve">P-00150</t>
  </si>
  <si>
    <t xml:space="preserve">CL-0443</t>
  </si>
  <si>
    <t xml:space="preserve">P-00151</t>
  </si>
  <si>
    <t xml:space="preserve">CL-1209</t>
  </si>
  <si>
    <t xml:space="preserve">P-00152</t>
  </si>
  <si>
    <t xml:space="preserve">CL-0252</t>
  </si>
  <si>
    <t xml:space="preserve">P-00153</t>
  </si>
  <si>
    <t xml:space="preserve">CL-0303</t>
  </si>
  <si>
    <t xml:space="preserve">P-00154</t>
  </si>
  <si>
    <t xml:space="preserve">CL-0307</t>
  </si>
  <si>
    <t xml:space="preserve">P-00155</t>
  </si>
  <si>
    <t xml:space="preserve">CL-1561</t>
  </si>
  <si>
    <t xml:space="preserve">P-00156</t>
  </si>
  <si>
    <t xml:space="preserve">CL-0027</t>
  </si>
  <si>
    <t xml:space="preserve">P-00157</t>
  </si>
  <si>
    <t xml:space="preserve">P-00158</t>
  </si>
  <si>
    <t xml:space="preserve">CL-1930</t>
  </si>
  <si>
    <t xml:space="preserve">P-00159</t>
  </si>
  <si>
    <t xml:space="preserve">CL-2287</t>
  </si>
  <si>
    <t xml:space="preserve">P-00160</t>
  </si>
  <si>
    <t xml:space="preserve">CL-0126</t>
  </si>
  <si>
    <t xml:space="preserve">P-00161</t>
  </si>
  <si>
    <t xml:space="preserve">CL-0270</t>
  </si>
  <si>
    <t xml:space="preserve">P-00162</t>
  </si>
  <si>
    <t xml:space="preserve">CL-0605</t>
  </si>
  <si>
    <t xml:space="preserve">P-00163</t>
  </si>
  <si>
    <t xml:space="preserve">CL-0944</t>
  </si>
  <si>
    <t xml:space="preserve">P-00164</t>
  </si>
  <si>
    <t xml:space="preserve">CL-1978</t>
  </si>
  <si>
    <t xml:space="preserve">P-00165</t>
  </si>
  <si>
    <t xml:space="preserve">CL-0561</t>
  </si>
  <si>
    <t xml:space="preserve">P-00166</t>
  </si>
  <si>
    <t xml:space="preserve">P-00167</t>
  </si>
  <si>
    <t xml:space="preserve">CL-2090</t>
  </si>
  <si>
    <t xml:space="preserve">P-00168</t>
  </si>
  <si>
    <t xml:space="preserve">CL-2296</t>
  </si>
  <si>
    <t xml:space="preserve">P-00169</t>
  </si>
  <si>
    <t xml:space="preserve">CL-0457</t>
  </si>
  <si>
    <t xml:space="preserve">P-00170</t>
  </si>
  <si>
    <t xml:space="preserve">CL-0591</t>
  </si>
  <si>
    <t xml:space="preserve">P-00171</t>
  </si>
  <si>
    <t xml:space="preserve">CL-0757</t>
  </si>
  <si>
    <t xml:space="preserve">P-00172</t>
  </si>
  <si>
    <t xml:space="preserve">CL-0801</t>
  </si>
  <si>
    <t xml:space="preserve">P-00173</t>
  </si>
  <si>
    <t xml:space="preserve">CL-1339</t>
  </si>
  <si>
    <t xml:space="preserve">P-00174</t>
  </si>
  <si>
    <t xml:space="preserve">CL-2074</t>
  </si>
  <si>
    <t xml:space="preserve">P-00175</t>
  </si>
  <si>
    <t xml:space="preserve">CL-2291</t>
  </si>
  <si>
    <t xml:space="preserve">P-00176</t>
  </si>
  <si>
    <t xml:space="preserve">CL-2381</t>
  </si>
  <si>
    <t xml:space="preserve">P-00177</t>
  </si>
  <si>
    <t xml:space="preserve">P-00178</t>
  </si>
  <si>
    <t xml:space="preserve">CL-1281</t>
  </si>
  <si>
    <t xml:space="preserve">P-00179</t>
  </si>
  <si>
    <t xml:space="preserve">CL-0651</t>
  </si>
  <si>
    <t xml:space="preserve">P-00180</t>
  </si>
  <si>
    <t xml:space="preserve">CL-0676</t>
  </si>
  <si>
    <t xml:space="preserve">P-00181</t>
  </si>
  <si>
    <t xml:space="preserve">CL-0749</t>
  </si>
  <si>
    <t xml:space="preserve">P-00182</t>
  </si>
  <si>
    <t xml:space="preserve">CL-1146</t>
  </si>
  <si>
    <t xml:space="preserve">P-00183</t>
  </si>
  <si>
    <t xml:space="preserve">CL-0810</t>
  </si>
  <si>
    <t xml:space="preserve">P-00184</t>
  </si>
  <si>
    <t xml:space="preserve">CL-1578</t>
  </si>
  <si>
    <t xml:space="preserve">P-00185</t>
  </si>
  <si>
    <t xml:space="preserve">CL-0057</t>
  </si>
  <si>
    <t xml:space="preserve">P-00186</t>
  </si>
  <si>
    <t xml:space="preserve">CL-0157</t>
  </si>
  <si>
    <t xml:space="preserve">P-00187</t>
  </si>
  <si>
    <t xml:space="preserve">CL-0469</t>
  </si>
  <si>
    <t xml:space="preserve">P-00188</t>
  </si>
  <si>
    <t xml:space="preserve">CL-0898</t>
  </si>
  <si>
    <t xml:space="preserve">P-00189</t>
  </si>
  <si>
    <t xml:space="preserve">CL-1284</t>
  </si>
  <si>
    <t xml:space="preserve">P-00190</t>
  </si>
  <si>
    <t xml:space="preserve">CL-1405</t>
  </si>
  <si>
    <t xml:space="preserve">P-00191</t>
  </si>
  <si>
    <t xml:space="preserve">CL-1148</t>
  </si>
  <si>
    <t xml:space="preserve">P-00192</t>
  </si>
  <si>
    <t xml:space="preserve">CL-1282</t>
  </si>
  <si>
    <t xml:space="preserve">P-00193</t>
  </si>
  <si>
    <t xml:space="preserve">CL-1422</t>
  </si>
  <si>
    <t xml:space="preserve">P-00194</t>
  </si>
  <si>
    <t xml:space="preserve">CL-1555</t>
  </si>
  <si>
    <t xml:space="preserve">P-00195</t>
  </si>
  <si>
    <t xml:space="preserve">CL-0599</t>
  </si>
  <si>
    <t xml:space="preserve">P-00196</t>
  </si>
  <si>
    <t xml:space="preserve">CL-0797</t>
  </si>
  <si>
    <t xml:space="preserve">P-00197</t>
  </si>
  <si>
    <t xml:space="preserve">CL-1504</t>
  </si>
  <si>
    <t xml:space="preserve">P-00198</t>
  </si>
  <si>
    <t xml:space="preserve">CL-2053</t>
  </si>
  <si>
    <t xml:space="preserve">P-00199</t>
  </si>
  <si>
    <t xml:space="preserve">CL-0052</t>
  </si>
  <si>
    <t xml:space="preserve">P-00200</t>
  </si>
  <si>
    <t xml:space="preserve">CL-0262</t>
  </si>
  <si>
    <t xml:space="preserve">P-00201</t>
  </si>
  <si>
    <t xml:space="preserve">CL-0789</t>
  </si>
  <si>
    <t xml:space="preserve">P-00202</t>
  </si>
  <si>
    <t xml:space="preserve">CL-0826</t>
  </si>
  <si>
    <t xml:space="preserve">P-00203</t>
  </si>
  <si>
    <t xml:space="preserve">CL-0054</t>
  </si>
  <si>
    <t xml:space="preserve">P-00204</t>
  </si>
  <si>
    <t xml:space="preserve">CL-0127</t>
  </si>
  <si>
    <t xml:space="preserve">P-00205</t>
  </si>
  <si>
    <t xml:space="preserve">CL-0354</t>
  </si>
  <si>
    <t xml:space="preserve">P-00206</t>
  </si>
  <si>
    <t xml:space="preserve">P-00207</t>
  </si>
  <si>
    <t xml:space="preserve">P-00208</t>
  </si>
  <si>
    <t xml:space="preserve">P-00209</t>
  </si>
  <si>
    <t xml:space="preserve">P-00210</t>
  </si>
  <si>
    <t xml:space="preserve">CL-1987</t>
  </si>
  <si>
    <t xml:space="preserve">P-00211</t>
  </si>
  <si>
    <t xml:space="preserve">CL-2304</t>
  </si>
  <si>
    <t xml:space="preserve">P-00212</t>
  </si>
  <si>
    <t xml:space="preserve">CL-2382</t>
  </si>
  <si>
    <t xml:space="preserve">P-00213</t>
  </si>
  <si>
    <t xml:space="preserve">CL-0155</t>
  </si>
  <si>
    <t xml:space="preserve">P-00214</t>
  </si>
  <si>
    <t xml:space="preserve">CL-0228</t>
  </si>
  <si>
    <t xml:space="preserve">P-00215</t>
  </si>
  <si>
    <t xml:space="preserve">CL-0918</t>
  </si>
  <si>
    <t xml:space="preserve">P-00216</t>
  </si>
  <si>
    <t xml:space="preserve">CL-1268</t>
  </si>
  <si>
    <t xml:space="preserve">P-00217</t>
  </si>
  <si>
    <t xml:space="preserve">P-00218</t>
  </si>
  <si>
    <t xml:space="preserve">CL-1702</t>
  </si>
  <si>
    <t xml:space="preserve">P-00219</t>
  </si>
  <si>
    <t xml:space="preserve">CL-1903</t>
  </si>
  <si>
    <t xml:space="preserve">P-00220</t>
  </si>
  <si>
    <t xml:space="preserve">CL-2055</t>
  </si>
  <si>
    <t xml:space="preserve">P-00221</t>
  </si>
  <si>
    <t xml:space="preserve">P-00222</t>
  </si>
  <si>
    <t xml:space="preserve">CL-0412</t>
  </si>
  <si>
    <t xml:space="preserve">P-00223</t>
  </si>
  <si>
    <t xml:space="preserve">CL-0774</t>
  </si>
  <si>
    <t xml:space="preserve">P-00224</t>
  </si>
  <si>
    <t xml:space="preserve">CL-1264</t>
  </si>
  <si>
    <t xml:space="preserve">P-00225</t>
  </si>
  <si>
    <t xml:space="preserve">CL-1505</t>
  </si>
  <si>
    <t xml:space="preserve">P-00226</t>
  </si>
  <si>
    <t xml:space="preserve">CL-1652</t>
  </si>
  <si>
    <t xml:space="preserve">P-00227</t>
  </si>
  <si>
    <t xml:space="preserve">CL-2245</t>
  </si>
  <si>
    <t xml:space="preserve">P-00228</t>
  </si>
  <si>
    <t xml:space="preserve">CL-0377</t>
  </si>
  <si>
    <t xml:space="preserve">P-00229</t>
  </si>
  <si>
    <t xml:space="preserve">CL-0839</t>
  </si>
  <si>
    <t xml:space="preserve">P-00230</t>
  </si>
  <si>
    <t xml:space="preserve">CL-1020</t>
  </si>
  <si>
    <t xml:space="preserve">P-00231</t>
  </si>
  <si>
    <t xml:space="preserve">CL-1097</t>
  </si>
  <si>
    <t xml:space="preserve">P-00232</t>
  </si>
  <si>
    <t xml:space="preserve">CL-1763</t>
  </si>
  <si>
    <t xml:space="preserve">P-00233</t>
  </si>
  <si>
    <t xml:space="preserve">CL-1782</t>
  </si>
  <si>
    <t xml:space="preserve">P-00234</t>
  </si>
  <si>
    <t xml:space="preserve">CL-2233</t>
  </si>
  <si>
    <t xml:space="preserve">P-00235</t>
  </si>
  <si>
    <t xml:space="preserve">CL-2364</t>
  </si>
  <si>
    <t xml:space="preserve">P-00236</t>
  </si>
  <si>
    <t xml:space="preserve">CL-0220</t>
  </si>
  <si>
    <t xml:space="preserve">P-00237</t>
  </si>
  <si>
    <t xml:space="preserve">CL-1253</t>
  </si>
  <si>
    <t xml:space="preserve">P-00238</t>
  </si>
  <si>
    <t xml:space="preserve">CL-1376</t>
  </si>
  <si>
    <t xml:space="preserve">P-00239</t>
  </si>
  <si>
    <t xml:space="preserve">CL-0150</t>
  </si>
  <si>
    <t xml:space="preserve">P-00240</t>
  </si>
  <si>
    <t xml:space="preserve">CL-1120</t>
  </si>
  <si>
    <t xml:space="preserve">P-00241</t>
  </si>
  <si>
    <t xml:space="preserve">CL-1914</t>
  </si>
  <si>
    <t xml:space="preserve">P-00242</t>
  </si>
  <si>
    <t xml:space="preserve">CL-2242</t>
  </si>
  <si>
    <t xml:space="preserve">P-00243</t>
  </si>
  <si>
    <t xml:space="preserve">CL-0320</t>
  </si>
  <si>
    <t xml:space="preserve">P-00244</t>
  </si>
  <si>
    <t xml:space="preserve">P-00245</t>
  </si>
  <si>
    <t xml:space="preserve">CL-0747</t>
  </si>
  <si>
    <t xml:space="preserve">P-00246</t>
  </si>
  <si>
    <t xml:space="preserve">CL-1608</t>
  </si>
  <si>
    <t xml:space="preserve">P-00247</t>
  </si>
  <si>
    <t xml:space="preserve">CL-1625</t>
  </si>
  <si>
    <t xml:space="preserve">P-00248</t>
  </si>
  <si>
    <t xml:space="preserve">CL-2079</t>
  </si>
  <si>
    <t xml:space="preserve">P-00249</t>
  </si>
  <si>
    <t xml:space="preserve">CL-2126</t>
  </si>
  <si>
    <t xml:space="preserve">P-00250</t>
  </si>
  <si>
    <t xml:space="preserve">CL-2261</t>
  </si>
  <si>
    <t xml:space="preserve">P-00251</t>
  </si>
  <si>
    <t xml:space="preserve">CL-2266</t>
  </si>
  <si>
    <t xml:space="preserve">P-00252</t>
  </si>
  <si>
    <t xml:space="preserve">CL-2277</t>
  </si>
  <si>
    <t xml:space="preserve">P-00253</t>
  </si>
  <si>
    <t xml:space="preserve">CL-0244</t>
  </si>
  <si>
    <t xml:space="preserve">P-00254</t>
  </si>
  <si>
    <t xml:space="preserve">CL-0580</t>
  </si>
  <si>
    <t xml:space="preserve">P-00255</t>
  </si>
  <si>
    <t xml:space="preserve">P-00256</t>
  </si>
  <si>
    <t xml:space="preserve">CL-1629</t>
  </si>
  <si>
    <t xml:space="preserve">P-00257</t>
  </si>
  <si>
    <t xml:space="preserve">P-00258</t>
  </si>
  <si>
    <t xml:space="preserve">CL-1781</t>
  </si>
  <si>
    <t xml:space="preserve">P-00259</t>
  </si>
  <si>
    <t xml:space="preserve">CL-0528</t>
  </si>
  <si>
    <t xml:space="preserve">P-00260</t>
  </si>
  <si>
    <t xml:space="preserve">CL-0613</t>
  </si>
  <si>
    <t xml:space="preserve">P-00261</t>
  </si>
  <si>
    <t xml:space="preserve">P-00262</t>
  </si>
  <si>
    <t xml:space="preserve">CL-1369</t>
  </si>
  <si>
    <t xml:space="preserve">P-00263</t>
  </si>
  <si>
    <t xml:space="preserve">CL-1549</t>
  </si>
  <si>
    <t xml:space="preserve">P-00264</t>
  </si>
  <si>
    <t xml:space="preserve">CL-2228</t>
  </si>
  <si>
    <t xml:space="preserve">P-00265</t>
  </si>
  <si>
    <t xml:space="preserve">CL-1331</t>
  </si>
  <si>
    <t xml:space="preserve">P-00266</t>
  </si>
  <si>
    <t xml:space="preserve">CL-1362</t>
  </si>
  <si>
    <t xml:space="preserve">P-00267</t>
  </si>
  <si>
    <t xml:space="preserve">CL-0184</t>
  </si>
  <si>
    <t xml:space="preserve">P-00268</t>
  </si>
  <si>
    <t xml:space="preserve">CL-0302</t>
  </si>
  <si>
    <t xml:space="preserve">P-00269</t>
  </si>
  <si>
    <t xml:space="preserve">P-00270</t>
  </si>
  <si>
    <t xml:space="preserve">CL-1568</t>
  </si>
  <si>
    <t xml:space="preserve">P-00271</t>
  </si>
  <si>
    <t xml:space="preserve">CL-1804</t>
  </si>
  <si>
    <t xml:space="preserve">P-00272</t>
  </si>
  <si>
    <t xml:space="preserve">CL-1909</t>
  </si>
  <si>
    <t xml:space="preserve">P-00273</t>
  </si>
  <si>
    <t xml:space="preserve">P-00274</t>
  </si>
  <si>
    <t xml:space="preserve">CL-0510</t>
  </si>
  <si>
    <t xml:space="preserve">P-00275</t>
  </si>
  <si>
    <t xml:space="preserve">P-00276</t>
  </si>
  <si>
    <t xml:space="preserve">CL-1685</t>
  </si>
  <si>
    <t xml:space="preserve">P-00277</t>
  </si>
  <si>
    <t xml:space="preserve">CL-1786</t>
  </si>
  <si>
    <t xml:space="preserve">P-00278</t>
  </si>
  <si>
    <t xml:space="preserve">CL-0653</t>
  </si>
  <si>
    <t xml:space="preserve">P-00279</t>
  </si>
  <si>
    <t xml:space="preserve">P-00280</t>
  </si>
  <si>
    <t xml:space="preserve">P-00281</t>
  </si>
  <si>
    <t xml:space="preserve">P-00282</t>
  </si>
  <si>
    <t xml:space="preserve">CL-1920</t>
  </si>
  <si>
    <t xml:space="preserve">P-00283</t>
  </si>
  <si>
    <t xml:space="preserve">CL-2026</t>
  </si>
  <si>
    <t xml:space="preserve">P-00284</t>
  </si>
  <si>
    <t xml:space="preserve">CL-0430</t>
  </si>
  <si>
    <t xml:space="preserve">P-00285</t>
  </si>
  <si>
    <t xml:space="preserve">CL-0593</t>
  </si>
  <si>
    <t xml:space="preserve">P-00286</t>
  </si>
  <si>
    <t xml:space="preserve">CL-1219</t>
  </si>
  <si>
    <t xml:space="preserve">P-00287</t>
  </si>
  <si>
    <t xml:space="preserve">CL-1379</t>
  </si>
  <si>
    <t xml:space="preserve">P-00288</t>
  </si>
  <si>
    <t xml:space="preserve">CL-1743</t>
  </si>
  <si>
    <t xml:space="preserve">P-00289</t>
  </si>
  <si>
    <t xml:space="preserve">CL-2270</t>
  </si>
  <si>
    <t xml:space="preserve">P-00290</t>
  </si>
  <si>
    <t xml:space="preserve">CL-0202</t>
  </si>
  <si>
    <t xml:space="preserve">P-00291</t>
  </si>
  <si>
    <t xml:space="preserve">CL-0284</t>
  </si>
  <si>
    <t xml:space="preserve">P-00292</t>
  </si>
  <si>
    <t xml:space="preserve">P-00293</t>
  </si>
  <si>
    <t xml:space="preserve">CL-0800</t>
  </si>
  <si>
    <t xml:space="preserve">P-00294</t>
  </si>
  <si>
    <t xml:space="preserve">CL-0905</t>
  </si>
  <si>
    <t xml:space="preserve">P-00295</t>
  </si>
  <si>
    <t xml:space="preserve">CL-1238</t>
  </si>
  <si>
    <t xml:space="preserve">P-00296</t>
  </si>
  <si>
    <t xml:space="preserve">CL-1398</t>
  </si>
  <si>
    <t xml:space="preserve">P-00297</t>
  </si>
  <si>
    <t xml:space="preserve">P-00298</t>
  </si>
  <si>
    <t xml:space="preserve">P-00299</t>
  </si>
  <si>
    <t xml:space="preserve">CL-0213</t>
  </si>
  <si>
    <t xml:space="preserve">P-00300</t>
  </si>
  <si>
    <t xml:space="preserve">CL-0835</t>
  </si>
  <si>
    <t xml:space="preserve">P-00301</t>
  </si>
  <si>
    <t xml:space="preserve">P-00302</t>
  </si>
  <si>
    <t xml:space="preserve">CL-1428</t>
  </si>
  <si>
    <t xml:space="preserve">P-00303</t>
  </si>
  <si>
    <t xml:space="preserve">CL-2143</t>
  </si>
  <si>
    <t xml:space="preserve">P-00304</t>
  </si>
  <si>
    <t xml:space="preserve">CL-2201</t>
  </si>
  <si>
    <t xml:space="preserve">P-00305</t>
  </si>
  <si>
    <t xml:space="preserve">CL-0482</t>
  </si>
  <si>
    <t xml:space="preserve">P-00306</t>
  </si>
  <si>
    <t xml:space="preserve">CL-0609</t>
  </si>
  <si>
    <t xml:space="preserve">P-00307</t>
  </si>
  <si>
    <t xml:space="preserve">P-00308</t>
  </si>
  <si>
    <t xml:space="preserve">CL-0813</t>
  </si>
  <si>
    <t xml:space="preserve">P-00309</t>
  </si>
  <si>
    <t xml:space="preserve">P-00310</t>
  </si>
  <si>
    <t xml:space="preserve">P-00311</t>
  </si>
  <si>
    <t xml:space="preserve">CL-0332</t>
  </si>
  <si>
    <t xml:space="preserve">P-00312</t>
  </si>
  <si>
    <t xml:space="preserve">CL-0629</t>
  </si>
  <si>
    <t xml:space="preserve">P-00313</t>
  </si>
  <si>
    <t xml:space="preserve">CL-1309</t>
  </si>
  <si>
    <t xml:space="preserve">P-00314</t>
  </si>
  <si>
    <t xml:space="preserve">P-00315</t>
  </si>
  <si>
    <t xml:space="preserve">CL-1333</t>
  </si>
  <si>
    <t xml:space="preserve">P-00316</t>
  </si>
  <si>
    <t xml:space="preserve">CL-1878</t>
  </si>
  <si>
    <t xml:space="preserve">P-00317</t>
  </si>
  <si>
    <t xml:space="preserve">P-00318</t>
  </si>
  <si>
    <t xml:space="preserve">CL-2075</t>
  </si>
  <si>
    <t xml:space="preserve">P-00319</t>
  </si>
  <si>
    <t xml:space="preserve">P-00320</t>
  </si>
  <si>
    <t xml:space="preserve">CL-0575</t>
  </si>
  <si>
    <t xml:space="preserve">P-00321</t>
  </si>
  <si>
    <t xml:space="preserve">CL-0742</t>
  </si>
  <si>
    <t xml:space="preserve">P-00322</t>
  </si>
  <si>
    <t xml:space="preserve">CL-1917</t>
  </si>
  <si>
    <t xml:space="preserve">P-00323</t>
  </si>
  <si>
    <t xml:space="preserve">P-00324</t>
  </si>
  <si>
    <t xml:space="preserve">P-00325</t>
  </si>
  <si>
    <t xml:space="preserve">CL-0315</t>
  </si>
  <si>
    <t xml:space="preserve">P-00326</t>
  </si>
  <si>
    <t xml:space="preserve">CL-0542</t>
  </si>
  <si>
    <t xml:space="preserve">P-00327</t>
  </si>
  <si>
    <t xml:space="preserve">P-00328</t>
  </si>
  <si>
    <t xml:space="preserve">CL-1188</t>
  </si>
  <si>
    <t xml:space="preserve">P-00329</t>
  </si>
  <si>
    <t xml:space="preserve">P-00330</t>
  </si>
  <si>
    <t xml:space="preserve">CL-0611</t>
  </si>
  <si>
    <t xml:space="preserve">P-00331</t>
  </si>
  <si>
    <t xml:space="preserve">P-00332</t>
  </si>
  <si>
    <t xml:space="preserve">P-00333</t>
  </si>
  <si>
    <t xml:space="preserve">CL-2101</t>
  </si>
  <si>
    <t xml:space="preserve">P-00334</t>
  </si>
  <si>
    <t xml:space="preserve">CL-0287</t>
  </si>
  <si>
    <t xml:space="preserve">P-00335</t>
  </si>
  <si>
    <t xml:space="preserve">P-00336</t>
  </si>
  <si>
    <t xml:space="preserve">CL-0942</t>
  </si>
  <si>
    <t xml:space="preserve">P-00337</t>
  </si>
  <si>
    <t xml:space="preserve">P-00338</t>
  </si>
  <si>
    <t xml:space="preserve">CL-1691</t>
  </si>
  <si>
    <t xml:space="preserve">P-00339</t>
  </si>
  <si>
    <t xml:space="preserve">CL-1797</t>
  </si>
  <si>
    <t xml:space="preserve">P-00340</t>
  </si>
  <si>
    <t xml:space="preserve">CL-2189</t>
  </si>
  <si>
    <t xml:space="preserve">P-00341</t>
  </si>
  <si>
    <t xml:space="preserve">CL-0665</t>
  </si>
  <si>
    <t xml:space="preserve">P-00342</t>
  </si>
  <si>
    <t xml:space="preserve">CL-0845</t>
  </si>
  <si>
    <t xml:space="preserve">P-00343</t>
  </si>
  <si>
    <t xml:space="preserve">CL-1463</t>
  </si>
  <si>
    <t xml:space="preserve">P-00344</t>
  </si>
  <si>
    <t xml:space="preserve">CL-1675</t>
  </si>
  <si>
    <t xml:space="preserve">P-00345</t>
  </si>
  <si>
    <t xml:space="preserve">CL-0182</t>
  </si>
  <si>
    <t xml:space="preserve">P-00346</t>
  </si>
  <si>
    <t xml:space="preserve">CL-0499</t>
  </si>
  <si>
    <t xml:space="preserve">P-00347</t>
  </si>
  <si>
    <t xml:space="preserve">CL-0558</t>
  </si>
  <si>
    <t xml:space="preserve">P-00348</t>
  </si>
  <si>
    <t xml:space="preserve">P-00349</t>
  </si>
  <si>
    <t xml:space="preserve">CL-1007</t>
  </si>
  <si>
    <t xml:space="preserve">P-00350</t>
  </si>
  <si>
    <t xml:space="preserve">CL-1176</t>
  </si>
  <si>
    <t xml:space="preserve">P-00351</t>
  </si>
  <si>
    <t xml:space="preserve">CL-1662</t>
  </si>
  <si>
    <t xml:space="preserve">P-00352</t>
  </si>
  <si>
    <t xml:space="preserve">CL-1949</t>
  </si>
  <si>
    <t xml:space="preserve">P-00353</t>
  </si>
  <si>
    <t xml:space="preserve">CL-0203</t>
  </si>
  <si>
    <t xml:space="preserve">P-00354</t>
  </si>
  <si>
    <t xml:space="preserve">P-00355</t>
  </si>
  <si>
    <t xml:space="preserve">CL-0788</t>
  </si>
  <si>
    <t xml:space="preserve">P-00356</t>
  </si>
  <si>
    <t xml:space="preserve">CL-1645</t>
  </si>
  <si>
    <t xml:space="preserve">P-00357</t>
  </si>
  <si>
    <t xml:space="preserve">CL-1986</t>
  </si>
  <si>
    <t xml:space="preserve">P-00358</t>
  </si>
  <si>
    <t xml:space="preserve">CL-1053</t>
  </si>
  <si>
    <t xml:space="preserve">P-00359</t>
  </si>
  <si>
    <t xml:space="preserve">CL-1667</t>
  </si>
  <si>
    <t xml:space="preserve">P-00360</t>
  </si>
  <si>
    <t xml:space="preserve">CL-2066</t>
  </si>
  <si>
    <t xml:space="preserve">P-00361</t>
  </si>
  <si>
    <t xml:space="preserve">CL-2224</t>
  </si>
  <si>
    <t xml:space="preserve">P-00362</t>
  </si>
  <si>
    <t xml:space="preserve">CL-2227</t>
  </si>
  <si>
    <t xml:space="preserve">P-00363</t>
  </si>
  <si>
    <t xml:space="preserve">P-00364</t>
  </si>
  <si>
    <t xml:space="preserve">CL-0612</t>
  </si>
  <si>
    <t xml:space="preserve">P-00365</t>
  </si>
  <si>
    <t xml:space="preserve">P-00366</t>
  </si>
  <si>
    <t xml:space="preserve">CL-0805</t>
  </si>
  <si>
    <t xml:space="preserve">P-00367</t>
  </si>
  <si>
    <t xml:space="preserve">CL-1050</t>
  </si>
  <si>
    <t xml:space="preserve">P-00368</t>
  </si>
  <si>
    <t xml:space="preserve">P-00369</t>
  </si>
  <si>
    <t xml:space="preserve">CL-1352</t>
  </si>
  <si>
    <t xml:space="preserve">P-00370</t>
  </si>
  <si>
    <t xml:space="preserve">P-00371</t>
  </si>
  <si>
    <t xml:space="preserve">CL-2289</t>
  </si>
  <si>
    <t xml:space="preserve">P-00372</t>
  </si>
  <si>
    <t xml:space="preserve">P-00373</t>
  </si>
  <si>
    <t xml:space="preserve">CL-0661</t>
  </si>
  <si>
    <t xml:space="preserve">P-00374</t>
  </si>
  <si>
    <t xml:space="preserve">CL-1157</t>
  </si>
  <si>
    <t xml:space="preserve">P-00375</t>
  </si>
  <si>
    <t xml:space="preserve">CL-1178</t>
  </si>
  <si>
    <t xml:space="preserve">P-00376</t>
  </si>
  <si>
    <t xml:space="preserve">P-00377</t>
  </si>
  <si>
    <t xml:space="preserve">CL-2132</t>
  </si>
  <si>
    <t xml:space="preserve">P-00378</t>
  </si>
  <si>
    <t xml:space="preserve">CL-0073</t>
  </si>
  <si>
    <t xml:space="preserve">P-00379</t>
  </si>
  <si>
    <t xml:space="preserve">CL-0234</t>
  </si>
  <si>
    <t xml:space="preserve">P-00380</t>
  </si>
  <si>
    <t xml:space="preserve">CL-2029</t>
  </si>
  <si>
    <t xml:space="preserve">P-00381</t>
  </si>
  <si>
    <t xml:space="preserve">CL-2188</t>
  </si>
  <si>
    <t xml:space="preserve">P-00382</t>
  </si>
  <si>
    <t xml:space="preserve">CL-2243</t>
  </si>
  <si>
    <t xml:space="preserve">P-00383</t>
  </si>
  <si>
    <t xml:space="preserve">P-00384</t>
  </si>
  <si>
    <t xml:space="preserve">CL-0796</t>
  </si>
  <si>
    <t xml:space="preserve">P-00385</t>
  </si>
  <si>
    <t xml:space="preserve">CL-0846</t>
  </si>
  <si>
    <t xml:space="preserve">P-00386</t>
  </si>
  <si>
    <t xml:space="preserve">CL-1225</t>
  </si>
  <si>
    <t xml:space="preserve">P-00387</t>
  </si>
  <si>
    <t xml:space="preserve">CL-1342</t>
  </si>
  <si>
    <t xml:space="preserve">P-00388</t>
  </si>
  <si>
    <t xml:space="preserve">CL-1402</t>
  </si>
  <si>
    <t xml:space="preserve">P-00389</t>
  </si>
  <si>
    <t xml:space="preserve">CL-0235</t>
  </si>
  <si>
    <t xml:space="preserve">P-00390</t>
  </si>
  <si>
    <t xml:space="preserve">CL-0687</t>
  </si>
  <si>
    <t xml:space="preserve">P-00391</t>
  </si>
  <si>
    <t xml:space="preserve">CL-1659</t>
  </si>
  <si>
    <t xml:space="preserve">P-00392</t>
  </si>
  <si>
    <t xml:space="preserve">CL-2219</t>
  </si>
  <si>
    <t xml:space="preserve">P-00393</t>
  </si>
  <si>
    <t xml:space="preserve">P-00394</t>
  </si>
  <si>
    <t xml:space="preserve">CL-0178</t>
  </si>
  <si>
    <t xml:space="preserve">P-00395</t>
  </si>
  <si>
    <t xml:space="preserve">CL-1031</t>
  </si>
  <si>
    <t xml:space="preserve">P-00396</t>
  </si>
  <si>
    <t xml:space="preserve">CL-1558</t>
  </si>
  <si>
    <t xml:space="preserve">P-00397</t>
  </si>
  <si>
    <t xml:space="preserve">CL-1665</t>
  </si>
  <si>
    <t xml:space="preserve">P-00398</t>
  </si>
  <si>
    <t xml:space="preserve">P-00399</t>
  </si>
  <si>
    <t xml:space="preserve">CL-0403</t>
  </si>
  <si>
    <t xml:space="preserve">P-00400</t>
  </si>
  <si>
    <t xml:space="preserve">P-00401</t>
  </si>
  <si>
    <t xml:space="preserve">P-00402</t>
  </si>
  <si>
    <t xml:space="preserve">P-00403</t>
  </si>
  <si>
    <t xml:space="preserve">CL-0630</t>
  </si>
  <si>
    <t xml:space="preserve">P-00404</t>
  </si>
  <si>
    <t xml:space="preserve">CL-1027</t>
  </si>
  <si>
    <t xml:space="preserve">P-00405</t>
  </si>
  <si>
    <t xml:space="preserve">P-00406</t>
  </si>
  <si>
    <t xml:space="preserve">CL-0333</t>
  </si>
  <si>
    <t xml:space="preserve">P-00407</t>
  </si>
  <si>
    <t xml:space="preserve">CL-0731</t>
  </si>
  <si>
    <t xml:space="preserve">P-00408</t>
  </si>
  <si>
    <t xml:space="preserve">P-00409</t>
  </si>
  <si>
    <t xml:space="preserve">CL-1597</t>
  </si>
  <si>
    <t xml:space="preserve">P-00410</t>
  </si>
  <si>
    <t xml:space="preserve">CL-1634</t>
  </si>
  <si>
    <t xml:space="preserve">P-00411</t>
  </si>
  <si>
    <t xml:space="preserve">P-00412</t>
  </si>
  <si>
    <t xml:space="preserve">P-00413</t>
  </si>
  <si>
    <t xml:space="preserve">CL-2049</t>
  </si>
  <si>
    <t xml:space="preserve">P-00414</t>
  </si>
  <si>
    <t xml:space="preserve">CL-0029</t>
  </si>
  <si>
    <t xml:space="preserve">P-00415</t>
  </si>
  <si>
    <t xml:space="preserve">CL-0098</t>
  </si>
  <si>
    <t xml:space="preserve">P-00416</t>
  </si>
  <si>
    <t xml:space="preserve">P-00417</t>
  </si>
  <si>
    <t xml:space="preserve">P-00418</t>
  </si>
  <si>
    <t xml:space="preserve">CL-1078</t>
  </si>
  <si>
    <t xml:space="preserve">P-00419</t>
  </si>
  <si>
    <t xml:space="preserve">CL-1128</t>
  </si>
  <si>
    <t xml:space="preserve">P-00420</t>
  </si>
  <si>
    <t xml:space="preserve">CL-1335</t>
  </si>
  <si>
    <t xml:space="preserve">P-00421</t>
  </si>
  <si>
    <t xml:space="preserve">CL-0069</t>
  </si>
  <si>
    <t xml:space="preserve">P-00422</t>
  </si>
  <si>
    <t xml:space="preserve">CL-0530</t>
  </si>
  <si>
    <t xml:space="preserve">P-00423</t>
  </si>
  <si>
    <t xml:space="preserve">P-00424</t>
  </si>
  <si>
    <t xml:space="preserve">P-00425</t>
  </si>
  <si>
    <t xml:space="preserve">P-00426</t>
  </si>
  <si>
    <t xml:space="preserve">CL-1559</t>
  </si>
  <si>
    <t xml:space="preserve">P-00427</t>
  </si>
  <si>
    <t xml:space="preserve">P-00428</t>
  </si>
  <si>
    <t xml:space="preserve">CL-2094</t>
  </si>
  <si>
    <t xml:space="preserve">P-00429</t>
  </si>
  <si>
    <t xml:space="preserve">P-00430</t>
  </si>
  <si>
    <t xml:space="preserve">CL-0197</t>
  </si>
  <si>
    <t xml:space="preserve">P-00431</t>
  </si>
  <si>
    <t xml:space="preserve">CL-0771</t>
  </si>
  <si>
    <t xml:space="preserve">P-00432</t>
  </si>
  <si>
    <t xml:space="preserve">P-00433</t>
  </si>
  <si>
    <t xml:space="preserve">CL-0956</t>
  </si>
  <si>
    <t xml:space="preserve">P-00434</t>
  </si>
  <si>
    <t xml:space="preserve">CL-1366</t>
  </si>
  <si>
    <t xml:space="preserve">P-00435</t>
  </si>
  <si>
    <t xml:space="preserve">P-00436</t>
  </si>
  <si>
    <t xml:space="preserve">CL-0020</t>
  </si>
  <si>
    <t xml:space="preserve">P-00437</t>
  </si>
  <si>
    <t xml:space="preserve">CL-0119</t>
  </si>
  <si>
    <t xml:space="preserve">P-00438</t>
  </si>
  <si>
    <t xml:space="preserve">CL-0967</t>
  </si>
  <si>
    <t xml:space="preserve">P-00439</t>
  </si>
  <si>
    <t xml:space="preserve">P-00440</t>
  </si>
  <si>
    <t xml:space="preserve">P-00441</t>
  </si>
  <si>
    <t xml:space="preserve">CL-0093</t>
  </si>
  <si>
    <t xml:space="preserve">P-00442</t>
  </si>
  <si>
    <t xml:space="preserve">P-00443</t>
  </si>
  <si>
    <t xml:space="preserve">P-00444</t>
  </si>
  <si>
    <t xml:space="preserve">P-00445</t>
  </si>
  <si>
    <t xml:space="preserve">P-00446</t>
  </si>
  <si>
    <t xml:space="preserve">P-00447</t>
  </si>
  <si>
    <t xml:space="preserve">P-00448</t>
  </si>
  <si>
    <t xml:space="preserve">CL-1829</t>
  </si>
  <si>
    <t xml:space="preserve">P-00449</t>
  </si>
  <si>
    <t xml:space="preserve">P-00450</t>
  </si>
  <si>
    <t xml:space="preserve">CL-0215</t>
  </si>
  <si>
    <t xml:space="preserve">P-00451</t>
  </si>
  <si>
    <t xml:space="preserve">CL-0296</t>
  </si>
  <si>
    <t xml:space="preserve">P-00452</t>
  </si>
  <si>
    <t xml:space="preserve">CL-0686</t>
  </si>
  <si>
    <t xml:space="preserve">P-00453</t>
  </si>
  <si>
    <t xml:space="preserve">CL-1167</t>
  </si>
  <si>
    <t xml:space="preserve">P-00454</t>
  </si>
  <si>
    <t xml:space="preserve">CL-1314</t>
  </si>
  <si>
    <t xml:space="preserve">P-00455</t>
  </si>
  <si>
    <t xml:space="preserve">CL-1426</t>
  </si>
  <si>
    <t xml:space="preserve">P-00456</t>
  </si>
  <si>
    <t xml:space="preserve">CL-1953</t>
  </si>
  <si>
    <t xml:space="preserve">P-00457</t>
  </si>
  <si>
    <t xml:space="preserve">P-00458</t>
  </si>
  <si>
    <t xml:space="preserve">P-00459</t>
  </si>
  <si>
    <t xml:space="preserve">CL-0392</t>
  </si>
  <si>
    <t xml:space="preserve">P-00460</t>
  </si>
  <si>
    <t xml:space="preserve">P-00461</t>
  </si>
  <si>
    <t xml:space="preserve">CL-0656</t>
  </si>
  <si>
    <t xml:space="preserve">P-00462</t>
  </si>
  <si>
    <t xml:space="preserve">CL-1672</t>
  </si>
  <si>
    <t xml:space="preserve">P-00463</t>
  </si>
  <si>
    <t xml:space="preserve">P-00464</t>
  </si>
  <si>
    <t xml:space="preserve">CL-2038</t>
  </si>
  <si>
    <t xml:space="preserve">P-00465</t>
  </si>
  <si>
    <t xml:space="preserve">P-00466</t>
  </si>
  <si>
    <t xml:space="preserve">CL-2338</t>
  </si>
  <si>
    <t xml:space="preserve">P-00467</t>
  </si>
  <si>
    <t xml:space="preserve">CL-0460</t>
  </si>
  <si>
    <t xml:space="preserve">P-00468</t>
  </si>
  <si>
    <t xml:space="preserve">CL-0867</t>
  </si>
  <si>
    <t xml:space="preserve">P-00469</t>
  </si>
  <si>
    <t xml:space="preserve">CL-1111</t>
  </si>
  <si>
    <t xml:space="preserve">P-00470</t>
  </si>
  <si>
    <t xml:space="preserve">CL-1584</t>
  </si>
  <si>
    <t xml:space="preserve">P-00471</t>
  </si>
  <si>
    <t xml:space="preserve">P-00472</t>
  </si>
  <si>
    <t xml:space="preserve">CL-1658</t>
  </si>
  <si>
    <t xml:space="preserve">P-00473</t>
  </si>
  <si>
    <t xml:space="preserve">P-00474</t>
  </si>
  <si>
    <t xml:space="preserve">P-00475</t>
  </si>
  <si>
    <t xml:space="preserve">CL-0864</t>
  </si>
  <si>
    <t xml:space="preserve">P-00476</t>
  </si>
  <si>
    <t xml:space="preserve">P-00477</t>
  </si>
  <si>
    <t xml:space="preserve">CL-0121</t>
  </si>
  <si>
    <t xml:space="preserve">P-00478</t>
  </si>
  <si>
    <t xml:space="preserve">P-00479</t>
  </si>
  <si>
    <t xml:space="preserve">P-00480</t>
  </si>
  <si>
    <t xml:space="preserve">P-00481</t>
  </si>
  <si>
    <t xml:space="preserve">P-00482</t>
  </si>
  <si>
    <t xml:space="preserve">P-00483</t>
  </si>
  <si>
    <t xml:space="preserve">P-00484</t>
  </si>
  <si>
    <t xml:space="preserve">P-00485</t>
  </si>
  <si>
    <t xml:space="preserve">CL-2001</t>
  </si>
  <si>
    <t xml:space="preserve">P-00486</t>
  </si>
  <si>
    <t xml:space="preserve">CL-2121</t>
  </si>
  <si>
    <t xml:space="preserve">P-00487</t>
  </si>
  <si>
    <t xml:space="preserve">CL-2124</t>
  </si>
  <si>
    <t xml:space="preserve">P-00488</t>
  </si>
  <si>
    <t xml:space="preserve">CL-2174</t>
  </si>
  <si>
    <t xml:space="preserve">P-00489</t>
  </si>
  <si>
    <t xml:space="preserve">P-00490</t>
  </si>
  <si>
    <t xml:space="preserve">P-00491</t>
  </si>
  <si>
    <t xml:space="preserve">CL-0978</t>
  </si>
  <si>
    <t xml:space="preserve">P-00492</t>
  </si>
  <si>
    <t xml:space="preserve">CL-1051</t>
  </si>
  <si>
    <t xml:space="preserve">P-00493</t>
  </si>
  <si>
    <t xml:space="preserve">CL-1232</t>
  </si>
  <si>
    <t xml:space="preserve">P-00494</t>
  </si>
  <si>
    <t xml:space="preserve">CL-2386</t>
  </si>
  <si>
    <t xml:space="preserve">P-00495</t>
  </si>
  <si>
    <t xml:space="preserve">CL-0418</t>
  </si>
  <si>
    <t xml:space="preserve">P-00496</t>
  </si>
  <si>
    <t xml:space="preserve">P-00497</t>
  </si>
  <si>
    <t xml:space="preserve">P-00498</t>
  </si>
  <si>
    <t xml:space="preserve">P-00499</t>
  </si>
  <si>
    <t xml:space="preserve">CL-1061</t>
  </si>
  <si>
    <t xml:space="preserve">P-00500</t>
  </si>
  <si>
    <t xml:space="preserve">CL-1327</t>
  </si>
  <si>
    <t xml:space="preserve">P-00501</t>
  </si>
  <si>
    <t xml:space="preserve">CL-1359</t>
  </si>
  <si>
    <t xml:space="preserve">P-00502</t>
  </si>
  <si>
    <t xml:space="preserve">CL-1509</t>
  </si>
  <si>
    <t xml:space="preserve">P-00503</t>
  </si>
  <si>
    <t xml:space="preserve">CL-2034</t>
  </si>
  <si>
    <t xml:space="preserve">P-00504</t>
  </si>
  <si>
    <t xml:space="preserve">CL-2298</t>
  </si>
  <si>
    <t xml:space="preserve">P-00505</t>
  </si>
  <si>
    <t xml:space="preserve">P-00506</t>
  </si>
  <si>
    <t xml:space="preserve">CL-1291</t>
  </si>
  <si>
    <t xml:space="preserve">P-00507</t>
  </si>
  <si>
    <t xml:space="preserve">CL-0301</t>
  </si>
  <si>
    <t xml:space="preserve">P-00508</t>
  </si>
  <si>
    <t xml:space="preserve">P-00509</t>
  </si>
  <si>
    <t xml:space="preserve">CL-1143</t>
  </si>
  <si>
    <t xml:space="preserve">P-00510</t>
  </si>
  <si>
    <t xml:space="preserve">P-00511</t>
  </si>
  <si>
    <t xml:space="preserve">CL-1728</t>
  </si>
  <si>
    <t xml:space="preserve">P-00512</t>
  </si>
  <si>
    <t xml:space="preserve">CL-1774</t>
  </si>
  <si>
    <t xml:space="preserve">P-00513</t>
  </si>
  <si>
    <t xml:space="preserve">CL-2030</t>
  </si>
  <si>
    <t xml:space="preserve">P-00514</t>
  </si>
  <si>
    <t xml:space="preserve">P-00515</t>
  </si>
  <si>
    <t xml:space="preserve">P-00516</t>
  </si>
  <si>
    <t xml:space="preserve">CL-1261</t>
  </si>
  <si>
    <t xml:space="preserve">P-00517</t>
  </si>
  <si>
    <t xml:space="preserve">P-00518</t>
  </si>
  <si>
    <t xml:space="preserve">P-00519</t>
  </si>
  <si>
    <t xml:space="preserve">CL-1854</t>
  </si>
  <si>
    <t xml:space="preserve">P-00520</t>
  </si>
  <si>
    <t xml:space="preserve">P-00521</t>
  </si>
  <si>
    <t xml:space="preserve">CL-2140</t>
  </si>
  <si>
    <t xml:space="preserve">P-00522</t>
  </si>
  <si>
    <t xml:space="preserve">P-00523</t>
  </si>
  <si>
    <t xml:space="preserve">P-00524</t>
  </si>
  <si>
    <t xml:space="preserve">CL-0118</t>
  </si>
  <si>
    <t xml:space="preserve">P-00525</t>
  </si>
  <si>
    <t xml:space="preserve">P-00526</t>
  </si>
  <si>
    <t xml:space="preserve">P-00527</t>
  </si>
  <si>
    <t xml:space="preserve">P-00528</t>
  </si>
  <si>
    <t xml:space="preserve">CL-0548</t>
  </si>
  <si>
    <t xml:space="preserve">P-00529</t>
  </si>
  <si>
    <t xml:space="preserve">P-00530</t>
  </si>
  <si>
    <t xml:space="preserve">CL-0901</t>
  </si>
  <si>
    <t xml:space="preserve">P-00531</t>
  </si>
  <si>
    <t xml:space="preserve">P-00532</t>
  </si>
  <si>
    <t xml:space="preserve">P-00533</t>
  </si>
  <si>
    <t xml:space="preserve">CL-1980</t>
  </si>
  <si>
    <t xml:space="preserve">P-00534</t>
  </si>
  <si>
    <t xml:space="preserve">P-00535</t>
  </si>
  <si>
    <t xml:space="preserve">CL-0324</t>
  </si>
  <si>
    <t xml:space="preserve">P-00536</t>
  </si>
  <si>
    <t xml:space="preserve">P-00537</t>
  </si>
  <si>
    <t xml:space="preserve">CL-0578</t>
  </si>
  <si>
    <t xml:space="preserve">P-00538</t>
  </si>
  <si>
    <t xml:space="preserve">P-00539</t>
  </si>
  <si>
    <t xml:space="preserve">CL-2197</t>
  </si>
  <si>
    <t xml:space="preserve">P-00540</t>
  </si>
  <si>
    <t xml:space="preserve">CL-0269</t>
  </si>
  <si>
    <t xml:space="preserve">P-00541</t>
  </si>
  <si>
    <t xml:space="preserve">P-00542</t>
  </si>
  <si>
    <t xml:space="preserve">P-00543</t>
  </si>
  <si>
    <t xml:space="preserve">P-00544</t>
  </si>
  <si>
    <t xml:space="preserve">P-00545</t>
  </si>
  <si>
    <t xml:space="preserve">CL-1589</t>
  </si>
  <si>
    <t xml:space="preserve">P-00546</t>
  </si>
  <si>
    <t xml:space="preserve">CL-2223</t>
  </si>
  <si>
    <t xml:space="preserve">P-00547</t>
  </si>
  <si>
    <t xml:space="preserve">CL-2366</t>
  </si>
  <si>
    <t xml:space="preserve">P-00548</t>
  </si>
  <si>
    <t xml:space="preserve">P-00549</t>
  </si>
  <si>
    <t xml:space="preserve">CL-2111</t>
  </si>
  <si>
    <t xml:space="preserve">P-00550</t>
  </si>
  <si>
    <t xml:space="preserve">CL-2153</t>
  </si>
  <si>
    <t xml:space="preserve">P-00551</t>
  </si>
  <si>
    <t xml:space="preserve">CL-0059</t>
  </si>
  <si>
    <t xml:space="preserve">P-00552</t>
  </si>
  <si>
    <t xml:space="preserve">CL-0251</t>
  </si>
  <si>
    <t xml:space="preserve">P-00553</t>
  </si>
  <si>
    <t xml:space="preserve">P-00554</t>
  </si>
  <si>
    <t xml:space="preserve">P-00555</t>
  </si>
  <si>
    <t xml:space="preserve">CL-1456</t>
  </si>
  <si>
    <t xml:space="preserve">P-00556</t>
  </si>
  <si>
    <t xml:space="preserve">P-00557</t>
  </si>
  <si>
    <t xml:space="preserve">CL-1882</t>
  </si>
  <si>
    <t xml:space="preserve">P-00558</t>
  </si>
  <si>
    <t xml:space="preserve">CL-1901</t>
  </si>
  <si>
    <t xml:space="preserve">P-00559</t>
  </si>
  <si>
    <t xml:space="preserve">P-00560</t>
  </si>
  <si>
    <t xml:space="preserve">P-00561</t>
  </si>
  <si>
    <t xml:space="preserve">CL-0775</t>
  </si>
  <si>
    <t xml:space="preserve">P-00562</t>
  </si>
  <si>
    <t xml:space="preserve">CL-0809</t>
  </si>
  <si>
    <t xml:space="preserve">P-00563</t>
  </si>
  <si>
    <t xml:space="preserve">P-00564</t>
  </si>
  <si>
    <t xml:space="preserve">CL-2091</t>
  </si>
  <si>
    <t xml:space="preserve">P-00565</t>
  </si>
  <si>
    <t xml:space="preserve">P-00566</t>
  </si>
  <si>
    <t xml:space="preserve">CL-2128</t>
  </si>
  <si>
    <t xml:space="preserve">P-00567</t>
  </si>
  <si>
    <t xml:space="preserve">CL-2221</t>
  </si>
  <si>
    <t xml:space="preserve">P-00568</t>
  </si>
  <si>
    <t xml:space="preserve">P-00569</t>
  </si>
  <si>
    <t xml:space="preserve">CL-0649</t>
  </si>
  <si>
    <t xml:space="preserve">P-00570</t>
  </si>
  <si>
    <t xml:space="preserve">CL-0721</t>
  </si>
  <si>
    <t xml:space="preserve">P-00571</t>
  </si>
  <si>
    <t xml:space="preserve">P-00572</t>
  </si>
  <si>
    <t xml:space="preserve">CL-0885</t>
  </si>
  <si>
    <t xml:space="preserve">P-00573</t>
  </si>
  <si>
    <t xml:space="preserve">P-00574</t>
  </si>
  <si>
    <t xml:space="preserve">P-00575</t>
  </si>
  <si>
    <t xml:space="preserve">P-00576</t>
  </si>
  <si>
    <t xml:space="preserve">CL-1924</t>
  </si>
  <si>
    <t xml:space="preserve">P-00577</t>
  </si>
  <si>
    <t xml:space="preserve">P-00578</t>
  </si>
  <si>
    <t xml:space="preserve">P-00579</t>
  </si>
  <si>
    <t xml:space="preserve">P-00580</t>
  </si>
  <si>
    <t xml:space="preserve">CL-1134</t>
  </si>
  <si>
    <t xml:space="preserve">P-00581</t>
  </si>
  <si>
    <t xml:space="preserve">CL-1277</t>
  </si>
  <si>
    <t xml:space="preserve">P-00582</t>
  </si>
  <si>
    <t xml:space="preserve">CL-1676</t>
  </si>
  <si>
    <t xml:space="preserve">P-00583</t>
  </si>
  <si>
    <t xml:space="preserve">CL-2017</t>
  </si>
  <si>
    <t xml:space="preserve">P-00584</t>
  </si>
  <si>
    <t xml:space="preserve">CL-2178</t>
  </si>
  <si>
    <t xml:space="preserve">P-00585</t>
  </si>
  <si>
    <t xml:space="preserve">CL-2187</t>
  </si>
  <si>
    <t xml:space="preserve">P-00586</t>
  </si>
  <si>
    <t xml:space="preserve">CL-2314</t>
  </si>
  <si>
    <t xml:space="preserve">P-00587</t>
  </si>
  <si>
    <t xml:space="preserve">CL-0351</t>
  </si>
  <si>
    <t xml:space="preserve">P-00588</t>
  </si>
  <si>
    <t xml:space="preserve">P-00589</t>
  </si>
  <si>
    <t xml:space="preserve">P-00590</t>
  </si>
  <si>
    <t xml:space="preserve">CL-0923</t>
  </si>
  <si>
    <t xml:space="preserve">P-00591</t>
  </si>
  <si>
    <t xml:space="preserve">CL-1049</t>
  </si>
  <si>
    <t xml:space="preserve">P-00592</t>
  </si>
  <si>
    <t xml:space="preserve">CL-1208</t>
  </si>
  <si>
    <t xml:space="preserve">P-00593</t>
  </si>
  <si>
    <t xml:space="preserve">P-00594</t>
  </si>
  <si>
    <t xml:space="preserve">CL-1591</t>
  </si>
  <si>
    <t xml:space="preserve">P-00595</t>
  </si>
  <si>
    <t xml:space="preserve">CL-1850</t>
  </si>
  <si>
    <t xml:space="preserve">P-00596</t>
  </si>
  <si>
    <t xml:space="preserve">CL-0969</t>
  </si>
  <si>
    <t xml:space="preserve">P-00597</t>
  </si>
  <si>
    <t xml:space="preserve">CL-1480</t>
  </si>
  <si>
    <t xml:space="preserve">P-00598</t>
  </si>
  <si>
    <t xml:space="preserve">CL-1583</t>
  </si>
  <si>
    <t xml:space="preserve">P-00599</t>
  </si>
  <si>
    <t xml:space="preserve">P-00600</t>
  </si>
  <si>
    <t xml:space="preserve">CL-1984</t>
  </si>
  <si>
    <t xml:space="preserve">P-00601</t>
  </si>
  <si>
    <t xml:space="preserve">CL-0033</t>
  </si>
  <si>
    <t xml:space="preserve">P-00602</t>
  </si>
  <si>
    <t xml:space="preserve">P-00603</t>
  </si>
  <si>
    <t xml:space="preserve">CL-0481</t>
  </si>
  <si>
    <t xml:space="preserve">P-00604</t>
  </si>
  <si>
    <t xml:space="preserve">CL-1419</t>
  </si>
  <si>
    <t xml:space="preserve">P-00605</t>
  </si>
  <si>
    <t xml:space="preserve">P-00606</t>
  </si>
  <si>
    <t xml:space="preserve">P-00607</t>
  </si>
  <si>
    <t xml:space="preserve">CL-1793</t>
  </si>
  <si>
    <t xml:space="preserve">P-00608</t>
  </si>
  <si>
    <t xml:space="preserve">CL-0017</t>
  </si>
  <si>
    <t xml:space="preserve">P-00609</t>
  </si>
  <si>
    <t xml:space="preserve">P-00610</t>
  </si>
  <si>
    <t xml:space="preserve">CL-1818</t>
  </si>
  <si>
    <t xml:space="preserve">P-00611</t>
  </si>
  <si>
    <t xml:space="preserve">CL-2072</t>
  </si>
  <si>
    <t xml:space="preserve">P-00612</t>
  </si>
  <si>
    <t xml:space="preserve">CL-0173</t>
  </si>
  <si>
    <t xml:space="preserve">P-00613</t>
  </si>
  <si>
    <t xml:space="preserve">P-00614</t>
  </si>
  <si>
    <t xml:space="preserve">P-00615</t>
  </si>
  <si>
    <t xml:space="preserve">CL-1106</t>
  </si>
  <si>
    <t xml:space="preserve">P-00616</t>
  </si>
  <si>
    <t xml:space="preserve">CL-1202</t>
  </si>
  <si>
    <t xml:space="preserve">P-00617</t>
  </si>
  <si>
    <t xml:space="preserve">P-00618</t>
  </si>
  <si>
    <t xml:space="preserve">CL-2051</t>
  </si>
  <si>
    <t xml:space="preserve">P-00619</t>
  </si>
  <si>
    <t xml:space="preserve">P-00620</t>
  </si>
  <si>
    <t xml:space="preserve">CL-1243</t>
  </si>
  <si>
    <t xml:space="preserve">P-00621</t>
  </si>
  <si>
    <t xml:space="preserve">CL-1694</t>
  </si>
  <si>
    <t xml:space="preserve">P-00622</t>
  </si>
  <si>
    <t xml:space="preserve">P-00623</t>
  </si>
  <si>
    <t xml:space="preserve">CL-2093</t>
  </si>
  <si>
    <t xml:space="preserve">P-00624</t>
  </si>
  <si>
    <t xml:space="preserve">P-00625</t>
  </si>
  <si>
    <t xml:space="preserve">P-00626</t>
  </si>
  <si>
    <t xml:space="preserve">CL-2322</t>
  </si>
  <si>
    <t xml:space="preserve">P-00627</t>
  </si>
  <si>
    <t xml:space="preserve">P-00628</t>
  </si>
  <si>
    <t xml:space="preserve">CL-1217</t>
  </si>
  <si>
    <t xml:space="preserve">P-00629</t>
  </si>
  <si>
    <t xml:space="preserve">P-00630</t>
  </si>
  <si>
    <t xml:space="preserve">CL-0091</t>
  </si>
  <si>
    <t xml:space="preserve">P-00631</t>
  </si>
  <si>
    <t xml:space="preserve">CL-0162</t>
  </si>
  <si>
    <t xml:space="preserve">P-00632</t>
  </si>
  <si>
    <t xml:space="preserve">P-00633</t>
  </si>
  <si>
    <t xml:space="preserve">CL-1365</t>
  </si>
  <si>
    <t xml:space="preserve">P-00634</t>
  </si>
  <si>
    <t xml:space="preserve">CL-1479</t>
  </si>
  <si>
    <t xml:space="preserve">P-00635</t>
  </si>
  <si>
    <t xml:space="preserve">P-00636</t>
  </si>
  <si>
    <t xml:space="preserve">P-00637</t>
  </si>
  <si>
    <t xml:space="preserve">CL-2394</t>
  </si>
  <si>
    <t xml:space="preserve">P-00638</t>
  </si>
  <si>
    <t xml:space="preserve">P-00639</t>
  </si>
  <si>
    <t xml:space="preserve">CL-0375</t>
  </si>
  <si>
    <t xml:space="preserve">P-00640</t>
  </si>
  <si>
    <t xml:space="preserve">P-00641</t>
  </si>
  <si>
    <t xml:space="preserve">P-00642</t>
  </si>
  <si>
    <t xml:space="preserve">P-00643</t>
  </si>
  <si>
    <t xml:space="preserve">CL-1110</t>
  </si>
  <si>
    <t xml:space="preserve">P-00644</t>
  </si>
  <si>
    <t xml:space="preserve">P-00645</t>
  </si>
  <si>
    <t xml:space="preserve">P-00646</t>
  </si>
  <si>
    <t xml:space="preserve">CL-2225</t>
  </si>
  <si>
    <t xml:space="preserve">P-00647</t>
  </si>
  <si>
    <t xml:space="preserve">CL-2276</t>
  </si>
  <si>
    <t xml:space="preserve">P-00648</t>
  </si>
  <si>
    <t xml:space="preserve">CL-0241</t>
  </si>
  <si>
    <t xml:space="preserve">P-00649</t>
  </si>
  <si>
    <t xml:space="preserve">CL-0352</t>
  </si>
  <si>
    <t xml:space="preserve">P-00650</t>
  </si>
  <si>
    <t xml:space="preserve">CL-0601</t>
  </si>
  <si>
    <t xml:space="preserve">P-00651</t>
  </si>
  <si>
    <t xml:space="preserve">CL-1133</t>
  </si>
  <si>
    <t xml:space="preserve">P-00652</t>
  </si>
  <si>
    <t xml:space="preserve">CL-1233</t>
  </si>
  <si>
    <t xml:space="preserve">P-00653</t>
  </si>
  <si>
    <t xml:space="preserve">CL-1633</t>
  </si>
  <si>
    <t xml:space="preserve">P-00654</t>
  </si>
  <si>
    <t xml:space="preserve">CL-1711</t>
  </si>
  <si>
    <t xml:space="preserve">P-00655</t>
  </si>
  <si>
    <t xml:space="preserve">P-00656</t>
  </si>
  <si>
    <t xml:space="preserve">P-00657</t>
  </si>
  <si>
    <t xml:space="preserve">P-00658</t>
  </si>
  <si>
    <t xml:space="preserve">CL-0474</t>
  </si>
  <si>
    <t xml:space="preserve">P-00659</t>
  </si>
  <si>
    <t xml:space="preserve">CL-0669</t>
  </si>
  <si>
    <t xml:space="preserve">P-00660</t>
  </si>
  <si>
    <t xml:space="preserve">P-00661</t>
  </si>
  <si>
    <t xml:space="preserve">P-00662</t>
  </si>
  <si>
    <t xml:space="preserve">P-00663</t>
  </si>
  <si>
    <t xml:space="preserve">P-00664</t>
  </si>
  <si>
    <t xml:space="preserve">P-00665</t>
  </si>
  <si>
    <t xml:space="preserve">CL-2294</t>
  </si>
  <si>
    <t xml:space="preserve">P-00666</t>
  </si>
  <si>
    <t xml:space="preserve">CL-2328</t>
  </si>
  <si>
    <t xml:space="preserve">P-00667</t>
  </si>
  <si>
    <t xml:space="preserve">CL-0142</t>
  </si>
  <si>
    <t xml:space="preserve">P-00668</t>
  </si>
  <si>
    <t xml:space="preserve">P-00669</t>
  </si>
  <si>
    <t xml:space="preserve">CL-0256</t>
  </si>
  <si>
    <t xml:space="preserve">P-00670</t>
  </si>
  <si>
    <t xml:space="preserve">CL-0310</t>
  </si>
  <si>
    <t xml:space="preserve">P-00671</t>
  </si>
  <si>
    <t xml:space="preserve">CL-1207</t>
  </si>
  <si>
    <t xml:space="preserve">P-00672</t>
  </si>
  <si>
    <t xml:space="preserve">CL-1606</t>
  </si>
  <si>
    <t xml:space="preserve">P-00673</t>
  </si>
  <si>
    <t xml:space="preserve">P-00674</t>
  </si>
  <si>
    <t xml:space="preserve">P-00675</t>
  </si>
  <si>
    <t xml:space="preserve">CL-1408</t>
  </si>
  <si>
    <t xml:space="preserve">P-00676</t>
  </si>
  <si>
    <t xml:space="preserve">CL-1507</t>
  </si>
  <si>
    <t xml:space="preserve">P-00677</t>
  </si>
  <si>
    <t xml:space="preserve">CL-1770</t>
  </si>
  <si>
    <t xml:space="preserve">P-00678</t>
  </si>
  <si>
    <t xml:space="preserve">CL-2037</t>
  </si>
  <si>
    <t xml:space="preserve">P-00679</t>
  </si>
  <si>
    <t xml:space="preserve">P-00680</t>
  </si>
  <si>
    <t xml:space="preserve">CL-2393</t>
  </si>
  <si>
    <t xml:space="preserve">P-00681</t>
  </si>
  <si>
    <t xml:space="preserve">CL-0379</t>
  </si>
  <si>
    <t xml:space="preserve">P-00682</t>
  </si>
  <si>
    <t xml:space="preserve">CL-1689</t>
  </si>
  <si>
    <t xml:space="preserve">P-00683</t>
  </si>
  <si>
    <t xml:space="preserve">CL-2145</t>
  </si>
  <si>
    <t xml:space="preserve">P-00684</t>
  </si>
  <si>
    <t xml:space="preserve">P-00685</t>
  </si>
  <si>
    <t xml:space="preserve">P-00686</t>
  </si>
  <si>
    <t xml:space="preserve">CL-0394</t>
  </si>
  <si>
    <t xml:space="preserve">P-00687</t>
  </si>
  <si>
    <t xml:space="preserve">CL-0732</t>
  </si>
  <si>
    <t xml:space="preserve">P-00688</t>
  </si>
  <si>
    <t xml:space="preserve">P-00689</t>
  </si>
  <si>
    <t xml:space="preserve">P-00690</t>
  </si>
  <si>
    <t xml:space="preserve">P-00691</t>
  </si>
  <si>
    <t xml:space="preserve">CL-2293</t>
  </si>
  <si>
    <t xml:space="preserve">P-00692</t>
  </si>
  <si>
    <t xml:space="preserve">P-00693</t>
  </si>
  <si>
    <t xml:space="preserve">CL-2388</t>
  </si>
  <si>
    <t xml:space="preserve">P-00694</t>
  </si>
  <si>
    <t xml:space="preserve">CL-0627</t>
  </si>
  <si>
    <t xml:space="preserve">P-00695</t>
  </si>
  <si>
    <t xml:space="preserve">CL-1390</t>
  </si>
  <si>
    <t xml:space="preserve">P-00696</t>
  </si>
  <si>
    <t xml:space="preserve">CL-1656</t>
  </si>
  <si>
    <t xml:space="preserve">P-00697</t>
  </si>
  <si>
    <t xml:space="preserve">P-00698</t>
  </si>
  <si>
    <t xml:space="preserve">P-00699</t>
  </si>
  <si>
    <t xml:space="preserve">CL-0210</t>
  </si>
  <si>
    <t xml:space="preserve">P-00700</t>
  </si>
  <si>
    <t xml:space="preserve">P-00701</t>
  </si>
  <si>
    <t xml:space="preserve">P-00702</t>
  </si>
  <si>
    <t xml:space="preserve">P-00703</t>
  </si>
  <si>
    <t xml:space="preserve">CL-1471</t>
  </si>
  <si>
    <t xml:space="preserve">P-00704</t>
  </si>
  <si>
    <t xml:space="preserve">P-00705</t>
  </si>
  <si>
    <t xml:space="preserve">CL-1660</t>
  </si>
  <si>
    <t xml:space="preserve">P-00706</t>
  </si>
  <si>
    <t xml:space="preserve">CL-2313</t>
  </si>
  <si>
    <t xml:space="preserve">P-00707</t>
  </si>
  <si>
    <t xml:space="preserve">P-00708</t>
  </si>
  <si>
    <t xml:space="preserve">P-00709</t>
  </si>
  <si>
    <t xml:space="preserve">CL-0949</t>
  </si>
  <si>
    <t xml:space="preserve">P-00710</t>
  </si>
  <si>
    <t xml:space="preserve">CL-0952</t>
  </si>
  <si>
    <t xml:space="preserve">P-00711</t>
  </si>
  <si>
    <t xml:space="preserve">CL-1003</t>
  </si>
  <si>
    <t xml:space="preserve">P-00712</t>
  </si>
  <si>
    <t xml:space="preserve">P-00713</t>
  </si>
  <si>
    <t xml:space="preserve">CL-2299</t>
  </si>
  <si>
    <t xml:space="preserve">P-00714</t>
  </si>
  <si>
    <t xml:space="preserve">CL-0712</t>
  </si>
  <si>
    <t xml:space="preserve">P-00715</t>
  </si>
  <si>
    <t xml:space="preserve">P-00716</t>
  </si>
  <si>
    <t xml:space="preserve">P-00717</t>
  </si>
  <si>
    <t xml:space="preserve">P-00718</t>
  </si>
  <si>
    <t xml:space="preserve">CL-2279</t>
  </si>
  <si>
    <t xml:space="preserve">P-00719</t>
  </si>
  <si>
    <t xml:space="preserve">CL-0328</t>
  </si>
  <si>
    <t xml:space="preserve">P-00720</t>
  </si>
  <si>
    <t xml:space="preserve">P-00721</t>
  </si>
  <si>
    <t xml:space="preserve">CL-0573</t>
  </si>
  <si>
    <t xml:space="preserve">P-00722</t>
  </si>
  <si>
    <t xml:space="preserve">CL-0930</t>
  </si>
  <si>
    <t xml:space="preserve">P-00723</t>
  </si>
  <si>
    <t xml:space="preserve">CL-1285</t>
  </si>
  <si>
    <t xml:space="preserve">P-00724</t>
  </si>
  <si>
    <t xml:space="preserve">CL-1439</t>
  </si>
  <si>
    <t xml:space="preserve">P-00725</t>
  </si>
  <si>
    <t xml:space="preserve">CL-1548</t>
  </si>
  <si>
    <t xml:space="preserve">P-00726</t>
  </si>
  <si>
    <t xml:space="preserve">CL-2032</t>
  </si>
  <si>
    <t xml:space="preserve">P-00727</t>
  </si>
  <si>
    <t xml:space="preserve">P-00728</t>
  </si>
  <si>
    <t xml:space="preserve">CL-0032</t>
  </si>
  <si>
    <t xml:space="preserve">P-00729</t>
  </si>
  <si>
    <t xml:space="preserve">CL-0367</t>
  </si>
  <si>
    <t xml:space="preserve">P-00730</t>
  </si>
  <si>
    <t xml:space="preserve">P-00731</t>
  </si>
  <si>
    <t xml:space="preserve">P-00732</t>
  </si>
  <si>
    <t xml:space="preserve">CL-0768</t>
  </si>
  <si>
    <t xml:space="preserve">P-00733</t>
  </si>
  <si>
    <t xml:space="preserve">CL-0783</t>
  </si>
  <si>
    <t xml:space="preserve">P-00734</t>
  </si>
  <si>
    <t xml:space="preserve">CL-1131</t>
  </si>
  <si>
    <t xml:space="preserve">P-00735</t>
  </si>
  <si>
    <t xml:space="preserve">CL-1302</t>
  </si>
  <si>
    <t xml:space="preserve">P-00736</t>
  </si>
  <si>
    <t xml:space="preserve">CL-1468</t>
  </si>
  <si>
    <t xml:space="preserve">P-00737</t>
  </si>
  <si>
    <t xml:space="preserve">CL-1498</t>
  </si>
  <si>
    <t xml:space="preserve">P-00738</t>
  </si>
  <si>
    <t xml:space="preserve">CL-2244</t>
  </si>
  <si>
    <t xml:space="preserve">P-00739</t>
  </si>
  <si>
    <t xml:space="preserve">P-00740</t>
  </si>
  <si>
    <t xml:space="preserve">CL-0201</t>
  </si>
  <si>
    <t xml:space="preserve">P-00741</t>
  </si>
  <si>
    <t xml:space="preserve">CL-0958</t>
  </si>
  <si>
    <t xml:space="preserve">P-00742</t>
  </si>
  <si>
    <t xml:space="preserve">CL-1935</t>
  </si>
  <si>
    <t xml:space="preserve">P-00743</t>
  </si>
  <si>
    <t xml:space="preserve">CL-2108</t>
  </si>
  <si>
    <t xml:space="preserve">P-00744</t>
  </si>
  <si>
    <t xml:space="preserve">P-00745</t>
  </si>
  <si>
    <t xml:space="preserve">CL-0323</t>
  </si>
  <si>
    <t xml:space="preserve">P-00746</t>
  </si>
  <si>
    <t xml:space="preserve">CL-0663</t>
  </si>
  <si>
    <t xml:space="preserve">P-00747</t>
  </si>
  <si>
    <t xml:space="preserve">CL-0894</t>
  </si>
  <si>
    <t xml:space="preserve">P-00748</t>
  </si>
  <si>
    <t xml:space="preserve">CL-1001</t>
  </si>
  <si>
    <t xml:space="preserve">P-00749</t>
  </si>
  <si>
    <t xml:space="preserve">CL-1016</t>
  </si>
  <si>
    <t xml:space="preserve">P-00750</t>
  </si>
  <si>
    <t xml:space="preserve">CL-1459</t>
  </si>
  <si>
    <t xml:space="preserve">P-00751</t>
  </si>
  <si>
    <t xml:space="preserve">P-00752</t>
  </si>
  <si>
    <t xml:space="preserve">P-00753</t>
  </si>
  <si>
    <t xml:space="preserve">CL-1799</t>
  </si>
  <si>
    <t xml:space="preserve">P-00754</t>
  </si>
  <si>
    <t xml:space="preserve">P-00755</t>
  </si>
  <si>
    <t xml:space="preserve">P-00756</t>
  </si>
  <si>
    <t xml:space="preserve">CL-0458</t>
  </si>
  <si>
    <t xml:space="preserve">P-00757</t>
  </si>
  <si>
    <t xml:space="preserve">P-00758</t>
  </si>
  <si>
    <t xml:space="preserve">P-00759</t>
  </si>
  <si>
    <t xml:space="preserve">P-00760</t>
  </si>
  <si>
    <t xml:space="preserve">P-00761</t>
  </si>
  <si>
    <t xml:space="preserve">P-00762</t>
  </si>
  <si>
    <t xml:space="preserve">P-00763</t>
  </si>
  <si>
    <t xml:space="preserve">CL-1790</t>
  </si>
  <si>
    <t xml:space="preserve">P-00764</t>
  </si>
  <si>
    <t xml:space="preserve">CL-1958</t>
  </si>
  <si>
    <t xml:space="preserve">P-00765</t>
  </si>
  <si>
    <t xml:space="preserve">CL-2199</t>
  </si>
  <si>
    <t xml:space="preserve">P-00766</t>
  </si>
  <si>
    <t xml:space="preserve">CL-2356</t>
  </si>
  <si>
    <t xml:space="preserve">P-00767</t>
  </si>
  <si>
    <t xml:space="preserve">P-00768</t>
  </si>
  <si>
    <t xml:space="preserve">CL-0758</t>
  </si>
  <si>
    <t xml:space="preserve">P-00769</t>
  </si>
  <si>
    <t xml:space="preserve">CL-0818</t>
  </si>
  <si>
    <t xml:space="preserve">P-00770</t>
  </si>
  <si>
    <t xml:space="preserve">CL-0921</t>
  </si>
  <si>
    <t xml:space="preserve">P-00771</t>
  </si>
  <si>
    <t xml:space="preserve">P-00772</t>
  </si>
  <si>
    <t xml:space="preserve">P-00773</t>
  </si>
  <si>
    <t xml:space="preserve">P-00774</t>
  </si>
  <si>
    <t xml:space="preserve">CL-0996</t>
  </si>
  <si>
    <t xml:space="preserve">P-00775</t>
  </si>
  <si>
    <t xml:space="preserve">P-00776</t>
  </si>
  <si>
    <t xml:space="preserve">CL-1307</t>
  </si>
  <si>
    <t xml:space="preserve">P-00777</t>
  </si>
  <si>
    <t xml:space="preserve">CL-1716</t>
  </si>
  <si>
    <t xml:space="preserve">P-00778</t>
  </si>
  <si>
    <t xml:space="preserve">CL-1887</t>
  </si>
  <si>
    <t xml:space="preserve">P-00779</t>
  </si>
  <si>
    <t xml:space="preserve">CL-0734</t>
  </si>
  <si>
    <t xml:space="preserve">P-00780</t>
  </si>
  <si>
    <t xml:space="preserve">P-00781</t>
  </si>
  <si>
    <t xml:space="preserve">P-00782</t>
  </si>
  <si>
    <t xml:space="preserve">P-00783</t>
  </si>
  <si>
    <t xml:space="preserve">P-00784</t>
  </si>
  <si>
    <t xml:space="preserve">CL-1356</t>
  </si>
  <si>
    <t xml:space="preserve">P-00785</t>
  </si>
  <si>
    <t xml:space="preserve">P-00786</t>
  </si>
  <si>
    <t xml:space="preserve">CL-1757</t>
  </si>
  <si>
    <t xml:space="preserve">P-00787</t>
  </si>
  <si>
    <t xml:space="preserve">P-00788</t>
  </si>
  <si>
    <t xml:space="preserve">P-00789</t>
  </si>
  <si>
    <t xml:space="preserve">P-00790</t>
  </si>
  <si>
    <t xml:space="preserve">P-00791</t>
  </si>
  <si>
    <t xml:space="preserve">P-00792</t>
  </si>
  <si>
    <t xml:space="preserve">CL-0179</t>
  </si>
  <si>
    <t xml:space="preserve">P-00793</t>
  </si>
  <si>
    <t xml:space="preserve">P-00794</t>
  </si>
  <si>
    <t xml:space="preserve">P-00795</t>
  </si>
  <si>
    <t xml:space="preserve">CL-0993</t>
  </si>
  <si>
    <t xml:space="preserve">P-00796</t>
  </si>
  <si>
    <t xml:space="preserve">P-00797</t>
  </si>
  <si>
    <t xml:space="preserve">CL-1382</t>
  </si>
  <si>
    <t xml:space="preserve">P-00798</t>
  </si>
  <si>
    <t xml:space="preserve">P-00799</t>
  </si>
  <si>
    <t xml:space="preserve">CL-1679</t>
  </si>
  <si>
    <t xml:space="preserve">P-00800</t>
  </si>
  <si>
    <t xml:space="preserve">P-00801</t>
  </si>
  <si>
    <t xml:space="preserve">CL-0955</t>
  </si>
  <si>
    <t xml:space="preserve">P-00802</t>
  </si>
  <si>
    <t xml:space="preserve">P-00803</t>
  </si>
  <si>
    <t xml:space="preserve">P-00804</t>
  </si>
  <si>
    <t xml:space="preserve">CL-0156</t>
  </si>
  <si>
    <t xml:space="preserve">P-00805</t>
  </si>
  <si>
    <t xml:space="preserve">P-00806</t>
  </si>
  <si>
    <t xml:space="preserve">P-00807</t>
  </si>
  <si>
    <t xml:space="preserve">P-00808</t>
  </si>
  <si>
    <t xml:space="preserve">CL-1592</t>
  </si>
  <si>
    <t xml:space="preserve">P-00809</t>
  </si>
  <si>
    <t xml:space="preserve">P-00810</t>
  </si>
  <si>
    <t xml:space="preserve">CL-1916</t>
  </si>
  <si>
    <t xml:space="preserve">P-00811</t>
  </si>
  <si>
    <t xml:space="preserve">P-00812</t>
  </si>
  <si>
    <t xml:space="preserve">P-00813</t>
  </si>
  <si>
    <t xml:space="preserve">CL-2302</t>
  </si>
  <si>
    <t xml:space="preserve">P-00814</t>
  </si>
  <si>
    <t xml:space="preserve">P-00815</t>
  </si>
  <si>
    <t xml:space="preserve">CL-0245</t>
  </si>
  <si>
    <t xml:space="preserve">P-00816</t>
  </si>
  <si>
    <t xml:space="preserve">P-00817</t>
  </si>
  <si>
    <t xml:space="preserve">CL-1182</t>
  </si>
  <si>
    <t xml:space="preserve">P-00818</t>
  </si>
  <si>
    <t xml:space="preserve">CL-1242</t>
  </si>
  <si>
    <t xml:space="preserve">P-00819</t>
  </si>
  <si>
    <t xml:space="preserve">CL-1687</t>
  </si>
  <si>
    <t xml:space="preserve">P-00820</t>
  </si>
  <si>
    <t xml:space="preserve">CL-1693</t>
  </si>
  <si>
    <t xml:space="preserve">P-00821</t>
  </si>
  <si>
    <t xml:space="preserve">P-00822</t>
  </si>
  <si>
    <t xml:space="preserve">CL-0192</t>
  </si>
  <si>
    <t xml:space="preserve">P-00823</t>
  </si>
  <si>
    <t xml:space="preserve">P-00824</t>
  </si>
  <si>
    <t xml:space="preserve">P-00825</t>
  </si>
  <si>
    <t xml:space="preserve">P-00826</t>
  </si>
  <si>
    <t xml:space="preserve">P-00827</t>
  </si>
  <si>
    <t xml:space="preserve">CL-0966</t>
  </si>
  <si>
    <t xml:space="preserve">P-00828</t>
  </si>
  <si>
    <t xml:space="preserve">CL-1235</t>
  </si>
  <si>
    <t xml:space="preserve">P-00829</t>
  </si>
  <si>
    <t xml:space="preserve">CL-1423</t>
  </si>
  <si>
    <t xml:space="preserve">P-00830</t>
  </si>
  <si>
    <t xml:space="preserve">CL-1650</t>
  </si>
  <si>
    <t xml:space="preserve">P-00831</t>
  </si>
  <si>
    <t xml:space="preserve">CL-1927</t>
  </si>
  <si>
    <t xml:space="preserve">P-00832</t>
  </si>
  <si>
    <t xml:space="preserve">P-00833</t>
  </si>
  <si>
    <t xml:space="preserve">CL-2146</t>
  </si>
  <si>
    <t xml:space="preserve">P-00834</t>
  </si>
  <si>
    <t xml:space="preserve">P-00835</t>
  </si>
  <si>
    <t xml:space="preserve">P-00836</t>
  </si>
  <si>
    <t xml:space="preserve">P-00837</t>
  </si>
  <si>
    <t xml:space="preserve">CL-0971</t>
  </si>
  <si>
    <t xml:space="preserve">P-00838</t>
  </si>
  <si>
    <t xml:space="preserve">CL-1123</t>
  </si>
  <si>
    <t xml:space="preserve">P-00839</t>
  </si>
  <si>
    <t xml:space="preserve">CL-1258</t>
  </si>
  <si>
    <t xml:space="preserve">P-00840</t>
  </si>
  <si>
    <t xml:space="preserve">P-00841</t>
  </si>
  <si>
    <t xml:space="preserve">P-00842</t>
  </si>
  <si>
    <t xml:space="preserve">P-00843</t>
  </si>
  <si>
    <t xml:space="preserve">P-00844</t>
  </si>
  <si>
    <t xml:space="preserve">CL-0828</t>
  </si>
  <si>
    <t xml:space="preserve">P-00845</t>
  </si>
  <si>
    <t xml:space="preserve">CL-1036</t>
  </si>
  <si>
    <t xml:space="preserve">P-00846</t>
  </si>
  <si>
    <t xml:space="preserve">CL-1066</t>
  </si>
  <si>
    <t xml:space="preserve">P-00847</t>
  </si>
  <si>
    <t xml:space="preserve">P-00848</t>
  </si>
  <si>
    <t xml:space="preserve">CL-2019</t>
  </si>
  <si>
    <t xml:space="preserve">P-00849</t>
  </si>
  <si>
    <t xml:space="preserve">CL-2086</t>
  </si>
  <si>
    <t xml:space="preserve">P-00850</t>
  </si>
  <si>
    <t xml:space="preserve">P-00851</t>
  </si>
  <si>
    <t xml:space="preserve">CL-0496</t>
  </si>
  <si>
    <t xml:space="preserve">P-00852</t>
  </si>
  <si>
    <t xml:space="preserve">CL-1071</t>
  </si>
  <si>
    <t xml:space="preserve">P-00853</t>
  </si>
  <si>
    <t xml:space="preserve">P-00854</t>
  </si>
  <si>
    <t xml:space="preserve">P-00855</t>
  </si>
  <si>
    <t xml:space="preserve">CL-1540</t>
  </si>
  <si>
    <t xml:space="preserve">P-00856</t>
  </si>
  <si>
    <t xml:space="preserve">CL-1972</t>
  </si>
  <si>
    <t xml:space="preserve">P-00857</t>
  </si>
  <si>
    <t xml:space="preserve">P-00858</t>
  </si>
  <si>
    <t xml:space="preserve">CL-2150</t>
  </si>
  <si>
    <t xml:space="preserve">P-00859</t>
  </si>
  <si>
    <t xml:space="preserve">P-00860</t>
  </si>
  <si>
    <t xml:space="preserve">P-00861</t>
  </si>
  <si>
    <t xml:space="preserve">P-00862</t>
  </si>
  <si>
    <t xml:space="preserve">P-00863</t>
  </si>
  <si>
    <t xml:space="preserve">CL-1929</t>
  </si>
  <si>
    <t xml:space="preserve">P-00864</t>
  </si>
  <si>
    <t xml:space="preserve">CL-2016</t>
  </si>
  <si>
    <t xml:space="preserve">P-00865</t>
  </si>
  <si>
    <t xml:space="preserve">P-00866</t>
  </si>
  <si>
    <t xml:space="preserve">P-00867</t>
  </si>
  <si>
    <t xml:space="preserve">P-00868</t>
  </si>
  <si>
    <t xml:space="preserve">P-00869</t>
  </si>
  <si>
    <t xml:space="preserve">CL-0766</t>
  </si>
  <si>
    <t xml:space="preserve">P-00870</t>
  </si>
  <si>
    <t xml:space="preserve">P-00871</t>
  </si>
  <si>
    <t xml:space="preserve">CL-1008</t>
  </si>
  <si>
    <t xml:space="preserve">P-00872</t>
  </si>
  <si>
    <t xml:space="preserve">CL-1306</t>
  </si>
  <si>
    <t xml:space="preserve">P-00873</t>
  </si>
  <si>
    <t xml:space="preserve">P-00874</t>
  </si>
  <si>
    <t xml:space="preserve">P-00875</t>
  </si>
  <si>
    <t xml:space="preserve">CL-1905</t>
  </si>
  <si>
    <t xml:space="preserve">P-00876</t>
  </si>
  <si>
    <t xml:space="preserve">CL-2343</t>
  </si>
  <si>
    <t xml:space="preserve">P-00877</t>
  </si>
  <si>
    <t xml:space="preserve">P-00878</t>
  </si>
  <si>
    <t xml:space="preserve">CL-0075</t>
  </si>
  <si>
    <t xml:space="preserve">P-00879</t>
  </si>
  <si>
    <t xml:space="preserve">P-00880</t>
  </si>
  <si>
    <t xml:space="preserve">CL-0523</t>
  </si>
  <si>
    <t xml:space="preserve">P-00881</t>
  </si>
  <si>
    <t xml:space="preserve">P-00882</t>
  </si>
  <si>
    <t xml:space="preserve">P-00883</t>
  </si>
  <si>
    <t xml:space="preserve">CL-1717</t>
  </si>
  <si>
    <t xml:space="preserve">P-00884</t>
  </si>
  <si>
    <t xml:space="preserve">CL-1890</t>
  </si>
  <si>
    <t xml:space="preserve">P-00885</t>
  </si>
  <si>
    <t xml:space="preserve">CL-1900</t>
  </si>
  <si>
    <t xml:space="preserve">P-00886</t>
  </si>
  <si>
    <t xml:space="preserve">P-00887</t>
  </si>
  <si>
    <t xml:space="preserve">CL-0776</t>
  </si>
  <si>
    <t xml:space="preserve">P-00888</t>
  </si>
  <si>
    <t xml:space="preserve">CL-0883</t>
  </si>
  <si>
    <t xml:space="preserve">P-00889</t>
  </si>
  <si>
    <t xml:space="preserve">P-00890</t>
  </si>
  <si>
    <t xml:space="preserve">P-00891</t>
  </si>
  <si>
    <t xml:space="preserve">CL-1767</t>
  </si>
  <si>
    <t xml:space="preserve">P-00892</t>
  </si>
  <si>
    <t xml:space="preserve">P-00893</t>
  </si>
  <si>
    <t xml:space="preserve">P-00894</t>
  </si>
  <si>
    <t xml:space="preserve">P-00895</t>
  </si>
  <si>
    <t xml:space="preserve">P-00896</t>
  </si>
  <si>
    <t xml:space="preserve">P-00897</t>
  </si>
  <si>
    <t xml:space="preserve">CL-0503</t>
  </si>
  <si>
    <t xml:space="preserve">P-00898</t>
  </si>
  <si>
    <t xml:space="preserve">CL-0636</t>
  </si>
  <si>
    <t xml:space="preserve">P-00899</t>
  </si>
  <si>
    <t xml:space="preserve">CL-0650</t>
  </si>
  <si>
    <t xml:space="preserve">P-00900</t>
  </si>
  <si>
    <t xml:space="preserve">CL-0843</t>
  </si>
  <si>
    <t xml:space="preserve">P-00901</t>
  </si>
  <si>
    <t xml:space="preserve">CL-1525</t>
  </si>
  <si>
    <t xml:space="preserve">P-00902</t>
  </si>
  <si>
    <t xml:space="preserve">CL-2000</t>
  </si>
  <si>
    <t xml:space="preserve">P-00903</t>
  </si>
  <si>
    <t xml:space="preserve">CL-2283</t>
  </si>
  <si>
    <t xml:space="preserve">P-00904</t>
  </si>
  <si>
    <t xml:space="preserve">CL-0078</t>
  </si>
  <si>
    <t xml:space="preserve">P-00905</t>
  </si>
  <si>
    <t xml:space="preserve">P-00906</t>
  </si>
  <si>
    <t xml:space="preserve">P-00907</t>
  </si>
  <si>
    <t xml:space="preserve">P-00908</t>
  </si>
  <si>
    <t xml:space="preserve">P-00909</t>
  </si>
  <si>
    <t xml:space="preserve">P-00910</t>
  </si>
  <si>
    <t xml:space="preserve">CL-0707</t>
  </si>
  <si>
    <t xml:space="preserve">P-00911</t>
  </si>
  <si>
    <t xml:space="preserve">CL-0716</t>
  </si>
  <si>
    <t xml:space="preserve">P-00912</t>
  </si>
  <si>
    <t xml:space="preserve">P-00913</t>
  </si>
  <si>
    <t xml:space="preserve">P-00914</t>
  </si>
  <si>
    <t xml:space="preserve">CL-1759</t>
  </si>
  <si>
    <t xml:space="preserve">P-00915</t>
  </si>
  <si>
    <t xml:space="preserve">P-00916</t>
  </si>
  <si>
    <t xml:space="preserve">P-00917</t>
  </si>
  <si>
    <t xml:space="preserve">CL-2309</t>
  </si>
  <si>
    <t xml:space="preserve">P-00918</t>
  </si>
  <si>
    <t xml:space="preserve">CL-0149</t>
  </si>
  <si>
    <t xml:space="preserve">P-00919</t>
  </si>
  <si>
    <t xml:space="preserve">CL-0154</t>
  </si>
  <si>
    <t xml:space="preserve">P-00920</t>
  </si>
  <si>
    <t xml:space="preserve">P-00921</t>
  </si>
  <si>
    <t xml:space="preserve">P-00922</t>
  </si>
  <si>
    <t xml:space="preserve">P-00923</t>
  </si>
  <si>
    <t xml:space="preserve">CL-1211</t>
  </si>
  <si>
    <t xml:space="preserve">P-00924</t>
  </si>
  <si>
    <t xml:space="preserve">CL-1896</t>
  </si>
  <si>
    <t xml:space="preserve">P-00925</t>
  </si>
  <si>
    <t xml:space="preserve">P-00926</t>
  </si>
  <si>
    <t xml:space="preserve">P-00927</t>
  </si>
  <si>
    <t xml:space="preserve">P-00928</t>
  </si>
  <si>
    <t xml:space="preserve">CL-0411</t>
  </si>
  <si>
    <t xml:space="preserve">P-00929</t>
  </si>
  <si>
    <t xml:space="preserve">CL-1038</t>
  </si>
  <si>
    <t xml:space="preserve">P-00930</t>
  </si>
  <si>
    <t xml:space="preserve">CL-1130</t>
  </si>
  <si>
    <t xml:space="preserve">P-00931</t>
  </si>
  <si>
    <t xml:space="preserve">P-00932</t>
  </si>
  <si>
    <t xml:space="preserve">CL-2071</t>
  </si>
  <si>
    <t xml:space="preserve">P-00933</t>
  </si>
  <si>
    <t xml:space="preserve">P-00934</t>
  </si>
  <si>
    <t xml:space="preserve">P-00935</t>
  </si>
  <si>
    <t xml:space="preserve">P-00936</t>
  </si>
  <si>
    <t xml:space="preserve">CL-1399</t>
  </si>
  <si>
    <t xml:space="preserve">P-00937</t>
  </si>
  <si>
    <t xml:space="preserve">CL-1794</t>
  </si>
  <si>
    <t xml:space="preserve">P-00938</t>
  </si>
  <si>
    <t xml:space="preserve">P-00939</t>
  </si>
  <si>
    <t xml:space="preserve">CL-2085</t>
  </si>
  <si>
    <t xml:space="preserve">P-00940</t>
  </si>
  <si>
    <t xml:space="preserve">P-00941</t>
  </si>
  <si>
    <t xml:space="preserve">CL-0160</t>
  </si>
  <si>
    <t xml:space="preserve">P-00942</t>
  </si>
  <si>
    <t xml:space="preserve">P-00943</t>
  </si>
  <si>
    <t xml:space="preserve">P-00944</t>
  </si>
  <si>
    <t xml:space="preserve">CL-1355</t>
  </si>
  <si>
    <t xml:space="preserve">P-00945</t>
  </si>
  <si>
    <t xml:space="preserve">CL-2136</t>
  </si>
  <si>
    <t xml:space="preserve">P-00946</t>
  </si>
  <si>
    <t xml:space="preserve">P-00947</t>
  </si>
  <si>
    <t xml:space="preserve">P-00948</t>
  </si>
  <si>
    <t xml:space="preserve">P-00949</t>
  </si>
  <si>
    <t xml:space="preserve">P-00950</t>
  </si>
  <si>
    <t xml:space="preserve">P-00951</t>
  </si>
  <si>
    <t xml:space="preserve">CL-0684</t>
  </si>
  <si>
    <t xml:space="preserve">P-00952</t>
  </si>
  <si>
    <t xml:space="preserve">CL-0698</t>
  </si>
  <si>
    <t xml:space="preserve">P-00953</t>
  </si>
  <si>
    <t xml:space="preserve">P-00954</t>
  </si>
  <si>
    <t xml:space="preserve">CL-0785</t>
  </si>
  <si>
    <t xml:space="preserve">P-00955</t>
  </si>
  <si>
    <t xml:space="preserve">CL-1095</t>
  </si>
  <si>
    <t xml:space="preserve">P-00956</t>
  </si>
  <si>
    <t xml:space="preserve">P-00957</t>
  </si>
  <si>
    <t xml:space="preserve">CL-1166</t>
  </si>
  <si>
    <t xml:space="preserve">P-00958</t>
  </si>
  <si>
    <t xml:space="preserve">P-00959</t>
  </si>
  <si>
    <t xml:space="preserve">P-00960</t>
  </si>
  <si>
    <t xml:space="preserve">P-00961</t>
  </si>
  <si>
    <t xml:space="preserve">CL-1871</t>
  </si>
  <si>
    <t xml:space="preserve">P-00962</t>
  </si>
  <si>
    <t xml:space="preserve">P-00963</t>
  </si>
  <si>
    <t xml:space="preserve">CL-2240</t>
  </si>
  <si>
    <t xml:space="preserve">P-00964</t>
  </si>
  <si>
    <t xml:space="preserve">CL-2315</t>
  </si>
  <si>
    <t xml:space="preserve">P-00965</t>
  </si>
  <si>
    <t xml:space="preserve">P-00966</t>
  </si>
  <si>
    <t xml:space="preserve">CL-0305</t>
  </si>
  <si>
    <t xml:space="preserve">P-00967</t>
  </si>
  <si>
    <t xml:space="preserve">CL-0437</t>
  </si>
  <si>
    <t xml:space="preserve">P-00968</t>
  </si>
  <si>
    <t xml:space="preserve">CL-0566</t>
  </si>
  <si>
    <t xml:space="preserve">P-00969</t>
  </si>
  <si>
    <t xml:space="preserve">P-00970</t>
  </si>
  <si>
    <t xml:space="preserve">P-00971</t>
  </si>
  <si>
    <t xml:space="preserve">P-00972</t>
  </si>
  <si>
    <t xml:space="preserve">CL-0743</t>
  </si>
  <si>
    <t xml:space="preserve">P-00973</t>
  </si>
  <si>
    <t xml:space="preserve">CL-1316</t>
  </si>
  <si>
    <t xml:space="preserve">P-00974</t>
  </si>
  <si>
    <t xml:space="preserve">CL-1661</t>
  </si>
  <si>
    <t xml:space="preserve">P-00975</t>
  </si>
  <si>
    <t xml:space="preserve">P-00976</t>
  </si>
  <si>
    <t xml:space="preserve">P-00977</t>
  </si>
  <si>
    <t xml:space="preserve">CL-0489</t>
  </si>
  <si>
    <t xml:space="preserve">P-00978</t>
  </si>
  <si>
    <t xml:space="preserve">P-00979</t>
  </si>
  <si>
    <t xml:space="preserve">CL-1125</t>
  </si>
  <si>
    <t xml:space="preserve">P-00980</t>
  </si>
  <si>
    <t xml:space="preserve">CL-1383</t>
  </si>
  <si>
    <t xml:space="preserve">P-00981</t>
  </si>
  <si>
    <t xml:space="preserve">P-00982</t>
  </si>
  <si>
    <t xml:space="preserve">P-00983</t>
  </si>
  <si>
    <t xml:space="preserve">CL-1791</t>
  </si>
  <si>
    <t xml:space="preserve">P-00984</t>
  </si>
  <si>
    <t xml:space="preserve">CL-2365</t>
  </si>
  <si>
    <t xml:space="preserve">P-00985</t>
  </si>
  <si>
    <t xml:space="preserve">CL-0007</t>
  </si>
  <si>
    <t xml:space="preserve">P-00986</t>
  </si>
  <si>
    <t xml:space="preserve">CL-0014</t>
  </si>
  <si>
    <t xml:space="preserve">P-00987</t>
  </si>
  <si>
    <t xml:space="preserve">P-00988</t>
  </si>
  <si>
    <t xml:space="preserve">CL-0273</t>
  </si>
  <si>
    <t xml:space="preserve">P-00989</t>
  </si>
  <si>
    <t xml:space="preserve">CL-0318</t>
  </si>
  <si>
    <t xml:space="preserve">P-00990</t>
  </si>
  <si>
    <t xml:space="preserve">CL-0588</t>
  </si>
  <si>
    <t xml:space="preserve">P-00991</t>
  </si>
  <si>
    <t xml:space="preserve">CL-0659</t>
  </si>
  <si>
    <t xml:space="preserve">P-00992</t>
  </si>
  <si>
    <t xml:space="preserve">P-00993</t>
  </si>
  <si>
    <t xml:space="preserve">P-00994</t>
  </si>
  <si>
    <t xml:space="preserve">CL-1229</t>
  </si>
  <si>
    <t xml:space="preserve">P-00995</t>
  </si>
  <si>
    <t xml:space="preserve">P-00996</t>
  </si>
  <si>
    <t xml:space="preserve">P-00997</t>
  </si>
  <si>
    <t xml:space="preserve">P-00998</t>
  </si>
  <si>
    <t xml:space="preserve">P-00999</t>
  </si>
  <si>
    <t xml:space="preserve">CL-0442</t>
  </si>
  <si>
    <t xml:space="preserve">P-01000</t>
  </si>
  <si>
    <t xml:space="preserve">P-01001</t>
  </si>
  <si>
    <t xml:space="preserve">CL-1140</t>
  </si>
  <si>
    <t xml:space="preserve">P-01002</t>
  </si>
  <si>
    <t xml:space="preserve">P-01003</t>
  </si>
  <si>
    <t xml:space="preserve">CL-1562</t>
  </si>
  <si>
    <t xml:space="preserve">P-01004</t>
  </si>
  <si>
    <t xml:space="preserve">CL-1830</t>
  </si>
  <si>
    <t xml:space="preserve">P-01005</t>
  </si>
  <si>
    <t xml:space="preserve">P-01006</t>
  </si>
  <si>
    <t xml:space="preserve">CL-0131</t>
  </si>
  <si>
    <t xml:space="preserve">P-01007</t>
  </si>
  <si>
    <t xml:space="preserve">P-01008</t>
  </si>
  <si>
    <t xml:space="preserve">P-01009</t>
  </si>
  <si>
    <t xml:space="preserve">P-01010</t>
  </si>
  <si>
    <t xml:space="preserve">P-01011</t>
  </si>
  <si>
    <t xml:space="preserve">P-01012</t>
  </si>
  <si>
    <t xml:space="preserve">CL-0128</t>
  </si>
  <si>
    <t xml:space="preserve">P-01013</t>
  </si>
  <si>
    <t xml:space="preserve">CL-0582</t>
  </si>
  <si>
    <t xml:space="preserve">P-01014</t>
  </si>
  <si>
    <t xml:space="preserve">CL-1522</t>
  </si>
  <si>
    <t xml:space="preserve">P-01015</t>
  </si>
  <si>
    <t xml:space="preserve">P-01016</t>
  </si>
  <si>
    <t xml:space="preserve">CL-1766</t>
  </si>
  <si>
    <t xml:space="preserve">P-01017</t>
  </si>
  <si>
    <t xml:space="preserve">CL-1969</t>
  </si>
  <si>
    <t xml:space="preserve">P-01018</t>
  </si>
  <si>
    <t xml:space="preserve">P-01019</t>
  </si>
  <si>
    <t xml:space="preserve">CL-2158</t>
  </si>
  <si>
    <t xml:space="preserve">P-01020</t>
  </si>
  <si>
    <t xml:space="preserve">CL-0151</t>
  </si>
  <si>
    <t xml:space="preserve">P-01021</t>
  </si>
  <si>
    <t xml:space="preserve">P-01022</t>
  </si>
  <si>
    <t xml:space="preserve">CL-0325</t>
  </si>
  <si>
    <t xml:space="preserve">P-01023</t>
  </si>
  <si>
    <t xml:space="preserve">P-01024</t>
  </si>
  <si>
    <t xml:space="preserve">P-01025</t>
  </si>
  <si>
    <t xml:space="preserve">CL-1394</t>
  </si>
  <si>
    <t xml:space="preserve">P-01026</t>
  </si>
  <si>
    <t xml:space="preserve">P-01027</t>
  </si>
  <si>
    <t xml:space="preserve">P-01028</t>
  </si>
  <si>
    <t xml:space="preserve">P-01029</t>
  </si>
  <si>
    <t xml:space="preserve">CL-0438</t>
  </si>
  <si>
    <t xml:space="preserve">P-01030</t>
  </si>
  <si>
    <t xml:space="preserve">CL-0478</t>
  </si>
  <si>
    <t xml:space="preserve">P-01031</t>
  </si>
  <si>
    <t xml:space="preserve">CL-0702</t>
  </si>
  <si>
    <t xml:space="preserve">P-01032</t>
  </si>
  <si>
    <t xml:space="preserve">P-01033</t>
  </si>
  <si>
    <t xml:space="preserve">P-01034</t>
  </si>
  <si>
    <t xml:space="preserve">P-01035</t>
  </si>
  <si>
    <t xml:space="preserve">P-01036</t>
  </si>
  <si>
    <t xml:space="preserve">CL-2013</t>
  </si>
  <si>
    <t xml:space="preserve">P-01037</t>
  </si>
  <si>
    <t xml:space="preserve">P-01038</t>
  </si>
  <si>
    <t xml:space="preserve">CL-0066</t>
  </si>
  <si>
    <t xml:space="preserve">P-01039</t>
  </si>
  <si>
    <t xml:space="preserve">CL-0181</t>
  </si>
  <si>
    <t xml:space="preserve">P-01040</t>
  </si>
  <si>
    <t xml:space="preserve">CL-0429</t>
  </si>
  <si>
    <t xml:space="preserve">P-01041</t>
  </si>
  <si>
    <t xml:space="preserve">P-01042</t>
  </si>
  <si>
    <t xml:space="preserve">CL-1960</t>
  </si>
  <si>
    <t xml:space="preserve">P-01043</t>
  </si>
  <si>
    <t xml:space="preserve">P-01044</t>
  </si>
  <si>
    <t xml:space="preserve">P-01045</t>
  </si>
  <si>
    <t xml:space="preserve">P-01046</t>
  </si>
  <si>
    <t xml:space="preserve">P-01047</t>
  </si>
  <si>
    <t xml:space="preserve">P-01048</t>
  </si>
  <si>
    <t xml:space="preserve">P-01049</t>
  </si>
  <si>
    <t xml:space="preserve">P-01050</t>
  </si>
  <si>
    <t xml:space="preserve">CL-1795</t>
  </si>
  <si>
    <t xml:space="preserve">P-01051</t>
  </si>
  <si>
    <t xml:space="preserve">CL-1950</t>
  </si>
  <si>
    <t xml:space="preserve">P-01052</t>
  </si>
  <si>
    <t xml:space="preserve">P-01053</t>
  </si>
  <si>
    <t xml:space="preserve">CL-2265</t>
  </si>
  <si>
    <t xml:space="preserve">P-01054</t>
  </si>
  <si>
    <t xml:space="preserve">P-01055</t>
  </si>
  <si>
    <t xml:space="preserve">P-01056</t>
  </si>
  <si>
    <t xml:space="preserve">CL-0972</t>
  </si>
  <si>
    <t xml:space="preserve">P-01057</t>
  </si>
  <si>
    <t xml:space="preserve">CL-1308</t>
  </si>
  <si>
    <t xml:space="preserve">P-01058</t>
  </si>
  <si>
    <t xml:space="preserve">P-01059</t>
  </si>
  <si>
    <t xml:space="preserve">P-01060</t>
  </si>
  <si>
    <t xml:space="preserve">P-01061</t>
  </si>
  <si>
    <t xml:space="preserve">CL-0657</t>
  </si>
  <si>
    <t xml:space="preserve">P-01062</t>
  </si>
  <si>
    <t xml:space="preserve">CL-0912</t>
  </si>
  <si>
    <t xml:space="preserve">P-01063</t>
  </si>
  <si>
    <t xml:space="preserve">CL-1052</t>
  </si>
  <si>
    <t xml:space="preserve">P-01064</t>
  </si>
  <si>
    <t xml:space="preserve">P-01065</t>
  </si>
  <si>
    <t xml:space="preserve">CL-1641</t>
  </si>
  <si>
    <t xml:space="preserve">P-01066</t>
  </si>
  <si>
    <t xml:space="preserve">CL-1657</t>
  </si>
  <si>
    <t xml:space="preserve">P-01067</t>
  </si>
  <si>
    <t xml:space="preserve">CL-1873</t>
  </si>
  <si>
    <t xml:space="preserve">P-01068</t>
  </si>
  <si>
    <t xml:space="preserve">CL-2262</t>
  </si>
  <si>
    <t xml:space="preserve">P-01069</t>
  </si>
  <si>
    <t xml:space="preserve">CL-0913</t>
  </si>
  <si>
    <t xml:space="preserve">P-01070</t>
  </si>
  <si>
    <t xml:space="preserve">P-01071</t>
  </si>
  <si>
    <t xml:space="preserve">CL-0973</t>
  </si>
  <si>
    <t xml:space="preserve">P-01072</t>
  </si>
  <si>
    <t xml:space="preserve">CL-0975</t>
  </si>
  <si>
    <t xml:space="preserve">P-01073</t>
  </si>
  <si>
    <t xml:space="preserve">CL-1057</t>
  </si>
  <si>
    <t xml:space="preserve">P-01074</t>
  </si>
  <si>
    <t xml:space="preserve">CL-1152</t>
  </si>
  <si>
    <t xml:space="preserve">P-01075</t>
  </si>
  <si>
    <t xml:space="preserve">CL-1311</t>
  </si>
  <si>
    <t xml:space="preserve">P-01076</t>
  </si>
  <si>
    <t xml:space="preserve">P-01077</t>
  </si>
  <si>
    <t xml:space="preserve">P-01078</t>
  </si>
  <si>
    <t xml:space="preserve">CL-1745</t>
  </si>
  <si>
    <t xml:space="preserve">P-01079</t>
  </si>
  <si>
    <t xml:space="preserve">P-01080</t>
  </si>
  <si>
    <t xml:space="preserve">P-01081</t>
  </si>
  <si>
    <t xml:space="preserve">P-01082</t>
  </si>
  <si>
    <t xml:space="preserve">P-01083</t>
  </si>
  <si>
    <t xml:space="preserve">CL-0772</t>
  </si>
  <si>
    <t xml:space="preserve">P-01084</t>
  </si>
  <si>
    <t xml:space="preserve">P-01085</t>
  </si>
  <si>
    <t xml:space="preserve">P-01086</t>
  </si>
  <si>
    <t xml:space="preserve">P-01087</t>
  </si>
  <si>
    <t xml:space="preserve">P-01088</t>
  </si>
  <si>
    <t xml:space="preserve">P-01089</t>
  </si>
  <si>
    <t xml:space="preserve">P-01090</t>
  </si>
  <si>
    <t xml:space="preserve">CL-0902</t>
  </si>
  <si>
    <t xml:space="preserve">P-01091</t>
  </si>
  <si>
    <t xml:space="preserve">CL-0904</t>
  </si>
  <si>
    <t xml:space="preserve">P-01092</t>
  </si>
  <si>
    <t xml:space="preserve">P-01093</t>
  </si>
  <si>
    <t xml:space="preserve">P-01094</t>
  </si>
  <si>
    <t xml:space="preserve">CL-1107</t>
  </si>
  <si>
    <t xml:space="preserve">P-01095</t>
  </si>
  <si>
    <t xml:space="preserve">P-01096</t>
  </si>
  <si>
    <t xml:space="preserve">P-01097</t>
  </si>
  <si>
    <t xml:space="preserve">CL-2278</t>
  </si>
  <si>
    <t xml:space="preserve">P-01098</t>
  </si>
  <si>
    <t xml:space="preserve">CL-1305</t>
  </si>
  <si>
    <t xml:space="preserve">P-01099</t>
  </si>
  <si>
    <t xml:space="preserve">CL-1477</t>
  </si>
  <si>
    <t xml:space="preserve">P-01100</t>
  </si>
  <si>
    <t xml:space="preserve">P-01101</t>
  </si>
  <si>
    <t xml:space="preserve">P-01102</t>
  </si>
  <si>
    <t xml:space="preserve">CL-0038</t>
  </si>
  <si>
    <t xml:space="preserve">P-01103</t>
  </si>
  <si>
    <t xml:space="preserve">CL-0808</t>
  </si>
  <si>
    <t xml:space="preserve">P-01104</t>
  </si>
  <si>
    <t xml:space="preserve">P-01105</t>
  </si>
  <si>
    <t xml:space="preserve">CL-0875</t>
  </si>
  <si>
    <t xml:space="preserve">P-01106</t>
  </si>
  <si>
    <t xml:space="preserve">CL-1386</t>
  </si>
  <si>
    <t xml:space="preserve">P-01107</t>
  </si>
  <si>
    <t xml:space="preserve">CL-1396</t>
  </si>
  <si>
    <t xml:space="preserve">P-01108</t>
  </si>
  <si>
    <t xml:space="preserve">P-01109</t>
  </si>
  <si>
    <t xml:space="preserve">CL-1523</t>
  </si>
  <si>
    <t xml:space="preserve">P-01110</t>
  </si>
  <si>
    <t xml:space="preserve">CL-1696</t>
  </si>
  <si>
    <t xml:space="preserve">P-01111</t>
  </si>
  <si>
    <t xml:space="preserve">P-01112</t>
  </si>
  <si>
    <t xml:space="preserve">P-01113</t>
  </si>
  <si>
    <t xml:space="preserve">CL-0108</t>
  </si>
  <si>
    <t xml:space="preserve">P-01114</t>
  </si>
  <si>
    <t xml:space="preserve">CL-0138</t>
  </si>
  <si>
    <t xml:space="preserve">P-01115</t>
  </si>
  <si>
    <t xml:space="preserve">CL-0236</t>
  </si>
  <si>
    <t xml:space="preserve">P-01116</t>
  </si>
  <si>
    <t xml:space="preserve">P-01117</t>
  </si>
  <si>
    <t xml:space="preserve">CL-1775</t>
  </si>
  <si>
    <t xml:space="preserve">P-01118</t>
  </si>
  <si>
    <t xml:space="preserve">CL-1846</t>
  </si>
  <si>
    <t xml:space="preserve">P-01119</t>
  </si>
  <si>
    <t xml:space="preserve">CL-2331</t>
  </si>
  <si>
    <t xml:space="preserve">P-01120</t>
  </si>
  <si>
    <t xml:space="preserve">P-01121</t>
  </si>
  <si>
    <t xml:space="preserve">CL-0322</t>
  </si>
  <si>
    <t xml:space="preserve">P-01122</t>
  </si>
  <si>
    <t xml:space="preserve">P-01123</t>
  </si>
  <si>
    <t xml:space="preserve">CL-0660</t>
  </si>
  <si>
    <t xml:space="preserve">P-01124</t>
  </si>
  <si>
    <t xml:space="preserve">CL-1137</t>
  </si>
  <si>
    <t xml:space="preserve">P-01125</t>
  </si>
  <si>
    <t xml:space="preserve">P-01126</t>
  </si>
  <si>
    <t xml:space="preserve">P-01127</t>
  </si>
  <si>
    <t xml:space="preserve">P-01128</t>
  </si>
  <si>
    <t xml:space="preserve">P-01129</t>
  </si>
  <si>
    <t xml:space="preserve">CL-0472</t>
  </si>
  <si>
    <t xml:space="preserve">P-01130</t>
  </si>
  <si>
    <t xml:space="preserve">P-01131</t>
  </si>
  <si>
    <t xml:space="preserve">P-01132</t>
  </si>
  <si>
    <t xml:space="preserve">CL-0986</t>
  </si>
  <si>
    <t xml:space="preserve">P-01133</t>
  </si>
  <si>
    <t xml:space="preserve">P-01134</t>
  </si>
  <si>
    <t xml:space="preserve">P-01135</t>
  </si>
  <si>
    <t xml:space="preserve">CL-1430</t>
  </si>
  <si>
    <t xml:space="preserve">P-01136</t>
  </si>
  <si>
    <t xml:space="preserve">P-01137</t>
  </si>
  <si>
    <t xml:space="preserve">P-01138</t>
  </si>
  <si>
    <t xml:space="preserve">P-01139</t>
  </si>
  <si>
    <t xml:space="preserve">P-01140</t>
  </si>
  <si>
    <t xml:space="preserve">P-01141</t>
  </si>
  <si>
    <t xml:space="preserve">P-01142</t>
  </si>
  <si>
    <t xml:space="preserve">P-01143</t>
  </si>
  <si>
    <t xml:space="preserve">CL-2208</t>
  </si>
  <si>
    <t xml:space="preserve">P-01144</t>
  </si>
  <si>
    <t xml:space="preserve">P-01145</t>
  </si>
  <si>
    <t xml:space="preserve">CL-2355</t>
  </si>
  <si>
    <t xml:space="preserve">P-01146</t>
  </si>
  <si>
    <t xml:space="preserve">P-01147</t>
  </si>
  <si>
    <t xml:space="preserve">P-01148</t>
  </si>
  <si>
    <t xml:space="preserve">CL-0985</t>
  </si>
  <si>
    <t xml:space="preserve">P-01149</t>
  </si>
  <si>
    <t xml:space="preserve">P-01150</t>
  </si>
  <si>
    <t xml:space="preserve">P-01151</t>
  </si>
  <si>
    <t xml:space="preserve">CL-1363</t>
  </si>
  <si>
    <t xml:space="preserve">P-01152</t>
  </si>
  <si>
    <t xml:space="preserve">CL-1447</t>
  </si>
  <si>
    <t xml:space="preserve">P-01153</t>
  </si>
  <si>
    <t xml:space="preserve">CL-1624</t>
  </si>
  <si>
    <t xml:space="preserve">P-01154</t>
  </si>
  <si>
    <t xml:space="preserve">P-01155</t>
  </si>
  <si>
    <t xml:space="preserve">CL-0567</t>
  </si>
  <si>
    <t xml:space="preserve">P-01156</t>
  </si>
  <si>
    <t xml:space="preserve">CL-0974</t>
  </si>
  <si>
    <t xml:space="preserve">P-01157</t>
  </si>
  <si>
    <t xml:space="preserve">P-01158</t>
  </si>
  <si>
    <t xml:space="preserve">CL-1098</t>
  </si>
  <si>
    <t xml:space="preserve">P-01159</t>
  </si>
  <si>
    <t xml:space="preserve">P-01160</t>
  </si>
  <si>
    <t xml:space="preserve">P-01161</t>
  </si>
  <si>
    <t xml:space="preserve">P-01162</t>
  </si>
  <si>
    <t xml:space="preserve">CL-0389</t>
  </si>
  <si>
    <t xml:space="preserve">P-01163</t>
  </si>
  <si>
    <t xml:space="preserve">P-01164</t>
  </si>
  <si>
    <t xml:space="preserve">P-01165</t>
  </si>
  <si>
    <t xml:space="preserve">P-01166</t>
  </si>
  <si>
    <t xml:space="preserve">P-01167</t>
  </si>
  <si>
    <t xml:space="preserve">P-01168</t>
  </si>
  <si>
    <t xml:space="preserve">P-01169</t>
  </si>
  <si>
    <t xml:space="preserve">P-01170</t>
  </si>
  <si>
    <t xml:space="preserve">CL-2335</t>
  </si>
  <si>
    <t xml:space="preserve">P-01171</t>
  </si>
  <si>
    <t xml:space="preserve">P-01172</t>
  </si>
  <si>
    <t xml:space="preserve">P-01173</t>
  </si>
  <si>
    <t xml:space="preserve">P-01174</t>
  </si>
  <si>
    <t xml:space="preserve">P-01175</t>
  </si>
  <si>
    <t xml:space="preserve">P-01176</t>
  </si>
  <si>
    <t xml:space="preserve">CL-1444</t>
  </si>
  <si>
    <t xml:space="preserve">P-01177</t>
  </si>
  <si>
    <t xml:space="preserve">CL-2155</t>
  </si>
  <si>
    <t xml:space="preserve">P-01178</t>
  </si>
  <si>
    <t xml:space="preserve">P-01179</t>
  </si>
  <si>
    <t xml:space="preserve">P-01180</t>
  </si>
  <si>
    <t xml:space="preserve">CL-0590</t>
  </si>
  <si>
    <t xml:space="preserve">P-01181</t>
  </si>
  <si>
    <t xml:space="preserve">P-01182</t>
  </si>
  <si>
    <t xml:space="preserve">P-01183</t>
  </si>
  <si>
    <t xml:space="preserve">P-01184</t>
  </si>
  <si>
    <t xml:space="preserve">CL-1337</t>
  </si>
  <si>
    <t xml:space="preserve">P-01185</t>
  </si>
  <si>
    <t xml:space="preserve">CL-1395</t>
  </si>
  <si>
    <t xml:space="preserve">P-01186</t>
  </si>
  <si>
    <t xml:space="preserve">P-01187</t>
  </si>
  <si>
    <t xml:space="preserve">CL-1707</t>
  </si>
  <si>
    <t xml:space="preserve">P-01188</t>
  </si>
  <si>
    <t xml:space="preserve">P-01189</t>
  </si>
  <si>
    <t xml:space="preserve">CL-1822</t>
  </si>
  <si>
    <t xml:space="preserve">P-01190</t>
  </si>
  <si>
    <t xml:space="preserve">CL-2056</t>
  </si>
  <si>
    <t xml:space="preserve">P-01191</t>
  </si>
  <si>
    <t xml:space="preserve">CL-0074</t>
  </si>
  <si>
    <t xml:space="preserve">P-01192</t>
  </si>
  <si>
    <t xml:space="preserve">P-01193</t>
  </si>
  <si>
    <t xml:space="preserve">CL-0242</t>
  </si>
  <si>
    <t xml:space="preserve">P-01194</t>
  </si>
  <si>
    <t xml:space="preserve">CL-0658</t>
  </si>
  <si>
    <t xml:space="preserve">P-01195</t>
  </si>
  <si>
    <t xml:space="preserve">P-01196</t>
  </si>
  <si>
    <t xml:space="preserve">P-01197</t>
  </si>
  <si>
    <t xml:space="preserve">P-01198</t>
  </si>
  <si>
    <t xml:space="preserve">P-01199</t>
  </si>
  <si>
    <t xml:space="preserve">CL-2010</t>
  </si>
  <si>
    <t xml:space="preserve">P-01200</t>
  </si>
  <si>
    <t xml:space="preserve">P-01201</t>
  </si>
  <si>
    <t xml:space="preserve">P-01202</t>
  </si>
  <si>
    <t xml:space="preserve">P-01203</t>
  </si>
  <si>
    <t xml:space="preserve">CL-0216</t>
  </si>
  <si>
    <t xml:space="preserve">P-01204</t>
  </si>
  <si>
    <t xml:space="preserve">CL-0382</t>
  </si>
  <si>
    <t xml:space="preserve">P-01205</t>
  </si>
  <si>
    <t xml:space="preserve">P-01206</t>
  </si>
  <si>
    <t xml:space="preserve">CL-0685</t>
  </si>
  <si>
    <t xml:space="preserve">P-01207</t>
  </si>
  <si>
    <t xml:space="preserve">P-01208</t>
  </si>
  <si>
    <t xml:space="preserve">P-01209</t>
  </si>
  <si>
    <t xml:space="preserve">P-01210</t>
  </si>
  <si>
    <t xml:space="preserve">CL-1280</t>
  </si>
  <si>
    <t xml:space="preserve">P-01211</t>
  </si>
  <si>
    <t xml:space="preserve">P-01212</t>
  </si>
  <si>
    <t xml:space="preserve">CL-0010</t>
  </si>
  <si>
    <t xml:space="preserve">P-01213</t>
  </si>
  <si>
    <t xml:space="preserve">CL-0436</t>
  </si>
  <si>
    <t xml:space="preserve">P-01214</t>
  </si>
  <si>
    <t xml:space="preserve">CL-1971</t>
  </si>
  <si>
    <t xml:space="preserve">P-01215</t>
  </si>
  <si>
    <t xml:space="preserve">CL-0451</t>
  </si>
  <si>
    <t xml:space="preserve">P-01216</t>
  </si>
  <si>
    <t xml:space="preserve">P-01217</t>
  </si>
  <si>
    <t xml:space="preserve">CL-1041</t>
  </si>
  <si>
    <t xml:space="preserve">P-01218</t>
  </si>
  <si>
    <t xml:space="preserve">P-01219</t>
  </si>
  <si>
    <t xml:space="preserve">CL-1601</t>
  </si>
  <si>
    <t xml:space="preserve">P-01220</t>
  </si>
  <si>
    <t xml:space="preserve">CL-1639</t>
  </si>
  <si>
    <t xml:space="preserve">P-01221</t>
  </si>
  <si>
    <t xml:space="preserve">P-01222</t>
  </si>
  <si>
    <t xml:space="preserve">CL-1678</t>
  </si>
  <si>
    <t xml:space="preserve">P-01223</t>
  </si>
  <si>
    <t xml:space="preserve">P-01224</t>
  </si>
  <si>
    <t xml:space="preserve">CL-2131</t>
  </si>
  <si>
    <t xml:space="preserve">P-01225</t>
  </si>
  <si>
    <t xml:space="preserve">CL-2210</t>
  </si>
  <si>
    <t xml:space="preserve">P-01226</t>
  </si>
  <si>
    <t xml:space="preserve">P-01227</t>
  </si>
  <si>
    <t xml:space="preserve">CL-0398</t>
  </si>
  <si>
    <t xml:space="preserve">P-01228</t>
  </si>
  <si>
    <t xml:space="preserve">P-01229</t>
  </si>
  <si>
    <t xml:space="preserve">CL-0951</t>
  </si>
  <si>
    <t xml:space="preserve">P-01230</t>
  </si>
  <si>
    <t xml:space="preserve">CL-1009</t>
  </si>
  <si>
    <t xml:space="preserve">P-01231</t>
  </si>
  <si>
    <t xml:space="preserve">CL-1142</t>
  </si>
  <si>
    <t xml:space="preserve">P-01232</t>
  </si>
  <si>
    <t xml:space="preserve">CL-1397</t>
  </si>
  <si>
    <t xml:space="preserve">P-01233</t>
  </si>
  <si>
    <t xml:space="preserve">P-01234</t>
  </si>
  <si>
    <t xml:space="preserve">P-01235</t>
  </si>
  <si>
    <t xml:space="preserve">P-01236</t>
  </si>
  <si>
    <t xml:space="preserve">P-01237</t>
  </si>
  <si>
    <t xml:space="preserve">P-01238</t>
  </si>
  <si>
    <t xml:space="preserve">CL-1725</t>
  </si>
  <si>
    <t xml:space="preserve">P-01239</t>
  </si>
  <si>
    <t xml:space="preserve">CL-1803</t>
  </si>
  <si>
    <t xml:space="preserve">P-01240</t>
  </si>
  <si>
    <t xml:space="preserve">P-01241</t>
  </si>
  <si>
    <t xml:space="preserve">P-01242</t>
  </si>
  <si>
    <t xml:space="preserve">CL-0313</t>
  </si>
  <si>
    <t xml:space="preserve">P-01243</t>
  </si>
  <si>
    <t xml:space="preserve">P-01244</t>
  </si>
  <si>
    <t xml:space="preserve">CL-0866</t>
  </si>
  <si>
    <t xml:space="preserve">P-01245</t>
  </si>
  <si>
    <t xml:space="preserve">P-01246</t>
  </si>
  <si>
    <t xml:space="preserve">P-01247</t>
  </si>
  <si>
    <t xml:space="preserve">P-01248</t>
  </si>
  <si>
    <t xml:space="preserve">CL-1516</t>
  </si>
  <si>
    <t xml:space="preserve">P-01249</t>
  </si>
  <si>
    <t xml:space="preserve">CL-1618</t>
  </si>
  <si>
    <t xml:space="preserve">P-01250</t>
  </si>
  <si>
    <t xml:space="preserve">CL-1934</t>
  </si>
  <si>
    <t xml:space="preserve">P-01251</t>
  </si>
  <si>
    <t xml:space="preserve">P-01252</t>
  </si>
  <si>
    <t xml:space="preserve">P-01253</t>
  </si>
  <si>
    <t xml:space="preserve">CL-0919</t>
  </si>
  <si>
    <t xml:space="preserve">P-01254</t>
  </si>
  <si>
    <t xml:space="preserve">P-01255</t>
  </si>
  <si>
    <t xml:space="preserve">P-01256</t>
  </si>
  <si>
    <t xml:space="preserve">P-01257</t>
  </si>
  <si>
    <t xml:space="preserve">CL-1448</t>
  </si>
  <si>
    <t xml:space="preserve">P-01258</t>
  </si>
  <si>
    <t xml:space="preserve">P-01259</t>
  </si>
  <si>
    <t xml:space="preserve">P-01260</t>
  </si>
  <si>
    <t xml:space="preserve">P-01261</t>
  </si>
  <si>
    <t xml:space="preserve">CL-1975</t>
  </si>
  <si>
    <t xml:space="preserve">P-01262</t>
  </si>
  <si>
    <t xml:space="preserve">CL-2235</t>
  </si>
  <si>
    <t xml:space="preserve">P-01263</t>
  </si>
  <si>
    <t xml:space="preserve">P-01264</t>
  </si>
  <si>
    <t xml:space="preserve">P-01265</t>
  </si>
  <si>
    <t xml:space="preserve">CL-0148</t>
  </si>
  <si>
    <t xml:space="preserve">P-01266</t>
  </si>
  <si>
    <t xml:space="preserve">P-01267</t>
  </si>
  <si>
    <t xml:space="preserve">P-01268</t>
  </si>
  <si>
    <t xml:space="preserve">CL-0733</t>
  </si>
  <si>
    <t xml:space="preserve">P-01269</t>
  </si>
  <si>
    <t xml:space="preserve">CL-0891</t>
  </si>
  <si>
    <t xml:space="preserve">P-01270</t>
  </si>
  <si>
    <t xml:space="preserve">P-01271</t>
  </si>
  <si>
    <t xml:space="preserve">CL-1132</t>
  </si>
  <si>
    <t xml:space="preserve">P-01272</t>
  </si>
  <si>
    <t xml:space="preserve">P-01273</t>
  </si>
  <si>
    <t xml:space="preserve">CL-1789</t>
  </si>
  <si>
    <t xml:space="preserve">P-01274</t>
  </si>
  <si>
    <t xml:space="preserve">P-01275</t>
  </si>
  <si>
    <t xml:space="preserve">CL-2148</t>
  </si>
  <si>
    <t xml:space="preserve">P-01276</t>
  </si>
  <si>
    <t xml:space="preserve">P-01277</t>
  </si>
  <si>
    <t xml:space="preserve">CL-2290</t>
  </si>
  <si>
    <t xml:space="preserve">P-01278</t>
  </si>
  <si>
    <t xml:space="preserve">P-01279</t>
  </si>
  <si>
    <t xml:space="preserve">P-01280</t>
  </si>
  <si>
    <t xml:space="preserve">P-01281</t>
  </si>
  <si>
    <t xml:space="preserve">CL-1409</t>
  </si>
  <si>
    <t xml:space="preserve">P-01282</t>
  </si>
  <si>
    <t xml:space="preserve">CL-1983</t>
  </si>
  <si>
    <t xml:space="preserve">P-01283</t>
  </si>
  <si>
    <t xml:space="preserve">CL-0045</t>
  </si>
  <si>
    <t xml:space="preserve">P-01284</t>
  </si>
  <si>
    <t xml:space="preserve">CL-0112</t>
  </si>
  <si>
    <t xml:space="preserve">P-01285</t>
  </si>
  <si>
    <t xml:space="preserve">CL-0123</t>
  </si>
  <si>
    <t xml:space="preserve">P-01286</t>
  </si>
  <si>
    <t xml:space="preserve">CL-0390</t>
  </si>
  <si>
    <t xml:space="preserve">P-01287</t>
  </si>
  <si>
    <t xml:space="preserve">P-01288</t>
  </si>
  <si>
    <t xml:space="preserve">P-01289</t>
  </si>
  <si>
    <t xml:space="preserve">P-01290</t>
  </si>
  <si>
    <t xml:space="preserve">P-01291</t>
  </si>
  <si>
    <t xml:space="preserve">P-01292</t>
  </si>
  <si>
    <t xml:space="preserve">CL-1449</t>
  </si>
  <si>
    <t xml:space="preserve">P-01293</t>
  </si>
  <si>
    <t xml:space="preserve">P-01294</t>
  </si>
  <si>
    <t xml:space="preserve">CL-2048</t>
  </si>
  <si>
    <t xml:space="preserve">P-01295</t>
  </si>
  <si>
    <t xml:space="preserve">CL-2064</t>
  </si>
  <si>
    <t xml:space="preserve">P-01296</t>
  </si>
  <si>
    <t xml:space="preserve">CL-0527</t>
  </si>
  <si>
    <t xml:space="preserve">P-01297</t>
  </si>
  <si>
    <t xml:space="preserve">P-01298</t>
  </si>
  <si>
    <t xml:space="preserve">P-01299</t>
  </si>
  <si>
    <t xml:space="preserve">P-01300</t>
  </si>
  <si>
    <t xml:space="preserve">P-01301</t>
  </si>
  <si>
    <t xml:space="preserve">P-01302</t>
  </si>
  <si>
    <t xml:space="preserve">P-01303</t>
  </si>
  <si>
    <t xml:space="preserve">P-01304</t>
  </si>
  <si>
    <t xml:space="preserve">P-01305</t>
  </si>
  <si>
    <t xml:space="preserve">CL-2144</t>
  </si>
  <si>
    <t xml:space="preserve">P-01306</t>
  </si>
  <si>
    <t xml:space="preserve">CL-2180</t>
  </si>
  <si>
    <t xml:space="preserve">P-01307</t>
  </si>
  <si>
    <t xml:space="preserve">P-01308</t>
  </si>
  <si>
    <t xml:space="preserve">P-01309</t>
  </si>
  <si>
    <t xml:space="preserve">CL-1099</t>
  </si>
  <si>
    <t xml:space="preserve">P-01310</t>
  </si>
  <si>
    <t xml:space="preserve">P-01311</t>
  </si>
  <si>
    <t xml:space="preserve">CL-1866</t>
  </si>
  <si>
    <t xml:space="preserve">P-01312</t>
  </si>
  <si>
    <t xml:space="preserve">P-01313</t>
  </si>
  <si>
    <t xml:space="preserve">CL-0040</t>
  </si>
  <si>
    <t xml:space="preserve">P-01314</t>
  </si>
  <si>
    <t xml:space="preserve">P-01315</t>
  </si>
  <si>
    <t xml:space="preserve">CL-0346</t>
  </si>
  <si>
    <t xml:space="preserve">P-01316</t>
  </si>
  <si>
    <t xml:space="preserve">P-01317</t>
  </si>
  <si>
    <t xml:space="preserve">CL-1006</t>
  </si>
  <si>
    <t xml:space="preserve">P-01318</t>
  </si>
  <si>
    <t xml:space="preserve">P-01319</t>
  </si>
  <si>
    <t xml:space="preserve">P-01320</t>
  </si>
  <si>
    <t xml:space="preserve">P-01321</t>
  </si>
  <si>
    <t xml:space="preserve">CL-2052</t>
  </si>
  <si>
    <t xml:space="preserve">P-01322</t>
  </si>
  <si>
    <t xml:space="preserve">CL-2377</t>
  </si>
  <si>
    <t xml:space="preserve">P-01323</t>
  </si>
  <si>
    <t xml:space="preserve">P-01324</t>
  </si>
  <si>
    <t xml:space="preserve">CL-0271</t>
  </si>
  <si>
    <t xml:space="preserve">P-01325</t>
  </si>
  <si>
    <t xml:space="preserve">P-01326</t>
  </si>
  <si>
    <t xml:space="preserve">P-01327</t>
  </si>
  <si>
    <t xml:space="preserve">CL-0968</t>
  </si>
  <si>
    <t xml:space="preserve">P-01328</t>
  </si>
  <si>
    <t xml:space="preserve">P-01329</t>
  </si>
  <si>
    <t xml:space="preserve">P-01330</t>
  </si>
  <si>
    <t xml:space="preserve">P-01331</t>
  </si>
  <si>
    <t xml:space="preserve">P-01332</t>
  </si>
  <si>
    <t xml:space="preserve">CL-2267</t>
  </si>
  <si>
    <t xml:space="preserve">P-01333</t>
  </si>
  <si>
    <t xml:space="preserve">P-01334</t>
  </si>
  <si>
    <t xml:space="preserve">P-01335</t>
  </si>
  <si>
    <t xml:space="preserve">P-01336</t>
  </si>
  <si>
    <t xml:space="preserve">P-01337</t>
  </si>
  <si>
    <t xml:space="preserve">P-01338</t>
  </si>
  <si>
    <t xml:space="preserve">CL-0856</t>
  </si>
  <si>
    <t xml:space="preserve">P-01339</t>
  </si>
  <si>
    <t xml:space="preserve">CL-0977</t>
  </si>
  <si>
    <t xml:space="preserve">P-01340</t>
  </si>
  <si>
    <t xml:space="preserve">P-01341</t>
  </si>
  <si>
    <t xml:space="preserve">CL-1381</t>
  </si>
  <si>
    <t xml:space="preserve">P-01342</t>
  </si>
  <si>
    <t xml:space="preserve">CL-2259</t>
  </si>
  <si>
    <t xml:space="preserve">P-01343</t>
  </si>
  <si>
    <t xml:space="preserve">P-01344</t>
  </si>
  <si>
    <t xml:space="preserve">P-01345</t>
  </si>
  <si>
    <t xml:space="preserve">P-01346</t>
  </si>
  <si>
    <t xml:space="preserve">P-01347</t>
  </si>
  <si>
    <t xml:space="preserve">CL-0735</t>
  </si>
  <si>
    <t xml:space="preserve">P-01348</t>
  </si>
  <si>
    <t xml:space="preserve">P-01349</t>
  </si>
  <si>
    <t xml:space="preserve">P-01350</t>
  </si>
  <si>
    <t xml:space="preserve">P-01351</t>
  </si>
  <si>
    <t xml:space="preserve">CL-1614</t>
  </si>
  <si>
    <t xml:space="preserve">P-01352</t>
  </si>
  <si>
    <t xml:space="preserve">P-01353</t>
  </si>
  <si>
    <t xml:space="preserve">CL-1948</t>
  </si>
  <si>
    <t xml:space="preserve">P-01354</t>
  </si>
  <si>
    <t xml:space="preserve">P-01355</t>
  </si>
  <si>
    <t xml:space="preserve">P-01356</t>
  </si>
  <si>
    <t xml:space="preserve">P-01357</t>
  </si>
  <si>
    <t xml:space="preserve">P-01358</t>
  </si>
  <si>
    <t xml:space="preserve">P-01359</t>
  </si>
  <si>
    <t xml:space="preserve">CL-1925</t>
  </si>
  <si>
    <t xml:space="preserve">P-01360</t>
  </si>
  <si>
    <t xml:space="preserve">CL-2206</t>
  </si>
  <si>
    <t xml:space="preserve">P-01361</t>
  </si>
  <si>
    <t xml:space="preserve">P-01362</t>
  </si>
  <si>
    <t xml:space="preserve">CL-2385</t>
  </si>
  <si>
    <t xml:space="preserve">P-01363</t>
  </si>
  <si>
    <t xml:space="preserve">CL-0406</t>
  </si>
  <si>
    <t xml:space="preserve">P-01364</t>
  </si>
  <si>
    <t xml:space="preserve">CL-0670</t>
  </si>
  <si>
    <t xml:space="preserve">P-01365</t>
  </si>
  <si>
    <t xml:space="preserve">CL-0756</t>
  </si>
  <si>
    <t xml:space="preserve">P-01366</t>
  </si>
  <si>
    <t xml:space="preserve">P-01367</t>
  </si>
  <si>
    <t xml:space="preserve">CL-0988</t>
  </si>
  <si>
    <t xml:space="preserve">P-01368</t>
  </si>
  <si>
    <t xml:space="preserve">CL-1411</t>
  </si>
  <si>
    <t xml:space="preserve">P-01369</t>
  </si>
  <si>
    <t xml:space="preserve">CL-1457</t>
  </si>
  <si>
    <t xml:space="preserve">P-01370</t>
  </si>
  <si>
    <t xml:space="preserve">P-01371</t>
  </si>
  <si>
    <t xml:space="preserve">CL-0298</t>
  </si>
  <si>
    <t xml:space="preserve">P-01372</t>
  </si>
  <si>
    <t xml:space="preserve">CL-0404</t>
  </si>
  <si>
    <t xml:space="preserve">P-01373</t>
  </si>
  <si>
    <t xml:space="preserve">P-01374</t>
  </si>
  <si>
    <t xml:space="preserve">P-01375</t>
  </si>
  <si>
    <t xml:space="preserve">P-01376</t>
  </si>
  <si>
    <t xml:space="preserve">P-01377</t>
  </si>
  <si>
    <t xml:space="preserve">CL-1521</t>
  </si>
  <si>
    <t xml:space="preserve">P-01378</t>
  </si>
  <si>
    <t xml:space="preserve">CL-1550</t>
  </si>
  <si>
    <t xml:space="preserve">P-01379</t>
  </si>
  <si>
    <t xml:space="preserve">P-01380</t>
  </si>
  <si>
    <t xml:space="preserve">P-01381</t>
  </si>
  <si>
    <t xml:space="preserve">CL-2395</t>
  </si>
  <si>
    <t xml:space="preserve">P-01382</t>
  </si>
  <si>
    <t xml:space="preserve">P-01383</t>
  </si>
  <si>
    <t xml:space="preserve">CL-0246</t>
  </si>
  <si>
    <t xml:space="preserve">P-01384</t>
  </si>
  <si>
    <t xml:space="preserve">P-01385</t>
  </si>
  <si>
    <t xml:space="preserve">P-01386</t>
  </si>
  <si>
    <t xml:space="preserve">P-01387</t>
  </si>
  <si>
    <t xml:space="preserve">CL-1785</t>
  </si>
  <si>
    <t xml:space="preserve">P-01388</t>
  </si>
  <si>
    <t xml:space="preserve">P-01389</t>
  </si>
  <si>
    <t xml:space="preserve">P-01390</t>
  </si>
  <si>
    <t xml:space="preserve">P-01391</t>
  </si>
  <si>
    <t xml:space="preserve">CL-0028</t>
  </si>
  <si>
    <t xml:space="preserve">P-01392</t>
  </si>
  <si>
    <t xml:space="preserve">P-01393</t>
  </si>
  <si>
    <t xml:space="preserve">P-01394</t>
  </si>
  <si>
    <t xml:space="preserve">CL-1197</t>
  </si>
  <si>
    <t xml:space="preserve">P-01395</t>
  </si>
  <si>
    <t xml:space="preserve">CL-1213</t>
  </si>
  <si>
    <t xml:space="preserve">P-01396</t>
  </si>
  <si>
    <t xml:space="preserve">CL-1287</t>
  </si>
  <si>
    <t xml:space="preserve">P-01397</t>
  </si>
  <si>
    <t xml:space="preserve">P-01398</t>
  </si>
  <si>
    <t xml:space="preserve">CL-1740</t>
  </si>
  <si>
    <t xml:space="preserve">P-01399</t>
  </si>
  <si>
    <t xml:space="preserve">P-01400</t>
  </si>
  <si>
    <t xml:space="preserve">CL-2021</t>
  </si>
  <si>
    <t xml:space="preserve">P-01401</t>
  </si>
  <si>
    <t xml:space="preserve">CL-2050</t>
  </si>
  <si>
    <t xml:space="preserve">P-01402</t>
  </si>
  <si>
    <t xml:space="preserve">P-01403</t>
  </si>
  <si>
    <t xml:space="preserve">P-01404</t>
  </si>
  <si>
    <t xml:space="preserve">P-01405</t>
  </si>
  <si>
    <t xml:space="preserve">P-01406</t>
  </si>
  <si>
    <t xml:space="preserve">P-01407</t>
  </si>
  <si>
    <t xml:space="preserve">P-01408</t>
  </si>
  <si>
    <t xml:space="preserve">P-01409</t>
  </si>
  <si>
    <t xml:space="preserve">P-01410</t>
  </si>
  <si>
    <t xml:space="preserve">CL-2057</t>
  </si>
  <si>
    <t xml:space="preserve">P-01411</t>
  </si>
  <si>
    <t xml:space="preserve">P-01412</t>
  </si>
  <si>
    <t xml:space="preserve">CL-2107</t>
  </si>
  <si>
    <t xml:space="preserve">P-01413</t>
  </si>
  <si>
    <t xml:space="preserve">CL-0009</t>
  </si>
  <si>
    <t xml:space="preserve">P-01414</t>
  </si>
  <si>
    <t xml:space="preserve">P-01415</t>
  </si>
  <si>
    <t xml:space="preserve">P-01416</t>
  </si>
  <si>
    <t xml:space="preserve">CL-0448</t>
  </si>
  <si>
    <t xml:space="preserve">P-01417</t>
  </si>
  <si>
    <t xml:space="preserve">CL-0594</t>
  </si>
  <si>
    <t xml:space="preserve">P-01418</t>
  </si>
  <si>
    <t xml:space="preserve">CL-1198</t>
  </si>
  <si>
    <t xml:space="preserve">P-01419</t>
  </si>
  <si>
    <t xml:space="preserve">P-01420</t>
  </si>
  <si>
    <t xml:space="preserve">P-01421</t>
  </si>
  <si>
    <t xml:space="preserve">P-01422</t>
  </si>
  <si>
    <t xml:space="preserve">P-01423</t>
  </si>
  <si>
    <t xml:space="preserve">P-01424</t>
  </si>
  <si>
    <t xml:space="preserve">P-01425</t>
  </si>
  <si>
    <t xml:space="preserve">CL-0529</t>
  </si>
  <si>
    <t xml:space="preserve">P-01426</t>
  </si>
  <si>
    <t xml:space="preserve">P-01427</t>
  </si>
  <si>
    <t xml:space="preserve">P-01428</t>
  </si>
  <si>
    <t xml:space="preserve">P-01429</t>
  </si>
  <si>
    <t xml:space="preserve">P-01430</t>
  </si>
  <si>
    <t xml:space="preserve">P-01431</t>
  </si>
  <si>
    <t xml:space="preserve">CL-2324</t>
  </si>
  <si>
    <t xml:space="preserve">P-01432</t>
  </si>
  <si>
    <t xml:space="preserve">CL-0589</t>
  </si>
  <si>
    <t xml:space="preserve">P-01433</t>
  </si>
  <si>
    <t xml:space="preserve">P-01434</t>
  </si>
  <si>
    <t xml:space="preserve">P-01435</t>
  </si>
  <si>
    <t xml:space="preserve">P-01436</t>
  </si>
  <si>
    <t xml:space="preserve">CL-1466</t>
  </si>
  <si>
    <t xml:space="preserve">P-01437</t>
  </si>
  <si>
    <t xml:space="preserve">CL-1520</t>
  </si>
  <si>
    <t xml:space="preserve">P-01438</t>
  </si>
  <si>
    <t xml:space="preserve">CL-1537</t>
  </si>
  <si>
    <t xml:space="preserve">P-01439</t>
  </si>
  <si>
    <t xml:space="preserve">P-01440</t>
  </si>
  <si>
    <t xml:space="preserve">CL-2137</t>
  </si>
  <si>
    <t xml:space="preserve">P-01441</t>
  </si>
  <si>
    <t xml:space="preserve">P-01442</t>
  </si>
  <si>
    <t xml:space="preserve">CL-2334</t>
  </si>
  <si>
    <t xml:space="preserve">P-01443</t>
  </si>
  <si>
    <t xml:space="preserve">P-01444</t>
  </si>
  <si>
    <t xml:space="preserve">CL-0539</t>
  </si>
  <si>
    <t xml:space="preserve">P-01445</t>
  </si>
  <si>
    <t xml:space="preserve">CL-0740</t>
  </si>
  <si>
    <t xml:space="preserve">P-01446</t>
  </si>
  <si>
    <t xml:space="preserve">CL-0770</t>
  </si>
  <si>
    <t xml:space="preserve">P-01447</t>
  </si>
  <si>
    <t xml:space="preserve">CL-0817</t>
  </si>
  <si>
    <t xml:space="preserve">P-01448</t>
  </si>
  <si>
    <t xml:space="preserve">P-01449</t>
  </si>
  <si>
    <t xml:space="preserve">P-01450</t>
  </si>
  <si>
    <t xml:space="preserve">P-01451</t>
  </si>
  <si>
    <t xml:space="preserve">CL-0083</t>
  </si>
  <si>
    <t xml:space="preserve">P-01452</t>
  </si>
  <si>
    <t xml:space="preserve">P-01453</t>
  </si>
  <si>
    <t xml:space="preserve">P-01454</t>
  </si>
  <si>
    <t xml:space="preserve">P-01455</t>
  </si>
  <si>
    <t xml:space="preserve">P-01456</t>
  </si>
  <si>
    <t xml:space="preserve">CL-0090</t>
  </si>
  <si>
    <t xml:space="preserve">P-01457</t>
  </si>
  <si>
    <t xml:space="preserve">CL-0094</t>
  </si>
  <si>
    <t xml:space="preserve">P-01458</t>
  </si>
  <si>
    <t xml:space="preserve">P-01459</t>
  </si>
  <si>
    <t xml:space="preserve">P-01460</t>
  </si>
  <si>
    <t xml:space="preserve">CL-1014</t>
  </si>
  <si>
    <t xml:space="preserve">P-01461</t>
  </si>
  <si>
    <t xml:space="preserve">P-01462</t>
  </si>
  <si>
    <t xml:space="preserve">P-01463</t>
  </si>
  <si>
    <t xml:space="preserve">P-01464</t>
  </si>
  <si>
    <t xml:space="preserve">CL-2389</t>
  </si>
  <si>
    <t xml:space="preserve">P-01465</t>
  </si>
  <si>
    <t xml:space="preserve">P-01466</t>
  </si>
  <si>
    <t xml:space="preserve">P-01467</t>
  </si>
  <si>
    <t xml:space="preserve">P-01468</t>
  </si>
  <si>
    <t xml:space="preserve">CL-0728</t>
  </si>
  <si>
    <t xml:space="preserve">P-01469</t>
  </si>
  <si>
    <t xml:space="preserve">P-01470</t>
  </si>
  <si>
    <t xml:space="preserve">CL-0992</t>
  </si>
  <si>
    <t xml:space="preserve">P-01471</t>
  </si>
  <si>
    <t xml:space="preserve">P-01472</t>
  </si>
  <si>
    <t xml:space="preserve">CL-1278</t>
  </si>
  <si>
    <t xml:space="preserve">P-01473</t>
  </si>
  <si>
    <t xml:space="preserve">P-01474</t>
  </si>
  <si>
    <t xml:space="preserve">CL-1565</t>
  </si>
  <si>
    <t xml:space="preserve">P-01475</t>
  </si>
  <si>
    <t xml:space="preserve">CL-1870</t>
  </si>
  <si>
    <t xml:space="preserve">P-01476</t>
  </si>
  <si>
    <t xml:space="preserve">P-01477</t>
  </si>
  <si>
    <t xml:space="preserve">P-01478</t>
  </si>
  <si>
    <t xml:space="preserve">CL-2288</t>
  </si>
  <si>
    <t xml:space="preserve">P-01479</t>
  </si>
  <si>
    <t xml:space="preserve">P-01480</t>
  </si>
  <si>
    <t xml:space="preserve">CL-0199</t>
  </si>
  <si>
    <t xml:space="preserve">P-01481</t>
  </si>
  <si>
    <t xml:space="preserve">P-01482</t>
  </si>
  <si>
    <t xml:space="preserve">P-01483</t>
  </si>
  <si>
    <t xml:space="preserve">CL-1737</t>
  </si>
  <si>
    <t xml:space="preserve">P-01484</t>
  </si>
  <si>
    <t xml:space="preserve">P-01485</t>
  </si>
  <si>
    <t xml:space="preserve">P-01486</t>
  </si>
  <si>
    <t xml:space="preserve">CL-2361</t>
  </si>
  <si>
    <t xml:space="preserve">P-01487</t>
  </si>
  <si>
    <t xml:space="preserve">P-01488</t>
  </si>
  <si>
    <t xml:space="preserve">P-01489</t>
  </si>
  <si>
    <t xml:space="preserve">CL-1154</t>
  </si>
  <si>
    <t xml:space="preserve">P-01490</t>
  </si>
  <si>
    <t xml:space="preserve">CL-1615</t>
  </si>
  <si>
    <t xml:space="preserve">P-01491</t>
  </si>
  <si>
    <t xml:space="preserve">P-01492</t>
  </si>
  <si>
    <t xml:space="preserve">P-01493</t>
  </si>
  <si>
    <t xml:space="preserve">P-01494</t>
  </si>
  <si>
    <t xml:space="preserve">CL-2369</t>
  </si>
  <si>
    <t xml:space="preserve">P-01495</t>
  </si>
  <si>
    <t xml:space="preserve">P-01496</t>
  </si>
  <si>
    <t xml:space="preserve">CL-0799</t>
  </si>
  <si>
    <t xml:space="preserve">P-01497</t>
  </si>
  <si>
    <t xml:space="preserve">P-01498</t>
  </si>
  <si>
    <t xml:space="preserve">P-01499</t>
  </si>
  <si>
    <t xml:space="preserve">CL-2070</t>
  </si>
  <si>
    <t xml:space="preserve">P-01500</t>
  </si>
  <si>
    <t xml:space="preserve">P-01501</t>
  </si>
  <si>
    <t xml:space="preserve">P-01502</t>
  </si>
  <si>
    <t xml:space="preserve">P-01503</t>
  </si>
  <si>
    <t xml:space="preserve">P-01504</t>
  </si>
  <si>
    <t xml:space="preserve">P-01505</t>
  </si>
  <si>
    <t xml:space="preserve">P-01506</t>
  </si>
  <si>
    <t xml:space="preserve">P-01507</t>
  </si>
  <si>
    <t xml:space="preserve">CL-0704</t>
  </si>
  <si>
    <t xml:space="preserve">P-01508</t>
  </si>
  <si>
    <t xml:space="preserve">P-01509</t>
  </si>
  <si>
    <t xml:space="preserve">CL-0948</t>
  </si>
  <si>
    <t xml:space="preserve">P-01510</t>
  </si>
  <si>
    <t xml:space="preserve">CL-1060</t>
  </si>
  <si>
    <t xml:space="preserve">P-01511</t>
  </si>
  <si>
    <t xml:space="preserve">P-01512</t>
  </si>
  <si>
    <t xml:space="preserve">CL-1401</t>
  </si>
  <si>
    <t xml:space="preserve">P-01513</t>
  </si>
  <si>
    <t xml:space="preserve">P-01514</t>
  </si>
  <si>
    <t xml:space="preserve">P-01515</t>
  </si>
  <si>
    <t xml:space="preserve">CL-1508</t>
  </si>
  <si>
    <t xml:space="preserve">P-01516</t>
  </si>
  <si>
    <t xml:space="preserve">CL-1976</t>
  </si>
  <si>
    <t xml:space="preserve">P-01517</t>
  </si>
  <si>
    <t xml:space="preserve">P-01518</t>
  </si>
  <si>
    <t xml:space="preserve">P-01519</t>
  </si>
  <si>
    <t xml:space="preserve">P-01520</t>
  </si>
  <si>
    <t xml:space="preserve">CL-0693</t>
  </si>
  <si>
    <t xml:space="preserve">P-01521</t>
  </si>
  <si>
    <t xml:space="preserve">P-01522</t>
  </si>
  <si>
    <t xml:space="preserve">P-01523</t>
  </si>
  <si>
    <t xml:space="preserve">P-01524</t>
  </si>
  <si>
    <t xml:space="preserve">CL-2234</t>
  </si>
  <si>
    <t xml:space="preserve">P-01525</t>
  </si>
  <si>
    <t xml:space="preserve">CL-0369</t>
  </si>
  <si>
    <t xml:space="preserve">P-01526</t>
  </si>
  <si>
    <t xml:space="preserve">P-01527</t>
  </si>
  <si>
    <t xml:space="preserve">P-01528</t>
  </si>
  <si>
    <t xml:space="preserve">P-01529</t>
  </si>
  <si>
    <t xml:space="preserve">P-01530</t>
  </si>
  <si>
    <t xml:space="preserve">P-01531</t>
  </si>
  <si>
    <t xml:space="preserve">P-01532</t>
  </si>
  <si>
    <t xml:space="preserve">P-01533</t>
  </si>
  <si>
    <t xml:space="preserve">P-01534</t>
  </si>
  <si>
    <t xml:space="preserve">P-01535</t>
  </si>
  <si>
    <t xml:space="preserve">CL-1653</t>
  </si>
  <si>
    <t xml:space="preserve">P-01536</t>
  </si>
  <si>
    <t xml:space="preserve">P-01537</t>
  </si>
  <si>
    <t xml:space="preserve">CL-1956</t>
  </si>
  <si>
    <t xml:space="preserve">P-01538</t>
  </si>
  <si>
    <t xml:space="preserve">CL-2216</t>
  </si>
  <si>
    <t xml:space="preserve">P-01539</t>
  </si>
  <si>
    <t xml:space="preserve">P-01540</t>
  </si>
  <si>
    <t xml:space="preserve">CL-0174</t>
  </si>
  <si>
    <t xml:space="preserve">P-01541</t>
  </si>
  <si>
    <t xml:space="preserve">P-01542</t>
  </si>
  <si>
    <t xml:space="preserve">P-01543</t>
  </si>
  <si>
    <t xml:space="preserve">P-01544</t>
  </si>
  <si>
    <t xml:space="preserve">CL-1328</t>
  </si>
  <si>
    <t xml:space="preserve">P-01545</t>
  </si>
  <si>
    <t xml:space="preserve">P-01546</t>
  </si>
  <si>
    <t xml:space="preserve">CL-1585</t>
  </si>
  <si>
    <t xml:space="preserve">P-01547</t>
  </si>
  <si>
    <t xml:space="preserve">CL-1776</t>
  </si>
  <si>
    <t xml:space="preserve">P-01548</t>
  </si>
  <si>
    <t xml:space="preserve">CL-2198</t>
  </si>
  <si>
    <t xml:space="preserve">P-01549</t>
  </si>
  <si>
    <t xml:space="preserve">P-01550</t>
  </si>
  <si>
    <t xml:space="preserve">P-01551</t>
  </si>
  <si>
    <t xml:space="preserve">P-01552</t>
  </si>
  <si>
    <t xml:space="preserve">P-01553</t>
  </si>
  <si>
    <t xml:space="preserve">P-01554</t>
  </si>
  <si>
    <t xml:space="preserve">P-01555</t>
  </si>
  <si>
    <t xml:space="preserve">P-01556</t>
  </si>
  <si>
    <t xml:space="preserve">P-01557</t>
  </si>
  <si>
    <t xml:space="preserve">P-01558</t>
  </si>
  <si>
    <t xml:space="preserve">CL-0259</t>
  </si>
  <si>
    <t xml:space="preserve">P-01559</t>
  </si>
  <si>
    <t xml:space="preserve">P-01560</t>
  </si>
  <si>
    <t xml:space="preserve">P-01561</t>
  </si>
  <si>
    <t xml:space="preserve">P-01562</t>
  </si>
  <si>
    <t xml:space="preserve">P-01563</t>
  </si>
  <si>
    <t xml:space="preserve">P-01564</t>
  </si>
  <si>
    <t xml:space="preserve">CL-1377</t>
  </si>
  <si>
    <t xml:space="preserve">P-01565</t>
  </si>
  <si>
    <t xml:space="preserve">CL-1421</t>
  </si>
  <si>
    <t xml:space="preserve">P-01566</t>
  </si>
  <si>
    <t xml:space="preserve">P-01567</t>
  </si>
  <si>
    <t xml:space="preserve">P-01568</t>
  </si>
  <si>
    <t xml:space="preserve">CL-0416</t>
  </si>
  <si>
    <t xml:space="preserve">P-01569</t>
  </si>
  <si>
    <t xml:space="preserve">P-01570</t>
  </si>
  <si>
    <t xml:space="preserve">P-01571</t>
  </si>
  <si>
    <t xml:space="preserve">CL-1392</t>
  </si>
  <si>
    <t xml:space="preserve">P-01572</t>
  </si>
  <si>
    <t xml:space="preserve">P-01573</t>
  </si>
  <si>
    <t xml:space="preserve">P-01574</t>
  </si>
  <si>
    <t xml:space="preserve">P-01575</t>
  </si>
  <si>
    <t xml:space="preserve">P-01576</t>
  </si>
  <si>
    <t xml:space="preserve">P-01577</t>
  </si>
  <si>
    <t xml:space="preserve">P-01578</t>
  </si>
  <si>
    <t xml:space="preserve">P-01579</t>
  </si>
  <si>
    <t xml:space="preserve">P-01580</t>
  </si>
  <si>
    <t xml:space="preserve">P-01581</t>
  </si>
  <si>
    <t xml:space="preserve">CL-0778</t>
  </si>
  <si>
    <t xml:space="preserve">P-01582</t>
  </si>
  <si>
    <t xml:space="preserve">P-01583</t>
  </si>
  <si>
    <t xml:space="preserve">P-01584</t>
  </si>
  <si>
    <t xml:space="preserve">CL-1747</t>
  </si>
  <si>
    <t xml:space="preserve">P-01585</t>
  </si>
  <si>
    <t xml:space="preserve">P-01586</t>
  </si>
  <si>
    <t xml:space="preserve">CL-2186</t>
  </si>
  <si>
    <t xml:space="preserve">P-01587</t>
  </si>
  <si>
    <t xml:space="preserve">P-01588</t>
  </si>
  <si>
    <t xml:space="preserve">P-01589</t>
  </si>
  <si>
    <t xml:space="preserve">P-01590</t>
  </si>
  <si>
    <t xml:space="preserve">P-01591</t>
  </si>
  <si>
    <t xml:space="preserve">P-01592</t>
  </si>
  <si>
    <t xml:space="preserve">P-01593</t>
  </si>
  <si>
    <t xml:space="preserve">CL-1572</t>
  </si>
  <si>
    <t xml:space="preserve">P-01594</t>
  </si>
  <si>
    <t xml:space="preserve">CL-2002</t>
  </si>
  <si>
    <t xml:space="preserve">P-01595</t>
  </si>
  <si>
    <t xml:space="preserve">P-01596</t>
  </si>
  <si>
    <t xml:space="preserve">P-01597</t>
  </si>
  <si>
    <t xml:space="preserve">P-01598</t>
  </si>
  <si>
    <t xml:space="preserve">P-01599</t>
  </si>
  <si>
    <t xml:space="preserve">CL-1139</t>
  </si>
  <si>
    <t xml:space="preserve">P-01600</t>
  </si>
  <si>
    <t xml:space="preserve">CL-1172</t>
  </si>
  <si>
    <t xml:space="preserve">P-01601</t>
  </si>
  <si>
    <t xml:space="preserve">CL-1273</t>
  </si>
  <si>
    <t xml:space="preserve">P-01602</t>
  </si>
  <si>
    <t xml:space="preserve">P-01603</t>
  </si>
  <si>
    <t xml:space="preserve">P-01604</t>
  </si>
  <si>
    <t xml:space="preserve">P-01605</t>
  </si>
  <si>
    <t xml:space="preserve">P-01606</t>
  </si>
  <si>
    <t xml:space="preserve">P-01607</t>
  </si>
  <si>
    <t xml:space="preserve">CL-0105</t>
  </si>
  <si>
    <t xml:space="preserve">P-01608</t>
  </si>
  <si>
    <t xml:space="preserve">P-01609</t>
  </si>
  <si>
    <t xml:space="preserve">CL-1210</t>
  </si>
  <si>
    <t xml:space="preserve">P-01610</t>
  </si>
  <si>
    <t xml:space="preserve">P-01611</t>
  </si>
  <si>
    <t xml:space="preserve">P-01612</t>
  </si>
  <si>
    <t xml:space="preserve">P-01613</t>
  </si>
  <si>
    <t xml:space="preserve">P-01614</t>
  </si>
  <si>
    <t xml:space="preserve">P-01615</t>
  </si>
  <si>
    <t xml:space="preserve">P-01616</t>
  </si>
  <si>
    <t xml:space="preserve">P-01617</t>
  </si>
  <si>
    <t xml:space="preserve">P-01618</t>
  </si>
  <si>
    <t xml:space="preserve">P-01619</t>
  </si>
  <si>
    <t xml:space="preserve">P-01620</t>
  </si>
  <si>
    <t xml:space="preserve">P-01621</t>
  </si>
  <si>
    <t xml:space="preserve">P-01622</t>
  </si>
  <si>
    <t xml:space="preserve">P-01623</t>
  </si>
  <si>
    <t xml:space="preserve">P-01624</t>
  </si>
  <si>
    <t xml:space="preserve">P-01625</t>
  </si>
  <si>
    <t xml:space="preserve">CL-1990</t>
  </si>
  <si>
    <t xml:space="preserve">P-01626</t>
  </si>
  <si>
    <t xml:space="preserve">P-01627</t>
  </si>
  <si>
    <t xml:space="preserve">P-01628</t>
  </si>
  <si>
    <t xml:space="preserve">P-01629</t>
  </si>
  <si>
    <t xml:space="preserve">P-01630</t>
  </si>
  <si>
    <t xml:space="preserve">CL-1062</t>
  </si>
  <si>
    <t xml:space="preserve">P-01631</t>
  </si>
  <si>
    <t xml:space="preserve">CL-1648</t>
  </si>
  <si>
    <t xml:space="preserve">P-01632</t>
  </si>
  <si>
    <t xml:space="preserve">P-01633</t>
  </si>
  <si>
    <t xml:space="preserve">P-01634</t>
  </si>
  <si>
    <t xml:space="preserve">CL-2175</t>
  </si>
  <si>
    <t xml:space="preserve">P-01635</t>
  </si>
  <si>
    <t xml:space="preserve">P-01636</t>
  </si>
  <si>
    <t xml:space="preserve">CL-0232</t>
  </si>
  <si>
    <t xml:space="preserve">P-01637</t>
  </si>
  <si>
    <t xml:space="preserve">P-01638</t>
  </si>
  <si>
    <t xml:space="preserve">P-01639</t>
  </si>
  <si>
    <t xml:space="preserve">P-01640</t>
  </si>
  <si>
    <t xml:space="preserve">P-01641</t>
  </si>
  <si>
    <t xml:space="preserve">P-01642</t>
  </si>
  <si>
    <t xml:space="preserve">CL-0011</t>
  </si>
  <si>
    <t xml:space="preserve">P-01643</t>
  </si>
  <si>
    <t xml:space="preserve">P-01644</t>
  </si>
  <si>
    <t xml:space="preserve">P-01645</t>
  </si>
  <si>
    <t xml:space="preserve">CL-0938</t>
  </si>
  <si>
    <t xml:space="preserve">P-01646</t>
  </si>
  <si>
    <t xml:space="preserve">P-01647</t>
  </si>
  <si>
    <t xml:space="preserve">P-01648</t>
  </si>
  <si>
    <t xml:space="preserve">P-01649</t>
  </si>
  <si>
    <t xml:space="preserve">P-01650</t>
  </si>
  <si>
    <t xml:space="preserve">P-01651</t>
  </si>
  <si>
    <t xml:space="preserve">CL-2007</t>
  </si>
  <si>
    <t xml:space="preserve">P-01652</t>
  </si>
  <si>
    <t xml:space="preserve">P-01653</t>
  </si>
  <si>
    <t xml:space="preserve">CL-0363</t>
  </si>
  <si>
    <t xml:space="preserve">P-01654</t>
  </si>
  <si>
    <t xml:space="preserve">P-01655</t>
  </si>
  <si>
    <t xml:space="preserve">CL-0626</t>
  </si>
  <si>
    <t xml:space="preserve">P-01656</t>
  </si>
  <si>
    <t xml:space="preserve">P-01657</t>
  </si>
  <si>
    <t xml:space="preserve">P-01658</t>
  </si>
  <si>
    <t xml:space="preserve">P-01659</t>
  </si>
  <si>
    <t xml:space="preserve">P-01660</t>
  </si>
  <si>
    <t xml:space="preserve">CL-2345</t>
  </si>
  <si>
    <t xml:space="preserve">P-01661</t>
  </si>
  <si>
    <t xml:space="preserve">P-01662</t>
  </si>
  <si>
    <t xml:space="preserve">CL-0341</t>
  </si>
  <si>
    <t xml:space="preserve">P-01663</t>
  </si>
  <si>
    <t xml:space="preserve">CL-0579</t>
  </si>
  <si>
    <t xml:space="preserve">P-01664</t>
  </si>
  <si>
    <t xml:space="preserve">CL-1617</t>
  </si>
  <si>
    <t xml:space="preserve">P-01665</t>
  </si>
  <si>
    <t xml:space="preserve">CL-1780</t>
  </si>
  <si>
    <t xml:space="preserve">P-01666</t>
  </si>
  <si>
    <t xml:space="preserve">P-01667</t>
  </si>
  <si>
    <t xml:space="preserve">CL-1910</t>
  </si>
  <si>
    <t xml:space="preserve">P-01668</t>
  </si>
  <si>
    <t xml:space="preserve">P-01669</t>
  </si>
  <si>
    <t xml:space="preserve">P-01670</t>
  </si>
  <si>
    <t xml:space="preserve">CL-2357</t>
  </si>
  <si>
    <t xml:space="preserve">P-01671</t>
  </si>
  <si>
    <t xml:space="preserve">P-01672</t>
  </si>
  <si>
    <t xml:space="preserve">CL-0374</t>
  </si>
  <si>
    <t xml:space="preserve">P-01673</t>
  </si>
  <si>
    <t xml:space="preserve">P-01674</t>
  </si>
  <si>
    <t xml:space="preserve">CL-1195</t>
  </si>
  <si>
    <t xml:space="preserve">P-01675</t>
  </si>
  <si>
    <t xml:space="preserve">P-01676</t>
  </si>
  <si>
    <t xml:space="preserve">CL-1768</t>
  </si>
  <si>
    <t xml:space="preserve">P-01677</t>
  </si>
  <si>
    <t xml:space="preserve">P-01678</t>
  </si>
  <si>
    <t xml:space="preserve">P-01679</t>
  </si>
  <si>
    <t xml:space="preserve">CL-0671</t>
  </si>
  <si>
    <t xml:space="preserve">P-01680</t>
  </si>
  <si>
    <t xml:space="preserve">CL-0678</t>
  </si>
  <si>
    <t xml:space="preserve">P-01681</t>
  </si>
  <si>
    <t xml:space="preserve">P-01682</t>
  </si>
  <si>
    <t xml:space="preserve">P-01683</t>
  </si>
  <si>
    <t xml:space="preserve">P-01684</t>
  </si>
  <si>
    <t xml:space="preserve">P-01685</t>
  </si>
  <si>
    <t xml:space="preserve">P-01686</t>
  </si>
  <si>
    <t xml:space="preserve">P-01687</t>
  </si>
  <si>
    <t xml:space="preserve">P-01688</t>
  </si>
  <si>
    <t xml:space="preserve">CL-1840</t>
  </si>
  <si>
    <t xml:space="preserve">P-01689</t>
  </si>
  <si>
    <t xml:space="preserve">P-01690</t>
  </si>
  <si>
    <t xml:space="preserve">CL-0361</t>
  </si>
  <si>
    <t xml:space="preserve">P-01691</t>
  </si>
  <si>
    <t xml:space="preserve">P-01692</t>
  </si>
  <si>
    <t xml:space="preserve">P-01693</t>
  </si>
  <si>
    <t xml:space="preserve">CL-0673</t>
  </si>
  <si>
    <t xml:space="preserve">P-01694</t>
  </si>
  <si>
    <t xml:space="preserve">CL-0876</t>
  </si>
  <si>
    <t xml:space="preserve">P-01695</t>
  </si>
  <si>
    <t xml:space="preserve">P-01696</t>
  </si>
  <si>
    <t xml:space="preserve">P-01697</t>
  </si>
  <si>
    <t xml:space="preserve">P-01698</t>
  </si>
  <si>
    <t xml:space="preserve">P-01699</t>
  </si>
  <si>
    <t xml:space="preserve">P-01700</t>
  </si>
  <si>
    <t xml:space="preserve">P-01701</t>
  </si>
  <si>
    <t xml:space="preserve">P-01702</t>
  </si>
  <si>
    <t xml:space="preserve">CL-0037</t>
  </si>
  <si>
    <t xml:space="preserve">P-01703</t>
  </si>
  <si>
    <t xml:space="preserve">P-01704</t>
  </si>
  <si>
    <t xml:space="preserve">P-01705</t>
  </si>
  <si>
    <t xml:space="preserve">CL-1293</t>
  </si>
  <si>
    <t xml:space="preserve">P-01706</t>
  </si>
  <si>
    <t xml:space="preserve">P-01707</t>
  </si>
  <si>
    <t xml:space="preserve">P-01708</t>
  </si>
  <si>
    <t xml:space="preserve">CL-2325</t>
  </si>
  <si>
    <t xml:space="preserve">P-01709</t>
  </si>
  <si>
    <t xml:space="preserve">P-01710</t>
  </si>
  <si>
    <t xml:space="preserve">CL-0709</t>
  </si>
  <si>
    <t xml:space="preserve">P-01711</t>
  </si>
  <si>
    <t xml:space="preserve">CL-0841</t>
  </si>
  <si>
    <t xml:space="preserve">P-01712</t>
  </si>
  <si>
    <t xml:space="preserve">P-01713</t>
  </si>
  <si>
    <t xml:space="preserve">P-01714</t>
  </si>
  <si>
    <t xml:space="preserve">P-01715</t>
  </si>
  <si>
    <t xml:space="preserve">P-01716</t>
  </si>
  <si>
    <t xml:space="preserve">P-01717</t>
  </si>
  <si>
    <t xml:space="preserve">P-01718</t>
  </si>
  <si>
    <t xml:space="preserve">P-01719</t>
  </si>
  <si>
    <t xml:space="preserve">P-01720</t>
  </si>
  <si>
    <t xml:space="preserve">CL-0064</t>
  </si>
  <si>
    <t xml:space="preserve">P-01721</t>
  </si>
  <si>
    <t xml:space="preserve">P-01722</t>
  </si>
  <si>
    <t xml:space="preserve">P-01723</t>
  </si>
  <si>
    <t xml:space="preserve">P-01724</t>
  </si>
  <si>
    <t xml:space="preserve">P-01725</t>
  </si>
  <si>
    <t xml:space="preserve">P-01726</t>
  </si>
  <si>
    <t xml:space="preserve">P-01727</t>
  </si>
  <si>
    <t xml:space="preserve">CL-2023</t>
  </si>
  <si>
    <t xml:space="preserve">P-01728</t>
  </si>
  <si>
    <t xml:space="preserve">P-01729</t>
  </si>
  <si>
    <t xml:space="preserve">P-01730</t>
  </si>
  <si>
    <t xml:space="preserve">P-01731</t>
  </si>
  <si>
    <t xml:space="preserve">P-01732</t>
  </si>
  <si>
    <t xml:space="preserve">P-01733</t>
  </si>
  <si>
    <t xml:space="preserve">CL-1294</t>
  </si>
  <si>
    <t xml:space="preserve">P-01734</t>
  </si>
  <si>
    <t xml:space="preserve">P-01735</t>
  </si>
  <si>
    <t xml:space="preserve">P-01736</t>
  </si>
  <si>
    <t xml:space="preserve">P-01737</t>
  </si>
  <si>
    <t xml:space="preserve">P-01738</t>
  </si>
  <si>
    <t xml:space="preserve">P-01739</t>
  </si>
  <si>
    <t xml:space="preserve">P-01740</t>
  </si>
  <si>
    <t xml:space="preserve">P-01741</t>
  </si>
  <si>
    <t xml:space="preserve">CL-2179</t>
  </si>
  <si>
    <t xml:space="preserve">P-01742</t>
  </si>
  <si>
    <t xml:space="preserve">P-01743</t>
  </si>
  <si>
    <t xml:space="preserve">P-01744</t>
  </si>
  <si>
    <t xml:space="preserve">P-01745</t>
  </si>
  <si>
    <t xml:space="preserve">P-01746</t>
  </si>
  <si>
    <t xml:space="preserve">CL-0274</t>
  </si>
  <si>
    <t xml:space="preserve">P-01747</t>
  </si>
  <si>
    <t xml:space="preserve">P-01748</t>
  </si>
  <si>
    <t xml:space="preserve">P-01749</t>
  </si>
  <si>
    <t xml:space="preserve">P-01750</t>
  </si>
  <si>
    <t xml:space="preserve">P-01751</t>
  </si>
  <si>
    <t xml:space="preserve">P-01752</t>
  </si>
  <si>
    <t xml:space="preserve">CL-1118</t>
  </si>
  <si>
    <t xml:space="preserve">P-01753</t>
  </si>
  <si>
    <t xml:space="preserve">P-01754</t>
  </si>
  <si>
    <t xml:space="preserve">CL-1415</t>
  </si>
  <si>
    <t xml:space="preserve">P-01755</t>
  </si>
  <si>
    <t xml:space="preserve">P-01756</t>
  </si>
  <si>
    <t xml:space="preserve">P-01757</t>
  </si>
  <si>
    <t xml:space="preserve">CL-1939</t>
  </si>
  <si>
    <t xml:space="preserve">P-01758</t>
  </si>
  <si>
    <t xml:space="preserve">P-01759</t>
  </si>
  <si>
    <t xml:space="preserve">CL-0422</t>
  </si>
  <si>
    <t xml:space="preserve">P-01760</t>
  </si>
  <si>
    <t xml:space="preserve">P-01761</t>
  </si>
  <si>
    <t xml:space="preserve">P-01762</t>
  </si>
  <si>
    <t xml:space="preserve">CL-0745</t>
  </si>
  <si>
    <t xml:space="preserve">P-01763</t>
  </si>
  <si>
    <t xml:space="preserve">P-01764</t>
  </si>
  <si>
    <t xml:space="preserve">CL-0926</t>
  </si>
  <si>
    <t xml:space="preserve">P-01765</t>
  </si>
  <si>
    <t xml:space="preserve">CL-1391</t>
  </si>
  <si>
    <t xml:space="preserve">P-01766</t>
  </si>
  <si>
    <t xml:space="preserve">P-01767</t>
  </si>
  <si>
    <t xml:space="preserve">P-01768</t>
  </si>
  <si>
    <t xml:space="preserve">CL-0050</t>
  </si>
  <si>
    <t xml:space="preserve">P-01769</t>
  </si>
  <si>
    <t xml:space="preserve">CL-0134</t>
  </si>
  <si>
    <t xml:space="preserve">P-01770</t>
  </si>
  <si>
    <t xml:space="preserve">P-01771</t>
  </si>
  <si>
    <t xml:space="preserve">P-01772</t>
  </si>
  <si>
    <t xml:space="preserve">CL-0540</t>
  </si>
  <si>
    <t xml:space="preserve">P-01773</t>
  </si>
  <si>
    <t xml:space="preserve">P-01774</t>
  </si>
  <si>
    <t xml:space="preserve">P-01775</t>
  </si>
  <si>
    <t xml:space="preserve">P-01776</t>
  </si>
  <si>
    <t xml:space="preserve">CL-1547</t>
  </si>
  <si>
    <t xml:space="preserve">P-01777</t>
  </si>
  <si>
    <t xml:space="preserve">CL-1721</t>
  </si>
  <si>
    <t xml:space="preserve">P-01778</t>
  </si>
  <si>
    <t xml:space="preserve">CL-1902</t>
  </si>
  <si>
    <t xml:space="preserve">P-01779</t>
  </si>
  <si>
    <t xml:space="preserve">CL-2005</t>
  </si>
  <si>
    <t xml:space="preserve">P-01780</t>
  </si>
  <si>
    <t xml:space="preserve">P-01781</t>
  </si>
  <si>
    <t xml:space="preserve">P-01782</t>
  </si>
  <si>
    <t xml:space="preserve">CL-0285</t>
  </si>
  <si>
    <t xml:space="preserve">P-01783</t>
  </si>
  <si>
    <t xml:space="preserve">CL-0381</t>
  </si>
  <si>
    <t xml:space="preserve">P-01784</t>
  </si>
  <si>
    <t xml:space="preserve">P-01785</t>
  </si>
  <si>
    <t xml:space="preserve">P-01786</t>
  </si>
  <si>
    <t xml:space="preserve">P-01787</t>
  </si>
  <si>
    <t xml:space="preserve">CL-0777</t>
  </si>
  <si>
    <t xml:space="preserve">P-01788</t>
  </si>
  <si>
    <t xml:space="preserve">P-01789</t>
  </si>
  <si>
    <t xml:space="preserve">P-01790</t>
  </si>
  <si>
    <t xml:space="preserve">P-01791</t>
  </si>
  <si>
    <t xml:space="preserve">P-01792</t>
  </si>
  <si>
    <t xml:space="preserve">CL-2116</t>
  </si>
  <si>
    <t xml:space="preserve">P-01793</t>
  </si>
  <si>
    <t xml:space="preserve">P-01794</t>
  </si>
  <si>
    <t xml:space="preserve">P-01795</t>
  </si>
  <si>
    <t xml:space="preserve">P-01796</t>
  </si>
  <si>
    <t xml:space="preserve">P-01797</t>
  </si>
  <si>
    <t xml:space="preserve">CL-0552</t>
  </si>
  <si>
    <t xml:space="preserve">P-01798</t>
  </si>
  <si>
    <t xml:space="preserve">CL-0619</t>
  </si>
  <si>
    <t xml:space="preserve">P-01799</t>
  </si>
  <si>
    <t xml:space="preserve">P-01800</t>
  </si>
  <si>
    <t xml:space="preserve">P-01801</t>
  </si>
  <si>
    <t xml:space="preserve">P-01802</t>
  </si>
  <si>
    <t xml:space="preserve">CL-1491</t>
  </si>
  <si>
    <t xml:space="preserve">P-01803</t>
  </si>
  <si>
    <t xml:space="preserve">CL-1529</t>
  </si>
  <si>
    <t xml:space="preserve">P-01804</t>
  </si>
  <si>
    <t xml:space="preserve">CL-1553</t>
  </si>
  <si>
    <t xml:space="preserve">P-01805</t>
  </si>
  <si>
    <t xml:space="preserve">CL-1587</t>
  </si>
  <si>
    <t xml:space="preserve">P-01806</t>
  </si>
  <si>
    <t xml:space="preserve">CL-1616</t>
  </si>
  <si>
    <t xml:space="preserve">P-01807</t>
  </si>
  <si>
    <t xml:space="preserve">P-01808</t>
  </si>
  <si>
    <t xml:space="preserve">P-01809</t>
  </si>
  <si>
    <t xml:space="preserve">P-01810</t>
  </si>
  <si>
    <t xml:space="preserve">P-01811</t>
  </si>
  <si>
    <t xml:space="preserve">P-01812</t>
  </si>
  <si>
    <t xml:space="preserve">CL-0804</t>
  </si>
  <si>
    <t xml:space="preserve">P-01813</t>
  </si>
  <si>
    <t xml:space="preserve">CL-0827</t>
  </si>
  <si>
    <t xml:space="preserve">P-01814</t>
  </si>
  <si>
    <t xml:space="preserve">P-01815</t>
  </si>
  <si>
    <t xml:space="preserve">P-01816</t>
  </si>
  <si>
    <t xml:space="preserve">P-01817</t>
  </si>
  <si>
    <t xml:space="preserve">P-01818</t>
  </si>
  <si>
    <t xml:space="preserve">CL-2176</t>
  </si>
  <si>
    <t xml:space="preserve">P-01819</t>
  </si>
  <si>
    <t xml:space="preserve">P-01820</t>
  </si>
  <si>
    <t xml:space="preserve">P-01821</t>
  </si>
  <si>
    <t xml:space="preserve">P-01822</t>
  </si>
  <si>
    <t xml:space="preserve">CL-2222</t>
  </si>
  <si>
    <t xml:space="preserve">P-01823</t>
  </si>
  <si>
    <t xml:space="preserve">P-01824</t>
  </si>
  <si>
    <t xml:space="preserve">P-01825</t>
  </si>
  <si>
    <t xml:space="preserve">CL-0490</t>
  </si>
  <si>
    <t xml:space="preserve">P-01826</t>
  </si>
  <si>
    <t xml:space="preserve">CL-0668</t>
  </si>
  <si>
    <t xml:space="preserve">P-01827</t>
  </si>
  <si>
    <t xml:space="preserve">CL-0689</t>
  </si>
  <si>
    <t xml:space="preserve">P-01828</t>
  </si>
  <si>
    <t xml:space="preserve">P-01829</t>
  </si>
  <si>
    <t xml:space="preserve">P-01830</t>
  </si>
  <si>
    <t xml:space="preserve">P-01831</t>
  </si>
  <si>
    <t xml:space="preserve">P-01832</t>
  </si>
  <si>
    <t xml:space="preserve">P-01833</t>
  </si>
  <si>
    <t xml:space="preserve">P-01834</t>
  </si>
  <si>
    <t xml:space="preserve">P-01835</t>
  </si>
  <si>
    <t xml:space="preserve">P-01836</t>
  </si>
  <si>
    <t xml:space="preserve">CL-2069</t>
  </si>
  <si>
    <t xml:space="preserve">P-01837</t>
  </si>
  <si>
    <t xml:space="preserve">P-01838</t>
  </si>
  <si>
    <t xml:space="preserve">P-01839</t>
  </si>
  <si>
    <t xml:space="preserve">P-01840</t>
  </si>
  <si>
    <t xml:space="preserve">P-01841</t>
  </si>
  <si>
    <t xml:space="preserve">P-01842</t>
  </si>
  <si>
    <t xml:space="preserve">CL-0277</t>
  </si>
  <si>
    <t xml:space="preserve">P-01843</t>
  </si>
  <si>
    <t xml:space="preserve">P-01844</t>
  </si>
  <si>
    <t xml:space="preserve">CL-0521</t>
  </si>
  <si>
    <t xml:space="preserve">P-01845</t>
  </si>
  <si>
    <t xml:space="preserve">P-01846</t>
  </si>
  <si>
    <t xml:space="preserve">CL-0960</t>
  </si>
  <si>
    <t xml:space="preserve">P-01847</t>
  </si>
  <si>
    <t xml:space="preserve">P-01848</t>
  </si>
  <si>
    <t xml:space="preserve">P-01849</t>
  </si>
  <si>
    <t xml:space="preserve">P-01850</t>
  </si>
  <si>
    <t xml:space="preserve">CL-1622</t>
  </si>
  <si>
    <t xml:space="preserve">P-01851</t>
  </si>
  <si>
    <t xml:space="preserve">P-01852</t>
  </si>
  <si>
    <t xml:space="preserve">P-01853</t>
  </si>
  <si>
    <t xml:space="preserve">P-01854</t>
  </si>
  <si>
    <t xml:space="preserve">P-01855</t>
  </si>
  <si>
    <t xml:space="preserve">P-01856</t>
  </si>
  <si>
    <t xml:space="preserve">P-01857</t>
  </si>
  <si>
    <t xml:space="preserve">P-01858</t>
  </si>
  <si>
    <t xml:space="preserve">CL-0943</t>
  </si>
  <si>
    <t xml:space="preserve">P-01859</t>
  </si>
  <si>
    <t xml:space="preserve">P-01860</t>
  </si>
  <si>
    <t xml:space="preserve">P-01861</t>
  </si>
  <si>
    <t xml:space="preserve">P-01862</t>
  </si>
  <si>
    <t xml:space="preserve">P-01863</t>
  </si>
  <si>
    <t xml:space="preserve">CL-1848</t>
  </si>
  <si>
    <t xml:space="preserve">P-01864</t>
  </si>
  <si>
    <t xml:space="preserve">P-01865</t>
  </si>
  <si>
    <t xml:space="preserve">P-01866</t>
  </si>
  <si>
    <t xml:space="preserve">CL-0476</t>
  </si>
  <si>
    <t xml:space="preserve">P-01867</t>
  </si>
  <si>
    <t xml:space="preserve">P-01868</t>
  </si>
  <si>
    <t xml:space="preserve">P-01869</t>
  </si>
  <si>
    <t xml:space="preserve">CL-1461</t>
  </si>
  <si>
    <t xml:space="preserve">P-01870</t>
  </si>
  <si>
    <t xml:space="preserve">CL-1544</t>
  </si>
  <si>
    <t xml:space="preserve">P-01871</t>
  </si>
  <si>
    <t xml:space="preserve">P-01872</t>
  </si>
  <si>
    <t xml:space="preserve">P-01873</t>
  </si>
  <si>
    <t xml:space="preserve">P-01874</t>
  </si>
  <si>
    <t xml:space="preserve">P-01875</t>
  </si>
  <si>
    <t xml:space="preserve">CL-0551</t>
  </si>
  <si>
    <t xml:space="preserve">P-01876</t>
  </si>
  <si>
    <t xml:space="preserve">P-01877</t>
  </si>
  <si>
    <t xml:space="preserve">P-01878</t>
  </si>
  <si>
    <t xml:space="preserve">P-01879</t>
  </si>
  <si>
    <t xml:space="preserve">CL-2047</t>
  </si>
  <si>
    <t xml:space="preserve">P-01880</t>
  </si>
  <si>
    <t xml:space="preserve">P-01881</t>
  </si>
  <si>
    <t xml:space="preserve">CL-0092</t>
  </si>
  <si>
    <t xml:space="preserve">P-01882</t>
  </si>
  <si>
    <t xml:space="preserve">P-01883</t>
  </si>
  <si>
    <t xml:space="preserve">P-01884</t>
  </si>
  <si>
    <t xml:space="preserve">P-01885</t>
  </si>
  <si>
    <t xml:space="preserve">P-01886</t>
  </si>
  <si>
    <t xml:space="preserve">P-01887</t>
  </si>
  <si>
    <t xml:space="preserve">P-01888</t>
  </si>
  <si>
    <t xml:space="preserve">P-01889</t>
  </si>
  <si>
    <t xml:space="preserve">CL-1947</t>
  </si>
  <si>
    <t xml:space="preserve">P-01890</t>
  </si>
  <si>
    <t xml:space="preserve">P-01891</t>
  </si>
  <si>
    <t xml:space="preserve">CL-2151</t>
  </si>
  <si>
    <t xml:space="preserve">P-01892</t>
  </si>
  <si>
    <t xml:space="preserve">P-01893</t>
  </si>
  <si>
    <t xml:space="preserve">P-01894</t>
  </si>
  <si>
    <t xml:space="preserve">P-01895</t>
  </si>
  <si>
    <t xml:space="preserve">P-01896</t>
  </si>
  <si>
    <t xml:space="preserve">CL-0837</t>
  </si>
  <si>
    <t xml:space="preserve">P-01897</t>
  </si>
  <si>
    <t xml:space="preserve">CL-0906</t>
  </si>
  <si>
    <t xml:space="preserve">P-01898</t>
  </si>
  <si>
    <t xml:space="preserve">CL-1045</t>
  </si>
  <si>
    <t xml:space="preserve">P-01899</t>
  </si>
  <si>
    <t xml:space="preserve">P-01900</t>
  </si>
  <si>
    <t xml:space="preserve">P-01901</t>
  </si>
  <si>
    <t xml:space="preserve">P-01902</t>
  </si>
  <si>
    <t xml:space="preserve">P-01903</t>
  </si>
  <si>
    <t xml:space="preserve">CL-2332</t>
  </si>
  <si>
    <t xml:space="preserve">P-01904</t>
  </si>
  <si>
    <t xml:space="preserve">P-01905</t>
  </si>
  <si>
    <t xml:space="preserve">P-01906</t>
  </si>
  <si>
    <t xml:space="preserve">CL-1105</t>
  </si>
  <si>
    <t xml:space="preserve">P-01907</t>
  </si>
  <si>
    <t xml:space="preserve">CL-1194</t>
  </si>
  <si>
    <t xml:space="preserve">P-01908</t>
  </si>
  <si>
    <t xml:space="preserve">P-01909</t>
  </si>
  <si>
    <t xml:space="preserve">P-01910</t>
  </si>
  <si>
    <t xml:space="preserve">P-01911</t>
  </si>
  <si>
    <t xml:space="preserve">CL-1135</t>
  </si>
  <si>
    <t xml:space="preserve">P-01912</t>
  </si>
  <si>
    <t xml:space="preserve">P-01913</t>
  </si>
  <si>
    <t xml:space="preserve">P-01914</t>
  </si>
  <si>
    <t xml:space="preserve">CL-2317</t>
  </si>
  <si>
    <t xml:space="preserve">P-01915</t>
  </si>
  <si>
    <t xml:space="preserve">CL-0386</t>
  </si>
  <si>
    <t xml:space="preserve">P-01916</t>
  </si>
  <si>
    <t xml:space="preserve">CL-0413</t>
  </si>
  <si>
    <t xml:space="preserve">P-01917</t>
  </si>
  <si>
    <t xml:space="preserve">P-01918</t>
  </si>
  <si>
    <t xml:space="preserve">P-01919</t>
  </si>
  <si>
    <t xml:space="preserve">CL-0531</t>
  </si>
  <si>
    <t xml:space="preserve">P-01920</t>
  </si>
  <si>
    <t xml:space="preserve">P-01921</t>
  </si>
  <si>
    <t xml:space="preserve">P-01922</t>
  </si>
  <si>
    <t xml:space="preserve">P-01923</t>
  </si>
  <si>
    <t xml:space="preserve">P-01924</t>
  </si>
  <si>
    <t xml:space="preserve">P-01925</t>
  </si>
  <si>
    <t xml:space="preserve">CL-1631</t>
  </si>
  <si>
    <t xml:space="preserve">P-01926</t>
  </si>
  <si>
    <t xml:space="preserve">P-01927</t>
  </si>
  <si>
    <t xml:space="preserve">P-01928</t>
  </si>
  <si>
    <t xml:space="preserve">P-01929</t>
  </si>
  <si>
    <t xml:space="preserve">P-01930</t>
  </si>
  <si>
    <t xml:space="preserve">CL-0373</t>
  </si>
  <si>
    <t xml:space="preserve">P-01931</t>
  </si>
  <si>
    <t xml:space="preserve">CL-0450</t>
  </si>
  <si>
    <t xml:space="preserve">P-01932</t>
  </si>
  <si>
    <t xml:space="preserve">P-01933</t>
  </si>
  <si>
    <t xml:space="preserve">P-01934</t>
  </si>
  <si>
    <t xml:space="preserve">P-01935</t>
  </si>
  <si>
    <t xml:space="preserve">P-01936</t>
  </si>
  <si>
    <t xml:space="preserve">P-01937</t>
  </si>
  <si>
    <t xml:space="preserve">CL-1427</t>
  </si>
  <si>
    <t xml:space="preserve">P-01938</t>
  </si>
  <si>
    <t xml:space="preserve">CL-2202</t>
  </si>
  <si>
    <t xml:space="preserve">P-01939</t>
  </si>
  <si>
    <t xml:space="preserve">CL-2337</t>
  </si>
  <si>
    <t xml:space="preserve">P-01940</t>
  </si>
  <si>
    <t xml:space="preserve">P-01941</t>
  </si>
  <si>
    <t xml:space="preserve">P-01942</t>
  </si>
  <si>
    <t xml:space="preserve">P-01943</t>
  </si>
  <si>
    <t xml:space="preserve">CL-0249</t>
  </si>
  <si>
    <t xml:space="preserve">P-01944</t>
  </si>
  <si>
    <t xml:space="preserve">CL-0288</t>
  </si>
  <si>
    <t xml:space="preserve">P-01945</t>
  </si>
  <si>
    <t xml:space="preserve">P-01946</t>
  </si>
  <si>
    <t xml:space="preserve">CL-0624</t>
  </si>
  <si>
    <t xml:space="preserve">P-01947</t>
  </si>
  <si>
    <t xml:space="preserve">CL-1340</t>
  </si>
  <si>
    <t xml:space="preserve">P-01948</t>
  </si>
  <si>
    <t xml:space="preserve">CL-1532</t>
  </si>
  <si>
    <t xml:space="preserve">P-01949</t>
  </si>
  <si>
    <t xml:space="preserve">CL-1543</t>
  </si>
  <si>
    <t xml:space="preserve">P-01950</t>
  </si>
  <si>
    <t xml:space="preserve">P-01951</t>
  </si>
  <si>
    <t xml:space="preserve">P-01952</t>
  </si>
  <si>
    <t xml:space="preserve">P-01953</t>
  </si>
  <si>
    <t xml:space="preserve">P-01954</t>
  </si>
  <si>
    <t xml:space="preserve">P-01955</t>
  </si>
  <si>
    <t xml:space="preserve">P-01956</t>
  </si>
  <si>
    <t xml:space="preserve">P-01957</t>
  </si>
  <si>
    <t xml:space="preserve">CL-0641</t>
  </si>
  <si>
    <t xml:space="preserve">P-01958</t>
  </si>
  <si>
    <t xml:space="preserve">P-01959</t>
  </si>
  <si>
    <t xml:space="preserve">P-01960</t>
  </si>
  <si>
    <t xml:space="preserve">CL-1318</t>
  </si>
  <si>
    <t xml:space="preserve">P-01961</t>
  </si>
  <si>
    <t xml:space="preserve">P-01962</t>
  </si>
  <si>
    <t xml:space="preserve">CL-1926</t>
  </si>
  <si>
    <t xml:space="preserve">P-01963</t>
  </si>
  <si>
    <t xml:space="preserve">P-01964</t>
  </si>
  <si>
    <t xml:space="preserve">P-01965</t>
  </si>
  <si>
    <t xml:space="preserve">P-01966</t>
  </si>
  <si>
    <t xml:space="preserve">P-01967</t>
  </si>
  <si>
    <t xml:space="preserve">P-01968</t>
  </si>
  <si>
    <t xml:space="preserve">P-01969</t>
  </si>
  <si>
    <t xml:space="preserve">P-01970</t>
  </si>
  <si>
    <t xml:space="preserve">P-01971</t>
  </si>
  <si>
    <t xml:space="preserve">P-01972</t>
  </si>
  <si>
    <t xml:space="preserve">P-01973</t>
  </si>
  <si>
    <t xml:space="preserve">CL-2341</t>
  </si>
  <si>
    <t xml:space="preserve">P-01974</t>
  </si>
  <si>
    <t xml:space="preserve">CL-0087</t>
  </si>
  <si>
    <t xml:space="preserve">P-01975</t>
  </si>
  <si>
    <t xml:space="preserve">P-01976</t>
  </si>
  <si>
    <t xml:space="preserve">CL-0675</t>
  </si>
  <si>
    <t xml:space="preserve">P-01977</t>
  </si>
  <si>
    <t xml:space="preserve">P-01978</t>
  </si>
  <si>
    <t xml:space="preserve">P-01979</t>
  </si>
  <si>
    <t xml:space="preserve">P-01980</t>
  </si>
  <si>
    <t xml:space="preserve">P-01981</t>
  </si>
  <si>
    <t xml:space="preserve">CL-1630</t>
  </si>
  <si>
    <t xml:space="preserve">P-01982</t>
  </si>
  <si>
    <t xml:space="preserve">CL-1708</t>
  </si>
  <si>
    <t xml:space="preserve">P-01983</t>
  </si>
  <si>
    <t xml:space="preserve">CL-1723</t>
  </si>
  <si>
    <t xml:space="preserve">P-01984</t>
  </si>
  <si>
    <t xml:space="preserve">CL-2039</t>
  </si>
  <si>
    <t xml:space="preserve">P-01985</t>
  </si>
  <si>
    <t xml:space="preserve">CL-2081</t>
  </si>
  <si>
    <t xml:space="preserve">P-01986</t>
  </si>
  <si>
    <t xml:space="preserve">CL-0362</t>
  </si>
  <si>
    <t xml:space="preserve">P-01987</t>
  </si>
  <si>
    <t xml:space="preserve">P-01988</t>
  </si>
  <si>
    <t xml:space="preserve">P-01989</t>
  </si>
  <si>
    <t xml:space="preserve">P-01990</t>
  </si>
  <si>
    <t xml:space="preserve">CL-2042</t>
  </si>
  <si>
    <t xml:space="preserve">P-01991</t>
  </si>
  <si>
    <t xml:space="preserve">P-01992</t>
  </si>
  <si>
    <t xml:space="preserve">P-01993</t>
  </si>
  <si>
    <t xml:space="preserve">P-01994</t>
  </si>
  <si>
    <t xml:space="preserve">P-01995</t>
  </si>
  <si>
    <t xml:space="preserve">P-01996</t>
  </si>
  <si>
    <t xml:space="preserve">P-01997</t>
  </si>
  <si>
    <t xml:space="preserve">P-01998</t>
  </si>
  <si>
    <t xml:space="preserve">P-01999</t>
  </si>
  <si>
    <t xml:space="preserve">P-02000</t>
  </si>
  <si>
    <t xml:space="preserve">CL-0497</t>
  </si>
  <si>
    <t xml:space="preserve">P-02001</t>
  </si>
  <si>
    <t xml:space="preserve">CL-0820</t>
  </si>
  <si>
    <t xml:space="preserve">P-02002</t>
  </si>
  <si>
    <t xml:space="preserve">P-02003</t>
  </si>
  <si>
    <t xml:space="preserve">P-02004</t>
  </si>
  <si>
    <t xml:space="preserve">P-02005</t>
  </si>
  <si>
    <t xml:space="preserve">P-02006</t>
  </si>
  <si>
    <t xml:space="preserve">P-02007</t>
  </si>
  <si>
    <t xml:space="preserve">CL-1573</t>
  </si>
  <si>
    <t xml:space="preserve">P-02008</t>
  </si>
  <si>
    <t xml:space="preserve">P-02009</t>
  </si>
  <si>
    <t xml:space="preserve">P-02010</t>
  </si>
  <si>
    <t xml:space="preserve">CL-1996</t>
  </si>
  <si>
    <t xml:space="preserve">P-02011</t>
  </si>
  <si>
    <t xml:space="preserve">P-02012</t>
  </si>
  <si>
    <t xml:space="preserve">P-02013</t>
  </si>
  <si>
    <t xml:space="preserve">CL-0022</t>
  </si>
  <si>
    <t xml:space="preserve">P-02014</t>
  </si>
  <si>
    <t xml:space="preserve">P-02015</t>
  </si>
  <si>
    <t xml:space="preserve">P-02016</t>
  </si>
  <si>
    <t xml:space="preserve">P-02017</t>
  </si>
  <si>
    <t xml:space="preserve">P-02018</t>
  </si>
  <si>
    <t xml:space="preserve">P-02019</t>
  </si>
  <si>
    <t xml:space="preserve">CL-1944</t>
  </si>
  <si>
    <t xml:space="preserve">P-02020</t>
  </si>
  <si>
    <t xml:space="preserve">CL-2109</t>
  </si>
  <si>
    <t xml:space="preserve">P-02021</t>
  </si>
  <si>
    <t xml:space="preserve">P-02022</t>
  </si>
  <si>
    <t xml:space="preserve">CL-0243</t>
  </si>
  <si>
    <t xml:space="preserve">P-02023</t>
  </si>
  <si>
    <t xml:space="preserve">CL-0294</t>
  </si>
  <si>
    <t xml:space="preserve">P-02024</t>
  </si>
  <si>
    <t xml:space="preserve">P-02025</t>
  </si>
  <si>
    <t xml:space="preserve">P-02026</t>
  </si>
  <si>
    <t xml:space="preserve">CL-0798</t>
  </si>
  <si>
    <t xml:space="preserve">P-02027</t>
  </si>
  <si>
    <t xml:space="preserve">P-02028</t>
  </si>
  <si>
    <t xml:space="preserve">P-02029</t>
  </si>
  <si>
    <t xml:space="preserve">P-02030</t>
  </si>
  <si>
    <t xml:space="preserve">P-02031</t>
  </si>
  <si>
    <t xml:space="preserve">CL-1017</t>
  </si>
  <si>
    <t xml:space="preserve">P-02032</t>
  </si>
  <si>
    <t xml:space="preserve">CL-1203</t>
  </si>
  <si>
    <t xml:space="preserve">P-02033</t>
  </si>
  <si>
    <t xml:space="preserve">CL-1546</t>
  </si>
  <si>
    <t xml:space="preserve">P-02034</t>
  </si>
  <si>
    <t xml:space="preserve">CL-1988</t>
  </si>
  <si>
    <t xml:space="preserve">P-02035</t>
  </si>
  <si>
    <t xml:space="preserve">P-02036</t>
  </si>
  <si>
    <t xml:space="preserve">CL-2362</t>
  </si>
  <si>
    <t xml:space="preserve">P-02037</t>
  </si>
  <si>
    <t xml:space="preserve">CL-0727</t>
  </si>
  <si>
    <t xml:space="preserve">P-02038</t>
  </si>
  <si>
    <t xml:space="preserve">P-02039</t>
  </si>
  <si>
    <t xml:space="preserve">P-02040</t>
  </si>
  <si>
    <t xml:space="preserve">P-02041</t>
  </si>
  <si>
    <t xml:space="preserve">P-02042</t>
  </si>
  <si>
    <t xml:space="preserve">CL-1482</t>
  </si>
  <si>
    <t xml:space="preserve">P-02043</t>
  </si>
  <si>
    <t xml:space="preserve">P-02044</t>
  </si>
  <si>
    <t xml:space="preserve">P-02045</t>
  </si>
  <si>
    <t xml:space="preserve">P-02046</t>
  </si>
  <si>
    <t xml:space="preserve">P-02047</t>
  </si>
  <si>
    <t xml:space="preserve">CL-0409</t>
  </si>
  <si>
    <t xml:space="preserve">P-02048</t>
  </si>
  <si>
    <t xml:space="preserve">CL-0705</t>
  </si>
  <si>
    <t xml:space="preserve">P-02049</t>
  </si>
  <si>
    <t xml:space="preserve">CL-0832</t>
  </si>
  <si>
    <t xml:space="preserve">P-02050</t>
  </si>
  <si>
    <t xml:space="preserve">P-02051</t>
  </si>
  <si>
    <t xml:space="preserve">P-02052</t>
  </si>
  <si>
    <t xml:space="preserve">P-02053</t>
  </si>
  <si>
    <t xml:space="preserve">CL-2110</t>
  </si>
  <si>
    <t xml:space="preserve">P-02054</t>
  </si>
  <si>
    <t xml:space="preserve">P-02055</t>
  </si>
  <si>
    <t xml:space="preserve">CL-2376</t>
  </si>
  <si>
    <t xml:space="preserve">P-02056</t>
  </si>
  <si>
    <t xml:space="preserve">CL-0275</t>
  </si>
  <si>
    <t xml:space="preserve">P-02057</t>
  </si>
  <si>
    <t xml:space="preserve">P-02058</t>
  </si>
  <si>
    <t xml:space="preserve">CL-0648</t>
  </si>
  <si>
    <t xml:space="preserve">P-02059</t>
  </si>
  <si>
    <t xml:space="preserve">P-02060</t>
  </si>
  <si>
    <t xml:space="preserve">CL-0840</t>
  </si>
  <si>
    <t xml:space="preserve">P-02061</t>
  </si>
  <si>
    <t xml:space="preserve">P-02062</t>
  </si>
  <si>
    <t xml:space="preserve">CL-1012</t>
  </si>
  <si>
    <t xml:space="preserve">P-02063</t>
  </si>
  <si>
    <t xml:space="preserve">CL-1255</t>
  </si>
  <si>
    <t xml:space="preserve">P-02064</t>
  </si>
  <si>
    <t xml:space="preserve">P-02065</t>
  </si>
  <si>
    <t xml:space="preserve">CL-1437</t>
  </si>
  <si>
    <t xml:space="preserve">P-02066</t>
  </si>
  <si>
    <t xml:space="preserve">P-02067</t>
  </si>
  <si>
    <t xml:space="preserve">CL-2084</t>
  </si>
  <si>
    <t xml:space="preserve">P-02068</t>
  </si>
  <si>
    <t xml:space="preserve">P-02069</t>
  </si>
  <si>
    <t xml:space="preserve">CL-0477</t>
  </si>
  <si>
    <t xml:space="preserve">P-02070</t>
  </si>
  <si>
    <t xml:space="preserve">CL-0699</t>
  </si>
  <si>
    <t xml:space="preserve">P-02071</t>
  </si>
  <si>
    <t xml:space="preserve">CL-0863</t>
  </si>
  <si>
    <t xml:space="preserve">P-02072</t>
  </si>
  <si>
    <t xml:space="preserve">P-02073</t>
  </si>
  <si>
    <t xml:space="preserve">P-02074</t>
  </si>
  <si>
    <t xml:space="preserve">CL-0970</t>
  </si>
  <si>
    <t xml:space="preserve">P-02075</t>
  </si>
  <si>
    <t xml:space="preserve">P-02076</t>
  </si>
  <si>
    <t xml:space="preserve">CL-1506</t>
  </si>
  <si>
    <t xml:space="preserve">P-02077</t>
  </si>
  <si>
    <t xml:space="preserve">P-02078</t>
  </si>
  <si>
    <t xml:space="preserve">P-02079</t>
  </si>
  <si>
    <t xml:space="preserve">CL-2275</t>
  </si>
  <si>
    <t xml:space="preserve">P-02080</t>
  </si>
  <si>
    <t xml:space="preserve">P-02081</t>
  </si>
  <si>
    <t xml:space="preserve">P-02082</t>
  </si>
  <si>
    <t xml:space="preserve">P-02083</t>
  </si>
  <si>
    <t xml:space="preserve">P-02084</t>
  </si>
  <si>
    <t xml:space="preserve">P-02085</t>
  </si>
  <si>
    <t xml:space="preserve">P-02086</t>
  </si>
  <si>
    <t xml:space="preserve">P-02087</t>
  </si>
  <si>
    <t xml:space="preserve">P-02088</t>
  </si>
  <si>
    <t xml:space="preserve">P-02089</t>
  </si>
  <si>
    <t xml:space="preserve">P-02090</t>
  </si>
  <si>
    <t xml:space="preserve">P-02091</t>
  </si>
  <si>
    <t xml:space="preserve">P-02092</t>
  </si>
  <si>
    <t xml:space="preserve">P-02093</t>
  </si>
  <si>
    <t xml:space="preserve">P-02094</t>
  </si>
  <si>
    <t xml:space="preserve">P-02095</t>
  </si>
  <si>
    <t xml:space="preserve">CL-1800</t>
  </si>
  <si>
    <t xml:space="preserve">P-02096</t>
  </si>
  <si>
    <t xml:space="preserve">CL-2247</t>
  </si>
  <si>
    <t xml:space="preserve">P-02097</t>
  </si>
  <si>
    <t xml:space="preserve">P-02098</t>
  </si>
  <si>
    <t xml:space="preserve">CL-0565</t>
  </si>
  <si>
    <t xml:space="preserve">P-02099</t>
  </si>
  <si>
    <t xml:space="preserve">P-02100</t>
  </si>
  <si>
    <t xml:space="preserve">P-02101</t>
  </si>
  <si>
    <t xml:space="preserve">P-02102</t>
  </si>
  <si>
    <t xml:space="preserve">CL-0761</t>
  </si>
  <si>
    <t xml:space="preserve">P-02103</t>
  </si>
  <si>
    <t xml:space="preserve">P-02104</t>
  </si>
  <si>
    <t xml:space="preserve">P-02105</t>
  </si>
  <si>
    <t xml:space="preserve">P-02106</t>
  </si>
  <si>
    <t xml:space="preserve">P-02107</t>
  </si>
  <si>
    <t xml:space="preserve">P-02108</t>
  </si>
  <si>
    <t xml:space="preserve">P-02109</t>
  </si>
  <si>
    <t xml:space="preserve">CL-1861</t>
  </si>
  <si>
    <t xml:space="preserve">P-02110</t>
  </si>
  <si>
    <t xml:space="preserve">P-02111</t>
  </si>
  <si>
    <t xml:space="preserve">P-02112</t>
  </si>
  <si>
    <t xml:space="preserve">P-02113</t>
  </si>
  <si>
    <t xml:space="preserve">CL-0720</t>
  </si>
  <si>
    <t xml:space="preserve">P-02114</t>
  </si>
  <si>
    <t xml:space="preserve">CL-1138</t>
  </si>
  <si>
    <t xml:space="preserve">P-02115</t>
  </si>
  <si>
    <t xml:space="preserve">P-02116</t>
  </si>
  <si>
    <t xml:space="preserve">P-02117</t>
  </si>
  <si>
    <t xml:space="preserve">CL-1792</t>
  </si>
  <si>
    <t xml:space="preserve">P-02118</t>
  </si>
  <si>
    <t xml:space="preserve">P-02119</t>
  </si>
  <si>
    <t xml:space="preserve">P-02120</t>
  </si>
  <si>
    <t xml:space="preserve">CL-0680</t>
  </si>
  <si>
    <t xml:space="preserve">P-02121</t>
  </si>
  <si>
    <t xml:space="preserve">P-02122</t>
  </si>
  <si>
    <t xml:space="preserve">P-02123</t>
  </si>
  <si>
    <t xml:space="preserve">CL-1538</t>
  </si>
  <si>
    <t xml:space="preserve">P-02124</t>
  </si>
  <si>
    <t xml:space="preserve">CL-1754</t>
  </si>
  <si>
    <t xml:space="preserve">P-02125</t>
  </si>
  <si>
    <t xml:space="preserve">P-02126</t>
  </si>
  <si>
    <t xml:space="preserve">CL-0133</t>
  </si>
  <si>
    <t xml:space="preserve">P-02127</t>
  </si>
  <si>
    <t xml:space="preserve">P-02128</t>
  </si>
  <si>
    <t xml:space="preserve">P-02129</t>
  </si>
  <si>
    <t xml:space="preserve">P-02130</t>
  </si>
  <si>
    <t xml:space="preserve">CL-1697</t>
  </si>
  <si>
    <t xml:space="preserve">P-02131</t>
  </si>
  <si>
    <t xml:space="preserve">P-02132</t>
  </si>
  <si>
    <t xml:space="preserve">CL-2251</t>
  </si>
  <si>
    <t xml:space="preserve">P-02133</t>
  </si>
  <si>
    <t xml:space="preserve">P-02134</t>
  </si>
  <si>
    <t xml:space="preserve">P-02135</t>
  </si>
  <si>
    <t xml:space="preserve">P-02136</t>
  </si>
  <si>
    <t xml:space="preserve">CL-0417</t>
  </si>
  <si>
    <t xml:space="preserve">P-02137</t>
  </si>
  <si>
    <t xml:space="preserve">P-02138</t>
  </si>
  <si>
    <t xml:space="preserve">CL-0644</t>
  </si>
  <si>
    <t xml:space="preserve">P-02139</t>
  </si>
  <si>
    <t xml:space="preserve">P-02140</t>
  </si>
  <si>
    <t xml:space="preserve">P-02141</t>
  </si>
  <si>
    <t xml:space="preserve">P-02142</t>
  </si>
  <si>
    <t xml:space="preserve">P-02143</t>
  </si>
  <si>
    <t xml:space="preserve">CL-2250</t>
  </si>
  <si>
    <t xml:space="preserve">P-02144</t>
  </si>
  <si>
    <t xml:space="preserve">P-02145</t>
  </si>
  <si>
    <t xml:space="preserve">P-02146</t>
  </si>
  <si>
    <t xml:space="preserve">P-02147</t>
  </si>
  <si>
    <t xml:space="preserve">P-02148</t>
  </si>
  <si>
    <t xml:space="preserve">CL-0823</t>
  </si>
  <si>
    <t xml:space="preserve">P-02149</t>
  </si>
  <si>
    <t xml:space="preserve">P-02150</t>
  </si>
  <si>
    <t xml:space="preserve">P-02151</t>
  </si>
  <si>
    <t xml:space="preserve">CL-1417</t>
  </si>
  <si>
    <t xml:space="preserve">P-02152</t>
  </si>
  <si>
    <t xml:space="preserve">CL-1474</t>
  </si>
  <si>
    <t xml:space="preserve">P-02153</t>
  </si>
  <si>
    <t xml:space="preserve">P-02154</t>
  </si>
  <si>
    <t xml:space="preserve">CL-1596</t>
  </si>
  <si>
    <t xml:space="preserve">P-02155</t>
  </si>
  <si>
    <t xml:space="preserve">CL-1836</t>
  </si>
  <si>
    <t xml:space="preserve">P-02156</t>
  </si>
  <si>
    <t xml:space="preserve">P-02157</t>
  </si>
  <si>
    <t xml:space="preserve">CL-0099</t>
  </si>
  <si>
    <t xml:space="preserve">P-02158</t>
  </si>
  <si>
    <t xml:space="preserve">P-02159</t>
  </si>
  <si>
    <t xml:space="preserve">P-02160</t>
  </si>
  <si>
    <t xml:space="preserve">P-02161</t>
  </si>
  <si>
    <t xml:space="preserve">P-02162</t>
  </si>
  <si>
    <t xml:space="preserve">P-02163</t>
  </si>
  <si>
    <t xml:space="preserve">P-02164</t>
  </si>
  <si>
    <t xml:space="preserve">CL-2316</t>
  </si>
  <si>
    <t xml:space="preserve">P-02165</t>
  </si>
  <si>
    <t xml:space="preserve">P-02166</t>
  </si>
  <si>
    <t xml:space="preserve">P-02167</t>
  </si>
  <si>
    <t xml:space="preserve">CL-0391</t>
  </si>
  <si>
    <t xml:space="preserve">P-02168</t>
  </si>
  <si>
    <t xml:space="preserve">P-02169</t>
  </si>
  <si>
    <t xml:space="preserve">P-02170</t>
  </si>
  <si>
    <t xml:space="preserve">P-02171</t>
  </si>
  <si>
    <t xml:space="preserve">P-02172</t>
  </si>
  <si>
    <t xml:space="preserve">CL-2330</t>
  </si>
  <si>
    <t xml:space="preserve">P-02173</t>
  </si>
  <si>
    <t xml:space="preserve">P-02174</t>
  </si>
  <si>
    <t xml:space="preserve">CL-0132</t>
  </si>
  <si>
    <t xml:space="preserve">P-02175</t>
  </si>
  <si>
    <t xml:space="preserve">P-02176</t>
  </si>
  <si>
    <t xml:space="preserve">CL-0312</t>
  </si>
  <si>
    <t xml:space="preserve">P-02177</t>
  </si>
  <si>
    <t xml:space="preserve">P-02178</t>
  </si>
  <si>
    <t xml:space="preserve">P-02179</t>
  </si>
  <si>
    <t xml:space="preserve">CL-1183</t>
  </si>
  <si>
    <t xml:space="preserve">P-02180</t>
  </si>
  <si>
    <t xml:space="preserve">CL-1317</t>
  </si>
  <si>
    <t xml:space="preserve">P-02181</t>
  </si>
  <si>
    <t xml:space="preserve">P-02182</t>
  </si>
  <si>
    <t xml:space="preserve">P-02183</t>
  </si>
  <si>
    <t xml:space="preserve">CL-1600</t>
  </si>
  <si>
    <t xml:space="preserve">P-02184</t>
  </si>
  <si>
    <t xml:space="preserve">P-02185</t>
  </si>
  <si>
    <t xml:space="preserve">P-02186</t>
  </si>
  <si>
    <t xml:space="preserve">P-02187</t>
  </si>
  <si>
    <t xml:space="preserve">CL-0549</t>
  </si>
  <si>
    <t xml:space="preserve">P-02188</t>
  </si>
  <si>
    <t xml:space="preserve">CL-0664</t>
  </si>
  <si>
    <t xml:space="preserve">P-02189</t>
  </si>
  <si>
    <t xml:space="preserve">P-02190</t>
  </si>
  <si>
    <t xml:space="preserve">P-02191</t>
  </si>
  <si>
    <t xml:space="preserve">P-02192</t>
  </si>
  <si>
    <t xml:space="preserve">P-02193</t>
  </si>
  <si>
    <t xml:space="preserve">P-02194</t>
  </si>
  <si>
    <t xml:space="preserve">P-02195</t>
  </si>
  <si>
    <t xml:space="preserve">P-02196</t>
  </si>
  <si>
    <t xml:space="preserve">CL-0384</t>
  </si>
  <si>
    <t xml:space="preserve">P-02197</t>
  </si>
  <si>
    <t xml:space="preserve">P-02198</t>
  </si>
  <si>
    <t xml:space="preserve">P-02199</t>
  </si>
  <si>
    <t xml:space="preserve">P-02200</t>
  </si>
  <si>
    <t xml:space="preserve">P-02201</t>
  </si>
  <si>
    <t xml:space="preserve">CL-1434</t>
  </si>
  <si>
    <t xml:space="preserve">P-02202</t>
  </si>
  <si>
    <t xml:space="preserve">P-02203</t>
  </si>
  <si>
    <t xml:space="preserve">P-02204</t>
  </si>
  <si>
    <t xml:space="preserve">P-02205</t>
  </si>
  <si>
    <t xml:space="preserve">P-02206</t>
  </si>
  <si>
    <t xml:space="preserve">P-02207</t>
  </si>
  <si>
    <t xml:space="preserve">P-02208</t>
  </si>
  <si>
    <t xml:space="preserve">CL-1116</t>
  </si>
  <si>
    <t xml:space="preserve">P-02209</t>
  </si>
  <si>
    <t xml:space="preserve">P-02210</t>
  </si>
  <si>
    <t xml:space="preserve">P-02211</t>
  </si>
  <si>
    <t xml:space="preserve">P-02212</t>
  </si>
  <si>
    <t xml:space="preserve">CL-1730</t>
  </si>
  <si>
    <t xml:space="preserve">P-02213</t>
  </si>
  <si>
    <t xml:space="preserve">CL-1772</t>
  </si>
  <si>
    <t xml:space="preserve">P-02214</t>
  </si>
  <si>
    <t xml:space="preserve">P-02215</t>
  </si>
  <si>
    <t xml:space="preserve">CL-2129</t>
  </si>
  <si>
    <t xml:space="preserve">P-02216</t>
  </si>
  <si>
    <t xml:space="preserve">P-02217</t>
  </si>
  <si>
    <t xml:space="preserve">P-02218</t>
  </si>
  <si>
    <t xml:space="preserve">P-02219</t>
  </si>
  <si>
    <t xml:space="preserve">P-02220</t>
  </si>
  <si>
    <t xml:space="preserve">P-02221</t>
  </si>
  <si>
    <t xml:space="preserve">CL-1478</t>
  </si>
  <si>
    <t xml:space="preserve">P-02222</t>
  </si>
  <si>
    <t xml:space="preserve">CL-1569</t>
  </si>
  <si>
    <t xml:space="preserve">P-02223</t>
  </si>
  <si>
    <t xml:space="preserve">CL-1904</t>
  </si>
  <si>
    <t xml:space="preserve">P-02224</t>
  </si>
  <si>
    <t xml:space="preserve">CL-2181</t>
  </si>
  <si>
    <t xml:space="preserve">P-02225</t>
  </si>
  <si>
    <t xml:space="preserve">P-02226</t>
  </si>
  <si>
    <t xml:space="preserve">P-02227</t>
  </si>
  <si>
    <t xml:space="preserve">P-02228</t>
  </si>
  <si>
    <t xml:space="preserve">P-02229</t>
  </si>
  <si>
    <t xml:space="preserve">CL-0890</t>
  </si>
  <si>
    <t xml:space="preserve">P-02230</t>
  </si>
  <si>
    <t xml:space="preserve">CL-1286</t>
  </si>
  <si>
    <t xml:space="preserve">P-02231</t>
  </si>
  <si>
    <t xml:space="preserve">P-02232</t>
  </si>
  <si>
    <t xml:space="preserve">CL-1627</t>
  </si>
  <si>
    <t xml:space="preserve">P-02233</t>
  </si>
  <si>
    <t xml:space="preserve">CL-1673</t>
  </si>
  <si>
    <t xml:space="preserve">P-02234</t>
  </si>
  <si>
    <t xml:space="preserve">P-02235</t>
  </si>
  <si>
    <t xml:space="preserve">P-02236</t>
  </si>
  <si>
    <t xml:space="preserve">P-02237</t>
  </si>
  <si>
    <t xml:space="preserve">P-02238</t>
  </si>
  <si>
    <t xml:space="preserve">P-02239</t>
  </si>
  <si>
    <t xml:space="preserve">P-02240</t>
  </si>
  <si>
    <t xml:space="preserve">CL-2147</t>
  </si>
  <si>
    <t xml:space="preserve">P-02241</t>
  </si>
  <si>
    <t xml:space="preserve">CL-2157</t>
  </si>
  <si>
    <t xml:space="preserve">P-02242</t>
  </si>
  <si>
    <t xml:space="preserve">P-02243</t>
  </si>
  <si>
    <t xml:space="preserve">CL-0030</t>
  </si>
  <si>
    <t xml:space="preserve">P-02244</t>
  </si>
  <si>
    <t xml:space="preserve">CL-0080</t>
  </si>
  <si>
    <t xml:space="preserve">P-02245</t>
  </si>
  <si>
    <t xml:space="preserve">P-02246</t>
  </si>
  <si>
    <t xml:space="preserve">P-02247</t>
  </si>
  <si>
    <t xml:space="preserve">CL-0811</t>
  </si>
  <si>
    <t xml:space="preserve">P-02248</t>
  </si>
  <si>
    <t xml:space="preserve">P-02249</t>
  </si>
  <si>
    <t xml:space="preserve">CL-1946</t>
  </si>
  <si>
    <t xml:space="preserve">P-02250</t>
  </si>
  <si>
    <t xml:space="preserve">P-02251</t>
  </si>
  <si>
    <t xml:space="preserve">CL-2254</t>
  </si>
  <si>
    <t xml:space="preserve">P-02252</t>
  </si>
  <si>
    <t xml:space="preserve">CL-0219</t>
  </si>
  <si>
    <t xml:space="preserve">P-02253</t>
  </si>
  <si>
    <t xml:space="preserve">CL-0480</t>
  </si>
  <si>
    <t xml:space="preserve">P-02254</t>
  </si>
  <si>
    <t xml:space="preserve">CL-0514</t>
  </si>
  <si>
    <t xml:space="preserve">P-02255</t>
  </si>
  <si>
    <t xml:space="preserve">P-02256</t>
  </si>
  <si>
    <t xml:space="preserve">P-02257</t>
  </si>
  <si>
    <t xml:space="preserve">P-02258</t>
  </si>
  <si>
    <t xml:space="preserve">P-02259</t>
  </si>
  <si>
    <t xml:space="preserve">P-02260</t>
  </si>
  <si>
    <t xml:space="preserve">P-02261</t>
  </si>
  <si>
    <t xml:space="preserve">P-02262</t>
  </si>
  <si>
    <t xml:space="preserve">P-02263</t>
  </si>
  <si>
    <t xml:space="preserve">CL-1040</t>
  </si>
  <si>
    <t xml:space="preserve">P-02264</t>
  </si>
  <si>
    <t xml:space="preserve">CL-1476</t>
  </si>
  <si>
    <t xml:space="preserve">P-02265</t>
  </si>
  <si>
    <t xml:space="preserve">CL-1564</t>
  </si>
  <si>
    <t xml:space="preserve">P-02266</t>
  </si>
  <si>
    <t xml:space="preserve">CL-1599</t>
  </si>
  <si>
    <t xml:space="preserve">P-02267</t>
  </si>
  <si>
    <t xml:space="preserve">P-02268</t>
  </si>
  <si>
    <t xml:space="preserve">CL-1741</t>
  </si>
  <si>
    <t xml:space="preserve">P-02269</t>
  </si>
  <si>
    <t xml:space="preserve">P-02270</t>
  </si>
  <si>
    <t xml:space="preserve">P-02271</t>
  </si>
  <si>
    <t xml:space="preserve">CL-0145</t>
  </si>
  <si>
    <t xml:space="preserve">P-02272</t>
  </si>
  <si>
    <t xml:space="preserve">P-02273</t>
  </si>
  <si>
    <t xml:space="preserve">P-02274</t>
  </si>
  <si>
    <t xml:space="preserve">P-02275</t>
  </si>
  <si>
    <t xml:space="preserve">CL-1865</t>
  </si>
  <si>
    <t xml:space="preserve">P-02276</t>
  </si>
  <si>
    <t xml:space="preserve">CL-1874</t>
  </si>
  <si>
    <t xml:space="preserve">P-02277</t>
  </si>
  <si>
    <t xml:space="preserve">CL-1876</t>
  </si>
  <si>
    <t xml:space="preserve">P-02278</t>
  </si>
  <si>
    <t xml:space="preserve">CL-1943</t>
  </si>
  <si>
    <t xml:space="preserve">P-02279</t>
  </si>
  <si>
    <t xml:space="preserve">P-02280</t>
  </si>
  <si>
    <t xml:space="preserve">CL-2130</t>
  </si>
  <si>
    <t xml:space="preserve">P-02281</t>
  </si>
  <si>
    <t xml:space="preserve">P-02282</t>
  </si>
  <si>
    <t xml:space="preserve">P-02283</t>
  </si>
  <si>
    <t xml:space="preserve">P-02284</t>
  </si>
  <si>
    <t xml:space="preserve">CL-0006</t>
  </si>
  <si>
    <t xml:space="preserve">P-02285</t>
  </si>
  <si>
    <t xml:space="preserve">CL-0144</t>
  </si>
  <si>
    <t xml:space="preserve">P-02286</t>
  </si>
  <si>
    <t xml:space="preserve">CL-0295</t>
  </si>
  <si>
    <t xml:space="preserve">P-02287</t>
  </si>
  <si>
    <t xml:space="preserve">CL-0708</t>
  </si>
  <si>
    <t xml:space="preserve">P-02288</t>
  </si>
  <si>
    <t xml:space="preserve">CL-0895</t>
  </si>
  <si>
    <t xml:space="preserve">P-02289</t>
  </si>
  <si>
    <t xml:space="preserve">P-02290</t>
  </si>
  <si>
    <t xml:space="preserve">CL-1288</t>
  </si>
  <si>
    <t xml:space="preserve">P-02291</t>
  </si>
  <si>
    <t xml:space="preserve">P-02292</t>
  </si>
  <si>
    <t xml:space="preserve">P-02293</t>
  </si>
  <si>
    <t xml:space="preserve">P-02294</t>
  </si>
  <si>
    <t xml:space="preserve">CL-2344</t>
  </si>
  <si>
    <t xml:space="preserve">P-02295</t>
  </si>
  <si>
    <t xml:space="preserve">P-02296</t>
  </si>
  <si>
    <t xml:space="preserve">CL-0897</t>
  </si>
  <si>
    <t xml:space="preserve">P-02297</t>
  </si>
  <si>
    <t xml:space="preserve">P-02298</t>
  </si>
  <si>
    <t xml:space="preserve">CL-1245</t>
  </si>
  <si>
    <t xml:space="preserve">P-02299</t>
  </si>
  <si>
    <t xml:space="preserve">P-02300</t>
  </si>
  <si>
    <t xml:space="preserve">P-02301</t>
  </si>
  <si>
    <t xml:space="preserve">P-02302</t>
  </si>
  <si>
    <t xml:space="preserve">P-02303</t>
  </si>
  <si>
    <t xml:space="preserve">P-02304</t>
  </si>
  <si>
    <t xml:space="preserve">P-02305</t>
  </si>
  <si>
    <t xml:space="preserve">P-02306</t>
  </si>
  <si>
    <t xml:space="preserve">P-02307</t>
  </si>
  <si>
    <t xml:space="preserve">P-02308</t>
  </si>
  <si>
    <t xml:space="preserve">P-02309</t>
  </si>
  <si>
    <t xml:space="preserve">P-02310</t>
  </si>
  <si>
    <t xml:space="preserve">P-02311</t>
  </si>
  <si>
    <t xml:space="preserve">P-02312</t>
  </si>
  <si>
    <t xml:space="preserve">CL-1620</t>
  </si>
  <si>
    <t xml:space="preserve">P-02313</t>
  </si>
  <si>
    <t xml:space="preserve">CL-1651</t>
  </si>
  <si>
    <t xml:space="preserve">P-02314</t>
  </si>
  <si>
    <t xml:space="preserve">CL-1680</t>
  </si>
  <si>
    <t xml:space="preserve">P-02315</t>
  </si>
  <si>
    <t xml:space="preserve">CL-1931</t>
  </si>
  <si>
    <t xml:space="preserve">P-02316</t>
  </si>
  <si>
    <t xml:space="preserve">CL-2396</t>
  </si>
  <si>
    <t xml:space="preserve">P-02317</t>
  </si>
  <si>
    <t xml:space="preserve">P-02318</t>
  </si>
  <si>
    <t xml:space="preserve">CL-0169</t>
  </si>
  <si>
    <t xml:space="preserve">P-02319</t>
  </si>
  <si>
    <t xml:space="preserve">P-02320</t>
  </si>
  <si>
    <t xml:space="preserve">P-02321</t>
  </si>
  <si>
    <t xml:space="preserve">P-02322</t>
  </si>
  <si>
    <t xml:space="preserve">CL-0577</t>
  </si>
  <si>
    <t xml:space="preserve">P-02323</t>
  </si>
  <si>
    <t xml:space="preserve">P-02324</t>
  </si>
  <si>
    <t xml:space="preserve">CL-0604</t>
  </si>
  <si>
    <t xml:space="preserve">P-02325</t>
  </si>
  <si>
    <t xml:space="preserve">CL-0683</t>
  </si>
  <si>
    <t xml:space="preserve">P-02326</t>
  </si>
  <si>
    <t xml:space="preserve">P-02327</t>
  </si>
  <si>
    <t xml:space="preserve">CL-1086</t>
  </si>
  <si>
    <t xml:space="preserve">P-02328</t>
  </si>
  <si>
    <t xml:space="preserve">P-02329</t>
  </si>
  <si>
    <t xml:space="preserve">P-02330</t>
  </si>
  <si>
    <t xml:space="preserve">P-02331</t>
  </si>
  <si>
    <t xml:space="preserve">CL-0004</t>
  </si>
  <si>
    <t xml:space="preserve">P-02332</t>
  </si>
  <si>
    <t xml:space="preserve">CL-0272</t>
  </si>
  <si>
    <t xml:space="preserve">P-02333</t>
  </si>
  <si>
    <t xml:space="preserve">P-02334</t>
  </si>
  <si>
    <t xml:space="preserve">CL-0557</t>
  </si>
  <si>
    <t xml:space="preserve">P-02335</t>
  </si>
  <si>
    <t xml:space="preserve">P-02336</t>
  </si>
  <si>
    <t xml:space="preserve">CL-1010</t>
  </si>
  <si>
    <t xml:space="preserve">P-02337</t>
  </si>
  <si>
    <t xml:space="preserve">CL-1076</t>
  </si>
  <si>
    <t xml:space="preserve">P-02338</t>
  </si>
  <si>
    <t xml:space="preserve">CL-1732</t>
  </si>
  <si>
    <t xml:space="preserve">P-02339</t>
  </si>
  <si>
    <t xml:space="preserve">CL-1979</t>
  </si>
  <si>
    <t xml:space="preserve">P-02340</t>
  </si>
  <si>
    <t xml:space="preserve">P-02341</t>
  </si>
  <si>
    <t xml:space="preserve">P-02342</t>
  </si>
  <si>
    <t xml:space="preserve">CL-0046</t>
  </si>
  <si>
    <t xml:space="preserve">P-02343</t>
  </si>
  <si>
    <t xml:space="preserve">CL-0147</t>
  </si>
  <si>
    <t xml:space="preserve">P-02344</t>
  </si>
  <si>
    <t xml:space="preserve">CL-0339</t>
  </si>
  <si>
    <t xml:space="preserve">P-02345</t>
  </si>
  <si>
    <t xml:space="preserve">CL-0444</t>
  </si>
  <si>
    <t xml:space="preserve">P-02346</t>
  </si>
  <si>
    <t xml:space="preserve">CL-0453</t>
  </si>
  <si>
    <t xml:space="preserve">P-02347</t>
  </si>
  <si>
    <t xml:space="preserve">P-02348</t>
  </si>
  <si>
    <t xml:space="preserve">CL-0463</t>
  </si>
  <si>
    <t xml:space="preserve">P-02349</t>
  </si>
  <si>
    <t xml:space="preserve">P-02350</t>
  </si>
  <si>
    <t xml:space="preserve">P-02351</t>
  </si>
  <si>
    <t xml:space="preserve">P-02352</t>
  </si>
  <si>
    <t xml:space="preserve">CL-1445</t>
  </si>
  <si>
    <t xml:space="preserve">P-02353</t>
  </si>
  <si>
    <t xml:space="preserve">P-02354</t>
  </si>
  <si>
    <t xml:space="preserve">P-02355</t>
  </si>
  <si>
    <t xml:space="preserve">P-02356</t>
  </si>
  <si>
    <t xml:space="preserve">CL-2273</t>
  </si>
  <si>
    <t xml:space="preserve">P-02357</t>
  </si>
  <si>
    <t xml:space="preserve">P-02358</t>
  </si>
  <si>
    <t xml:space="preserve">CL-0171</t>
  </si>
  <si>
    <t xml:space="preserve">P-02359</t>
  </si>
  <si>
    <t xml:space="preserve">P-02360</t>
  </si>
  <si>
    <t xml:space="preserve">P-02361</t>
  </si>
  <si>
    <t xml:space="preserve">P-02362</t>
  </si>
  <si>
    <t xml:space="preserve">P-02363</t>
  </si>
  <si>
    <t xml:space="preserve">P-02364</t>
  </si>
  <si>
    <t xml:space="preserve">P-02365</t>
  </si>
  <si>
    <t xml:space="preserve">P-02366</t>
  </si>
  <si>
    <t xml:space="preserve">P-02367</t>
  </si>
  <si>
    <t xml:space="preserve">P-02368</t>
  </si>
  <si>
    <t xml:space="preserve">P-02369</t>
  </si>
  <si>
    <t xml:space="preserve">P-02370</t>
  </si>
  <si>
    <t xml:space="preserve">CL-0516</t>
  </si>
  <si>
    <t xml:space="preserve">P-02371</t>
  </si>
  <si>
    <t xml:space="preserve">CL-0587</t>
  </si>
  <si>
    <t xml:space="preserve">P-02372</t>
  </si>
  <si>
    <t xml:space="preserve">P-02373</t>
  </si>
  <si>
    <t xml:space="preserve">P-02374</t>
  </si>
  <si>
    <t xml:space="preserve">CL-2020</t>
  </si>
  <si>
    <t xml:space="preserve">P-02375</t>
  </si>
  <si>
    <t xml:space="preserve">CL-2399</t>
  </si>
  <si>
    <t xml:space="preserve">P-02376</t>
  </si>
  <si>
    <t xml:space="preserve">CL-0622</t>
  </si>
  <si>
    <t xml:space="preserve">P-02377</t>
  </si>
  <si>
    <t xml:space="preserve">P-02378</t>
  </si>
  <si>
    <t xml:space="preserve">CL-1119</t>
  </si>
  <si>
    <t xml:space="preserve">P-02379</t>
  </si>
  <si>
    <t xml:space="preserve">P-02380</t>
  </si>
  <si>
    <t xml:space="preserve">CL-1893</t>
  </si>
  <si>
    <t xml:space="preserve">P-02381</t>
  </si>
  <si>
    <t xml:space="preserve">P-02382</t>
  </si>
  <si>
    <t xml:space="preserve">CL-0025</t>
  </si>
  <si>
    <t xml:space="preserve">P-02383</t>
  </si>
  <si>
    <t xml:space="preserve">P-02384</t>
  </si>
  <si>
    <t xml:space="preserve">P-02385</t>
  </si>
  <si>
    <t xml:space="preserve">P-02386</t>
  </si>
  <si>
    <t xml:space="preserve">P-02387</t>
  </si>
  <si>
    <t xml:space="preserve">CL-0892</t>
  </si>
  <si>
    <t xml:space="preserve">P-02388</t>
  </si>
  <si>
    <t xml:space="preserve">P-02389</t>
  </si>
  <si>
    <t xml:space="preserve">P-02390</t>
  </si>
  <si>
    <t xml:space="preserve">P-02391</t>
  </si>
  <si>
    <t xml:space="preserve">CL-2115</t>
  </si>
  <si>
    <t xml:space="preserve">P-02392</t>
  </si>
  <si>
    <t xml:space="preserve">CL-0177</t>
  </si>
  <si>
    <t xml:space="preserve">P-02393</t>
  </si>
  <si>
    <t xml:space="preserve">P-02394</t>
  </si>
  <si>
    <t xml:space="preserve">P-02395</t>
  </si>
  <si>
    <t xml:space="preserve">P-02396</t>
  </si>
  <si>
    <t xml:space="preserve">P-02397</t>
  </si>
  <si>
    <t xml:space="preserve">CL-0165</t>
  </si>
  <si>
    <t xml:space="preserve">P-02398</t>
  </si>
  <si>
    <t xml:space="preserve">CL-0225</t>
  </si>
  <si>
    <t xml:space="preserve">P-02399</t>
  </si>
  <si>
    <t xml:space="preserve">P-02400</t>
  </si>
  <si>
    <t xml:space="preserve">P-02401</t>
  </si>
  <si>
    <t xml:space="preserve">CL-1073</t>
  </si>
  <si>
    <t xml:space="preserve">P-02402</t>
  </si>
  <si>
    <t xml:space="preserve">P-02403</t>
  </si>
  <si>
    <t xml:space="preserve">P-02404</t>
  </si>
  <si>
    <t xml:space="preserve">P-02405</t>
  </si>
  <si>
    <t xml:space="preserve">CL-0036</t>
  </si>
  <si>
    <t xml:space="preserve">P-02406</t>
  </si>
  <si>
    <t xml:space="preserve">P-02407</t>
  </si>
  <si>
    <t xml:space="preserve">P-02408</t>
  </si>
  <si>
    <t xml:space="preserve">CL-0161</t>
  </si>
  <si>
    <t xml:space="preserve">P-02409</t>
  </si>
  <si>
    <t xml:space="preserve">P-02410</t>
  </si>
  <si>
    <t xml:space="preserve">P-02411</t>
  </si>
  <si>
    <t xml:space="preserve">CL-0722</t>
  </si>
  <si>
    <t xml:space="preserve">P-02412</t>
  </si>
  <si>
    <t xml:space="preserve">P-02413</t>
  </si>
  <si>
    <t xml:space="preserve">CL-1156</t>
  </si>
  <si>
    <t xml:space="preserve">P-02414</t>
  </si>
  <si>
    <t xml:space="preserve">P-02415</t>
  </si>
  <si>
    <t xml:space="preserve">P-02416</t>
  </si>
  <si>
    <t xml:space="preserve">P-02417</t>
  </si>
  <si>
    <t xml:space="preserve">P-02418</t>
  </si>
  <si>
    <t xml:space="preserve">P-02419</t>
  </si>
  <si>
    <t xml:space="preserve">P-02420</t>
  </si>
  <si>
    <t xml:space="preserve">CL-0550</t>
  </si>
  <si>
    <t xml:space="preserve">P-02421</t>
  </si>
  <si>
    <t xml:space="preserve">P-02422</t>
  </si>
  <si>
    <t xml:space="preserve">P-02423</t>
  </si>
  <si>
    <t xml:space="preserve">P-02424</t>
  </si>
  <si>
    <t xml:space="preserve">CL-1283</t>
  </si>
  <si>
    <t xml:space="preserve">P-02425</t>
  </si>
  <si>
    <t xml:space="preserve">P-02426</t>
  </si>
  <si>
    <t xml:space="preserve">CL-1400</t>
  </si>
  <si>
    <t xml:space="preserve">P-02427</t>
  </si>
  <si>
    <t xml:space="preserve">CL-1453</t>
  </si>
  <si>
    <t xml:space="preserve">P-02428</t>
  </si>
  <si>
    <t xml:space="preserve">P-02429</t>
  </si>
  <si>
    <t xml:space="preserve">P-02430</t>
  </si>
  <si>
    <t xml:space="preserve">P-02431</t>
  </si>
  <si>
    <t xml:space="preserve">CL-2194</t>
  </si>
  <si>
    <t xml:space="preserve">P-02432</t>
  </si>
  <si>
    <t xml:space="preserve">P-02433</t>
  </si>
  <si>
    <t xml:space="preserve">P-02434</t>
  </si>
  <si>
    <t xml:space="preserve">P-02435</t>
  </si>
  <si>
    <t xml:space="preserve">P-02436</t>
  </si>
  <si>
    <t xml:space="preserve">P-02437</t>
  </si>
  <si>
    <t xml:space="preserve">P-02438</t>
  </si>
  <si>
    <t xml:space="preserve">P-02439</t>
  </si>
  <si>
    <t xml:space="preserve">CL-0842</t>
  </si>
  <si>
    <t xml:space="preserve">P-02440</t>
  </si>
  <si>
    <t xml:space="preserve">P-02441</t>
  </si>
  <si>
    <t xml:space="preserve">CL-1353</t>
  </si>
  <si>
    <t xml:space="preserve">P-02442</t>
  </si>
  <si>
    <t xml:space="preserve">P-02443</t>
  </si>
  <si>
    <t xml:space="preserve">CL-1762</t>
  </si>
  <si>
    <t xml:space="preserve">P-02444</t>
  </si>
  <si>
    <t xml:space="preserve">P-02445</t>
  </si>
  <si>
    <t xml:space="preserve">CL-2257</t>
  </si>
  <si>
    <t xml:space="preserve">P-02446</t>
  </si>
  <si>
    <t xml:space="preserve">P-02447</t>
  </si>
  <si>
    <t xml:space="preserve">P-02448</t>
  </si>
  <si>
    <t xml:space="preserve">P-02449</t>
  </si>
  <si>
    <t xml:space="preserve">P-02450</t>
  </si>
  <si>
    <t xml:space="preserve">P-02451</t>
  </si>
  <si>
    <t xml:space="preserve">P-02452</t>
  </si>
  <si>
    <t xml:space="preserve">CL-1695</t>
  </si>
  <si>
    <t xml:space="preserve">P-02453</t>
  </si>
  <si>
    <t xml:space="preserve">CL-1858</t>
  </si>
  <si>
    <t xml:space="preserve">P-02454</t>
  </si>
  <si>
    <t xml:space="preserve">P-02455</t>
  </si>
  <si>
    <t xml:space="preserve">P-02456</t>
  </si>
  <si>
    <t xml:space="preserve">CL-0291</t>
  </si>
  <si>
    <t xml:space="preserve">P-02457</t>
  </si>
  <si>
    <t xml:space="preserve">P-02458</t>
  </si>
  <si>
    <t xml:space="preserve">P-02459</t>
  </si>
  <si>
    <t xml:space="preserve">CL-1068</t>
  </si>
  <si>
    <t xml:space="preserve">P-02460</t>
  </si>
  <si>
    <t xml:space="preserve">CL-1121</t>
  </si>
  <si>
    <t xml:space="preserve">P-02461</t>
  </si>
  <si>
    <t xml:space="preserve">P-02462</t>
  </si>
  <si>
    <t xml:space="preserve">P-02463</t>
  </si>
  <si>
    <t xml:space="preserve">P-02464</t>
  </si>
  <si>
    <t xml:space="preserve">P-02465</t>
  </si>
  <si>
    <t xml:space="preserve">P-02466</t>
  </si>
  <si>
    <t xml:space="preserve">P-02467</t>
  </si>
  <si>
    <t xml:space="preserve">CL-0713</t>
  </si>
  <si>
    <t xml:space="preserve">P-02468</t>
  </si>
  <si>
    <t xml:space="preserve">CL-0850</t>
  </si>
  <si>
    <t xml:space="preserve">P-02469</t>
  </si>
  <si>
    <t xml:space="preserve">CL-1054</t>
  </si>
  <si>
    <t xml:space="preserve">P-02470</t>
  </si>
  <si>
    <t xml:space="preserve">P-02471</t>
  </si>
  <si>
    <t xml:space="preserve">P-02472</t>
  </si>
  <si>
    <t xml:space="preserve">P-02473</t>
  </si>
  <si>
    <t xml:space="preserve">P-02474</t>
  </si>
  <si>
    <t xml:space="preserve">P-02475</t>
  </si>
  <si>
    <t xml:space="preserve">P-02476</t>
  </si>
  <si>
    <t xml:space="preserve">CL-0254</t>
  </si>
  <si>
    <t xml:space="preserve">P-02477</t>
  </si>
  <si>
    <t xml:space="preserve">P-02478</t>
  </si>
  <si>
    <t xml:space="preserve">CL-0647</t>
  </si>
  <si>
    <t xml:space="preserve">P-02479</t>
  </si>
  <si>
    <t xml:space="preserve">P-02480</t>
  </si>
  <si>
    <t xml:space="preserve">CL-0795</t>
  </si>
  <si>
    <t xml:space="preserve">P-02481</t>
  </si>
  <si>
    <t xml:space="preserve">P-02482</t>
  </si>
  <si>
    <t xml:space="preserve">P-02483</t>
  </si>
  <si>
    <t xml:space="preserve">P-02484</t>
  </si>
  <si>
    <t xml:space="preserve">CL-1833</t>
  </si>
  <si>
    <t xml:space="preserve">P-02485</t>
  </si>
  <si>
    <t xml:space="preserve">CL-2063</t>
  </si>
  <si>
    <t xml:space="preserve">P-02486</t>
  </si>
  <si>
    <t xml:space="preserve">P-02487</t>
  </si>
  <si>
    <t xml:space="preserve">P-02488</t>
  </si>
  <si>
    <t xml:space="preserve">P-02489</t>
  </si>
  <si>
    <t xml:space="preserve">P-02490</t>
  </si>
  <si>
    <t xml:space="preserve">P-02491</t>
  </si>
  <si>
    <t xml:space="preserve">CL-0701</t>
  </si>
  <si>
    <t xml:space="preserve">P-02492</t>
  </si>
  <si>
    <t xml:space="preserve">P-02493</t>
  </si>
  <si>
    <t xml:space="preserve">P-02494</t>
  </si>
  <si>
    <t xml:space="preserve">P-02495</t>
  </si>
  <si>
    <t xml:space="preserve">P-02496</t>
  </si>
  <si>
    <t xml:space="preserve">P-02497</t>
  </si>
  <si>
    <t xml:space="preserve">P-02498</t>
  </si>
  <si>
    <t xml:space="preserve">CL-1712</t>
  </si>
  <si>
    <t xml:space="preserve">P-02499</t>
  </si>
  <si>
    <t xml:space="preserve">P-02500</t>
  </si>
  <si>
    <t xml:space="preserve">CL-0053</t>
  </si>
  <si>
    <t xml:space="preserve">P-02501</t>
  </si>
  <si>
    <t xml:space="preserve">CL-1151</t>
  </si>
  <si>
    <t xml:space="preserve">P-02502</t>
  </si>
  <si>
    <t xml:space="preserve">CL-1364</t>
  </si>
  <si>
    <t xml:space="preserve">P-02503</t>
  </si>
  <si>
    <t xml:space="preserve">CL-1999</t>
  </si>
  <si>
    <t xml:space="preserve">P-02504</t>
  </si>
  <si>
    <t xml:space="preserve">P-02505</t>
  </si>
  <si>
    <t xml:space="preserve">CL-0281</t>
  </si>
  <si>
    <t xml:space="preserve">P-02506</t>
  </si>
  <si>
    <t xml:space="preserve">P-02507</t>
  </si>
  <si>
    <t xml:space="preserve">P-02508</t>
  </si>
  <si>
    <t xml:space="preserve">P-02509</t>
  </si>
  <si>
    <t xml:space="preserve">P-02510</t>
  </si>
  <si>
    <t xml:space="preserve">P-02511</t>
  </si>
  <si>
    <t xml:space="preserve">CL-1764</t>
  </si>
  <si>
    <t xml:space="preserve">P-02512</t>
  </si>
  <si>
    <t xml:space="preserve">P-02513</t>
  </si>
  <si>
    <t xml:space="preserve">P-02514</t>
  </si>
  <si>
    <t xml:space="preserve">P-02515</t>
  </si>
  <si>
    <t xml:space="preserve">CL-2092</t>
  </si>
  <si>
    <t xml:space="preserve">P-02516</t>
  </si>
  <si>
    <t xml:space="preserve">P-02517</t>
  </si>
  <si>
    <t xml:space="preserve">P-02518</t>
  </si>
  <si>
    <t xml:space="preserve">CL-2321</t>
  </si>
  <si>
    <t xml:space="preserve">P-02519</t>
  </si>
  <si>
    <t xml:space="preserve">P-02520</t>
  </si>
  <si>
    <t xml:space="preserve">P-02521</t>
  </si>
  <si>
    <t xml:space="preserve">P-02522</t>
  </si>
  <si>
    <t xml:space="preserve">P-02523</t>
  </si>
  <si>
    <t xml:space="preserve">P-02524</t>
  </si>
  <si>
    <t xml:space="preserve">P-02525</t>
  </si>
  <si>
    <t xml:space="preserve">P-02526</t>
  </si>
  <si>
    <t xml:space="preserve">CL-1410</t>
  </si>
  <si>
    <t xml:space="preserve">P-02527</t>
  </si>
  <si>
    <t xml:space="preserve">P-02528</t>
  </si>
  <si>
    <t xml:space="preserve">P-02529</t>
  </si>
  <si>
    <t xml:space="preserve">P-02530</t>
  </si>
  <si>
    <t xml:space="preserve">P-02531</t>
  </si>
  <si>
    <t xml:space="preserve">CL-1869</t>
  </si>
  <si>
    <t xml:space="preserve">P-02532</t>
  </si>
  <si>
    <t xml:space="preserve">P-02533</t>
  </si>
  <si>
    <t xml:space="preserve">P-02534</t>
  </si>
  <si>
    <t xml:space="preserve">P-02535</t>
  </si>
  <si>
    <t xml:space="preserve">P-02536</t>
  </si>
  <si>
    <t xml:space="preserve">P-02537</t>
  </si>
  <si>
    <t xml:space="preserve">P-02538</t>
  </si>
  <si>
    <t xml:space="preserve">CL-0697</t>
  </si>
  <si>
    <t xml:space="preserve">P-02539</t>
  </si>
  <si>
    <t xml:space="preserve">P-02540</t>
  </si>
  <si>
    <t xml:space="preserve">P-02541</t>
  </si>
  <si>
    <t xml:space="preserve">CL-1226</t>
  </si>
  <si>
    <t xml:space="preserve">P-02542</t>
  </si>
  <si>
    <t xml:space="preserve">P-02543</t>
  </si>
  <si>
    <t xml:space="preserve">CL-1312</t>
  </si>
  <si>
    <t xml:space="preserve">P-02544</t>
  </si>
  <si>
    <t xml:space="preserve">CL-1315</t>
  </si>
  <si>
    <t xml:space="preserve">P-02545</t>
  </si>
  <si>
    <t xml:space="preserve">P-02546</t>
  </si>
  <si>
    <t xml:space="preserve">CL-1414</t>
  </si>
  <si>
    <t xml:space="preserve">P-02547</t>
  </si>
  <si>
    <t xml:space="preserve">CL-2284</t>
  </si>
  <si>
    <t xml:space="preserve">P-02548</t>
  </si>
  <si>
    <t xml:space="preserve">P-02549</t>
  </si>
  <si>
    <t xml:space="preserve">P-02550</t>
  </si>
  <si>
    <t xml:space="preserve">P-02551</t>
  </si>
  <si>
    <t xml:space="preserve">CL-1065</t>
  </si>
  <si>
    <t xml:space="preserve">P-02552</t>
  </si>
  <si>
    <t xml:space="preserve">P-02553</t>
  </si>
  <si>
    <t xml:space="preserve">P-02554</t>
  </si>
  <si>
    <t xml:space="preserve">P-02555</t>
  </si>
  <si>
    <t xml:space="preserve">P-02556</t>
  </si>
  <si>
    <t xml:space="preserve">CL-0446</t>
  </si>
  <si>
    <t xml:space="preserve">P-02557</t>
  </si>
  <si>
    <t xml:space="preserve">CL-1304</t>
  </si>
  <si>
    <t xml:space="preserve">P-02558</t>
  </si>
  <si>
    <t xml:space="preserve">P-02559</t>
  </si>
  <si>
    <t xml:space="preserve">P-02560</t>
  </si>
  <si>
    <t xml:space="preserve">CL-1783</t>
  </si>
  <si>
    <t xml:space="preserve">P-02561</t>
  </si>
  <si>
    <t xml:space="preserve">P-02562</t>
  </si>
  <si>
    <t xml:space="preserve">CL-0321</t>
  </si>
  <si>
    <t xml:space="preserve">P-02563</t>
  </si>
  <si>
    <t xml:space="preserve">CL-0399</t>
  </si>
  <si>
    <t xml:space="preserve">P-02564</t>
  </si>
  <si>
    <t xml:space="preserve">CL-0449</t>
  </si>
  <si>
    <t xml:space="preserve">P-02565</t>
  </si>
  <si>
    <t xml:space="preserve">P-02566</t>
  </si>
  <si>
    <t xml:space="preserve">P-02567</t>
  </si>
  <si>
    <t xml:space="preserve">P-02568</t>
  </si>
  <si>
    <t xml:space="preserve">CL-1530</t>
  </si>
  <si>
    <t xml:space="preserve">P-02569</t>
  </si>
  <si>
    <t xml:space="preserve">P-02570</t>
  </si>
  <si>
    <t xml:space="preserve">P-02571</t>
  </si>
  <si>
    <t xml:space="preserve">P-02572</t>
  </si>
  <si>
    <t xml:space="preserve">P-02573</t>
  </si>
  <si>
    <t xml:space="preserve">P-02574</t>
  </si>
  <si>
    <t xml:space="preserve">CL-0877</t>
  </si>
  <si>
    <t xml:space="preserve">P-02575</t>
  </si>
  <si>
    <t xml:space="preserve">P-02576</t>
  </si>
  <si>
    <t xml:space="preserve">P-02577</t>
  </si>
  <si>
    <t xml:space="preserve">P-02578</t>
  </si>
  <si>
    <t xml:space="preserve">CL-2127</t>
  </si>
  <si>
    <t xml:space="preserve">P-02579</t>
  </si>
  <si>
    <t xml:space="preserve">CL-2172</t>
  </si>
  <si>
    <t xml:space="preserve">P-02580</t>
  </si>
  <si>
    <t xml:space="preserve">P-02581</t>
  </si>
  <si>
    <t xml:space="preserve">P-02582</t>
  </si>
  <si>
    <t xml:space="preserve">P-02583</t>
  </si>
  <si>
    <t xml:space="preserve">P-02584</t>
  </si>
  <si>
    <t xml:space="preserve">P-02585</t>
  </si>
  <si>
    <t xml:space="preserve">P-02586</t>
  </si>
  <si>
    <t xml:space="preserve">P-02587</t>
  </si>
  <si>
    <t xml:space="preserve">P-02588</t>
  </si>
  <si>
    <t xml:space="preserve">CL-1313</t>
  </si>
  <si>
    <t xml:space="preserve">P-02589</t>
  </si>
  <si>
    <t xml:space="preserve">P-02590</t>
  </si>
  <si>
    <t xml:space="preserve">P-02591</t>
  </si>
  <si>
    <t xml:space="preserve">P-02592</t>
  </si>
  <si>
    <t xml:space="preserve">P-02593</t>
  </si>
  <si>
    <t xml:space="preserve">CL-2271</t>
  </si>
  <si>
    <t xml:space="preserve">P-02594</t>
  </si>
  <si>
    <t xml:space="preserve">CL-2305</t>
  </si>
  <si>
    <t xml:space="preserve">P-02595</t>
  </si>
  <si>
    <t xml:space="preserve">P-02596</t>
  </si>
  <si>
    <t xml:space="preserve">P-02597</t>
  </si>
  <si>
    <t xml:space="preserve">P-02598</t>
  </si>
  <si>
    <t xml:space="preserve">P-02599</t>
  </si>
  <si>
    <t xml:space="preserve">CL-0016</t>
  </si>
  <si>
    <t xml:space="preserve">P-02600</t>
  </si>
  <si>
    <t xml:space="preserve">P-02601</t>
  </si>
  <si>
    <t xml:space="preserve">P-02602</t>
  </si>
  <si>
    <t xml:space="preserve">CL-0353</t>
  </si>
  <si>
    <t xml:space="preserve">P-02603</t>
  </si>
  <si>
    <t xml:space="preserve">P-02604</t>
  </si>
  <si>
    <t xml:space="preserve">P-02605</t>
  </si>
  <si>
    <t xml:space="preserve">P-02606</t>
  </si>
  <si>
    <t xml:space="preserve">P-02607</t>
  </si>
  <si>
    <t xml:space="preserve">CL-2139</t>
  </si>
  <si>
    <t xml:space="preserve">P-02608</t>
  </si>
  <si>
    <t xml:space="preserve">P-02609</t>
  </si>
  <si>
    <t xml:space="preserve">P-02610</t>
  </si>
  <si>
    <t xml:space="preserve">P-02611</t>
  </si>
  <si>
    <t xml:space="preserve">P-02612</t>
  </si>
  <si>
    <t xml:space="preserve">CL-1458</t>
  </si>
  <si>
    <t xml:space="preserve">P-02613</t>
  </si>
  <si>
    <t xml:space="preserve">P-02614</t>
  </si>
  <si>
    <t xml:space="preserve">CL-1994</t>
  </si>
  <si>
    <t xml:space="preserve">P-02615</t>
  </si>
  <si>
    <t xml:space="preserve">CL-2193</t>
  </si>
  <si>
    <t xml:space="preserve">P-02616</t>
  </si>
  <si>
    <t xml:space="preserve">CL-2239</t>
  </si>
  <si>
    <t xml:space="preserve">P-02617</t>
  </si>
  <si>
    <t xml:space="preserve">P-02618</t>
  </si>
  <si>
    <t xml:space="preserve">P-02619</t>
  </si>
  <si>
    <t xml:space="preserve">P-02620</t>
  </si>
  <si>
    <t xml:space="preserve">P-02621</t>
  </si>
  <si>
    <t xml:space="preserve">CL-0500</t>
  </si>
  <si>
    <t xml:space="preserve">P-02622</t>
  </si>
  <si>
    <t xml:space="preserve">CL-0572</t>
  </si>
  <si>
    <t xml:space="preserve">P-02623</t>
  </si>
  <si>
    <t xml:space="preserve">CL-0764</t>
  </si>
  <si>
    <t xml:space="preserve">P-02624</t>
  </si>
  <si>
    <t xml:space="preserve">P-02625</t>
  </si>
  <si>
    <t xml:space="preserve">P-02626</t>
  </si>
  <si>
    <t xml:space="preserve">P-02627</t>
  </si>
  <si>
    <t xml:space="preserve">CL-1425</t>
  </si>
  <si>
    <t xml:space="preserve">P-02628</t>
  </si>
  <si>
    <t xml:space="preserve">P-02629</t>
  </si>
  <si>
    <t xml:space="preserve">CL-2375</t>
  </si>
  <si>
    <t xml:space="preserve">P-02630</t>
  </si>
  <si>
    <t xml:space="preserve">P-02631</t>
  </si>
  <si>
    <t xml:space="preserve">P-02632</t>
  </si>
  <si>
    <t xml:space="preserve">P-02633</t>
  </si>
  <si>
    <t xml:space="preserve">P-02634</t>
  </si>
  <si>
    <t xml:space="preserve">P-02635</t>
  </si>
  <si>
    <t xml:space="preserve">CL-1649</t>
  </si>
  <si>
    <t xml:space="preserve">P-02636</t>
  </si>
  <si>
    <t xml:space="preserve">P-02637</t>
  </si>
  <si>
    <t xml:space="preserve">P-02638</t>
  </si>
  <si>
    <t xml:space="preserve">P-02639</t>
  </si>
  <si>
    <t xml:space="preserve">P-02640</t>
  </si>
  <si>
    <t xml:space="preserve">P-02641</t>
  </si>
  <si>
    <t xml:space="preserve">CL-2303</t>
  </si>
  <si>
    <t xml:space="preserve">P-02642</t>
  </si>
  <si>
    <t xml:space="preserve">P-02643</t>
  </si>
  <si>
    <t xml:space="preserve">CL-0615</t>
  </si>
  <si>
    <t xml:space="preserve">P-02644</t>
  </si>
  <si>
    <t xml:space="preserve">P-02645</t>
  </si>
  <si>
    <t xml:space="preserve">P-02646</t>
  </si>
  <si>
    <t xml:space="preserve">CL-1483</t>
  </si>
  <si>
    <t xml:space="preserve">P-02647</t>
  </si>
  <si>
    <t xml:space="preserve">P-02648</t>
  </si>
  <si>
    <t xml:space="preserve">P-02649</t>
  </si>
  <si>
    <t xml:space="preserve">P-02650</t>
  </si>
  <si>
    <t xml:space="preserve">P-02651</t>
  </si>
  <si>
    <t xml:space="preserve">P-02652</t>
  </si>
  <si>
    <t xml:space="preserve">P-02653</t>
  </si>
  <si>
    <t xml:space="preserve">P-02654</t>
  </si>
  <si>
    <t xml:space="preserve">CL-1082</t>
  </si>
  <si>
    <t xml:space="preserve">P-02655</t>
  </si>
  <si>
    <t xml:space="preserve">P-02656</t>
  </si>
  <si>
    <t xml:space="preserve">P-02657</t>
  </si>
  <si>
    <t xml:space="preserve">CL-1579</t>
  </si>
  <si>
    <t xml:space="preserve">P-02658</t>
  </si>
  <si>
    <t xml:space="preserve">P-02659</t>
  </si>
  <si>
    <t xml:space="preserve">P-02660</t>
  </si>
  <si>
    <t xml:space="preserve">P-02661</t>
  </si>
  <si>
    <t xml:space="preserve">P-02662</t>
  </si>
  <si>
    <t xml:space="preserve">P-02663</t>
  </si>
  <si>
    <t xml:space="preserve">CL-0314</t>
  </si>
  <si>
    <t xml:space="preserve">P-02664</t>
  </si>
  <si>
    <t xml:space="preserve">P-02665</t>
  </si>
  <si>
    <t xml:space="preserve">P-02666</t>
  </si>
  <si>
    <t xml:space="preserve">P-02667</t>
  </si>
  <si>
    <t xml:space="preserve">CL-0635</t>
  </si>
  <si>
    <t xml:space="preserve">P-02668</t>
  </si>
  <si>
    <t xml:space="preserve">CL-0998</t>
  </si>
  <si>
    <t xml:space="preserve">P-02669</t>
  </si>
  <si>
    <t xml:space="preserve">P-02670</t>
  </si>
  <si>
    <t xml:space="preserve">CL-1189</t>
  </si>
  <si>
    <t xml:space="preserve">P-02671</t>
  </si>
  <si>
    <t xml:space="preserve">P-02672</t>
  </si>
  <si>
    <t xml:space="preserve">P-02673</t>
  </si>
  <si>
    <t xml:space="preserve">P-02674</t>
  </si>
  <si>
    <t xml:space="preserve">P-02675</t>
  </si>
  <si>
    <t xml:space="preserve">P-02676</t>
  </si>
  <si>
    <t xml:space="preserve">P-02677</t>
  </si>
  <si>
    <t xml:space="preserve">CL-0729</t>
  </si>
  <si>
    <t xml:space="preserve">P-02678</t>
  </si>
  <si>
    <t xml:space="preserve">CL-0982</t>
  </si>
  <si>
    <t xml:space="preserve">P-02679</t>
  </si>
  <si>
    <t xml:space="preserve">CL-1094</t>
  </si>
  <si>
    <t xml:space="preserve">P-02680</t>
  </si>
  <si>
    <t xml:space="preserve">P-02681</t>
  </si>
  <si>
    <t xml:space="preserve">P-02682</t>
  </si>
  <si>
    <t xml:space="preserve">CL-2327</t>
  </si>
  <si>
    <t xml:space="preserve">P-02683</t>
  </si>
  <si>
    <t xml:space="preserve">P-02684</t>
  </si>
  <si>
    <t xml:space="preserve">CL-0508</t>
  </si>
  <si>
    <t xml:space="preserve">P-02685</t>
  </si>
  <si>
    <t xml:space="preserve">CL-0780</t>
  </si>
  <si>
    <t xml:space="preserve">P-02686</t>
  </si>
  <si>
    <t xml:space="preserve">P-02687</t>
  </si>
  <si>
    <t xml:space="preserve">P-02688</t>
  </si>
  <si>
    <t xml:space="preserve">P-02689</t>
  </si>
  <si>
    <t xml:space="preserve">CL-1632</t>
  </si>
  <si>
    <t xml:space="preserve">P-02690</t>
  </si>
  <si>
    <t xml:space="preserve">P-02691</t>
  </si>
  <si>
    <t xml:space="preserve">CL-2122</t>
  </si>
  <si>
    <t xml:space="preserve">P-02692</t>
  </si>
  <si>
    <t xml:space="preserve">P-02693</t>
  </si>
  <si>
    <t xml:space="preserve">P-02694</t>
  </si>
  <si>
    <t xml:space="preserve">P-02695</t>
  </si>
  <si>
    <t xml:space="preserve">CL-0257</t>
  </si>
  <si>
    <t xml:space="preserve">P-02696</t>
  </si>
  <si>
    <t xml:space="preserve">CL-0556</t>
  </si>
  <si>
    <t xml:space="preserve">P-02697</t>
  </si>
  <si>
    <t xml:space="preserve">P-02698</t>
  </si>
  <si>
    <t xml:space="preserve">CL-0654</t>
  </si>
  <si>
    <t xml:space="preserve">P-02699</t>
  </si>
  <si>
    <t xml:space="preserve">CL-0853</t>
  </si>
  <si>
    <t xml:space="preserve">P-02700</t>
  </si>
  <si>
    <t xml:space="preserve">P-02701</t>
  </si>
  <si>
    <t xml:space="preserve">P-02702</t>
  </si>
  <si>
    <t xml:space="preserve">P-02703</t>
  </si>
  <si>
    <t xml:space="preserve">P-02704</t>
  </si>
  <si>
    <t xml:space="preserve">P-02705</t>
  </si>
  <si>
    <t xml:space="preserve">CL-2177</t>
  </si>
  <si>
    <t xml:space="preserve">P-02706</t>
  </si>
  <si>
    <t xml:space="preserve">CL-2346</t>
  </si>
  <si>
    <t xml:space="preserve">P-02707</t>
  </si>
  <si>
    <t xml:space="preserve">P-02708</t>
  </si>
  <si>
    <t xml:space="preserve">P-02709</t>
  </si>
  <si>
    <t xml:space="preserve">P-02710</t>
  </si>
  <si>
    <t xml:space="preserve">CL-0869</t>
  </si>
  <si>
    <t xml:space="preserve">P-02711</t>
  </si>
  <si>
    <t xml:space="preserve">CL-0947</t>
  </si>
  <si>
    <t xml:space="preserve">P-02712</t>
  </si>
  <si>
    <t xml:space="preserve">CL-1710</t>
  </si>
  <si>
    <t xml:space="preserve">P-02713</t>
  </si>
  <si>
    <t xml:space="preserve">P-02714</t>
  </si>
  <si>
    <t xml:space="preserve">CL-1028</t>
  </si>
  <si>
    <t xml:space="preserve">P-02715</t>
  </si>
  <si>
    <t xml:space="preserve">P-02716</t>
  </si>
  <si>
    <t xml:space="preserve">P-02717</t>
  </si>
  <si>
    <t xml:space="preserve">P-02718</t>
  </si>
  <si>
    <t xml:space="preserve">P-02719</t>
  </si>
  <si>
    <t xml:space="preserve">P-02720</t>
  </si>
  <si>
    <t xml:space="preserve">P-02721</t>
  </si>
  <si>
    <t xml:space="preserve">P-02722</t>
  </si>
  <si>
    <t xml:space="preserve">P-02723</t>
  </si>
  <si>
    <t xml:space="preserve">CL-0501</t>
  </si>
  <si>
    <t xml:space="preserve">P-02724</t>
  </si>
  <si>
    <t xml:space="preserve">CL-0714</t>
  </si>
  <si>
    <t xml:space="preserve">P-02725</t>
  </si>
  <si>
    <t xml:space="preserve">CL-1091</t>
  </si>
  <si>
    <t xml:space="preserve">P-02726</t>
  </si>
  <si>
    <t xml:space="preserve">P-02727</t>
  </si>
  <si>
    <t xml:space="preserve">P-02728</t>
  </si>
  <si>
    <t xml:space="preserve">P-02729</t>
  </si>
  <si>
    <t xml:space="preserve">P-02730</t>
  </si>
  <si>
    <t xml:space="preserve">P-02731</t>
  </si>
  <si>
    <t xml:space="preserve">CL-0538</t>
  </si>
  <si>
    <t xml:space="preserve">P-02732</t>
  </si>
  <si>
    <t xml:space="preserve">P-02733</t>
  </si>
  <si>
    <t xml:space="preserve">P-02734</t>
  </si>
  <si>
    <t xml:space="preserve">CL-0710</t>
  </si>
  <si>
    <t xml:space="preserve">P-02735</t>
  </si>
  <si>
    <t xml:space="preserve">P-02736</t>
  </si>
  <si>
    <t xml:space="preserve">P-02737</t>
  </si>
  <si>
    <t xml:space="preserve">CL-1700</t>
  </si>
  <si>
    <t xml:space="preserve">P-02738</t>
  </si>
  <si>
    <t xml:space="preserve">CL-1952</t>
  </si>
  <si>
    <t xml:space="preserve">P-02739</t>
  </si>
  <si>
    <t xml:space="preserve">P-02740</t>
  </si>
  <si>
    <t xml:space="preserve">P-02741</t>
  </si>
  <si>
    <t xml:space="preserve">CL-0102</t>
  </si>
  <si>
    <t xml:space="preserve">P-02742</t>
  </si>
  <si>
    <t xml:space="preserve">CL-0217</t>
  </si>
  <si>
    <t xml:space="preserve">P-02743</t>
  </si>
  <si>
    <t xml:space="preserve">P-02744</t>
  </si>
  <si>
    <t xml:space="preserve">P-02745</t>
  </si>
  <si>
    <t xml:space="preserve">P-02746</t>
  </si>
  <si>
    <t xml:space="preserve">P-02747</t>
  </si>
  <si>
    <t xml:space="preserve">P-02748</t>
  </si>
  <si>
    <t xml:space="preserve">CL-2087</t>
  </si>
  <si>
    <t xml:space="preserve">P-02749</t>
  </si>
  <si>
    <t xml:space="preserve">P-02750</t>
  </si>
  <si>
    <t xml:space="preserve">P-02751</t>
  </si>
  <si>
    <t xml:space="preserve">P-02752</t>
  </si>
  <si>
    <t xml:space="preserve">P-02753</t>
  </si>
  <si>
    <t xml:space="preserve">P-02754</t>
  </si>
  <si>
    <t xml:space="preserve">P-02755</t>
  </si>
  <si>
    <t xml:space="preserve">P-02756</t>
  </si>
  <si>
    <t xml:space="preserve">CL-1834</t>
  </si>
  <si>
    <t xml:space="preserve">P-02757</t>
  </si>
  <si>
    <t xml:space="preserve">P-02758</t>
  </si>
  <si>
    <t xml:space="preserve">P-02759</t>
  </si>
  <si>
    <t xml:space="preserve">P-02760</t>
  </si>
  <si>
    <t xml:space="preserve">P-02761</t>
  </si>
  <si>
    <t xml:space="preserve">CL-2033</t>
  </si>
  <si>
    <t xml:space="preserve">P-02762</t>
  </si>
  <si>
    <t xml:space="preserve">P-02763</t>
  </si>
  <si>
    <t xml:space="preserve">CL-2384</t>
  </si>
  <si>
    <t xml:space="preserve">P-02764</t>
  </si>
  <si>
    <t xml:space="preserve">P-02765</t>
  </si>
  <si>
    <t xml:space="preserve">P-02766</t>
  </si>
  <si>
    <t xml:space="preserve">P-02767</t>
  </si>
  <si>
    <t xml:space="preserve">P-02768</t>
  </si>
  <si>
    <t xml:space="preserve">CL-1738</t>
  </si>
  <si>
    <t xml:space="preserve">P-02769</t>
  </si>
  <si>
    <t xml:space="preserve">P-02770</t>
  </si>
  <si>
    <t xml:space="preserve">P-02771</t>
  </si>
  <si>
    <t xml:space="preserve">CL-2301</t>
  </si>
  <si>
    <t xml:space="preserve">P-02772</t>
  </si>
  <si>
    <t xml:space="preserve">P-02773</t>
  </si>
  <si>
    <t xml:space="preserve">P-02774</t>
  </si>
  <si>
    <t xml:space="preserve">P-02775</t>
  </si>
  <si>
    <t xml:space="preserve">P-02776</t>
  </si>
  <si>
    <t xml:space="preserve">P-02777</t>
  </si>
  <si>
    <t xml:space="preserve">CL-1180</t>
  </si>
  <si>
    <t xml:space="preserve">P-02778</t>
  </si>
  <si>
    <t xml:space="preserve">P-02779</t>
  </si>
  <si>
    <t xml:space="preserve">P-02780</t>
  </si>
  <si>
    <t xml:space="preserve">P-02781</t>
  </si>
  <si>
    <t xml:space="preserve">P-02782</t>
  </si>
  <si>
    <t xml:space="preserve">P-02783</t>
  </si>
  <si>
    <t xml:space="preserve">P-02784</t>
  </si>
  <si>
    <t xml:space="preserve">P-02785</t>
  </si>
  <si>
    <t xml:space="preserve">CL-1004</t>
  </si>
  <si>
    <t xml:space="preserve">P-02786</t>
  </si>
  <si>
    <t xml:space="preserve">P-02787</t>
  </si>
  <si>
    <t xml:space="preserve">CL-1360</t>
  </si>
  <si>
    <t xml:space="preserve">P-02788</t>
  </si>
  <si>
    <t xml:space="preserve">CL-1440</t>
  </si>
  <si>
    <t xml:space="preserve">P-02789</t>
  </si>
  <si>
    <t xml:space="preserve">CL-2169</t>
  </si>
  <si>
    <t xml:space="preserve">P-02790</t>
  </si>
  <si>
    <t xml:space="preserve">P-02791</t>
  </si>
  <si>
    <t xml:space="preserve">P-02792</t>
  </si>
  <si>
    <t xml:space="preserve">P-02793</t>
  </si>
  <si>
    <t xml:space="preserve">P-02794</t>
  </si>
  <si>
    <t xml:space="preserve">CL-1263</t>
  </si>
  <si>
    <t xml:space="preserve">P-02795</t>
  </si>
  <si>
    <t xml:space="preserve">P-02796</t>
  </si>
  <si>
    <t xml:space="preserve">CL-1493</t>
  </si>
  <si>
    <t xml:space="preserve">P-02797</t>
  </si>
  <si>
    <t xml:space="preserve">CL-1531</t>
  </si>
  <si>
    <t xml:space="preserve">P-02798</t>
  </si>
  <si>
    <t xml:space="preserve">P-02799</t>
  </si>
  <si>
    <t xml:space="preserve">CL-1715</t>
  </si>
  <si>
    <t xml:space="preserve">P-02800</t>
  </si>
  <si>
    <t xml:space="preserve">CL-0140</t>
  </si>
  <si>
    <t xml:space="preserve">P-02801</t>
  </si>
  <si>
    <t xml:space="preserve">CL-0211</t>
  </si>
  <si>
    <t xml:space="preserve">P-02802</t>
  </si>
  <si>
    <t xml:space="preserve">P-02803</t>
  </si>
  <si>
    <t xml:space="preserve">P-02804</t>
  </si>
  <si>
    <t xml:space="preserve">P-02805</t>
  </si>
  <si>
    <t xml:space="preserve">P-02806</t>
  </si>
  <si>
    <t xml:space="preserve">P-02807</t>
  </si>
  <si>
    <t xml:space="preserve">P-02808</t>
  </si>
  <si>
    <t xml:space="preserve">P-02809</t>
  </si>
  <si>
    <t xml:space="preserve">P-02810</t>
  </si>
  <si>
    <t xml:space="preserve">P-02811</t>
  </si>
  <si>
    <t xml:space="preserve">CL-2082</t>
  </si>
  <si>
    <t xml:space="preserve">P-02812</t>
  </si>
  <si>
    <t xml:space="preserve">CL-0137</t>
  </si>
  <si>
    <t xml:space="preserve">P-02813</t>
  </si>
  <si>
    <t xml:space="preserve">CL-0440</t>
  </si>
  <si>
    <t xml:space="preserve">P-02814</t>
  </si>
  <si>
    <t xml:space="preserve">CL-0525</t>
  </si>
  <si>
    <t xml:space="preserve">P-02815</t>
  </si>
  <si>
    <t xml:space="preserve">P-02816</t>
  </si>
  <si>
    <t xml:space="preserve">P-02817</t>
  </si>
  <si>
    <t xml:space="preserve">CL-0857</t>
  </si>
  <si>
    <t xml:space="preserve">P-02818</t>
  </si>
  <si>
    <t xml:space="preserve">P-02819</t>
  </si>
  <si>
    <t xml:space="preserve">P-02820</t>
  </si>
  <si>
    <t xml:space="preserve">P-02821</t>
  </si>
  <si>
    <t xml:space="preserve">P-02822</t>
  </si>
  <si>
    <t xml:space="preserve">CL-2009</t>
  </si>
  <si>
    <t xml:space="preserve">P-02823</t>
  </si>
  <si>
    <t xml:space="preserve">CL-2348</t>
  </si>
  <si>
    <t xml:space="preserve">P-02824</t>
  </si>
  <si>
    <t xml:space="preserve">P-02825</t>
  </si>
  <si>
    <t xml:space="preserve">CL-0380</t>
  </si>
  <si>
    <t xml:space="preserve">P-02826</t>
  </si>
  <si>
    <t xml:space="preserve">CL-0652</t>
  </si>
  <si>
    <t xml:space="preserve">P-02827</t>
  </si>
  <si>
    <t xml:space="preserve">P-02828</t>
  </si>
  <si>
    <t xml:space="preserve">P-02829</t>
  </si>
  <si>
    <t xml:space="preserve">CL-0999</t>
  </si>
  <si>
    <t xml:space="preserve">P-02830</t>
  </si>
  <si>
    <t xml:space="preserve">CL-1159</t>
  </si>
  <si>
    <t xml:space="preserve">P-02831</t>
  </si>
  <si>
    <t xml:space="preserve">P-02832</t>
  </si>
  <si>
    <t xml:space="preserve">P-02833</t>
  </si>
  <si>
    <t xml:space="preserve">P-02834</t>
  </si>
  <si>
    <t xml:space="preserve">CL-1686</t>
  </si>
  <si>
    <t xml:space="preserve">P-02835</t>
  </si>
  <si>
    <t xml:space="preserve">P-02836</t>
  </si>
  <si>
    <t xml:space="preserve">CL-0012</t>
  </si>
  <si>
    <t xml:space="preserve">P-02837</t>
  </si>
  <si>
    <t xml:space="preserve">P-02838</t>
  </si>
  <si>
    <t xml:space="preserve">P-02839</t>
  </si>
  <si>
    <t xml:space="preserve">CL-0586</t>
  </si>
  <si>
    <t xml:space="preserve">P-02840</t>
  </si>
  <si>
    <t xml:space="preserve">CL-0672</t>
  </si>
  <si>
    <t xml:space="preserve">P-02841</t>
  </si>
  <si>
    <t xml:space="preserve">P-02842</t>
  </si>
  <si>
    <t xml:space="preserve">P-02843</t>
  </si>
  <si>
    <t xml:space="preserve">P-02844</t>
  </si>
  <si>
    <t xml:space="preserve">P-02845</t>
  </si>
  <si>
    <t xml:space="preserve">CL-1539</t>
  </si>
  <si>
    <t xml:space="preserve">P-02846</t>
  </si>
  <si>
    <t xml:space="preserve">P-02847</t>
  </si>
  <si>
    <t xml:space="preserve">CL-1852</t>
  </si>
  <si>
    <t xml:space="preserve">P-02848</t>
  </si>
  <si>
    <t xml:space="preserve">P-02849</t>
  </si>
  <si>
    <t xml:space="preserve">P-02850</t>
  </si>
  <si>
    <t xml:space="preserve">P-02851</t>
  </si>
  <si>
    <t xml:space="preserve">P-02852</t>
  </si>
  <si>
    <t xml:space="preserve">CL-1771</t>
  </si>
  <si>
    <t xml:space="preserve">P-02853</t>
  </si>
  <si>
    <t xml:space="preserve">P-02854</t>
  </si>
  <si>
    <t xml:space="preserve">CL-2231</t>
  </si>
  <si>
    <t xml:space="preserve">P-02855</t>
  </si>
  <si>
    <t xml:space="preserve">P-02856</t>
  </si>
  <si>
    <t xml:space="preserve">P-02857</t>
  </si>
  <si>
    <t xml:space="preserve">P-02858</t>
  </si>
  <si>
    <t xml:space="preserve">P-02859</t>
  </si>
  <si>
    <t xml:space="preserve">P-02860</t>
  </si>
  <si>
    <t xml:space="preserve">CL-1295</t>
  </si>
  <si>
    <t xml:space="preserve">P-02861</t>
  </si>
  <si>
    <t xml:space="preserve">CL-1358</t>
  </si>
  <si>
    <t xml:space="preserve">P-02862</t>
  </si>
  <si>
    <t xml:space="preserve">P-02863</t>
  </si>
  <si>
    <t xml:space="preserve">P-02864</t>
  </si>
  <si>
    <t xml:space="preserve">P-02865</t>
  </si>
  <si>
    <t xml:space="preserve">P-02866</t>
  </si>
  <si>
    <t xml:space="preserve">P-02867</t>
  </si>
  <si>
    <t xml:space="preserve">P-02868</t>
  </si>
  <si>
    <t xml:space="preserve">P-02869</t>
  </si>
  <si>
    <t xml:space="preserve">P-02870</t>
  </si>
  <si>
    <t xml:space="preserve">CL-0965</t>
  </si>
  <si>
    <t xml:space="preserve">P-02871</t>
  </si>
  <si>
    <t xml:space="preserve">CL-1256</t>
  </si>
  <si>
    <t xml:space="preserve">P-02872</t>
  </si>
  <si>
    <t xml:space="preserve">P-02873</t>
  </si>
  <si>
    <t xml:space="preserve">CL-0193</t>
  </si>
  <si>
    <t xml:space="preserve">P-02874</t>
  </si>
  <si>
    <t xml:space="preserve">P-02875</t>
  </si>
  <si>
    <t xml:space="preserve">CL-0334</t>
  </si>
  <si>
    <t xml:space="preserve">P-02876</t>
  </si>
  <si>
    <t xml:space="preserve">P-02877</t>
  </si>
  <si>
    <t xml:space="preserve">P-02878</t>
  </si>
  <si>
    <t xml:space="preserve">CL-1354</t>
  </si>
  <si>
    <t xml:space="preserve">P-02879</t>
  </si>
  <si>
    <t xml:space="preserve">P-02880</t>
  </si>
  <si>
    <t xml:space="preserve">P-02881</t>
  </si>
  <si>
    <t xml:space="preserve">CL-2258</t>
  </si>
  <si>
    <t xml:space="preserve">P-02882</t>
  </si>
  <si>
    <t xml:space="preserve">P-02883</t>
  </si>
  <si>
    <t xml:space="preserve">P-02884</t>
  </si>
  <si>
    <t xml:space="preserve">P-02885</t>
  </si>
  <si>
    <t xml:space="preserve">P-02886</t>
  </si>
  <si>
    <t xml:space="preserve">P-02887</t>
  </si>
  <si>
    <t xml:space="preserve">CL-0258</t>
  </si>
  <si>
    <t xml:space="preserve">P-02888</t>
  </si>
  <si>
    <t xml:space="preserve">CL-0646</t>
  </si>
  <si>
    <t xml:space="preserve">P-02889</t>
  </si>
  <si>
    <t xml:space="preserve">P-02890</t>
  </si>
  <si>
    <t xml:space="preserve">CL-0750</t>
  </si>
  <si>
    <t xml:space="preserve">P-02891</t>
  </si>
  <si>
    <t xml:space="preserve">CL-1385</t>
  </si>
  <si>
    <t xml:space="preserve">P-02892</t>
  </si>
  <si>
    <t xml:space="preserve">CL-1388</t>
  </si>
  <si>
    <t xml:space="preserve">P-02893</t>
  </si>
  <si>
    <t xml:space="preserve">P-02894</t>
  </si>
  <si>
    <t xml:space="preserve">P-02895</t>
  </si>
  <si>
    <t xml:space="preserve">P-02896</t>
  </si>
  <si>
    <t xml:space="preserve">P-02897</t>
  </si>
  <si>
    <t xml:space="preserve">P-02898</t>
  </si>
  <si>
    <t xml:space="preserve">CL-2218</t>
  </si>
  <si>
    <t xml:space="preserve">P-02899</t>
  </si>
  <si>
    <t xml:space="preserve">P-02900</t>
  </si>
  <si>
    <t xml:space="preserve">P-02901</t>
  </si>
  <si>
    <t xml:space="preserve">CL-0208</t>
  </si>
  <si>
    <t xml:space="preserve">P-02902</t>
  </si>
  <si>
    <t xml:space="preserve">P-02903</t>
  </si>
  <si>
    <t xml:space="preserve">P-02904</t>
  </si>
  <si>
    <t xml:space="preserve">P-02905</t>
  </si>
  <si>
    <t xml:space="preserve">P-02906</t>
  </si>
  <si>
    <t xml:space="preserve">P-02907</t>
  </si>
  <si>
    <t xml:space="preserve">CL-1486</t>
  </si>
  <si>
    <t xml:space="preserve">P-02908</t>
  </si>
  <si>
    <t xml:space="preserve">CL-1603</t>
  </si>
  <si>
    <t xml:space="preserve">P-02909</t>
  </si>
  <si>
    <t xml:space="preserve">P-02910</t>
  </si>
  <si>
    <t xml:space="preserve">P-02911</t>
  </si>
  <si>
    <t xml:space="preserve">CL-0068</t>
  </si>
  <si>
    <t xml:space="preserve">P-02912</t>
  </si>
  <si>
    <t xml:space="preserve">P-02913</t>
  </si>
  <si>
    <t xml:space="preserve">P-02914</t>
  </si>
  <si>
    <t xml:space="preserve">P-02915</t>
  </si>
  <si>
    <t xml:space="preserve">P-02916</t>
  </si>
  <si>
    <t xml:space="preserve">P-02917</t>
  </si>
  <si>
    <t xml:space="preserve">P-02918</t>
  </si>
  <si>
    <t xml:space="preserve">P-02919</t>
  </si>
  <si>
    <t xml:space="preserve">P-02920</t>
  </si>
  <si>
    <t xml:space="preserve">P-02921</t>
  </si>
  <si>
    <t xml:space="preserve">P-02922</t>
  </si>
  <si>
    <t xml:space="preserve">P-02923</t>
  </si>
  <si>
    <t xml:space="preserve">P-02924</t>
  </si>
  <si>
    <t xml:space="preserve">CL-1446</t>
  </si>
  <si>
    <t xml:space="preserve">P-02925</t>
  </si>
  <si>
    <t xml:space="preserve">P-02926</t>
  </si>
  <si>
    <t xml:space="preserve">CL-1942</t>
  </si>
  <si>
    <t xml:space="preserve">P-02927</t>
  </si>
  <si>
    <t xml:space="preserve">P-02928</t>
  </si>
  <si>
    <t xml:space="preserve">P-02929</t>
  </si>
  <si>
    <t xml:space="preserve">P-02930</t>
  </si>
  <si>
    <t xml:space="preserve">P-02931</t>
  </si>
  <si>
    <t xml:space="preserve">P-02932</t>
  </si>
  <si>
    <t xml:space="preserve">P-02933</t>
  </si>
  <si>
    <t xml:space="preserve">P-02934</t>
  </si>
  <si>
    <t xml:space="preserve">P-02935</t>
  </si>
  <si>
    <t xml:space="preserve">P-02936</t>
  </si>
  <si>
    <t xml:space="preserve">P-02937</t>
  </si>
  <si>
    <t xml:space="preserve">P-02938</t>
  </si>
  <si>
    <t xml:space="preserve">CL-0724</t>
  </si>
  <si>
    <t xml:space="preserve">P-02939</t>
  </si>
  <si>
    <t xml:space="preserve">P-02940</t>
  </si>
  <si>
    <t xml:space="preserve">P-02941</t>
  </si>
  <si>
    <t xml:space="preserve">P-02942</t>
  </si>
  <si>
    <t xml:space="preserve">P-02943</t>
  </si>
  <si>
    <t xml:space="preserve">P-02944</t>
  </si>
  <si>
    <t xml:space="preserve">P-02945</t>
  </si>
  <si>
    <t xml:space="preserve">P-02946</t>
  </si>
  <si>
    <t xml:space="preserve">P-02947</t>
  </si>
  <si>
    <t xml:space="preserve">P-02948</t>
  </si>
  <si>
    <t xml:space="preserve">CL-2018</t>
  </si>
  <si>
    <t xml:space="preserve">P-02949</t>
  </si>
  <si>
    <t xml:space="preserve">P-02950</t>
  </si>
  <si>
    <t xml:space="preserve">CL-0581</t>
  </si>
  <si>
    <t xml:space="preserve">P-02951</t>
  </si>
  <si>
    <t xml:space="preserve">P-02952</t>
  </si>
  <si>
    <t xml:space="preserve">P-02953</t>
  </si>
  <si>
    <t xml:space="preserve">P-02954</t>
  </si>
  <si>
    <t xml:space="preserve">P-02955</t>
  </si>
  <si>
    <t xml:space="preserve">P-02956</t>
  </si>
  <si>
    <t xml:space="preserve">CL-1429</t>
  </si>
  <si>
    <t xml:space="preserve">P-02957</t>
  </si>
  <si>
    <t xml:space="preserve">CL-1642</t>
  </si>
  <si>
    <t xml:space="preserve">P-02958</t>
  </si>
  <si>
    <t xml:space="preserve">P-02959</t>
  </si>
  <si>
    <t xml:space="preserve">CL-2106</t>
  </si>
  <si>
    <t xml:space="preserve">P-02960</t>
  </si>
  <si>
    <t xml:space="preserve">P-02961</t>
  </si>
  <si>
    <t xml:space="preserve">P-02962</t>
  </si>
  <si>
    <t xml:space="preserve">CL-2310</t>
  </si>
  <si>
    <t xml:space="preserve">P-02963</t>
  </si>
  <si>
    <t xml:space="preserve">CL-0172</t>
  </si>
  <si>
    <t xml:space="preserve">P-02964</t>
  </si>
  <si>
    <t xml:space="preserve">P-02965</t>
  </si>
  <si>
    <t xml:space="preserve">CL-0471</t>
  </si>
  <si>
    <t xml:space="preserve">P-02966</t>
  </si>
  <si>
    <t xml:space="preserve">P-02967</t>
  </si>
  <si>
    <t xml:space="preserve">CL-0927</t>
  </si>
  <si>
    <t xml:space="preserve">P-02968</t>
  </si>
  <si>
    <t xml:space="preserve">P-02969</t>
  </si>
  <si>
    <t xml:space="preserve">CL-1488</t>
  </si>
  <si>
    <t xml:space="preserve">P-02970</t>
  </si>
  <si>
    <t xml:space="preserve">P-02971</t>
  </si>
  <si>
    <t xml:space="preserve">CL-2159</t>
  </si>
  <si>
    <t xml:space="preserve">P-02972</t>
  </si>
  <si>
    <t xml:space="preserve">CL-2161</t>
  </si>
  <si>
    <t xml:space="preserve">P-02973</t>
  </si>
  <si>
    <t xml:space="preserve">P-02974</t>
  </si>
  <si>
    <t xml:space="preserve">P-02975</t>
  </si>
  <si>
    <t xml:space="preserve">P-02976</t>
  </si>
  <si>
    <t xml:space="preserve">P-02977</t>
  </si>
  <si>
    <t xml:space="preserve">P-02978</t>
  </si>
  <si>
    <t xml:space="preserve">CL-1406</t>
  </si>
  <si>
    <t xml:space="preserve">P-02979</t>
  </si>
  <si>
    <t xml:space="preserve">P-02980</t>
  </si>
  <si>
    <t xml:space="preserve">P-02981</t>
  </si>
  <si>
    <t xml:space="preserve">P-02982</t>
  </si>
  <si>
    <t xml:space="preserve">P-02983</t>
  </si>
  <si>
    <t xml:space="preserve">CL-2067</t>
  </si>
  <si>
    <t xml:space="preserve">P-02984</t>
  </si>
  <si>
    <t xml:space="preserve">P-02985</t>
  </si>
  <si>
    <t xml:space="preserve">P-02986</t>
  </si>
  <si>
    <t xml:space="preserve">CL-0021</t>
  </si>
  <si>
    <t xml:space="preserve">P-02987</t>
  </si>
  <si>
    <t xml:space="preserve">P-02988</t>
  </si>
  <si>
    <t xml:space="preserve">CL-0414</t>
  </si>
  <si>
    <t xml:space="preserve">P-02989</t>
  </si>
  <si>
    <t xml:space="preserve">CL-0513</t>
  </si>
  <si>
    <t xml:space="preserve">P-02990</t>
  </si>
  <si>
    <t xml:space="preserve">P-02991</t>
  </si>
  <si>
    <t xml:space="preserve">P-02992</t>
  </si>
  <si>
    <t xml:space="preserve">CL-0916</t>
  </si>
  <si>
    <t xml:space="preserve">P-02993</t>
  </si>
  <si>
    <t xml:space="preserve">P-02994</t>
  </si>
  <si>
    <t xml:space="preserve">P-02995</t>
  </si>
  <si>
    <t xml:space="preserve">P-02996</t>
  </si>
  <si>
    <t xml:space="preserve">P-02997</t>
  </si>
  <si>
    <t xml:space="preserve">P-02998</t>
  </si>
  <si>
    <t xml:space="preserve">P-02999</t>
  </si>
  <si>
    <t xml:space="preserve">P-03000</t>
  </si>
  <si>
    <t xml:space="preserve">P-03001</t>
  </si>
  <si>
    <t xml:space="preserve">CL-0598</t>
  </si>
  <si>
    <t xml:space="preserve">P-03002</t>
  </si>
  <si>
    <t xml:space="preserve">P-03003</t>
  </si>
  <si>
    <t xml:space="preserve">CL-0929</t>
  </si>
  <si>
    <t xml:space="preserve">P-03004</t>
  </si>
  <si>
    <t xml:space="preserve">P-03005</t>
  </si>
  <si>
    <t xml:space="preserve">P-03006</t>
  </si>
  <si>
    <t xml:space="preserve">P-03007</t>
  </si>
  <si>
    <t xml:space="preserve">CL-1655</t>
  </si>
  <si>
    <t xml:space="preserve">P-03008</t>
  </si>
  <si>
    <t xml:space="preserve">CL-1701</t>
  </si>
  <si>
    <t xml:space="preserve">P-03009</t>
  </si>
  <si>
    <t xml:space="preserve">P-03010</t>
  </si>
  <si>
    <t xml:space="preserve">CL-0125</t>
  </si>
  <si>
    <t xml:space="preserve">P-03011</t>
  </si>
  <si>
    <t xml:space="preserve">P-03012</t>
  </si>
  <si>
    <t xml:space="preserve">CL-0366</t>
  </si>
  <si>
    <t xml:space="preserve">P-03013</t>
  </si>
  <si>
    <t xml:space="preserve">CL-0959</t>
  </si>
  <si>
    <t xml:space="preserve">P-03014</t>
  </si>
  <si>
    <t xml:space="preserve">CL-1109</t>
  </si>
  <si>
    <t xml:space="preserve">P-03015</t>
  </si>
  <si>
    <t xml:space="preserve">CL-1141</t>
  </si>
  <si>
    <t xml:space="preserve">P-03016</t>
  </si>
  <si>
    <t xml:space="preserve">P-03017</t>
  </si>
  <si>
    <t xml:space="preserve">CL-1938</t>
  </si>
  <si>
    <t xml:space="preserve">P-03018</t>
  </si>
  <si>
    <t xml:space="preserve">P-03019</t>
  </si>
  <si>
    <t xml:space="preserve">P-03020</t>
  </si>
  <si>
    <t xml:space="preserve">P-03021</t>
  </si>
  <si>
    <t xml:space="preserve">CL-0995</t>
  </si>
  <si>
    <t xml:space="preserve">P-03022</t>
  </si>
  <si>
    <t xml:space="preserve">P-03023</t>
  </si>
  <si>
    <t xml:space="preserve">P-03024</t>
  </si>
  <si>
    <t xml:space="preserve">P-03025</t>
  </si>
  <si>
    <t xml:space="preserve">P-03026</t>
  </si>
  <si>
    <t xml:space="preserve">CL-2103</t>
  </si>
  <si>
    <t xml:space="preserve">P-03027</t>
  </si>
  <si>
    <t xml:space="preserve">P-03028</t>
  </si>
  <si>
    <t xml:space="preserve">P-03029</t>
  </si>
  <si>
    <t xml:space="preserve">P-03030</t>
  </si>
  <si>
    <t xml:space="preserve">P-03031</t>
  </si>
  <si>
    <t xml:space="preserve">P-03032</t>
  </si>
  <si>
    <t xml:space="preserve">P-03033</t>
  </si>
  <si>
    <t xml:space="preserve">P-03034</t>
  </si>
  <si>
    <t xml:space="preserve">P-03035</t>
  </si>
  <si>
    <t xml:space="preserve">P-03036</t>
  </si>
  <si>
    <t xml:space="preserve">P-03037</t>
  </si>
  <si>
    <t xml:space="preserve">CL-1191</t>
  </si>
  <si>
    <t xml:space="preserve">P-03038</t>
  </si>
  <si>
    <t xml:space="preserve">CL-1234</t>
  </si>
  <si>
    <t xml:space="preserve">P-03039</t>
  </si>
  <si>
    <t xml:space="preserve">P-03040</t>
  </si>
  <si>
    <t xml:space="preserve">CL-1752</t>
  </si>
  <si>
    <t xml:space="preserve">P-03041</t>
  </si>
  <si>
    <t xml:space="preserve">P-03042</t>
  </si>
  <si>
    <t xml:space="preserve">P-03043</t>
  </si>
  <si>
    <t xml:space="preserve">CL-0104</t>
  </si>
  <si>
    <t xml:space="preserve">P-03044</t>
  </si>
  <si>
    <t xml:space="preserve">CL-0299</t>
  </si>
  <si>
    <t xml:space="preserve">P-03045</t>
  </si>
  <si>
    <t xml:space="preserve">P-03046</t>
  </si>
  <si>
    <t xml:space="preserve">P-03047</t>
  </si>
  <si>
    <t xml:space="preserve">CL-0574</t>
  </si>
  <si>
    <t xml:space="preserve">P-03048</t>
  </si>
  <si>
    <t xml:space="preserve">P-03049</t>
  </si>
  <si>
    <t xml:space="preserve">P-03050</t>
  </si>
  <si>
    <t xml:space="preserve">CL-0987</t>
  </si>
  <si>
    <t xml:space="preserve">P-03051</t>
  </si>
  <si>
    <t xml:space="preserve">P-03052</t>
  </si>
  <si>
    <t xml:space="preserve">P-03053</t>
  </si>
  <si>
    <t xml:space="preserve">CL-1276</t>
  </si>
  <si>
    <t xml:space="preserve">P-03054</t>
  </si>
  <si>
    <t xml:space="preserve">P-03055</t>
  </si>
  <si>
    <t xml:space="preserve">CL-1497</t>
  </si>
  <si>
    <t xml:space="preserve">P-03056</t>
  </si>
  <si>
    <t xml:space="preserve">P-03057</t>
  </si>
  <si>
    <t xml:space="preserve">P-03058</t>
  </si>
  <si>
    <t xml:space="preserve">P-03059</t>
  </si>
  <si>
    <t xml:space="preserve">CL-2014</t>
  </si>
  <si>
    <t xml:space="preserve">P-03060</t>
  </si>
  <si>
    <t xml:space="preserve">P-03061</t>
  </si>
  <si>
    <t xml:space="preserve">P-03062</t>
  </si>
  <si>
    <t xml:space="preserve">P-03063</t>
  </si>
  <si>
    <t xml:space="preserve">P-03064</t>
  </si>
  <si>
    <t xml:space="preserve">CL-0462</t>
  </si>
  <si>
    <t xml:space="preserve">P-03065</t>
  </si>
  <si>
    <t xml:space="preserve">CL-0466</t>
  </si>
  <si>
    <t xml:space="preserve">P-03066</t>
  </si>
  <si>
    <t xml:space="preserve">CL-0492</t>
  </si>
  <si>
    <t xml:space="preserve">P-03067</t>
  </si>
  <si>
    <t xml:space="preserve">P-03068</t>
  </si>
  <si>
    <t xml:space="preserve">CL-0576</t>
  </si>
  <si>
    <t xml:space="preserve">P-03069</t>
  </si>
  <si>
    <t xml:space="preserve">P-03070</t>
  </si>
  <si>
    <t xml:space="preserve">P-03071</t>
  </si>
  <si>
    <t xml:space="preserve">P-03072</t>
  </si>
  <si>
    <t xml:space="preserve">P-03073</t>
  </si>
  <si>
    <t xml:space="preserve">P-03074</t>
  </si>
  <si>
    <t xml:space="preserve">P-03075</t>
  </si>
  <si>
    <t xml:space="preserve">CL-0250</t>
  </si>
  <si>
    <t xml:space="preserve">P-03076</t>
  </si>
  <si>
    <t xml:space="preserve">P-03077</t>
  </si>
  <si>
    <t xml:space="preserve">CL-0485</t>
  </si>
  <si>
    <t xml:space="preserve">P-03078</t>
  </si>
  <si>
    <t xml:space="preserve">P-03079</t>
  </si>
  <si>
    <t xml:space="preserve">P-03080</t>
  </si>
  <si>
    <t xml:space="preserve">P-03081</t>
  </si>
  <si>
    <t xml:space="preserve">CL-1079</t>
  </si>
  <si>
    <t xml:space="preserve">P-03082</t>
  </si>
  <si>
    <t xml:space="preserve">CL-1519</t>
  </si>
  <si>
    <t xml:space="preserve">P-03083</t>
  </si>
  <si>
    <t xml:space="preserve">CL-1703</t>
  </si>
  <si>
    <t xml:space="preserve">P-03084</t>
  </si>
  <si>
    <t xml:space="preserve">CL-1898</t>
  </si>
  <si>
    <t xml:space="preserve">P-03085</t>
  </si>
  <si>
    <t xml:space="preserve">P-03086</t>
  </si>
  <si>
    <t xml:space="preserve">CL-0100</t>
  </si>
  <si>
    <t xml:space="preserve">P-03087</t>
  </si>
  <si>
    <t xml:space="preserve">P-03088</t>
  </si>
  <si>
    <t xml:space="preserve">CL-0365</t>
  </si>
  <si>
    <t xml:space="preserve">P-03089</t>
  </si>
  <si>
    <t xml:space="preserve">P-03090</t>
  </si>
  <si>
    <t xml:space="preserve">P-03091</t>
  </si>
  <si>
    <t xml:space="preserve">P-03092</t>
  </si>
  <si>
    <t xml:space="preserve">P-03093</t>
  </si>
  <si>
    <t xml:space="preserve">P-03094</t>
  </si>
  <si>
    <t xml:space="preserve">P-03095</t>
  </si>
  <si>
    <t xml:space="preserve">P-03096</t>
  </si>
  <si>
    <t xml:space="preserve">P-03097</t>
  </si>
  <si>
    <t xml:space="preserve">CL-1257</t>
  </si>
  <si>
    <t xml:space="preserve">P-03098</t>
  </si>
  <si>
    <t xml:space="preserve">CL-1941</t>
  </si>
  <si>
    <t xml:space="preserve">P-03099</t>
  </si>
  <si>
    <t xml:space="preserve">P-03100</t>
  </si>
  <si>
    <t xml:space="preserve">P-03101</t>
  </si>
  <si>
    <t xml:space="preserve">CL-2203</t>
  </si>
  <si>
    <t xml:space="preserve">P-03102</t>
  </si>
  <si>
    <t xml:space="preserve">CL-2307</t>
  </si>
  <si>
    <t xml:space="preserve">P-03103</t>
  </si>
  <si>
    <t xml:space="preserve">P-03104</t>
  </si>
  <si>
    <t xml:space="preserve">P-03105</t>
  </si>
  <si>
    <t xml:space="preserve">P-03106</t>
  </si>
  <si>
    <t xml:space="preserve">P-03107</t>
  </si>
  <si>
    <t xml:space="preserve">CL-2173</t>
  </si>
  <si>
    <t xml:space="preserve">P-03108</t>
  </si>
  <si>
    <t xml:space="preserve">CL-0293</t>
  </si>
  <si>
    <t xml:space="preserve">P-03109</t>
  </si>
  <si>
    <t xml:space="preserve">CL-0488</t>
  </si>
  <si>
    <t xml:space="preserve">P-03110</t>
  </si>
  <si>
    <t xml:space="preserve">P-03111</t>
  </si>
  <si>
    <t xml:space="preserve">CL-0836</t>
  </si>
  <si>
    <t xml:space="preserve">P-03112</t>
  </si>
  <si>
    <t xml:space="preserve">CL-0991</t>
  </si>
  <si>
    <t xml:space="preserve">P-03113</t>
  </si>
  <si>
    <t xml:space="preserve">P-03114</t>
  </si>
  <si>
    <t xml:space="preserve">CL-1749</t>
  </si>
  <si>
    <t xml:space="preserve">P-03115</t>
  </si>
  <si>
    <t xml:space="preserve">P-03116</t>
  </si>
  <si>
    <t xml:space="preserve">P-03117</t>
  </si>
  <si>
    <t xml:space="preserve">P-03118</t>
  </si>
  <si>
    <t xml:space="preserve">CL-1042</t>
  </si>
  <si>
    <t xml:space="preserve">P-03119</t>
  </si>
  <si>
    <t xml:space="preserve">P-03120</t>
  </si>
  <si>
    <t xml:space="preserve">P-03121</t>
  </si>
  <si>
    <t xml:space="preserve">P-03122</t>
  </si>
  <si>
    <t xml:space="preserve">P-03123</t>
  </si>
  <si>
    <t xml:space="preserve">P-03124</t>
  </si>
  <si>
    <t xml:space="preserve">P-03125</t>
  </si>
  <si>
    <t xml:space="preserve">P-03126</t>
  </si>
  <si>
    <t xml:space="preserve">P-03127</t>
  </si>
  <si>
    <t xml:space="preserve">P-03128</t>
  </si>
  <si>
    <t xml:space="preserve">CL-1150</t>
  </si>
  <si>
    <t xml:space="preserve">P-03129</t>
  </si>
  <si>
    <t xml:space="preserve">P-03130</t>
  </si>
  <si>
    <t xml:space="preserve">CL-1420</t>
  </si>
  <si>
    <t xml:space="preserve">P-03131</t>
  </si>
  <si>
    <t xml:space="preserve">P-03132</t>
  </si>
  <si>
    <t xml:space="preserve">CL-2036</t>
  </si>
  <si>
    <t xml:space="preserve">P-03133</t>
  </si>
  <si>
    <t xml:space="preserve">CL-2098</t>
  </si>
  <si>
    <t xml:space="preserve">P-03134</t>
  </si>
  <si>
    <t xml:space="preserve">CL-2112</t>
  </si>
  <si>
    <t xml:space="preserve">P-03135</t>
  </si>
  <si>
    <t xml:space="preserve">P-03136</t>
  </si>
  <si>
    <t xml:space="preserve">CL-0008</t>
  </si>
  <si>
    <t xml:space="preserve">P-03137</t>
  </si>
  <si>
    <t xml:space="preserve">P-03138</t>
  </si>
  <si>
    <t xml:space="preserve">P-03139</t>
  </si>
  <si>
    <t xml:space="preserve">P-03140</t>
  </si>
  <si>
    <t xml:space="preserve">P-03141</t>
  </si>
  <si>
    <t xml:space="preserve">P-03142</t>
  </si>
  <si>
    <t xml:space="preserve">P-03143</t>
  </si>
  <si>
    <t xml:space="preserve">P-03144</t>
  </si>
  <si>
    <t xml:space="preserve">P-03145</t>
  </si>
  <si>
    <t xml:space="preserve">P-03146</t>
  </si>
  <si>
    <t xml:space="preserve">CL-0055</t>
  </si>
  <si>
    <t xml:space="preserve">P-03147</t>
  </si>
  <si>
    <t xml:space="preserve">P-03148</t>
  </si>
  <si>
    <t xml:space="preserve">P-03149</t>
  </si>
  <si>
    <t xml:space="preserve">CL-1248</t>
  </si>
  <si>
    <t xml:space="preserve">P-03150</t>
  </si>
  <si>
    <t xml:space="preserve">CL-1570</t>
  </si>
  <si>
    <t xml:space="preserve">P-03151</t>
  </si>
  <si>
    <t xml:space="preserve">P-03152</t>
  </si>
  <si>
    <t xml:space="preserve">P-03153</t>
  </si>
  <si>
    <t xml:space="preserve">P-03154</t>
  </si>
  <si>
    <t xml:space="preserve">CL-1872</t>
  </si>
  <si>
    <t xml:space="preserve">P-03155</t>
  </si>
  <si>
    <t xml:space="preserve">P-03156</t>
  </si>
  <si>
    <t xml:space="preserve">P-03157</t>
  </si>
  <si>
    <t xml:space="preserve">CL-2320</t>
  </si>
  <si>
    <t xml:space="preserve">P-03158</t>
  </si>
  <si>
    <t xml:space="preserve">P-03159</t>
  </si>
  <si>
    <t xml:space="preserve">P-03160</t>
  </si>
  <si>
    <t xml:space="preserve">CL-1032</t>
  </si>
  <si>
    <t xml:space="preserve">P-03161</t>
  </si>
  <si>
    <t xml:space="preserve">P-03162</t>
  </si>
  <si>
    <t xml:space="preserve">CL-1108</t>
  </si>
  <si>
    <t xml:space="preserve">P-03163</t>
  </si>
  <si>
    <t xml:space="preserve">P-03164</t>
  </si>
  <si>
    <t xml:space="preserve">P-03165</t>
  </si>
  <si>
    <t xml:space="preserve">CL-1357</t>
  </si>
  <si>
    <t xml:space="preserve">P-03166</t>
  </si>
  <si>
    <t xml:space="preserve">P-03167</t>
  </si>
  <si>
    <t xml:space="preserve">P-03168</t>
  </si>
  <si>
    <t xml:space="preserve">P-03169</t>
  </si>
  <si>
    <t xml:space="preserve">P-03170</t>
  </si>
  <si>
    <t xml:space="preserve">P-03171</t>
  </si>
  <si>
    <t xml:space="preserve">P-03172</t>
  </si>
  <si>
    <t xml:space="preserve">P-03173</t>
  </si>
  <si>
    <t xml:space="preserve">P-03174</t>
  </si>
  <si>
    <t xml:space="preserve">P-03175</t>
  </si>
  <si>
    <t xml:space="preserve">P-03176</t>
  </si>
  <si>
    <t xml:space="preserve">CL-1817</t>
  </si>
  <si>
    <t xml:space="preserve">P-03177</t>
  </si>
  <si>
    <t xml:space="preserve">P-03178</t>
  </si>
  <si>
    <t xml:space="preserve">P-03179</t>
  </si>
  <si>
    <t xml:space="preserve">P-03180</t>
  </si>
  <si>
    <t xml:space="preserve">P-03181</t>
  </si>
  <si>
    <t xml:space="preserve">P-03182</t>
  </si>
  <si>
    <t xml:space="preserve">CL-0872</t>
  </si>
  <si>
    <t xml:space="preserve">P-03183</t>
  </si>
  <si>
    <t xml:space="preserve">CL-1709</t>
  </si>
  <si>
    <t xml:space="preserve">P-03184</t>
  </si>
  <si>
    <t xml:space="preserve">P-03185</t>
  </si>
  <si>
    <t xml:space="preserve">CL-2248</t>
  </si>
  <si>
    <t xml:space="preserve">P-03186</t>
  </si>
  <si>
    <t xml:space="preserve">CL-0005</t>
  </si>
  <si>
    <t xml:space="preserve">P-03187</t>
  </si>
  <si>
    <t xml:space="preserve">P-03188</t>
  </si>
  <si>
    <t xml:space="preserve">CL-0110</t>
  </si>
  <si>
    <t xml:space="preserve">P-03189</t>
  </si>
  <si>
    <t xml:space="preserve">P-03190</t>
  </si>
  <si>
    <t xml:space="preserve">P-03191</t>
  </si>
  <si>
    <t xml:space="preserve">P-03192</t>
  </si>
  <si>
    <t xml:space="preserve">CL-0726</t>
  </si>
  <si>
    <t xml:space="preserve">P-03193</t>
  </si>
  <si>
    <t xml:space="preserve">P-03194</t>
  </si>
  <si>
    <t xml:space="preserve">P-03195</t>
  </si>
  <si>
    <t xml:space="preserve">CL-1372</t>
  </si>
  <si>
    <t xml:space="preserve">P-03196</t>
  </si>
  <si>
    <t xml:space="preserve">P-03197</t>
  </si>
  <si>
    <t xml:space="preserve">P-03198</t>
  </si>
  <si>
    <t xml:space="preserve">P-03199</t>
  </si>
  <si>
    <t xml:space="preserve">P-03200</t>
  </si>
  <si>
    <t xml:space="preserve">CL-0781</t>
  </si>
  <si>
    <t xml:space="preserve">P-03201</t>
  </si>
  <si>
    <t xml:space="preserve">P-03202</t>
  </si>
  <si>
    <t xml:space="preserve">P-03203</t>
  </si>
  <si>
    <t xml:space="preserve">P-03204</t>
  </si>
  <si>
    <t xml:space="preserve">P-03205</t>
  </si>
  <si>
    <t xml:space="preserve">P-03206</t>
  </si>
  <si>
    <t xml:space="preserve">P-03207</t>
  </si>
  <si>
    <t xml:space="preserve">P-03208</t>
  </si>
  <si>
    <t xml:space="preserve">P-03209</t>
  </si>
  <si>
    <t xml:space="preserve">CL-1237</t>
  </si>
  <si>
    <t xml:space="preserve">P-03210</t>
  </si>
  <si>
    <t xml:space="preserve">CL-1270</t>
  </si>
  <si>
    <t xml:space="preserve">P-03211</t>
  </si>
  <si>
    <t xml:space="preserve">P-03212</t>
  </si>
  <si>
    <t xml:space="preserve">P-03213</t>
  </si>
  <si>
    <t xml:space="preserve">CL-1787</t>
  </si>
  <si>
    <t xml:space="preserve">P-03214</t>
  </si>
  <si>
    <t xml:space="preserve">CL-1788</t>
  </si>
  <si>
    <t xml:space="preserve">P-03215</t>
  </si>
  <si>
    <t xml:space="preserve">P-03216</t>
  </si>
  <si>
    <t xml:space="preserve">P-03217</t>
  </si>
  <si>
    <t xml:space="preserve">P-03218</t>
  </si>
  <si>
    <t xml:space="preserve">P-03219</t>
  </si>
  <si>
    <t xml:space="preserve">P-03220</t>
  </si>
  <si>
    <t xml:space="preserve">P-03221</t>
  </si>
  <si>
    <t xml:space="preserve">CL-1370</t>
  </si>
  <si>
    <t xml:space="preserve">P-03222</t>
  </si>
  <si>
    <t xml:space="preserve">P-03223</t>
  </si>
  <si>
    <t xml:space="preserve">P-03224</t>
  </si>
  <si>
    <t xml:space="preserve">P-03225</t>
  </si>
  <si>
    <t xml:space="preserve">CL-2105</t>
  </si>
  <si>
    <t xml:space="preserve">P-03226</t>
  </si>
  <si>
    <t xml:space="preserve">CL-0122</t>
  </si>
  <si>
    <t xml:space="preserve">P-03227</t>
  </si>
  <si>
    <t xml:space="preserve">P-03228</t>
  </si>
  <si>
    <t xml:space="preserve">CL-0625</t>
  </si>
  <si>
    <t xml:space="preserve">P-03229</t>
  </si>
  <si>
    <t xml:space="preserve">P-03230</t>
  </si>
  <si>
    <t xml:space="preserve">P-03231</t>
  </si>
  <si>
    <t xml:space="preserve">P-03232</t>
  </si>
  <si>
    <t xml:space="preserve">P-03233</t>
  </si>
  <si>
    <t xml:space="preserve">CL-0337</t>
  </si>
  <si>
    <t xml:space="preserve">P-03234</t>
  </si>
  <si>
    <t xml:space="preserve">P-03235</t>
  </si>
  <si>
    <t xml:space="preserve">P-03236</t>
  </si>
  <si>
    <t xml:space="preserve">P-03237</t>
  </si>
  <si>
    <t xml:space="preserve">CL-1289</t>
  </si>
  <si>
    <t xml:space="preserve">P-03238</t>
  </si>
  <si>
    <t xml:space="preserve">P-03239</t>
  </si>
  <si>
    <t xml:space="preserve">P-03240</t>
  </si>
  <si>
    <t xml:space="preserve">CL-1968</t>
  </si>
  <si>
    <t xml:space="preserve">P-03241</t>
  </si>
  <si>
    <t xml:space="preserve">P-03242</t>
  </si>
  <si>
    <t xml:space="preserve">CL-2168</t>
  </si>
  <si>
    <t xml:space="preserve">P-03243</t>
  </si>
  <si>
    <t xml:space="preserve">P-03244</t>
  </si>
  <si>
    <t xml:space="preserve">P-03245</t>
  </si>
  <si>
    <t xml:space="preserve">P-03246</t>
  </si>
  <si>
    <t xml:space="preserve">P-03247</t>
  </si>
  <si>
    <t xml:space="preserve">CL-0420</t>
  </si>
  <si>
    <t xml:space="preserve">P-03248</t>
  </si>
  <si>
    <t xml:space="preserve">P-03249</t>
  </si>
  <si>
    <t xml:space="preserve">P-03250</t>
  </si>
  <si>
    <t xml:space="preserve">P-03251</t>
  </si>
  <si>
    <t xml:space="preserve">CL-0889</t>
  </si>
  <si>
    <t xml:space="preserve">P-03252</t>
  </si>
  <si>
    <t xml:space="preserve">P-03253</t>
  </si>
  <si>
    <t xml:space="preserve">P-03254</t>
  </si>
  <si>
    <t xml:space="preserve">CL-1720</t>
  </si>
  <si>
    <t xml:space="preserve">P-03255</t>
  </si>
  <si>
    <t xml:space="preserve">P-03256</t>
  </si>
  <si>
    <t xml:space="preserve">CL-0543</t>
  </si>
  <si>
    <t xml:space="preserve">P-03257</t>
  </si>
  <si>
    <t xml:space="preserve">P-03258</t>
  </si>
  <si>
    <t xml:space="preserve">CL-1069</t>
  </si>
  <si>
    <t xml:space="preserve">P-03259</t>
  </si>
  <si>
    <t xml:space="preserve">P-03260</t>
  </si>
  <si>
    <t xml:space="preserve">CL-1413</t>
  </si>
  <si>
    <t xml:space="preserve">P-03261</t>
  </si>
  <si>
    <t xml:space="preserve">P-03262</t>
  </si>
  <si>
    <t xml:space="preserve">CL-1739</t>
  </si>
  <si>
    <t xml:space="preserve">P-03263</t>
  </si>
  <si>
    <t xml:space="preserve">CL-1921</t>
  </si>
  <si>
    <t xml:space="preserve">P-03264</t>
  </si>
  <si>
    <t xml:space="preserve">P-03265</t>
  </si>
  <si>
    <t xml:space="preserve">CL-2163</t>
  </si>
  <si>
    <t xml:space="preserve">P-03266</t>
  </si>
  <si>
    <t xml:space="preserve">P-03267</t>
  </si>
  <si>
    <t xml:space="preserve">P-03268</t>
  </si>
  <si>
    <t xml:space="preserve">P-03269</t>
  </si>
  <si>
    <t xml:space="preserve">P-03270</t>
  </si>
  <si>
    <t xml:space="preserve">CL-1058</t>
  </si>
  <si>
    <t xml:space="preserve">P-03271</t>
  </si>
  <si>
    <t xml:space="preserve">P-03272</t>
  </si>
  <si>
    <t xml:space="preserve">CL-1613</t>
  </si>
  <si>
    <t xml:space="preserve">P-03273</t>
  </si>
  <si>
    <t xml:space="preserve">P-03274</t>
  </si>
  <si>
    <t xml:space="preserve">P-03275</t>
  </si>
  <si>
    <t xml:space="preserve">P-03276</t>
  </si>
  <si>
    <t xml:space="preserve">CL-1223</t>
  </si>
  <si>
    <t xml:space="preserve">P-03277</t>
  </si>
  <si>
    <t xml:space="preserve">CL-1296</t>
  </si>
  <si>
    <t xml:space="preserve">P-03278</t>
  </si>
  <si>
    <t xml:space="preserve">P-03279</t>
  </si>
  <si>
    <t xml:space="preserve">P-03280</t>
  </si>
  <si>
    <t xml:space="preserve">CL-0744</t>
  </si>
  <si>
    <t xml:space="preserve">P-03281</t>
  </si>
  <si>
    <t xml:space="preserve">P-03282</t>
  </si>
  <si>
    <t xml:space="preserve">P-03283</t>
  </si>
  <si>
    <t xml:space="preserve">CL-1088</t>
  </si>
  <si>
    <t xml:space="preserve">P-03284</t>
  </si>
  <si>
    <t xml:space="preserve">CL-1212</t>
  </si>
  <si>
    <t xml:space="preserve">P-03285</t>
  </si>
  <si>
    <t xml:space="preserve">P-03286</t>
  </si>
  <si>
    <t xml:space="preserve">P-03287</t>
  </si>
  <si>
    <t xml:space="preserve">P-03288</t>
  </si>
  <si>
    <t xml:space="preserve">CL-0376</t>
  </si>
  <si>
    <t xml:space="preserve">P-03289</t>
  </si>
  <si>
    <t xml:space="preserve">P-03290</t>
  </si>
  <si>
    <t xml:space="preserve">CL-0562</t>
  </si>
  <si>
    <t xml:space="preserve">P-03291</t>
  </si>
  <si>
    <t xml:space="preserve">P-03292</t>
  </si>
  <si>
    <t xml:space="preserve">P-03293</t>
  </si>
  <si>
    <t xml:space="preserve">CL-1222</t>
  </si>
  <si>
    <t xml:space="preserve">P-03294</t>
  </si>
  <si>
    <t xml:space="preserve">CL-1350</t>
  </si>
  <si>
    <t xml:space="preserve">P-03295</t>
  </si>
  <si>
    <t xml:space="preserve">P-03296</t>
  </si>
  <si>
    <t xml:space="preserve">CL-1431</t>
  </si>
  <si>
    <t xml:space="preserve">P-03297</t>
  </si>
  <si>
    <t xml:space="preserve">P-03298</t>
  </si>
  <si>
    <t xml:space="preserve">P-03299</t>
  </si>
  <si>
    <t xml:space="preserve">CL-0114</t>
  </si>
  <si>
    <t xml:space="preserve">P-03300</t>
  </si>
  <si>
    <t xml:space="preserve">P-03301</t>
  </si>
  <si>
    <t xml:space="preserve">P-03302</t>
  </si>
  <si>
    <t xml:space="preserve">CL-0504</t>
  </si>
  <si>
    <t xml:space="preserve">P-03303</t>
  </si>
  <si>
    <t xml:space="preserve">P-03304</t>
  </si>
  <si>
    <t xml:space="preserve">CL-1067</t>
  </si>
  <si>
    <t xml:space="preserve">P-03305</t>
  </si>
  <si>
    <t xml:space="preserve">P-03306</t>
  </si>
  <si>
    <t xml:space="preserve">P-03307</t>
  </si>
  <si>
    <t xml:space="preserve">CL-1185</t>
  </si>
  <si>
    <t xml:space="preserve">P-03308</t>
  </si>
  <si>
    <t xml:space="preserve">P-03309</t>
  </si>
  <si>
    <t xml:space="preserve">CL-1828</t>
  </si>
  <si>
    <t xml:space="preserve">P-03310</t>
  </si>
  <si>
    <t xml:space="preserve">CL-0001</t>
  </si>
  <si>
    <t xml:space="preserve">P-03311</t>
  </si>
  <si>
    <t xml:space="preserve">P-03312</t>
  </si>
  <si>
    <t xml:space="preserve">P-03313</t>
  </si>
  <si>
    <t xml:space="preserve">P-03314</t>
  </si>
  <si>
    <t xml:space="preserve">P-03315</t>
  </si>
  <si>
    <t xml:space="preserve">CL-0896</t>
  </si>
  <si>
    <t xml:space="preserve">P-03316</t>
  </si>
  <si>
    <t xml:space="preserve">P-03317</t>
  </si>
  <si>
    <t xml:space="preserve">P-03318</t>
  </si>
  <si>
    <t xml:space="preserve">P-03319</t>
  </si>
  <si>
    <t xml:space="preserve">P-03320</t>
  </si>
  <si>
    <t xml:space="preserve">P-03321</t>
  </si>
  <si>
    <t xml:space="preserve">CL-0239</t>
  </si>
  <si>
    <t xml:space="preserve">P-03322</t>
  </si>
  <si>
    <t xml:space="preserve">P-03323</t>
  </si>
  <si>
    <t xml:space="preserve">P-03324</t>
  </si>
  <si>
    <t xml:space="preserve">P-03325</t>
  </si>
  <si>
    <t xml:space="preserve">P-03326</t>
  </si>
  <si>
    <t xml:space="preserve">CL-0814</t>
  </si>
  <si>
    <t xml:space="preserve">P-03327</t>
  </si>
  <si>
    <t xml:space="preserve">P-03328</t>
  </si>
  <si>
    <t xml:space="preserve">CL-1254</t>
  </si>
  <si>
    <t xml:space="preserve">P-03329</t>
  </si>
  <si>
    <t xml:space="preserve">P-03330</t>
  </si>
  <si>
    <t xml:space="preserve">P-03331</t>
  </si>
  <si>
    <t xml:space="preserve">CL-1867</t>
  </si>
  <si>
    <t xml:space="preserve">P-03332</t>
  </si>
  <si>
    <t xml:space="preserve">P-03333</t>
  </si>
  <si>
    <t xml:space="preserve">P-03334</t>
  </si>
  <si>
    <t xml:space="preserve">P-03335</t>
  </si>
  <si>
    <t xml:space="preserve">P-03336</t>
  </si>
  <si>
    <t xml:space="preserve">P-03337</t>
  </si>
  <si>
    <t xml:space="preserve">CL-0748</t>
  </si>
  <si>
    <t xml:space="preserve">P-03338</t>
  </si>
  <si>
    <t xml:space="preserve">CL-0829</t>
  </si>
  <si>
    <t xml:space="preserve">P-03339</t>
  </si>
  <si>
    <t xml:space="preserve">P-03340</t>
  </si>
  <si>
    <t xml:space="preserve">P-03341</t>
  </si>
  <si>
    <t xml:space="preserve">P-03342</t>
  </si>
  <si>
    <t xml:space="preserve">P-03343</t>
  </si>
  <si>
    <t xml:space="preserve">P-03344</t>
  </si>
  <si>
    <t xml:space="preserve">P-03345</t>
  </si>
  <si>
    <t xml:space="preserve">CL-1899</t>
  </si>
  <si>
    <t xml:space="preserve">P-03346</t>
  </si>
  <si>
    <t xml:space="preserve">CL-0237</t>
  </si>
  <si>
    <t xml:space="preserve">P-03347</t>
  </si>
  <si>
    <t xml:space="preserve">P-03348</t>
  </si>
  <si>
    <t xml:space="preserve">CL-0794</t>
  </si>
  <si>
    <t xml:space="preserve">P-03349</t>
  </si>
  <si>
    <t xml:space="preserve">CL-0879</t>
  </si>
  <si>
    <t xml:space="preserve">P-03350</t>
  </si>
  <si>
    <t xml:space="preserve">CL-1102</t>
  </si>
  <si>
    <t xml:space="preserve">P-03351</t>
  </si>
  <si>
    <t xml:space="preserve">P-03352</t>
  </si>
  <si>
    <t xml:space="preserve">P-03353</t>
  </si>
  <si>
    <t xml:space="preserve">P-03354</t>
  </si>
  <si>
    <t xml:space="preserve">P-03355</t>
  </si>
  <si>
    <t xml:space="preserve">CL-2400</t>
  </si>
  <si>
    <t xml:space="preserve">P-03356</t>
  </si>
  <si>
    <t xml:space="preserve">P-03357</t>
  </si>
  <si>
    <t xml:space="preserve">P-03358</t>
  </si>
  <si>
    <t xml:space="preserve">CL-0435</t>
  </si>
  <si>
    <t xml:space="preserve">P-03359</t>
  </si>
  <si>
    <t xml:space="preserve">P-03360</t>
  </si>
  <si>
    <t xml:space="preserve">P-03361</t>
  </si>
  <si>
    <t xml:space="preserve">P-03362</t>
  </si>
  <si>
    <t xml:space="preserve">P-03363</t>
  </si>
  <si>
    <t xml:space="preserve">CL-1933</t>
  </si>
  <si>
    <t xml:space="preserve">P-03364</t>
  </si>
  <si>
    <t xml:space="preserve">P-03365</t>
  </si>
  <si>
    <t xml:space="preserve">P-03366</t>
  </si>
  <si>
    <t xml:space="preserve">CL-0002</t>
  </si>
  <si>
    <t xml:space="preserve">P-03367</t>
  </si>
  <si>
    <t xml:space="preserve">CL-0051</t>
  </si>
  <si>
    <t xml:space="preserve">P-03368</t>
  </si>
  <si>
    <t xml:space="preserve">CL-0425</t>
  </si>
  <si>
    <t xml:space="preserve">P-03369</t>
  </si>
  <si>
    <t xml:space="preserve">CL-0878</t>
  </si>
  <si>
    <t xml:space="preserve">P-03370</t>
  </si>
  <si>
    <t xml:space="preserve">CL-0925</t>
  </si>
  <si>
    <t xml:space="preserve">P-03371</t>
  </si>
  <si>
    <t xml:space="preserve">P-03372</t>
  </si>
  <si>
    <t xml:space="preserve">P-03373</t>
  </si>
  <si>
    <t xml:space="preserve">CL-2237</t>
  </si>
  <si>
    <t xml:space="preserve">P-03374</t>
  </si>
  <si>
    <t xml:space="preserve">P-03375</t>
  </si>
  <si>
    <t xml:space="preserve">P-03376</t>
  </si>
  <si>
    <t xml:space="preserve">P-03377</t>
  </si>
  <si>
    <t xml:space="preserve">P-03378</t>
  </si>
  <si>
    <t xml:space="preserve">P-03379</t>
  </si>
  <si>
    <t xml:space="preserve">P-03380</t>
  </si>
  <si>
    <t xml:space="preserve">P-03381</t>
  </si>
  <si>
    <t xml:space="preserve">P-03382</t>
  </si>
  <si>
    <t xml:space="preserve">P-03383</t>
  </si>
  <si>
    <t xml:space="preserve">P-03384</t>
  </si>
  <si>
    <t xml:space="preserve">CL-1855</t>
  </si>
  <si>
    <t xml:space="preserve">P-03385</t>
  </si>
  <si>
    <t xml:space="preserve">CL-1875</t>
  </si>
  <si>
    <t xml:space="preserve">P-03386</t>
  </si>
  <si>
    <t xml:space="preserve">P-03387</t>
  </si>
  <si>
    <t xml:space="preserve">P-03388</t>
  </si>
  <si>
    <t xml:space="preserve">CL-2097</t>
  </si>
  <si>
    <t xml:space="preserve">P-03389</t>
  </si>
  <si>
    <t xml:space="preserve">P-03390</t>
  </si>
  <si>
    <t xml:space="preserve">P-03391</t>
  </si>
  <si>
    <t xml:space="preserve">CL-0101</t>
  </si>
  <si>
    <t xml:space="preserve">P-03392</t>
  </si>
  <si>
    <t xml:space="preserve">P-03393</t>
  </si>
  <si>
    <t xml:space="preserve">P-03394</t>
  </si>
  <si>
    <t xml:space="preserve">P-03395</t>
  </si>
  <si>
    <t xml:space="preserve">P-03396</t>
  </si>
  <si>
    <t xml:space="preserve">P-03397</t>
  </si>
  <si>
    <t xml:space="preserve">P-03398</t>
  </si>
  <si>
    <t xml:space="preserve">P-03399</t>
  </si>
  <si>
    <t xml:space="preserve">CL-2135</t>
  </si>
  <si>
    <t xml:space="preserve">P-03400</t>
  </si>
  <si>
    <t xml:space="preserve">P-03401</t>
  </si>
  <si>
    <t xml:space="preserve">P-03402</t>
  </si>
  <si>
    <t xml:space="preserve">P-03403</t>
  </si>
  <si>
    <t xml:space="preserve">P-03404</t>
  </si>
  <si>
    <t xml:space="preserve">P-03405</t>
  </si>
  <si>
    <t xml:space="preserve">P-03406</t>
  </si>
  <si>
    <t xml:space="preserve">P-03407</t>
  </si>
  <si>
    <t xml:space="preserve">P-03408</t>
  </si>
  <si>
    <t xml:space="preserve">P-03409</t>
  </si>
  <si>
    <t xml:space="preserve">P-03410</t>
  </si>
  <si>
    <t xml:space="preserve">P-03411</t>
  </si>
  <si>
    <t xml:space="preserve">P-03412</t>
  </si>
  <si>
    <t xml:space="preserve">CL-1571</t>
  </si>
  <si>
    <t xml:space="preserve">P-03413</t>
  </si>
  <si>
    <t xml:space="preserve">CL-0166</t>
  </si>
  <si>
    <t xml:space="preserve">P-03414</t>
  </si>
  <si>
    <t xml:space="preserve">P-03415</t>
  </si>
  <si>
    <t xml:space="preserve">P-03416</t>
  </si>
  <si>
    <t xml:space="preserve">P-03417</t>
  </si>
  <si>
    <t xml:space="preserve">P-03418</t>
  </si>
  <si>
    <t xml:space="preserve">P-03419</t>
  </si>
  <si>
    <t xml:space="preserve">CL-1849</t>
  </si>
  <si>
    <t xml:space="preserve">P-03420</t>
  </si>
  <si>
    <t xml:space="preserve">P-03421</t>
  </si>
  <si>
    <t xml:space="preserve">P-03422</t>
  </si>
  <si>
    <t xml:space="preserve">CL-0163</t>
  </si>
  <si>
    <t xml:space="preserve">P-03423</t>
  </si>
  <si>
    <t xml:space="preserve">P-03424</t>
  </si>
  <si>
    <t xml:space="preserve">P-03425</t>
  </si>
  <si>
    <t xml:space="preserve">CL-1153</t>
  </si>
  <si>
    <t xml:space="preserve">P-03426</t>
  </si>
  <si>
    <t xml:space="preserve">P-03427</t>
  </si>
  <si>
    <t xml:space="preserve">CL-1462</t>
  </si>
  <si>
    <t xml:space="preserve">P-03428</t>
  </si>
  <si>
    <t xml:space="preserve">CL-1646</t>
  </si>
  <si>
    <t xml:space="preserve">P-03429</t>
  </si>
  <si>
    <t xml:space="preserve">P-03430</t>
  </si>
  <si>
    <t xml:space="preserve">P-03431</t>
  </si>
  <si>
    <t xml:space="preserve">P-03432</t>
  </si>
  <si>
    <t xml:space="preserve">P-03433</t>
  </si>
  <si>
    <t xml:space="preserve">CL-0536</t>
  </si>
  <si>
    <t xml:space="preserve">P-03434</t>
  </si>
  <si>
    <t xml:space="preserve">P-03435</t>
  </si>
  <si>
    <t xml:space="preserve">CL-1344</t>
  </si>
  <si>
    <t xml:space="preserve">P-03436</t>
  </si>
  <si>
    <t xml:space="preserve">CL-1517</t>
  </si>
  <si>
    <t xml:space="preserve">P-03437</t>
  </si>
  <si>
    <t xml:space="preserve">P-03438</t>
  </si>
  <si>
    <t xml:space="preserve">P-03439</t>
  </si>
  <si>
    <t xml:space="preserve">P-03440</t>
  </si>
  <si>
    <t xml:space="preserve">P-03441</t>
  </si>
  <si>
    <t xml:space="preserve">P-03442</t>
  </si>
  <si>
    <t xml:space="preserve">P-03443</t>
  </si>
  <si>
    <t xml:space="preserve">P-03444</t>
  </si>
  <si>
    <t xml:space="preserve">P-03445</t>
  </si>
  <si>
    <t xml:space="preserve">CL-2373</t>
  </si>
  <si>
    <t xml:space="preserve">P-03446</t>
  </si>
  <si>
    <t xml:space="preserve">P-03447</t>
  </si>
  <si>
    <t xml:space="preserve">P-03448</t>
  </si>
  <si>
    <t xml:space="preserve">CL-0932</t>
  </si>
  <si>
    <t xml:space="preserve">P-03449</t>
  </si>
  <si>
    <t xml:space="preserve">P-03450</t>
  </si>
  <si>
    <t xml:space="preserve">P-03451</t>
  </si>
  <si>
    <t xml:space="preserve">P-03452</t>
  </si>
  <si>
    <t xml:space="preserve">CL-0044</t>
  </si>
  <si>
    <t xml:space="preserve">P-03453</t>
  </si>
  <si>
    <t xml:space="preserve">CL-0065</t>
  </si>
  <si>
    <t xml:space="preserve">P-03454</t>
  </si>
  <si>
    <t xml:space="preserve">P-03455</t>
  </si>
  <si>
    <t xml:space="preserve">P-03456</t>
  </si>
  <si>
    <t xml:space="preserve">P-03457</t>
  </si>
  <si>
    <t xml:space="preserve">CL-0682</t>
  </si>
  <si>
    <t xml:space="preserve">P-03458</t>
  </si>
  <si>
    <t xml:space="preserve">P-03459</t>
  </si>
  <si>
    <t xml:space="preserve">CL-0762</t>
  </si>
  <si>
    <t xml:space="preserve">P-03460</t>
  </si>
  <si>
    <t xml:space="preserve">P-03461</t>
  </si>
  <si>
    <t xml:space="preserve">P-03462</t>
  </si>
  <si>
    <t xml:space="preserve">P-03463</t>
  </si>
  <si>
    <t xml:space="preserve">P-03464</t>
  </si>
  <si>
    <t xml:space="preserve">P-03465</t>
  </si>
  <si>
    <t xml:space="preserve">CL-2088</t>
  </si>
  <si>
    <t xml:space="preserve">P-03466</t>
  </si>
  <si>
    <t xml:space="preserve">CL-2192</t>
  </si>
  <si>
    <t xml:space="preserve">P-03467</t>
  </si>
  <si>
    <t xml:space="preserve">P-03468</t>
  </si>
  <si>
    <t xml:space="preserve">P-03469</t>
  </si>
  <si>
    <t xml:space="preserve">P-03470</t>
  </si>
  <si>
    <t xml:space="preserve">P-03471</t>
  </si>
  <si>
    <t xml:space="preserve">P-03472</t>
  </si>
  <si>
    <t xml:space="preserve">CL-0888</t>
  </si>
  <si>
    <t xml:space="preserve">P-03473</t>
  </si>
  <si>
    <t xml:space="preserve">P-03474</t>
  </si>
  <si>
    <t xml:space="preserve">P-03475</t>
  </si>
  <si>
    <t xml:space="preserve">CL-2390</t>
  </si>
  <si>
    <t xml:space="preserve">P-03476</t>
  </si>
  <si>
    <t xml:space="preserve">CL-0015</t>
  </si>
  <si>
    <t xml:space="preserve">P-03477</t>
  </si>
  <si>
    <t xml:space="preserve">CL-1503</t>
  </si>
  <si>
    <t xml:space="preserve">P-03478</t>
  </si>
  <si>
    <t xml:space="preserve">P-03479</t>
  </si>
  <si>
    <t xml:space="preserve">P-03480</t>
  </si>
  <si>
    <t xml:space="preserve">CL-1888</t>
  </si>
  <si>
    <t xml:space="preserve">P-03481</t>
  </si>
  <si>
    <t xml:space="preserve">P-03482</t>
  </si>
  <si>
    <t xml:space="preserve">CL-1998</t>
  </si>
  <si>
    <t xml:space="preserve">P-03483</t>
  </si>
  <si>
    <t xml:space="preserve">CL-2046</t>
  </si>
  <si>
    <t xml:space="preserve">P-03484</t>
  </si>
  <si>
    <t xml:space="preserve">CL-0088</t>
  </si>
  <si>
    <t xml:space="preserve">P-03485</t>
  </si>
  <si>
    <t xml:space="preserve">P-03486</t>
  </si>
  <si>
    <t xml:space="preserve">P-03487</t>
  </si>
  <si>
    <t xml:space="preserve">P-03488</t>
  </si>
  <si>
    <t xml:space="preserve">P-03489</t>
  </si>
  <si>
    <t xml:space="preserve">P-03490</t>
  </si>
  <si>
    <t xml:space="preserve">P-03491</t>
  </si>
  <si>
    <t xml:space="preserve">P-03492</t>
  </si>
  <si>
    <t xml:space="preserve">P-03493</t>
  </si>
  <si>
    <t xml:space="preserve">P-03494</t>
  </si>
  <si>
    <t xml:space="preserve">CL-1671</t>
  </si>
  <si>
    <t xml:space="preserve">P-03495</t>
  </si>
  <si>
    <t xml:space="preserve">CL-1985</t>
  </si>
  <si>
    <t xml:space="preserve">P-03496</t>
  </si>
  <si>
    <t xml:space="preserve">P-03497</t>
  </si>
  <si>
    <t xml:space="preserve">P-03498</t>
  </si>
  <si>
    <t xml:space="preserve">P-03499</t>
  </si>
  <si>
    <t xml:space="preserve">CL-1114</t>
  </si>
  <si>
    <t xml:space="preserve">P-03500</t>
  </si>
  <si>
    <t xml:space="preserve">P-03501</t>
  </si>
  <si>
    <t xml:space="preserve">CL-1384</t>
  </si>
  <si>
    <t xml:space="preserve">P-03502</t>
  </si>
  <si>
    <t xml:space="preserve">P-03503</t>
  </si>
  <si>
    <t xml:space="preserve">P-03504</t>
  </si>
  <si>
    <t xml:space="preserve">P-03505</t>
  </si>
  <si>
    <t xml:space="preserve">CL-1918</t>
  </si>
  <si>
    <t xml:space="preserve">P-03506</t>
  </si>
  <si>
    <t xml:space="preserve">CL-1957</t>
  </si>
  <si>
    <t xml:space="preserve">P-03507</t>
  </si>
  <si>
    <t xml:space="preserve">CL-1977</t>
  </si>
  <si>
    <t xml:space="preserve">P-03508</t>
  </si>
  <si>
    <t xml:space="preserve">P-03509</t>
  </si>
  <si>
    <t xml:space="preserve">P-03510</t>
  </si>
  <si>
    <t xml:space="preserve">P-03511</t>
  </si>
  <si>
    <t xml:space="preserve">CL-0833</t>
  </si>
  <si>
    <t xml:space="preserve">P-03512</t>
  </si>
  <si>
    <t xml:space="preserve">CL-0865</t>
  </si>
  <si>
    <t xml:space="preserve">P-03513</t>
  </si>
  <si>
    <t xml:space="preserve">CL-1089</t>
  </si>
  <si>
    <t xml:space="preserve">P-03514</t>
  </si>
  <si>
    <t xml:space="preserve">P-03515</t>
  </si>
  <si>
    <t xml:space="preserve">P-03516</t>
  </si>
  <si>
    <t xml:space="preserve">P-03517</t>
  </si>
  <si>
    <t xml:space="preserve">P-03518</t>
  </si>
  <si>
    <t xml:space="preserve">CL-2028</t>
  </si>
  <si>
    <t xml:space="preserve">P-03519</t>
  </si>
  <si>
    <t xml:space="preserve">P-03520</t>
  </si>
  <si>
    <t xml:space="preserve">CL-2149</t>
  </si>
  <si>
    <t xml:space="preserve">P-03521</t>
  </si>
  <si>
    <t xml:space="preserve">CL-0076</t>
  </si>
  <si>
    <t xml:space="preserve">P-03522</t>
  </si>
  <si>
    <t xml:space="preserve">CL-0111</t>
  </si>
  <si>
    <t xml:space="preserve">P-03523</t>
  </si>
  <si>
    <t xml:space="preserve">P-03524</t>
  </si>
  <si>
    <t xml:space="preserve">P-03525</t>
  </si>
  <si>
    <t xml:space="preserve">P-03526</t>
  </si>
  <si>
    <t xml:space="preserve">P-03527</t>
  </si>
  <si>
    <t xml:space="preserve">P-03528</t>
  </si>
  <si>
    <t xml:space="preserve">P-03529</t>
  </si>
  <si>
    <t xml:space="preserve">CL-1035</t>
  </si>
  <si>
    <t xml:space="preserve">P-03530</t>
  </si>
  <si>
    <t xml:space="preserve">CL-1533</t>
  </si>
  <si>
    <t xml:space="preserve">P-03531</t>
  </si>
  <si>
    <t xml:space="preserve">P-03532</t>
  </si>
  <si>
    <t xml:space="preserve">P-03533</t>
  </si>
  <si>
    <t xml:space="preserve">P-03534</t>
  </si>
  <si>
    <t xml:space="preserve">P-03535</t>
  </si>
  <si>
    <t xml:space="preserve">CL-0143</t>
  </si>
  <si>
    <t xml:space="preserve">P-03536</t>
  </si>
  <si>
    <t xml:space="preserve">P-03537</t>
  </si>
  <si>
    <t xml:space="preserve">P-03538</t>
  </si>
  <si>
    <t xml:space="preserve">P-03539</t>
  </si>
  <si>
    <t xml:space="preserve">CL-1070</t>
  </si>
  <si>
    <t xml:space="preserve">P-03540</t>
  </si>
  <si>
    <t xml:space="preserve">CL-1269</t>
  </si>
  <si>
    <t xml:space="preserve">P-03541</t>
  </si>
  <si>
    <t xml:space="preserve">CL-1492</t>
  </si>
  <si>
    <t xml:space="preserve">P-03542</t>
  </si>
  <si>
    <t xml:space="preserve">P-03543</t>
  </si>
  <si>
    <t xml:space="preserve">CL-2268</t>
  </si>
  <si>
    <t xml:space="preserve">P-03544</t>
  </si>
  <si>
    <t xml:space="preserve">P-03545</t>
  </si>
  <si>
    <t xml:space="preserve">P-03546</t>
  </si>
  <si>
    <t xml:space="preserve">CL-0634</t>
  </si>
  <si>
    <t xml:space="preserve">P-03547</t>
  </si>
  <si>
    <t xml:space="preserve">P-03548</t>
  </si>
  <si>
    <t xml:space="preserve">CL-1825</t>
  </si>
  <si>
    <t xml:space="preserve">P-03549</t>
  </si>
  <si>
    <t xml:space="preserve">P-03550</t>
  </si>
  <si>
    <t xml:space="preserve">P-03551</t>
  </si>
  <si>
    <t xml:space="preserve">P-03552</t>
  </si>
  <si>
    <t xml:space="preserve">P-03553</t>
  </si>
  <si>
    <t xml:space="preserve">CL-0487</t>
  </si>
  <si>
    <t xml:space="preserve">P-03554</t>
  </si>
  <si>
    <t xml:space="preserve">CL-0642</t>
  </si>
  <si>
    <t xml:space="preserve">P-03555</t>
  </si>
  <si>
    <t xml:space="preserve">CL-0715</t>
  </si>
  <si>
    <t xml:space="preserve">P-03556</t>
  </si>
  <si>
    <t xml:space="preserve">CL-0803</t>
  </si>
  <si>
    <t xml:space="preserve">P-03557</t>
  </si>
  <si>
    <t xml:space="preserve">P-03558</t>
  </si>
  <si>
    <t xml:space="preserve">P-03559</t>
  </si>
  <si>
    <t xml:space="preserve">P-03560</t>
  </si>
  <si>
    <t xml:space="preserve">P-03561</t>
  </si>
  <si>
    <t xml:space="preserve">CL-1706</t>
  </si>
  <si>
    <t xml:space="preserve">P-03562</t>
  </si>
  <si>
    <t xml:space="preserve">P-03563</t>
  </si>
  <si>
    <t xml:space="preserve">P-03564</t>
  </si>
  <si>
    <t xml:space="preserve">P-03565</t>
  </si>
  <si>
    <t xml:space="preserve">P-03566</t>
  </si>
  <si>
    <t xml:space="preserve">CL-0359</t>
  </si>
  <si>
    <t xml:space="preserve">P-03567</t>
  </si>
  <si>
    <t xml:space="preserve">P-03568</t>
  </si>
  <si>
    <t xml:space="preserve">P-03569</t>
  </si>
  <si>
    <t xml:space="preserve">P-03570</t>
  </si>
  <si>
    <t xml:space="preserve">P-03571</t>
  </si>
  <si>
    <t xml:space="preserve">CL-2104</t>
  </si>
  <si>
    <t xml:space="preserve">P-03572</t>
  </si>
  <si>
    <t xml:space="preserve">P-03573</t>
  </si>
  <si>
    <t xml:space="preserve">CL-0222</t>
  </si>
  <si>
    <t xml:space="preserve">P-03574</t>
  </si>
  <si>
    <t xml:space="preserve">CL-0674</t>
  </si>
  <si>
    <t xml:space="preserve">P-03575</t>
  </si>
  <si>
    <t xml:space="preserve">P-03576</t>
  </si>
  <si>
    <t xml:space="preserve">P-03577</t>
  </si>
  <si>
    <t xml:space="preserve">CL-1375</t>
  </si>
  <si>
    <t xml:space="preserve">P-03578</t>
  </si>
  <si>
    <t xml:space="preserve">CL-1727</t>
  </si>
  <si>
    <t xml:space="preserve">P-03579</t>
  </si>
  <si>
    <t xml:space="preserve">P-03580</t>
  </si>
  <si>
    <t xml:space="preserve">P-03581</t>
  </si>
  <si>
    <t xml:space="preserve">P-03582</t>
  </si>
  <si>
    <t xml:space="preserve">P-03583</t>
  </si>
  <si>
    <t xml:space="preserve">P-03584</t>
  </si>
  <si>
    <t xml:space="preserve">CL-0486</t>
  </si>
  <si>
    <t xml:space="preserve">P-03585</t>
  </si>
  <si>
    <t xml:space="preserve">P-03586</t>
  </si>
  <si>
    <t xml:space="preserve">CL-1043</t>
  </si>
  <si>
    <t xml:space="preserve">P-03587</t>
  </si>
  <si>
    <t xml:space="preserve">P-03588</t>
  </si>
  <si>
    <t xml:space="preserve">P-03589</t>
  </si>
  <si>
    <t xml:space="preserve">P-03590</t>
  </si>
  <si>
    <t xml:space="preserve">P-03591</t>
  </si>
  <si>
    <t xml:space="preserve">P-03592</t>
  </si>
  <si>
    <t xml:space="preserve">CL-0631</t>
  </si>
  <si>
    <t xml:space="preserve">P-03593</t>
  </si>
  <si>
    <t xml:space="preserve">P-03594</t>
  </si>
  <si>
    <t xml:space="preserve">CL-1064</t>
  </si>
  <si>
    <t xml:space="preserve">P-03595</t>
  </si>
  <si>
    <t xml:space="preserve">P-03596</t>
  </si>
  <si>
    <t xml:space="preserve">CL-1266</t>
  </si>
  <si>
    <t xml:space="preserve">P-03597</t>
  </si>
  <si>
    <t xml:space="preserve">P-03598</t>
  </si>
  <si>
    <t xml:space="preserve">P-03599</t>
  </si>
  <si>
    <t xml:space="preserve">P-03600</t>
  </si>
  <si>
    <t xml:space="preserve">P-03601</t>
  </si>
  <si>
    <t xml:space="preserve">P-03602</t>
  </si>
  <si>
    <t xml:space="preserve">P-03603</t>
  </si>
  <si>
    <t xml:space="preserve">P-03604</t>
  </si>
  <si>
    <t xml:space="preserve">P-03605</t>
  </si>
  <si>
    <t xml:space="preserve">CL-0936</t>
  </si>
  <si>
    <t xml:space="preserve">P-03606</t>
  </si>
  <si>
    <t xml:space="preserve">CL-1389</t>
  </si>
  <si>
    <t xml:space="preserve">P-03607</t>
  </si>
  <si>
    <t xml:space="preserve">P-03608</t>
  </si>
  <si>
    <t xml:space="preserve">CL-1912</t>
  </si>
  <si>
    <t xml:space="preserve">P-03609</t>
  </si>
  <si>
    <t xml:space="preserve">P-03610</t>
  </si>
  <si>
    <t xml:space="preserve">P-03611</t>
  </si>
  <si>
    <t xml:space="preserve">CL-2311</t>
  </si>
  <si>
    <t xml:space="preserve">P-03612</t>
  </si>
  <si>
    <t xml:space="preserve">P-03613</t>
  </si>
  <si>
    <t xml:space="preserve">P-03614</t>
  </si>
  <si>
    <t xml:space="preserve">CL-0632</t>
  </si>
  <si>
    <t xml:space="preserve">P-03615</t>
  </si>
  <si>
    <t xml:space="preserve">P-03616</t>
  </si>
  <si>
    <t xml:space="preserve">CL-0848</t>
  </si>
  <si>
    <t xml:space="preserve">P-03617</t>
  </si>
  <si>
    <t xml:space="preserve">P-03618</t>
  </si>
  <si>
    <t xml:space="preserve">CL-1216</t>
  </si>
  <si>
    <t xml:space="preserve">P-03619</t>
  </si>
  <si>
    <t xml:space="preserve">P-03620</t>
  </si>
  <si>
    <t xml:space="preserve">CL-2255</t>
  </si>
  <si>
    <t xml:space="preserve">P-03621</t>
  </si>
  <si>
    <t xml:space="preserve">P-03622</t>
  </si>
  <si>
    <t xml:space="preserve">P-03623</t>
  </si>
  <si>
    <t xml:space="preserve">P-03624</t>
  </si>
  <si>
    <t xml:space="preserve">P-03625</t>
  </si>
  <si>
    <t xml:space="preserve">CL-1567</t>
  </si>
  <si>
    <t xml:space="preserve">P-03626</t>
  </si>
  <si>
    <t xml:space="preserve">CL-2352</t>
  </si>
  <si>
    <t xml:space="preserve">P-03627</t>
  </si>
  <si>
    <t xml:space="preserve">CL-0300</t>
  </si>
  <si>
    <t xml:space="preserve">P-03628</t>
  </si>
  <si>
    <t xml:space="preserve">P-03629</t>
  </si>
  <si>
    <t xml:space="preserve">CL-0725</t>
  </si>
  <si>
    <t xml:space="preserve">P-03630</t>
  </si>
  <si>
    <t xml:space="preserve">P-03631</t>
  </si>
  <si>
    <t xml:space="preserve">CL-1343</t>
  </si>
  <si>
    <t xml:space="preserve">P-03632</t>
  </si>
  <si>
    <t xml:space="preserve">P-03633</t>
  </si>
  <si>
    <t xml:space="preserve">CL-0056</t>
  </si>
  <si>
    <t xml:space="preserve">P-03634</t>
  </si>
  <si>
    <t xml:space="preserve">P-03635</t>
  </si>
  <si>
    <t xml:space="preserve">P-03636</t>
  </si>
  <si>
    <t xml:space="preserve">P-03637</t>
  </si>
  <si>
    <t xml:space="preserve">P-03638</t>
  </si>
  <si>
    <t xml:space="preserve">P-03639</t>
  </si>
  <si>
    <t xml:space="preserve">P-03640</t>
  </si>
  <si>
    <t xml:space="preserve">CL-1590</t>
  </si>
  <si>
    <t xml:space="preserve">P-03641</t>
  </si>
  <si>
    <t xml:space="preserve">CL-1742</t>
  </si>
  <si>
    <t xml:space="preserve">P-03642</t>
  </si>
  <si>
    <t xml:space="preserve">P-03643</t>
  </si>
  <si>
    <t xml:space="preserve">CL-0124</t>
  </si>
  <si>
    <t xml:space="preserve">P-03644</t>
  </si>
  <si>
    <t xml:space="preserve">CL-0691</t>
  </si>
  <si>
    <t xml:space="preserve">P-03645</t>
  </si>
  <si>
    <t xml:space="preserve">P-03646</t>
  </si>
  <si>
    <t xml:space="preserve">P-03647</t>
  </si>
  <si>
    <t xml:space="preserve">P-03648</t>
  </si>
  <si>
    <t xml:space="preserve">P-03649</t>
  </si>
  <si>
    <t xml:space="preserve">P-03650</t>
  </si>
  <si>
    <t xml:space="preserve">CL-2035</t>
  </si>
  <si>
    <t xml:space="preserve">P-03651</t>
  </si>
  <si>
    <t xml:space="preserve">P-03652</t>
  </si>
  <si>
    <t xml:space="preserve">CL-2323</t>
  </si>
  <si>
    <t xml:space="preserve">P-03653</t>
  </si>
  <si>
    <t xml:space="preserve">P-03654</t>
  </si>
  <si>
    <t xml:space="preserve">P-03655</t>
  </si>
  <si>
    <t xml:space="preserve">P-03656</t>
  </si>
  <si>
    <t xml:space="preserve">P-03657</t>
  </si>
  <si>
    <t xml:space="preserve">P-03658</t>
  </si>
  <si>
    <t xml:space="preserve">CL-1644</t>
  </si>
  <si>
    <t xml:space="preserve">P-03659</t>
  </si>
  <si>
    <t xml:space="preserve">P-03660</t>
  </si>
  <si>
    <t xml:space="preserve">P-03661</t>
  </si>
  <si>
    <t xml:space="preserve">P-03662</t>
  </si>
  <si>
    <t xml:space="preserve">CL-0427</t>
  </si>
  <si>
    <t xml:space="preserve">P-03663</t>
  </si>
  <si>
    <t xml:space="preserve">P-03664</t>
  </si>
  <si>
    <t xml:space="preserve">P-03665</t>
  </si>
  <si>
    <t xml:space="preserve">CL-1037</t>
  </si>
  <si>
    <t xml:space="preserve">P-03666</t>
  </si>
  <si>
    <t xml:space="preserve">CL-1101</t>
  </si>
  <si>
    <t xml:space="preserve">P-03667</t>
  </si>
  <si>
    <t xml:space="preserve">P-03668</t>
  </si>
  <si>
    <t xml:space="preserve">CL-1301</t>
  </si>
  <si>
    <t xml:space="preserve">P-03669</t>
  </si>
  <si>
    <t xml:space="preserve">P-03670</t>
  </si>
  <si>
    <t xml:space="preserve">P-03671</t>
  </si>
  <si>
    <t xml:space="preserve">P-03672</t>
  </si>
  <si>
    <t xml:space="preserve">CL-2253</t>
  </si>
  <si>
    <t xml:space="preserve">P-03673</t>
  </si>
  <si>
    <t xml:space="preserve">CL-2333</t>
  </si>
  <si>
    <t xml:space="preserve">P-03674</t>
  </si>
  <si>
    <t xml:space="preserve">P-03675</t>
  </si>
  <si>
    <t xml:space="preserve">P-03676</t>
  </si>
  <si>
    <t xml:space="preserve">CL-0266</t>
  </si>
  <si>
    <t xml:space="preserve">P-03677</t>
  </si>
  <si>
    <t xml:space="preserve">P-03678</t>
  </si>
  <si>
    <t xml:space="preserve">CL-0718</t>
  </si>
  <si>
    <t xml:space="preserve">P-03679</t>
  </si>
  <si>
    <t xml:space="preserve">P-03680</t>
  </si>
  <si>
    <t xml:space="preserve">P-03681</t>
  </si>
  <si>
    <t xml:space="preserve">P-03682</t>
  </si>
  <si>
    <t xml:space="preserve">CL-1967</t>
  </si>
  <si>
    <t xml:space="preserve">P-03683</t>
  </si>
  <si>
    <t xml:space="preserve">P-03684</t>
  </si>
  <si>
    <t xml:space="preserve">P-03685</t>
  </si>
  <si>
    <t xml:space="preserve">CL-0424</t>
  </si>
  <si>
    <t xml:space="preserve">P-03686</t>
  </si>
  <si>
    <t xml:space="preserve">P-03687</t>
  </si>
  <si>
    <t xml:space="preserve">P-03688</t>
  </si>
  <si>
    <t xml:space="preserve">P-03689</t>
  </si>
  <si>
    <t xml:space="preserve">P-03690</t>
  </si>
  <si>
    <t xml:space="preserve">P-03691</t>
  </si>
  <si>
    <t xml:space="preserve">P-03692</t>
  </si>
  <si>
    <t xml:space="preserve">CL-1298</t>
  </si>
  <si>
    <t xml:space="preserve">P-03693</t>
  </si>
  <si>
    <t xml:space="preserve">P-03694</t>
  </si>
  <si>
    <t xml:space="preserve">P-03695</t>
  </si>
  <si>
    <t xml:space="preserve">P-03696</t>
  </si>
  <si>
    <t xml:space="preserve">P-03697</t>
  </si>
  <si>
    <t xml:space="preserve">CL-0431</t>
  </si>
  <si>
    <t xml:space="preserve">P-03698</t>
  </si>
  <si>
    <t xml:space="preserve">P-03699</t>
  </si>
  <si>
    <t xml:space="preserve">P-03700</t>
  </si>
  <si>
    <t xml:space="preserve">CL-1345</t>
  </si>
  <si>
    <t xml:space="preserve">P-03701</t>
  </si>
  <si>
    <t xml:space="preserve">P-03702</t>
  </si>
  <si>
    <t xml:space="preserve">CL-1769</t>
  </si>
  <si>
    <t xml:space="preserve">P-03703</t>
  </si>
  <si>
    <t xml:space="preserve">P-03704</t>
  </si>
  <si>
    <t xml:space="preserve">P-03705</t>
  </si>
  <si>
    <t xml:space="preserve">P-03706</t>
  </si>
  <si>
    <t xml:space="preserve">P-03707</t>
  </si>
  <si>
    <t xml:space="preserve">P-03708</t>
  </si>
  <si>
    <t xml:space="preserve">P-03709</t>
  </si>
  <si>
    <t xml:space="preserve">CL-1310</t>
  </si>
  <si>
    <t xml:space="preserve">P-03710</t>
  </si>
  <si>
    <t xml:space="preserve">CL-1322</t>
  </si>
  <si>
    <t xml:space="preserve">P-03711</t>
  </si>
  <si>
    <t xml:space="preserve">P-03712</t>
  </si>
  <si>
    <t xml:space="preserve">P-03713</t>
  </si>
  <si>
    <t xml:space="preserve">CL-1669</t>
  </si>
  <si>
    <t xml:space="preserve">P-03714</t>
  </si>
  <si>
    <t xml:space="preserve">CL-2246</t>
  </si>
  <si>
    <t xml:space="preserve">P-03715</t>
  </si>
  <si>
    <t xml:space="preserve">P-03716</t>
  </si>
  <si>
    <t xml:space="preserve">P-03717</t>
  </si>
  <si>
    <t xml:space="preserve">P-03718</t>
  </si>
  <si>
    <t xml:space="preserve">P-03719</t>
  </si>
  <si>
    <t xml:space="preserve">CL-0933</t>
  </si>
  <si>
    <t xml:space="preserve">P-03720</t>
  </si>
  <si>
    <t xml:space="preserve">P-03721</t>
  </si>
  <si>
    <t xml:space="preserve">CL-1063</t>
  </si>
  <si>
    <t xml:space="preserve">P-03722</t>
  </si>
  <si>
    <t xml:space="preserve">P-03723</t>
  </si>
  <si>
    <t xml:space="preserve">CL-1224</t>
  </si>
  <si>
    <t xml:space="preserve">P-03724</t>
  </si>
  <si>
    <t xml:space="preserve">CL-1731</t>
  </si>
  <si>
    <t xml:space="preserve">P-03725</t>
  </si>
  <si>
    <t xml:space="preserve">CL-1936</t>
  </si>
  <si>
    <t xml:space="preserve">P-03726</t>
  </si>
  <si>
    <t xml:space="preserve">P-03727</t>
  </si>
  <si>
    <t xml:space="preserve">P-03728</t>
  </si>
  <si>
    <t xml:space="preserve">P-03729</t>
  </si>
  <si>
    <t xml:space="preserve">P-03730</t>
  </si>
  <si>
    <t xml:space="preserve">P-03731</t>
  </si>
  <si>
    <t xml:space="preserve">P-03732</t>
  </si>
  <si>
    <t xml:space="preserve">P-03733</t>
  </si>
  <si>
    <t xml:space="preserve">P-03734</t>
  </si>
  <si>
    <t xml:space="preserve">P-03735</t>
  </si>
  <si>
    <t xml:space="preserve">P-03736</t>
  </si>
  <si>
    <t xml:space="preserve">CL-1244</t>
  </si>
  <si>
    <t xml:space="preserve">P-03737</t>
  </si>
  <si>
    <t xml:space="preserve">CL-1247</t>
  </si>
  <si>
    <t xml:space="preserve">P-03738</t>
  </si>
  <si>
    <t xml:space="preserve">CL-1435</t>
  </si>
  <si>
    <t xml:space="preserve">P-03739</t>
  </si>
  <si>
    <t xml:space="preserve">CL-1451</t>
  </si>
  <si>
    <t xml:space="preserve">P-03740</t>
  </si>
  <si>
    <t xml:space="preserve">P-03741</t>
  </si>
  <si>
    <t xml:space="preserve">CL-1735</t>
  </si>
  <si>
    <t xml:space="preserve">P-03742</t>
  </si>
  <si>
    <t xml:space="preserve">P-03743</t>
  </si>
  <si>
    <t xml:space="preserve">P-03744</t>
  </si>
  <si>
    <t xml:space="preserve">P-03745</t>
  </si>
  <si>
    <t xml:space="preserve">CL-0263</t>
  </si>
  <si>
    <t xml:space="preserve">P-03746</t>
  </si>
  <si>
    <t xml:space="preserve">P-03747</t>
  </si>
  <si>
    <t xml:space="preserve">CL-0602</t>
  </si>
  <si>
    <t xml:space="preserve">P-03748</t>
  </si>
  <si>
    <t xml:space="preserve">P-03749</t>
  </si>
  <si>
    <t xml:space="preserve">CL-1127</t>
  </si>
  <si>
    <t xml:space="preserve">P-03750</t>
  </si>
  <si>
    <t xml:space="preserve">CL-1173</t>
  </si>
  <si>
    <t xml:space="preserve">P-03751</t>
  </si>
  <si>
    <t xml:space="preserve">P-03752</t>
  </si>
  <si>
    <t xml:space="preserve">P-03753</t>
  </si>
  <si>
    <t xml:space="preserve">P-03754</t>
  </si>
  <si>
    <t xml:space="preserve">P-03755</t>
  </si>
  <si>
    <t xml:space="preserve">P-03756</t>
  </si>
  <si>
    <t xml:space="preserve">P-03757</t>
  </si>
  <si>
    <t xml:space="preserve">P-03758</t>
  </si>
  <si>
    <t xml:space="preserve">P-03759</t>
  </si>
  <si>
    <t xml:space="preserve">P-03760</t>
  </si>
  <si>
    <t xml:space="preserve">P-03761</t>
  </si>
  <si>
    <t xml:space="preserve">P-03762</t>
  </si>
  <si>
    <t xml:space="preserve">P-03763</t>
  </si>
  <si>
    <t xml:space="preserve">P-03764</t>
  </si>
  <si>
    <t xml:space="preserve">P-03765</t>
  </si>
  <si>
    <t xml:space="preserve">P-03766</t>
  </si>
  <si>
    <t xml:space="preserve">P-03767</t>
  </si>
  <si>
    <t xml:space="preserve">P-03768</t>
  </si>
  <si>
    <t xml:space="preserve">CL-0908</t>
  </si>
  <si>
    <t xml:space="preserve">P-03769</t>
  </si>
  <si>
    <t xml:space="preserve">CL-1024</t>
  </si>
  <si>
    <t xml:space="preserve">P-03770</t>
  </si>
  <si>
    <t xml:space="preserve">P-03771</t>
  </si>
  <si>
    <t xml:space="preserve">CL-1664</t>
  </si>
  <si>
    <t xml:space="preserve">P-03772</t>
  </si>
  <si>
    <t xml:space="preserve">CL-2068</t>
  </si>
  <si>
    <t xml:space="preserve">P-03773</t>
  </si>
  <si>
    <t xml:space="preserve">P-03774</t>
  </si>
  <si>
    <t xml:space="preserve">P-03775</t>
  </si>
  <si>
    <t xml:space="preserve">CL-0039</t>
  </si>
  <si>
    <t xml:space="preserve">P-03776</t>
  </si>
  <si>
    <t xml:space="preserve">P-03777</t>
  </si>
  <si>
    <t xml:space="preserve">P-03778</t>
  </si>
  <si>
    <t xml:space="preserve">P-03779</t>
  </si>
  <si>
    <t xml:space="preserve">P-03780</t>
  </si>
  <si>
    <t xml:space="preserve">P-03781</t>
  </si>
  <si>
    <t xml:space="preserve">P-03782</t>
  </si>
  <si>
    <t xml:space="preserve">P-03783</t>
  </si>
  <si>
    <t xml:space="preserve">P-03784</t>
  </si>
  <si>
    <t xml:space="preserve">CL-1966</t>
  </si>
  <si>
    <t xml:space="preserve">P-03785</t>
  </si>
  <si>
    <t xml:space="preserve">P-03786</t>
  </si>
  <si>
    <t xml:space="preserve">P-03787</t>
  </si>
  <si>
    <t xml:space="preserve">P-03788</t>
  </si>
  <si>
    <t xml:space="preserve">P-03789</t>
  </si>
  <si>
    <t xml:space="preserve">P-03790</t>
  </si>
  <si>
    <t xml:space="preserve">P-03791</t>
  </si>
  <si>
    <t xml:space="preserve">P-03792</t>
  </si>
  <si>
    <t xml:space="preserve">CL-1582</t>
  </si>
  <si>
    <t xml:space="preserve">P-03793</t>
  </si>
  <si>
    <t xml:space="preserve">CL-1604</t>
  </si>
  <si>
    <t xml:space="preserve">P-03794</t>
  </si>
  <si>
    <t xml:space="preserve">P-03795</t>
  </si>
  <si>
    <t xml:space="preserve">P-03796</t>
  </si>
  <si>
    <t xml:space="preserve">P-03797</t>
  </si>
  <si>
    <t xml:space="preserve">P-03798</t>
  </si>
  <si>
    <t xml:space="preserve">P-03799</t>
  </si>
  <si>
    <t xml:space="preserve">P-03800</t>
  </si>
  <si>
    <t xml:space="preserve">P-03801</t>
  </si>
  <si>
    <t xml:space="preserve">CL-1022</t>
  </si>
  <si>
    <t xml:space="preserve">P-03802</t>
  </si>
  <si>
    <t xml:space="preserve">CL-1190</t>
  </si>
  <si>
    <t xml:space="preserve">P-03803</t>
  </si>
  <si>
    <t xml:space="preserve">P-03804</t>
  </si>
  <si>
    <t xml:space="preserve">CL-2211</t>
  </si>
  <si>
    <t xml:space="preserve">P-03805</t>
  </si>
  <si>
    <t xml:space="preserve">P-03806</t>
  </si>
  <si>
    <t xml:space="preserve">CL-0227</t>
  </si>
  <si>
    <t xml:space="preserve">P-03807</t>
  </si>
  <si>
    <t xml:space="preserve">P-03808</t>
  </si>
  <si>
    <t xml:space="preserve">P-03809</t>
  </si>
  <si>
    <t xml:space="preserve">P-03810</t>
  </si>
  <si>
    <t xml:space="preserve">P-03811</t>
  </si>
  <si>
    <t xml:space="preserve">P-03812</t>
  </si>
  <si>
    <t xml:space="preserve">P-03813</t>
  </si>
  <si>
    <t xml:space="preserve">P-03814</t>
  </si>
  <si>
    <t xml:space="preserve">P-03815</t>
  </si>
  <si>
    <t xml:space="preserve">P-03816</t>
  </si>
  <si>
    <t xml:space="preserve">P-03817</t>
  </si>
  <si>
    <t xml:space="preserve">P-03818</t>
  </si>
  <si>
    <t xml:space="preserve">CL-0860</t>
  </si>
  <si>
    <t xml:space="preserve">P-03819</t>
  </si>
  <si>
    <t xml:space="preserve">P-03820</t>
  </si>
  <si>
    <t xml:space="preserve">CL-1231</t>
  </si>
  <si>
    <t xml:space="preserve">P-03821</t>
  </si>
  <si>
    <t xml:space="preserve">P-03822</t>
  </si>
  <si>
    <t xml:space="preserve">P-03823</t>
  </si>
  <si>
    <t xml:space="preserve">P-03824</t>
  </si>
  <si>
    <t xml:space="preserve">P-03825</t>
  </si>
  <si>
    <t xml:space="preserve">CL-0401</t>
  </si>
  <si>
    <t xml:space="preserve">P-03826</t>
  </si>
  <si>
    <t xml:space="preserve">P-03827</t>
  </si>
  <si>
    <t xml:space="preserve">P-03828</t>
  </si>
  <si>
    <t xml:space="preserve">CL-1262</t>
  </si>
  <si>
    <t xml:space="preserve">P-03829</t>
  </si>
  <si>
    <t xml:space="preserve">CL-0185</t>
  </si>
  <si>
    <t xml:space="preserve">P-03830</t>
  </si>
  <si>
    <t xml:space="preserve">CL-0491</t>
  </si>
  <si>
    <t xml:space="preserve">P-03831</t>
  </si>
  <si>
    <t xml:space="preserve">P-03832</t>
  </si>
  <si>
    <t xml:space="preserve">P-03833</t>
  </si>
  <si>
    <t xml:space="preserve">P-03834</t>
  </si>
  <si>
    <t xml:space="preserve">CL-1690</t>
  </si>
  <si>
    <t xml:space="preserve">P-03835</t>
  </si>
  <si>
    <t xml:space="preserve">P-03836</t>
  </si>
  <si>
    <t xml:space="preserve">P-03837</t>
  </si>
  <si>
    <t xml:space="preserve">CL-0106</t>
  </si>
  <si>
    <t xml:space="preserve">P-03838</t>
  </si>
  <si>
    <t xml:space="preserve">CL-0207</t>
  </si>
  <si>
    <t xml:space="preserve">P-03839</t>
  </si>
  <si>
    <t xml:space="preserve">P-03840</t>
  </si>
  <si>
    <t xml:space="preserve">P-03841</t>
  </si>
  <si>
    <t xml:space="preserve">P-03842</t>
  </si>
  <si>
    <t xml:space="preserve">P-03843</t>
  </si>
  <si>
    <t xml:space="preserve">P-03844</t>
  </si>
  <si>
    <t xml:space="preserve">P-03845</t>
  </si>
  <si>
    <t xml:space="preserve">CL-0790</t>
  </si>
  <si>
    <t xml:space="preserve">P-03846</t>
  </si>
  <si>
    <t xml:space="preserve">P-03847</t>
  </si>
  <si>
    <t xml:space="preserve">P-03848</t>
  </si>
  <si>
    <t xml:space="preserve">P-03849</t>
  </si>
  <si>
    <t xml:space="preserve">P-03850</t>
  </si>
  <si>
    <t xml:space="preserve">CL-2319</t>
  </si>
  <si>
    <t xml:space="preserve">P-03851</t>
  </si>
  <si>
    <t xml:space="preserve">P-03852</t>
  </si>
  <si>
    <t xml:space="preserve">P-03853</t>
  </si>
  <si>
    <t xml:space="preserve">CL-0667</t>
  </si>
  <si>
    <t xml:space="preserve">P-03854</t>
  </si>
  <si>
    <t xml:space="preserve">CL-0802</t>
  </si>
  <si>
    <t xml:space="preserve">P-03855</t>
  </si>
  <si>
    <t xml:space="preserve">CL-1034</t>
  </si>
  <si>
    <t xml:space="preserve">P-03856</t>
  </si>
  <si>
    <t xml:space="preserve">P-03857</t>
  </si>
  <si>
    <t xml:space="preserve">CL-1536</t>
  </si>
  <si>
    <t xml:space="preserve">P-03858</t>
  </si>
  <si>
    <t xml:space="preserve">CL-1588</t>
  </si>
  <si>
    <t xml:space="preserve">P-03859</t>
  </si>
  <si>
    <t xml:space="preserve">P-03860</t>
  </si>
  <si>
    <t xml:space="preserve">P-03861</t>
  </si>
  <si>
    <t xml:space="preserve">CL-0847</t>
  </si>
  <si>
    <t xml:space="preserve">P-03862</t>
  </si>
  <si>
    <t xml:space="preserve">P-03863</t>
  </si>
  <si>
    <t xml:space="preserve">CL-0914</t>
  </si>
  <si>
    <t xml:space="preserve">P-03864</t>
  </si>
  <si>
    <t xml:space="preserve">P-03865</t>
  </si>
  <si>
    <t xml:space="preserve">P-03866</t>
  </si>
  <si>
    <t xml:space="preserve">P-03867</t>
  </si>
  <si>
    <t xml:space="preserve">CL-1319</t>
  </si>
  <si>
    <t xml:space="preserve">P-03868</t>
  </si>
  <si>
    <t xml:space="preserve">CL-1336</t>
  </si>
  <si>
    <t xml:space="preserve">P-03869</t>
  </si>
  <si>
    <t xml:space="preserve">P-03870</t>
  </si>
  <si>
    <t xml:space="preserve">P-03871</t>
  </si>
  <si>
    <t xml:space="preserve">P-03872</t>
  </si>
  <si>
    <t xml:space="preserve">CL-1856</t>
  </si>
  <si>
    <t xml:space="preserve">P-03873</t>
  </si>
  <si>
    <t xml:space="preserve">P-03874</t>
  </si>
  <si>
    <t xml:space="preserve">P-03875</t>
  </si>
  <si>
    <t xml:space="preserve">P-03876</t>
  </si>
  <si>
    <t xml:space="preserve">P-03877</t>
  </si>
  <si>
    <t xml:space="preserve">CL-0218</t>
  </si>
  <si>
    <t xml:space="preserve">P-03878</t>
  </si>
  <si>
    <t xml:space="preserve">CL-0520</t>
  </si>
  <si>
    <t xml:space="preserve">P-03879</t>
  </si>
  <si>
    <t xml:space="preserve">P-03880</t>
  </si>
  <si>
    <t xml:space="preserve">P-03881</t>
  </si>
  <si>
    <t xml:space="preserve">P-03882</t>
  </si>
  <si>
    <t xml:space="preserve">CL-1416</t>
  </si>
  <si>
    <t xml:space="preserve">P-03883</t>
  </si>
  <si>
    <t xml:space="preserve">CL-1499</t>
  </si>
  <si>
    <t xml:space="preserve">P-03884</t>
  </si>
  <si>
    <t xml:space="preserve">P-03885</t>
  </si>
  <si>
    <t xml:space="preserve">P-03886</t>
  </si>
  <si>
    <t xml:space="preserve">CL-2363</t>
  </si>
  <si>
    <t xml:space="preserve">P-03887</t>
  </si>
  <si>
    <t xml:space="preserve">CL-0570</t>
  </si>
  <si>
    <t xml:space="preserve">P-03888</t>
  </si>
  <si>
    <t xml:space="preserve">P-03889</t>
  </si>
  <si>
    <t xml:space="preserve">P-03890</t>
  </si>
  <si>
    <t xml:space="preserve">P-03891</t>
  </si>
  <si>
    <t xml:space="preserve">P-03892</t>
  </si>
  <si>
    <t xml:space="preserve">CL-1814</t>
  </si>
  <si>
    <t xml:space="preserve">P-03893</t>
  </si>
  <si>
    <t xml:space="preserve">CL-0226</t>
  </si>
  <si>
    <t xml:space="preserve">P-03894</t>
  </si>
  <si>
    <t xml:space="preserve">P-03895</t>
  </si>
  <si>
    <t xml:space="preserve">P-03896</t>
  </si>
  <si>
    <t xml:space="preserve">CL-1084</t>
  </si>
  <si>
    <t xml:space="preserve">P-03897</t>
  </si>
  <si>
    <t xml:space="preserve">P-03898</t>
  </si>
  <si>
    <t xml:space="preserve">P-03899</t>
  </si>
  <si>
    <t xml:space="preserve">CL-1684</t>
  </si>
  <si>
    <t xml:space="preserve">P-03900</t>
  </si>
  <si>
    <t xml:space="preserve">P-03901</t>
  </si>
  <si>
    <t xml:space="preserve">P-03902</t>
  </si>
  <si>
    <t xml:space="preserve">P-03903</t>
  </si>
  <si>
    <t xml:space="preserve">P-03904</t>
  </si>
  <si>
    <t xml:space="preserve">P-03905</t>
  </si>
  <si>
    <t xml:space="preserve">P-03906</t>
  </si>
  <si>
    <t xml:space="preserve">CL-1779</t>
  </si>
  <si>
    <t xml:space="preserve">P-03907</t>
  </si>
  <si>
    <t xml:space="preserve">P-03908</t>
  </si>
  <si>
    <t xml:space="preserve">CL-2372</t>
  </si>
  <si>
    <t xml:space="preserve">P-03909</t>
  </si>
  <si>
    <t xml:space="preserve">CL-0041</t>
  </si>
  <si>
    <t xml:space="preserve">P-03910</t>
  </si>
  <si>
    <t xml:space="preserve">P-03911</t>
  </si>
  <si>
    <t xml:space="preserve">P-03912</t>
  </si>
  <si>
    <t xml:space="preserve">P-03913</t>
  </si>
  <si>
    <t xml:space="preserve">CL-0854</t>
  </si>
  <si>
    <t xml:space="preserve">P-03914</t>
  </si>
  <si>
    <t xml:space="preserve">CL-1404</t>
  </si>
  <si>
    <t xml:space="preserve">P-03915</t>
  </si>
  <si>
    <t xml:space="preserve">P-03916</t>
  </si>
  <si>
    <t xml:space="preserve">P-03917</t>
  </si>
  <si>
    <t xml:space="preserve">P-03918</t>
  </si>
  <si>
    <t xml:space="preserve">P-03919</t>
  </si>
  <si>
    <t xml:space="preserve">CL-2166</t>
  </si>
  <si>
    <t xml:space="preserve">P-03920</t>
  </si>
  <si>
    <t xml:space="preserve">P-03921</t>
  </si>
  <si>
    <t xml:space="preserve">P-03922</t>
  </si>
  <si>
    <t xml:space="preserve">CL-0608</t>
  </si>
  <si>
    <t xml:space="preserve">P-03923</t>
  </si>
  <si>
    <t xml:space="preserve">P-03924</t>
  </si>
  <si>
    <t xml:space="preserve">P-03925</t>
  </si>
  <si>
    <t xml:space="preserve">P-03926</t>
  </si>
  <si>
    <t xml:space="preserve">P-03927</t>
  </si>
  <si>
    <t xml:space="preserve">P-03928</t>
  </si>
  <si>
    <t xml:space="preserve">CL-1773</t>
  </si>
  <si>
    <t xml:space="preserve">P-03929</t>
  </si>
  <si>
    <t xml:space="preserve">CL-2083</t>
  </si>
  <si>
    <t xml:space="preserve">P-03930</t>
  </si>
  <si>
    <t xml:space="preserve">P-03931</t>
  </si>
  <si>
    <t xml:space="preserve">P-03932</t>
  </si>
  <si>
    <t xml:space="preserve">CL-0042</t>
  </si>
  <si>
    <t xml:space="preserve">P-03933</t>
  </si>
  <si>
    <t xml:space="preserve">P-03934</t>
  </si>
  <si>
    <t xml:space="preserve">P-03935</t>
  </si>
  <si>
    <t xml:space="preserve">P-03936</t>
  </si>
  <si>
    <t xml:space="preserve">P-03937</t>
  </si>
  <si>
    <t xml:space="preserve">P-03938</t>
  </si>
  <si>
    <t xml:space="preserve">P-03939</t>
  </si>
  <si>
    <t xml:space="preserve">CL-1954</t>
  </si>
  <si>
    <t xml:space="preserve">P-03940</t>
  </si>
  <si>
    <t xml:space="preserve">P-03941</t>
  </si>
  <si>
    <t xml:space="preserve">P-03942</t>
  </si>
  <si>
    <t xml:space="preserve">P-03943</t>
  </si>
  <si>
    <t xml:space="preserve">CL-0344</t>
  </si>
  <si>
    <t xml:space="preserve">P-03944</t>
  </si>
  <si>
    <t xml:space="preserve">CL-0397</t>
  </si>
  <si>
    <t xml:space="preserve">P-03945</t>
  </si>
  <si>
    <t xml:space="preserve">CL-0554</t>
  </si>
  <si>
    <t xml:space="preserve">P-03946</t>
  </si>
  <si>
    <t xml:space="preserve">P-03947</t>
  </si>
  <si>
    <t xml:space="preserve">P-03948</t>
  </si>
  <si>
    <t xml:space="preserve">CL-1640</t>
  </si>
  <si>
    <t xml:space="preserve">P-03949</t>
  </si>
  <si>
    <t xml:space="preserve">P-03950</t>
  </si>
  <si>
    <t xml:space="preserve">P-03951</t>
  </si>
  <si>
    <t xml:space="preserve">P-03952</t>
  </si>
  <si>
    <t xml:space="preserve">P-03953</t>
  </si>
  <si>
    <t xml:space="preserve">P-03954</t>
  </si>
  <si>
    <t xml:space="preserve">P-03955</t>
  </si>
  <si>
    <t xml:space="preserve">CL-0187</t>
  </si>
  <si>
    <t xml:space="preserve">P-03956</t>
  </si>
  <si>
    <t xml:space="preserve">P-03957</t>
  </si>
  <si>
    <t xml:space="preserve">CL-0306</t>
  </si>
  <si>
    <t xml:space="preserve">P-03958</t>
  </si>
  <si>
    <t xml:space="preserve">P-03959</t>
  </si>
  <si>
    <t xml:space="preserve">P-03960</t>
  </si>
  <si>
    <t xml:space="preserve">P-03961</t>
  </si>
  <si>
    <t xml:space="preserve">P-03962</t>
  </si>
  <si>
    <t xml:space="preserve">P-03963</t>
  </si>
  <si>
    <t xml:space="preserve">P-03964</t>
  </si>
  <si>
    <t xml:space="preserve">P-03965</t>
  </si>
  <si>
    <t xml:space="preserve">P-03966</t>
  </si>
  <si>
    <t xml:space="preserve">CL-1346</t>
  </si>
  <si>
    <t xml:space="preserve">P-03967</t>
  </si>
  <si>
    <t xml:space="preserve">CL-1683</t>
  </si>
  <si>
    <t xml:space="preserve">P-03968</t>
  </si>
  <si>
    <t xml:space="preserve">P-03969</t>
  </si>
  <si>
    <t xml:space="preserve">CL-1823</t>
  </si>
  <si>
    <t xml:space="preserve">P-03970</t>
  </si>
  <si>
    <t xml:space="preserve">CL-1847</t>
  </si>
  <si>
    <t xml:space="preserve">P-03971</t>
  </si>
  <si>
    <t xml:space="preserve">P-03972</t>
  </si>
  <si>
    <t xml:space="preserve">CL-2232</t>
  </si>
  <si>
    <t xml:space="preserve">P-03973</t>
  </si>
  <si>
    <t xml:space="preserve">CL-2306</t>
  </si>
  <si>
    <t xml:space="preserve">P-03974</t>
  </si>
  <si>
    <t xml:space="preserve">P-03975</t>
  </si>
  <si>
    <t xml:space="preserve">CL-0175</t>
  </si>
  <si>
    <t xml:space="preserve">P-03976</t>
  </si>
  <si>
    <t xml:space="preserve">CL-0329</t>
  </si>
  <si>
    <t xml:space="preserve">P-03977</t>
  </si>
  <si>
    <t xml:space="preserve">P-03978</t>
  </si>
  <si>
    <t xml:space="preserve">CL-1259</t>
  </si>
  <si>
    <t xml:space="preserve">P-03979</t>
  </si>
  <si>
    <t xml:space="preserve">CL-1443</t>
  </si>
  <si>
    <t xml:space="preserve">P-03980</t>
  </si>
  <si>
    <t xml:space="preserve">P-03981</t>
  </si>
  <si>
    <t xml:space="preserve">P-03982</t>
  </si>
  <si>
    <t xml:space="preserve">CL-2060</t>
  </si>
  <si>
    <t xml:space="preserve">P-03983</t>
  </si>
  <si>
    <t xml:space="preserve">CL-2114</t>
  </si>
  <si>
    <t xml:space="preserve">P-03984</t>
  </si>
  <si>
    <t xml:space="preserve">P-03985</t>
  </si>
  <si>
    <t xml:space="preserve">CL-0063</t>
  </si>
  <si>
    <t xml:space="preserve">P-03986</t>
  </si>
  <si>
    <t xml:space="preserve">P-03987</t>
  </si>
  <si>
    <t xml:space="preserve">CL-1168</t>
  </si>
  <si>
    <t xml:space="preserve">P-03988</t>
  </si>
  <si>
    <t xml:space="preserve">P-03989</t>
  </si>
  <si>
    <t xml:space="preserve">CL-1371</t>
  </si>
  <si>
    <t xml:space="preserve">P-03990</t>
  </si>
  <si>
    <t xml:space="preserve">CL-1436</t>
  </si>
  <si>
    <t xml:space="preserve">P-03991</t>
  </si>
  <si>
    <t xml:space="preserve">CL-1500</t>
  </si>
  <si>
    <t xml:space="preserve">P-03992</t>
  </si>
  <si>
    <t xml:space="preserve">CL-1663</t>
  </si>
  <si>
    <t xml:space="preserve">P-03993</t>
  </si>
  <si>
    <t xml:space="preserve">CL-1982</t>
  </si>
  <si>
    <t xml:space="preserve">P-03994</t>
  </si>
  <si>
    <t xml:space="preserve">P-03995</t>
  </si>
  <si>
    <t xml:space="preserve">P-03996</t>
  </si>
  <si>
    <t xml:space="preserve">CL-0483</t>
  </si>
  <si>
    <t xml:space="preserve">P-03997</t>
  </si>
  <si>
    <t xml:space="preserve">P-03998</t>
  </si>
  <si>
    <t xml:space="preserve">P-03999</t>
  </si>
  <si>
    <t xml:space="preserve">P-04000</t>
  </si>
  <si>
    <t xml:space="preserve">CL-2123</t>
  </si>
  <si>
    <t xml:space="preserve">P-04001</t>
  </si>
  <si>
    <t xml:space="preserve">P-04002</t>
  </si>
  <si>
    <t xml:space="preserve">P-04003</t>
  </si>
  <si>
    <t xml:space="preserve">CL-0268</t>
  </si>
  <si>
    <t xml:space="preserve">P-04004</t>
  </si>
  <si>
    <t xml:space="preserve">CL-0512</t>
  </si>
  <si>
    <t xml:space="preserve">P-04005</t>
  </si>
  <si>
    <t xml:space="preserve">P-04006</t>
  </si>
  <si>
    <t xml:space="preserve">CL-1072</t>
  </si>
  <si>
    <t xml:space="preserve">P-04007</t>
  </si>
  <si>
    <t xml:space="preserve">P-04008</t>
  </si>
  <si>
    <t xml:space="preserve">P-04009</t>
  </si>
  <si>
    <t xml:space="preserve">P-04010</t>
  </si>
  <si>
    <t xml:space="preserve">P-04011</t>
  </si>
  <si>
    <t xml:space="preserve">P-04012</t>
  </si>
  <si>
    <t xml:space="preserve">CL-1796</t>
  </si>
  <si>
    <t xml:space="preserve">P-04013</t>
  </si>
  <si>
    <t xml:space="preserve">P-04014</t>
  </si>
  <si>
    <t xml:space="preserve">P-04015</t>
  </si>
  <si>
    <t xml:space="preserve">P-04016</t>
  </si>
  <si>
    <t xml:space="preserve">P-04017</t>
  </si>
  <si>
    <t xml:space="preserve">P-04018</t>
  </si>
  <si>
    <t xml:space="preserve">P-04019</t>
  </si>
  <si>
    <t xml:space="preserve">CL-1424</t>
  </si>
  <si>
    <t xml:space="preserve">P-04020</t>
  </si>
  <si>
    <t xml:space="preserve">P-04021</t>
  </si>
  <si>
    <t xml:space="preserve">P-04022</t>
  </si>
  <si>
    <t xml:space="preserve">P-04023</t>
  </si>
  <si>
    <t xml:space="preserve">CL-0264</t>
  </si>
  <si>
    <t xml:space="preserve">P-04024</t>
  </si>
  <si>
    <t xml:space="preserve">CL-0342</t>
  </si>
  <si>
    <t xml:space="preserve">P-04025</t>
  </si>
  <si>
    <t xml:space="preserve">P-04026</t>
  </si>
  <si>
    <t xml:space="preserve">CL-0666</t>
  </si>
  <si>
    <t xml:space="preserve">P-04027</t>
  </si>
  <si>
    <t xml:space="preserve">CL-0899</t>
  </si>
  <si>
    <t xml:space="preserve">P-04028</t>
  </si>
  <si>
    <t xml:space="preserve">P-04029</t>
  </si>
  <si>
    <t xml:space="preserve">P-04030</t>
  </si>
  <si>
    <t xml:space="preserve">P-04031</t>
  </si>
  <si>
    <t xml:space="preserve">P-04032</t>
  </si>
  <si>
    <t xml:space="preserve">P-04033</t>
  </si>
  <si>
    <t xml:space="preserve">P-04034</t>
  </si>
  <si>
    <t xml:space="preserve">P-04035</t>
  </si>
  <si>
    <t xml:space="preserve">P-04036</t>
  </si>
  <si>
    <t xml:space="preserve">CL-1113</t>
  </si>
  <si>
    <t xml:space="preserve">P-04037</t>
  </si>
  <si>
    <t xml:space="preserve">P-04038</t>
  </si>
  <si>
    <t xml:space="preserve">P-04039</t>
  </si>
  <si>
    <t xml:space="preserve">P-04040</t>
  </si>
  <si>
    <t xml:space="preserve">P-04041</t>
  </si>
  <si>
    <t xml:space="preserve">P-04042</t>
  </si>
  <si>
    <t xml:space="preserve">CL-0400</t>
  </si>
  <si>
    <t xml:space="preserve">P-04043</t>
  </si>
  <si>
    <t xml:space="preserve">P-04044</t>
  </si>
  <si>
    <t xml:space="preserve">P-04045</t>
  </si>
  <si>
    <t xml:space="preserve">P-04046</t>
  </si>
  <si>
    <t xml:space="preserve">P-04047</t>
  </si>
  <si>
    <t xml:space="preserve">P-04048</t>
  </si>
  <si>
    <t xml:space="preserve">P-04049</t>
  </si>
  <si>
    <t xml:space="preserve">P-04050</t>
  </si>
  <si>
    <t xml:space="preserve">P-04051</t>
  </si>
  <si>
    <t xml:space="preserve">P-04052</t>
  </si>
  <si>
    <t xml:space="preserve">CL-2142</t>
  </si>
  <si>
    <t xml:space="preserve">P-04053</t>
  </si>
  <si>
    <t xml:space="preserve">P-04054</t>
  </si>
  <si>
    <t xml:space="preserve">CL-0058</t>
  </si>
  <si>
    <t xml:space="preserve">P-04055</t>
  </si>
  <si>
    <t xml:space="preserve">CL-0129</t>
  </si>
  <si>
    <t xml:space="preserve">P-04056</t>
  </si>
  <si>
    <t xml:space="preserve">P-04057</t>
  </si>
  <si>
    <t xml:space="preserve">P-04058</t>
  </si>
  <si>
    <t xml:space="preserve">CL-1252</t>
  </si>
  <si>
    <t xml:space="preserve">P-04059</t>
  </si>
  <si>
    <t xml:space="preserve">P-04060</t>
  </si>
  <si>
    <t xml:space="preserve">CL-2340</t>
  </si>
  <si>
    <t xml:space="preserve">P-04061</t>
  </si>
  <si>
    <t xml:space="preserve">CL-0372</t>
  </si>
  <si>
    <t xml:space="preserve">P-04062</t>
  </si>
  <si>
    <t xml:space="preserve">P-04063</t>
  </si>
  <si>
    <t xml:space="preserve">P-04064</t>
  </si>
  <si>
    <t xml:space="preserve">P-04065</t>
  </si>
  <si>
    <t xml:space="preserve">P-04066</t>
  </si>
  <si>
    <t xml:space="preserve">CL-1218</t>
  </si>
  <si>
    <t xml:space="preserve">P-04067</t>
  </si>
  <si>
    <t xml:space="preserve">P-04068</t>
  </si>
  <si>
    <t xml:space="preserve">CL-1484</t>
  </si>
  <si>
    <t xml:space="preserve">P-04069</t>
  </si>
  <si>
    <t xml:space="preserve">CL-1841</t>
  </si>
  <si>
    <t xml:space="preserve">P-04070</t>
  </si>
  <si>
    <t xml:space="preserve">P-04071</t>
  </si>
  <si>
    <t xml:space="preserve">CL-2387</t>
  </si>
  <si>
    <t xml:space="preserve">P-04072</t>
  </si>
  <si>
    <t xml:space="preserve">CL-0089</t>
  </si>
  <si>
    <t xml:space="preserve">P-04073</t>
  </si>
  <si>
    <t xml:space="preserve">P-04074</t>
  </si>
  <si>
    <t xml:space="preserve">P-04075</t>
  </si>
  <si>
    <t xml:space="preserve">P-04076</t>
  </si>
  <si>
    <t xml:space="preserve">CL-0459</t>
  </si>
  <si>
    <t xml:space="preserve">P-04077</t>
  </si>
  <si>
    <t xml:space="preserve">CL-0559</t>
  </si>
  <si>
    <t xml:space="preserve">P-04078</t>
  </si>
  <si>
    <t xml:space="preserve">P-04079</t>
  </si>
  <si>
    <t xml:space="preserve">CL-1165</t>
  </si>
  <si>
    <t xml:space="preserve">P-04080</t>
  </si>
  <si>
    <t xml:space="preserve">P-04081</t>
  </si>
  <si>
    <t xml:space="preserve">P-04082</t>
  </si>
  <si>
    <t xml:space="preserve">CL-2133</t>
  </si>
  <si>
    <t xml:space="preserve">P-04083</t>
  </si>
  <si>
    <t xml:space="preserve">CL-0048</t>
  </si>
  <si>
    <t xml:space="preserve">P-04084</t>
  </si>
  <si>
    <t xml:space="preserve">P-04085</t>
  </si>
  <si>
    <t xml:space="preserve">P-04086</t>
  </si>
  <si>
    <t xml:space="preserve">P-04087</t>
  </si>
  <si>
    <t xml:space="preserve">P-04088</t>
  </si>
  <si>
    <t xml:space="preserve">P-04089</t>
  </si>
  <si>
    <t xml:space="preserve">P-04090</t>
  </si>
  <si>
    <t xml:space="preserve">P-04091</t>
  </si>
  <si>
    <t xml:space="preserve">P-04092</t>
  </si>
  <si>
    <t xml:space="preserve">P-04093</t>
  </si>
  <si>
    <t xml:space="preserve">P-04094</t>
  </si>
  <si>
    <t xml:space="preserve">P-04095</t>
  </si>
  <si>
    <t xml:space="preserve">P-04096</t>
  </si>
  <si>
    <t xml:space="preserve">P-04097</t>
  </si>
  <si>
    <t xml:space="preserve">P-04098</t>
  </si>
  <si>
    <t xml:space="preserve">P-04099</t>
  </si>
  <si>
    <t xml:space="preserve">CL-0711</t>
  </si>
  <si>
    <t xml:space="preserve">P-04100</t>
  </si>
  <si>
    <t xml:space="preserve">P-04101</t>
  </si>
  <si>
    <t xml:space="preserve">P-04102</t>
  </si>
  <si>
    <t xml:space="preserve">P-04103</t>
  </si>
  <si>
    <t xml:space="preserve">P-04104</t>
  </si>
  <si>
    <t xml:space="preserve">P-04105</t>
  </si>
  <si>
    <t xml:space="preserve">CL-1892</t>
  </si>
  <si>
    <t xml:space="preserve">P-04106</t>
  </si>
  <si>
    <t xml:space="preserve">P-04107</t>
  </si>
  <si>
    <t xml:space="preserve">CL-0419</t>
  </si>
  <si>
    <t xml:space="preserve">P-04108</t>
  </si>
  <si>
    <t xml:space="preserve">P-04109</t>
  </si>
  <si>
    <t xml:space="preserve">CL-0950</t>
  </si>
  <si>
    <t xml:space="preserve">P-04110</t>
  </si>
  <si>
    <t xml:space="preserve">CL-1048</t>
  </si>
  <si>
    <t xml:space="preserve">P-04111</t>
  </si>
  <si>
    <t xml:space="preserve">P-04112</t>
  </si>
  <si>
    <t xml:space="preserve">CL-1206</t>
  </si>
  <si>
    <t xml:space="preserve">P-04113</t>
  </si>
  <si>
    <t xml:space="preserve">P-04114</t>
  </si>
  <si>
    <t xml:space="preserve">P-04115</t>
  </si>
  <si>
    <t xml:space="preserve">P-04116</t>
  </si>
  <si>
    <t xml:space="preserve">P-04117</t>
  </si>
  <si>
    <t xml:space="preserve">P-04118</t>
  </si>
  <si>
    <t xml:space="preserve">CL-1124</t>
  </si>
  <si>
    <t xml:space="preserve">P-04119</t>
  </si>
  <si>
    <t xml:space="preserve">CL-1160</t>
  </si>
  <si>
    <t xml:space="preserve">P-04120</t>
  </si>
  <si>
    <t xml:space="preserve">P-04121</t>
  </si>
  <si>
    <t xml:space="preserve">P-04122</t>
  </si>
  <si>
    <t xml:space="preserve">P-04123</t>
  </si>
  <si>
    <t xml:space="preserve">CL-1831</t>
  </si>
  <si>
    <t xml:space="preserve">P-04124</t>
  </si>
  <si>
    <t xml:space="preserve">P-04125</t>
  </si>
  <si>
    <t xml:space="preserve">CL-2096</t>
  </si>
  <si>
    <t xml:space="preserve">P-04126</t>
  </si>
  <si>
    <t xml:space="preserve">P-04127</t>
  </si>
  <si>
    <t xml:space="preserve">CL-0229</t>
  </si>
  <si>
    <t xml:space="preserve">P-04128</t>
  </si>
  <si>
    <t xml:space="preserve">CL-0423</t>
  </si>
  <si>
    <t xml:space="preserve">P-04129</t>
  </si>
  <si>
    <t xml:space="preserve">CL-0546</t>
  </si>
  <si>
    <t xml:space="preserve">P-04130</t>
  </si>
  <si>
    <t xml:space="preserve">CL-1619</t>
  </si>
  <si>
    <t xml:space="preserve">P-04131</t>
  </si>
  <si>
    <t xml:space="preserve">P-04132</t>
  </si>
  <si>
    <t xml:space="preserve">P-04133</t>
  </si>
  <si>
    <t xml:space="preserve">CL-1798</t>
  </si>
  <si>
    <t xml:space="preserve">P-04134</t>
  </si>
  <si>
    <t xml:space="preserve">P-04135</t>
  </si>
  <si>
    <t xml:space="preserve">P-04136</t>
  </si>
  <si>
    <t xml:space="preserve">P-04137</t>
  </si>
  <si>
    <t xml:space="preserve">P-04138</t>
  </si>
  <si>
    <t xml:space="preserve">P-04139</t>
  </si>
  <si>
    <t xml:space="preserve">P-04140</t>
  </si>
  <si>
    <t xml:space="preserve">P-04141</t>
  </si>
  <si>
    <t xml:space="preserve">P-04142</t>
  </si>
  <si>
    <t xml:space="preserve">P-04143</t>
  </si>
  <si>
    <t xml:space="preserve">P-04144</t>
  </si>
  <si>
    <t xml:space="preserve">CL-1832</t>
  </si>
  <si>
    <t xml:space="preserve">P-04145</t>
  </si>
  <si>
    <t xml:space="preserve">P-04146</t>
  </si>
  <si>
    <t xml:space="preserve">CL-2260</t>
  </si>
  <si>
    <t xml:space="preserve">P-04147</t>
  </si>
  <si>
    <t xml:space="preserve">P-04148</t>
  </si>
  <si>
    <t xml:space="preserve">CL-0569</t>
  </si>
  <si>
    <t xml:space="preserve">P-04149</t>
  </si>
  <si>
    <t xml:space="preserve">CL-0736</t>
  </si>
  <si>
    <t xml:space="preserve">P-04150</t>
  </si>
  <si>
    <t xml:space="preserve">CL-0964</t>
  </si>
  <si>
    <t xml:space="preserve">P-04151</t>
  </si>
  <si>
    <t xml:space="preserve">P-04152</t>
  </si>
  <si>
    <t xml:space="preserve">P-04153</t>
  </si>
  <si>
    <t xml:space="preserve">P-04154</t>
  </si>
  <si>
    <t xml:space="preserve">P-04155</t>
  </si>
  <si>
    <t xml:space="preserve">P-04156</t>
  </si>
  <si>
    <t xml:space="preserve">P-04157</t>
  </si>
  <si>
    <t xml:space="preserve">P-04158</t>
  </si>
  <si>
    <t xml:space="preserve">CL-0824</t>
  </si>
  <si>
    <t xml:space="preserve">P-04159</t>
  </si>
  <si>
    <t xml:space="preserve">P-04160</t>
  </si>
  <si>
    <t xml:space="preserve">P-04161</t>
  </si>
  <si>
    <t xml:space="preserve">P-04162</t>
  </si>
  <si>
    <t xml:space="preserve">P-04163</t>
  </si>
  <si>
    <t xml:space="preserve">P-04164</t>
  </si>
  <si>
    <t xml:space="preserve">P-04165</t>
  </si>
  <si>
    <t xml:space="preserve">P-04166</t>
  </si>
  <si>
    <t xml:space="preserve">CL-1029</t>
  </si>
  <si>
    <t xml:space="preserve">P-04167</t>
  </si>
  <si>
    <t xml:space="preserve">CL-1341</t>
  </si>
  <si>
    <t xml:space="preserve">P-04168</t>
  </si>
  <si>
    <t xml:space="preserve">CL-1951</t>
  </si>
  <si>
    <t xml:space="preserve">P-04169</t>
  </si>
  <si>
    <t xml:space="preserve">CL-2220</t>
  </si>
  <si>
    <t xml:space="preserve">P-04170</t>
  </si>
  <si>
    <t xml:space="preserve">P-04171</t>
  </si>
  <si>
    <t xml:space="preserve">P-04172</t>
  </si>
  <si>
    <t xml:space="preserve">P-04173</t>
  </si>
  <si>
    <t xml:space="preserve">P-04174</t>
  </si>
  <si>
    <t xml:space="preserve">CL-2249</t>
  </si>
  <si>
    <t xml:space="preserve">P-04175</t>
  </si>
  <si>
    <t xml:space="preserve">CL-0317</t>
  </si>
  <si>
    <t xml:space="preserve">P-04176</t>
  </si>
  <si>
    <t xml:space="preserve">P-04177</t>
  </si>
  <si>
    <t xml:space="preserve">CL-0887</t>
  </si>
  <si>
    <t xml:space="preserve">P-04178</t>
  </si>
  <si>
    <t xml:space="preserve">P-04179</t>
  </si>
  <si>
    <t xml:space="preserve">CL-1576</t>
  </si>
  <si>
    <t xml:space="preserve">P-04180</t>
  </si>
  <si>
    <t xml:space="preserve">CL-1755</t>
  </si>
  <si>
    <t xml:space="preserve">P-04181</t>
  </si>
  <si>
    <t xml:space="preserve">P-04182</t>
  </si>
  <si>
    <t xml:space="preserve">CL-2031</t>
  </si>
  <si>
    <t xml:space="preserve">P-04183</t>
  </si>
  <si>
    <t xml:space="preserve">P-04184</t>
  </si>
  <si>
    <t xml:space="preserve">CL-2368</t>
  </si>
  <si>
    <t xml:space="preserve">P-04185</t>
  </si>
  <si>
    <t xml:space="preserve">P-04186</t>
  </si>
  <si>
    <t xml:space="preserve">P-04187</t>
  </si>
  <si>
    <t xml:space="preserve">P-04188</t>
  </si>
  <si>
    <t xml:space="preserve">P-04189</t>
  </si>
  <si>
    <t xml:space="preserve">CL-1563</t>
  </si>
  <si>
    <t xml:space="preserve">P-04190</t>
  </si>
  <si>
    <t xml:space="preserve">CL-1611</t>
  </si>
  <si>
    <t xml:space="preserve">P-04191</t>
  </si>
  <si>
    <t xml:space="preserve">CL-1884</t>
  </si>
  <si>
    <t xml:space="preserve">P-04192</t>
  </si>
  <si>
    <t xml:space="preserve">P-04193</t>
  </si>
  <si>
    <t xml:space="preserve">P-04194</t>
  </si>
  <si>
    <t xml:space="preserve">P-04195</t>
  </si>
  <si>
    <t xml:space="preserve">P-04196</t>
  </si>
  <si>
    <t xml:space="preserve">P-04197</t>
  </si>
  <si>
    <t xml:space="preserve">CL-0522</t>
  </si>
  <si>
    <t xml:space="preserve">P-04198</t>
  </si>
  <si>
    <t xml:space="preserve">P-04199</t>
  </si>
  <si>
    <t xml:space="preserve">P-04200</t>
  </si>
  <si>
    <t xml:space="preserve">P-04201</t>
  </si>
  <si>
    <t xml:space="preserve">P-04202</t>
  </si>
  <si>
    <t xml:space="preserve">CL-0751</t>
  </si>
  <si>
    <t xml:space="preserve">P-04203</t>
  </si>
  <si>
    <t xml:space="preserve">P-04204</t>
  </si>
  <si>
    <t xml:space="preserve">CL-1026</t>
  </si>
  <si>
    <t xml:space="preserve">P-04205</t>
  </si>
  <si>
    <t xml:space="preserve">P-04206</t>
  </si>
  <si>
    <t xml:space="preserve">P-04207</t>
  </si>
  <si>
    <t xml:space="preserve">P-04208</t>
  </si>
  <si>
    <t xml:space="preserve">P-04209</t>
  </si>
  <si>
    <t xml:space="preserve">P-04210</t>
  </si>
  <si>
    <t xml:space="preserve">CL-1581</t>
  </si>
  <si>
    <t xml:space="preserve">P-04211</t>
  </si>
  <si>
    <t xml:space="preserve">P-04212</t>
  </si>
  <si>
    <t xml:space="preserve">P-04213</t>
  </si>
  <si>
    <t xml:space="preserve">P-04214</t>
  </si>
  <si>
    <t xml:space="preserve">CL-0432</t>
  </si>
  <si>
    <t xml:space="preserve">P-04215</t>
  </si>
  <si>
    <t xml:space="preserve">CL-0484</t>
  </si>
  <si>
    <t xml:space="preserve">P-04216</t>
  </si>
  <si>
    <t xml:space="preserve">CL-0568</t>
  </si>
  <si>
    <t xml:space="preserve">P-04217</t>
  </si>
  <si>
    <t xml:space="preserve">P-04218</t>
  </si>
  <si>
    <t xml:space="preserve">P-04219</t>
  </si>
  <si>
    <t xml:space="preserve">P-04220</t>
  </si>
  <si>
    <t xml:space="preserve">P-04221</t>
  </si>
  <si>
    <t xml:space="preserve">P-04222</t>
  </si>
  <si>
    <t xml:space="preserve">P-04223</t>
  </si>
  <si>
    <t xml:space="preserve">P-04224</t>
  </si>
  <si>
    <t xml:space="preserve">CL-1810</t>
  </si>
  <si>
    <t xml:space="preserve">P-04225</t>
  </si>
  <si>
    <t xml:space="preserve">P-04226</t>
  </si>
  <si>
    <t xml:space="preserve">CL-1940</t>
  </si>
  <si>
    <t xml:space="preserve">P-04227</t>
  </si>
  <si>
    <t xml:space="preserve">P-04228</t>
  </si>
  <si>
    <t xml:space="preserve">CL-0248</t>
  </si>
  <si>
    <t xml:space="preserve">P-04229</t>
  </si>
  <si>
    <t xml:space="preserve">P-04230</t>
  </si>
  <si>
    <t xml:space="preserve">P-04231</t>
  </si>
  <si>
    <t xml:space="preserve">P-04232</t>
  </si>
  <si>
    <t xml:space="preserve">P-04233</t>
  </si>
  <si>
    <t xml:space="preserve">P-04234</t>
  </si>
  <si>
    <t xml:space="preserve">CL-2336</t>
  </si>
  <si>
    <t xml:space="preserve">P-04235</t>
  </si>
  <si>
    <t xml:space="preserve">CL-2359</t>
  </si>
  <si>
    <t xml:space="preserve">P-04236</t>
  </si>
  <si>
    <t xml:space="preserve">CL-0159</t>
  </si>
  <si>
    <t xml:space="preserve">P-04237</t>
  </si>
  <si>
    <t xml:space="preserve">P-04238</t>
  </si>
  <si>
    <t xml:space="preserve">P-04239</t>
  </si>
  <si>
    <t xml:space="preserve">CL-0584</t>
  </si>
  <si>
    <t xml:space="preserve">P-04240</t>
  </si>
  <si>
    <t xml:space="preserve">P-04241</t>
  </si>
  <si>
    <t xml:space="preserve">P-04242</t>
  </si>
  <si>
    <t xml:space="preserve">P-04243</t>
  </si>
  <si>
    <t xml:space="preserve">P-04244</t>
  </si>
  <si>
    <t xml:space="preserve">P-04245</t>
  </si>
  <si>
    <t xml:space="preserve">P-04246</t>
  </si>
  <si>
    <t xml:space="preserve">P-04247</t>
  </si>
  <si>
    <t xml:space="preserve">P-04248</t>
  </si>
  <si>
    <t xml:space="preserve">P-04249</t>
  </si>
  <si>
    <t xml:space="preserve">P-04250</t>
  </si>
  <si>
    <t xml:space="preserve">P-04251</t>
  </si>
  <si>
    <t xml:space="preserve">CL-1239</t>
  </si>
  <si>
    <t xml:space="preserve">P-04252</t>
  </si>
  <si>
    <t xml:space="preserve">P-04253</t>
  </si>
  <si>
    <t xml:space="preserve">CL-1602</t>
  </si>
  <si>
    <t xml:space="preserve">P-04254</t>
  </si>
  <si>
    <t xml:space="preserve">CL-1647</t>
  </si>
  <si>
    <t xml:space="preserve">P-04255</t>
  </si>
  <si>
    <t xml:space="preserve">P-04256</t>
  </si>
  <si>
    <t xml:space="preserve">P-04257</t>
  </si>
  <si>
    <t xml:space="preserve">CL-0276</t>
  </si>
  <si>
    <t xml:space="preserve">P-04258</t>
  </si>
  <si>
    <t xml:space="preserve">P-04259</t>
  </si>
  <si>
    <t xml:space="preserve">CL-1170</t>
  </si>
  <si>
    <t xml:space="preserve">P-04260</t>
  </si>
  <si>
    <t xml:space="preserve">P-04261</t>
  </si>
  <si>
    <t xml:space="preserve">P-04262</t>
  </si>
  <si>
    <t xml:space="preserve">P-04263</t>
  </si>
  <si>
    <t xml:space="preserve">P-04264</t>
  </si>
  <si>
    <t xml:space="preserve">P-04265</t>
  </si>
  <si>
    <t xml:space="preserve">CL-0200</t>
  </si>
  <si>
    <t xml:space="preserve">P-04266</t>
  </si>
  <si>
    <t xml:space="preserve">CL-0267</t>
  </si>
  <si>
    <t xml:space="preserve">P-04267</t>
  </si>
  <si>
    <t xml:space="preserve">CL-0311</t>
  </si>
  <si>
    <t xml:space="preserve">P-04268</t>
  </si>
  <si>
    <t xml:space="preserve">CL-0677</t>
  </si>
  <si>
    <t xml:space="preserve">P-04269</t>
  </si>
  <si>
    <t xml:space="preserve">CL-0849</t>
  </si>
  <si>
    <t xml:space="preserve">P-04270</t>
  </si>
  <si>
    <t xml:space="preserve">P-04271</t>
  </si>
  <si>
    <t xml:space="preserve">P-04272</t>
  </si>
  <si>
    <t xml:space="preserve">CL-1442</t>
  </si>
  <si>
    <t xml:space="preserve">P-04273</t>
  </si>
  <si>
    <t xml:space="preserve">P-04274</t>
  </si>
  <si>
    <t xml:space="preserve">P-04275</t>
  </si>
  <si>
    <t xml:space="preserve">P-04276</t>
  </si>
  <si>
    <t xml:space="preserve">P-04277</t>
  </si>
  <si>
    <t xml:space="preserve">CL-0024</t>
  </si>
  <si>
    <t xml:space="preserve">P-04278</t>
  </si>
  <si>
    <t xml:space="preserve">P-04279</t>
  </si>
  <si>
    <t xml:space="preserve">P-04280</t>
  </si>
  <si>
    <t xml:space="preserve">CL-1230</t>
  </si>
  <si>
    <t xml:space="preserve">P-04281</t>
  </si>
  <si>
    <t xml:space="preserve">CL-1361</t>
  </si>
  <si>
    <t xml:space="preserve">P-04282</t>
  </si>
  <si>
    <t xml:space="preserve">P-04283</t>
  </si>
  <si>
    <t xml:space="preserve">CL-1623</t>
  </si>
  <si>
    <t xml:space="preserve">P-04284</t>
  </si>
  <si>
    <t xml:space="preserve">P-04285</t>
  </si>
  <si>
    <t xml:space="preserve">CL-2015</t>
  </si>
  <si>
    <t xml:space="preserve">P-04286</t>
  </si>
  <si>
    <t xml:space="preserve">CL-2347</t>
  </si>
  <si>
    <t xml:space="preserve">P-04287</t>
  </si>
  <si>
    <t xml:space="preserve">P-04288</t>
  </si>
  <si>
    <t xml:space="preserve">P-04289</t>
  </si>
  <si>
    <t xml:space="preserve">CL-0858</t>
  </si>
  <si>
    <t xml:space="preserve">P-04290</t>
  </si>
  <si>
    <t xml:space="preserve">P-04291</t>
  </si>
  <si>
    <t xml:space="preserve">P-04292</t>
  </si>
  <si>
    <t xml:space="preserve">P-04293</t>
  </si>
  <si>
    <t xml:space="preserve">CL-1033</t>
  </si>
  <si>
    <t xml:space="preserve">P-04294</t>
  </si>
  <si>
    <t xml:space="preserve">P-04295</t>
  </si>
  <si>
    <t xml:space="preserve">P-04296</t>
  </si>
  <si>
    <t xml:space="preserve">CL-1714</t>
  </si>
  <si>
    <t xml:space="preserve">P-04297</t>
  </si>
  <si>
    <t xml:space="preserve">P-04298</t>
  </si>
  <si>
    <t xml:space="preserve">CL-1965</t>
  </si>
  <si>
    <t xml:space="preserve">P-04299</t>
  </si>
  <si>
    <t xml:space="preserve">P-04300</t>
  </si>
  <si>
    <t xml:space="preserve">CL-0255</t>
  </si>
  <si>
    <t xml:space="preserve">P-04301</t>
  </si>
  <si>
    <t xml:space="preserve">CL-0445</t>
  </si>
  <si>
    <t xml:space="preserve">P-04302</t>
  </si>
  <si>
    <t xml:space="preserve">P-04303</t>
  </si>
  <si>
    <t xml:space="preserve">P-04304</t>
  </si>
  <si>
    <t xml:space="preserve">P-04305</t>
  </si>
  <si>
    <t xml:space="preserve">P-04306</t>
  </si>
  <si>
    <t xml:space="preserve">CL-0763</t>
  </si>
  <si>
    <t xml:space="preserve">P-04307</t>
  </si>
  <si>
    <t xml:space="preserve">P-04308</t>
  </si>
  <si>
    <t xml:space="preserve">P-04309</t>
  </si>
  <si>
    <t xml:space="preserve">P-04310</t>
  </si>
  <si>
    <t xml:space="preserve">CL-1246</t>
  </si>
  <si>
    <t xml:space="preserve">P-04311</t>
  </si>
  <si>
    <t xml:space="preserve">P-04312</t>
  </si>
  <si>
    <t xml:space="preserve">CL-1535</t>
  </si>
  <si>
    <t xml:space="preserve">P-04313</t>
  </si>
  <si>
    <t xml:space="preserve">P-04314</t>
  </si>
  <si>
    <t xml:space="preserve">CL-0603</t>
  </si>
  <si>
    <t xml:space="preserve">P-04315</t>
  </si>
  <si>
    <t xml:space="preserve">P-04316</t>
  </si>
  <si>
    <t xml:space="preserve">P-04317</t>
  </si>
  <si>
    <t xml:space="preserve">P-04318</t>
  </si>
  <si>
    <t xml:space="preserve">P-04319</t>
  </si>
  <si>
    <t xml:space="preserve">P-04320</t>
  </si>
  <si>
    <t xml:space="preserve">P-04321</t>
  </si>
  <si>
    <t xml:space="preserve">P-04322</t>
  </si>
  <si>
    <t xml:space="preserve">P-04323</t>
  </si>
  <si>
    <t xml:space="preserve">P-04324</t>
  </si>
  <si>
    <t xml:space="preserve">P-04325</t>
  </si>
  <si>
    <t xml:space="preserve">CL-0779</t>
  </si>
  <si>
    <t xml:space="preserve">P-04326</t>
  </si>
  <si>
    <t xml:space="preserve">P-04327</t>
  </si>
  <si>
    <t xml:space="preserve">P-04328</t>
  </si>
  <si>
    <t xml:space="preserve">P-04329</t>
  </si>
  <si>
    <t xml:space="preserve">CL-1621</t>
  </si>
  <si>
    <t xml:space="preserve">P-04330</t>
  </si>
  <si>
    <t xml:space="preserve">P-04331</t>
  </si>
  <si>
    <t xml:space="preserve">P-04332</t>
  </si>
  <si>
    <t xml:space="preserve">CL-0340</t>
  </si>
  <si>
    <t xml:space="preserve">P-04333</t>
  </si>
  <si>
    <t xml:space="preserve">P-04334</t>
  </si>
  <si>
    <t xml:space="preserve">P-04335</t>
  </si>
  <si>
    <t xml:space="preserve">CL-0723</t>
  </si>
  <si>
    <t xml:space="preserve">P-04336</t>
  </si>
  <si>
    <t xml:space="preserve">P-04337</t>
  </si>
  <si>
    <t xml:space="preserve">P-04338</t>
  </si>
  <si>
    <t xml:space="preserve">P-04339</t>
  </si>
  <si>
    <t xml:space="preserve">P-04340</t>
  </si>
  <si>
    <t xml:space="preserve">CL-1524</t>
  </si>
  <si>
    <t xml:space="preserve">P-04341</t>
  </si>
  <si>
    <t xml:space="preserve">P-04342</t>
  </si>
  <si>
    <t xml:space="preserve">P-04343</t>
  </si>
  <si>
    <t xml:space="preserve">P-04344</t>
  </si>
  <si>
    <t xml:space="preserve">P-04345</t>
  </si>
  <si>
    <t xml:space="preserve">P-04346</t>
  </si>
  <si>
    <t xml:space="preserve">P-04347</t>
  </si>
  <si>
    <t xml:space="preserve">P-04348</t>
  </si>
  <si>
    <t xml:space="preserve">P-04349</t>
  </si>
  <si>
    <t xml:space="preserve">P-04350</t>
  </si>
  <si>
    <t xml:space="preserve">P-04351</t>
  </si>
  <si>
    <t xml:space="preserve">P-04352</t>
  </si>
  <si>
    <t xml:space="preserve">P-04353</t>
  </si>
  <si>
    <t xml:space="preserve">CL-2044</t>
  </si>
  <si>
    <t xml:space="preserve">P-04354</t>
  </si>
  <si>
    <t xml:space="preserve">CL-2295</t>
  </si>
  <si>
    <t xml:space="preserve">P-04355</t>
  </si>
  <si>
    <t xml:space="preserve">P-04356</t>
  </si>
  <si>
    <t xml:space="preserve">CL-0983</t>
  </si>
  <si>
    <t xml:space="preserve">P-04357</t>
  </si>
  <si>
    <t xml:space="preserve">P-04358</t>
  </si>
  <si>
    <t xml:space="preserve">P-04359</t>
  </si>
  <si>
    <t xml:space="preserve">P-04360</t>
  </si>
  <si>
    <t xml:space="preserve">CL-1643</t>
  </si>
  <si>
    <t xml:space="preserve">P-04361</t>
  </si>
  <si>
    <t xml:space="preserve">P-04362</t>
  </si>
  <si>
    <t xml:space="preserve">CL-2236</t>
  </si>
  <si>
    <t xml:space="preserve">P-04363</t>
  </si>
  <si>
    <t xml:space="preserve">CL-0825</t>
  </si>
  <si>
    <t xml:space="preserve">P-04364</t>
  </si>
  <si>
    <t xml:space="preserve">P-04365</t>
  </si>
  <si>
    <t xml:space="preserve">P-04366</t>
  </si>
  <si>
    <t xml:space="preserve">P-04367</t>
  </si>
  <si>
    <t xml:space="preserve">P-04368</t>
  </si>
  <si>
    <t xml:space="preserve">CL-0782</t>
  </si>
  <si>
    <t xml:space="preserve">P-04369</t>
  </si>
  <si>
    <t xml:space="preserve">CL-1300</t>
  </si>
  <si>
    <t xml:space="preserve">P-04370</t>
  </si>
  <si>
    <t xml:space="preserve">P-04371</t>
  </si>
  <si>
    <t xml:space="preserve">P-04372</t>
  </si>
  <si>
    <t xml:space="preserve">CL-0467</t>
  </si>
  <si>
    <t xml:space="preserve">P-04373</t>
  </si>
  <si>
    <t xml:space="preserve">P-04374</t>
  </si>
  <si>
    <t xml:space="preserve">P-04375</t>
  </si>
  <si>
    <t xml:space="preserve">P-04376</t>
  </si>
  <si>
    <t xml:space="preserve">P-04377</t>
  </si>
  <si>
    <t xml:space="preserve">CL-2358</t>
  </si>
  <si>
    <t xml:space="preserve">P-04378</t>
  </si>
  <si>
    <t xml:space="preserve">P-04379</t>
  </si>
  <si>
    <t xml:space="preserve">P-04380</t>
  </si>
  <si>
    <t xml:space="preserve">P-04381</t>
  </si>
  <si>
    <t xml:space="preserve">CL-0645</t>
  </si>
  <si>
    <t xml:space="preserve">P-04382</t>
  </si>
  <si>
    <t xml:space="preserve">P-04383</t>
  </si>
  <si>
    <t xml:space="preserve">CL-0989</t>
  </si>
  <si>
    <t xml:space="preserve">P-04384</t>
  </si>
  <si>
    <t xml:space="preserve">P-04385</t>
  </si>
  <si>
    <t xml:space="preserve">P-04386</t>
  </si>
  <si>
    <t xml:space="preserve">CL-2300</t>
  </si>
  <si>
    <t xml:space="preserve">P-04387</t>
  </si>
  <si>
    <t xml:space="preserve">CL-0107</t>
  </si>
  <si>
    <t xml:space="preserve">P-04388</t>
  </si>
  <si>
    <t xml:space="preserve">P-04389</t>
  </si>
  <si>
    <t xml:space="preserve">P-04390</t>
  </si>
  <si>
    <t xml:space="preserve">P-04391</t>
  </si>
  <si>
    <t xml:space="preserve">CL-0746</t>
  </si>
  <si>
    <t xml:space="preserve">P-04392</t>
  </si>
  <si>
    <t xml:space="preserve">P-04393</t>
  </si>
  <si>
    <t xml:space="preserve">P-04394</t>
  </si>
  <si>
    <t xml:space="preserve">P-04395</t>
  </si>
  <si>
    <t xml:space="preserve">CL-1487</t>
  </si>
  <si>
    <t xml:space="preserve">P-04396</t>
  </si>
  <si>
    <t xml:space="preserve">P-04397</t>
  </si>
  <si>
    <t xml:space="preserve">P-04398</t>
  </si>
  <si>
    <t xml:space="preserve">P-04399</t>
  </si>
  <si>
    <t xml:space="preserve">P-04400</t>
  </si>
  <si>
    <t xml:space="preserve">P-04401</t>
  </si>
  <si>
    <t xml:space="preserve">P-04402</t>
  </si>
  <si>
    <t xml:space="preserve">P-04403</t>
  </si>
  <si>
    <t xml:space="preserve">P-04404</t>
  </si>
  <si>
    <t xml:space="preserve">CL-0309</t>
  </si>
  <si>
    <t xml:space="preserve">P-04405</t>
  </si>
  <si>
    <t xml:space="preserve">P-04406</t>
  </si>
  <si>
    <t xml:space="preserve">P-04407</t>
  </si>
  <si>
    <t xml:space="preserve">P-04408</t>
  </si>
  <si>
    <t xml:space="preserve">P-04409</t>
  </si>
  <si>
    <t xml:space="preserve">CL-1297</t>
  </si>
  <si>
    <t xml:space="preserve">P-04410</t>
  </si>
  <si>
    <t xml:space="preserve">P-04411</t>
  </si>
  <si>
    <t xml:space="preserve">P-04412</t>
  </si>
  <si>
    <t xml:space="preserve">P-04413</t>
  </si>
  <si>
    <t xml:space="preserve">P-04414</t>
  </si>
  <si>
    <t xml:space="preserve">P-04415</t>
  </si>
  <si>
    <t xml:space="preserve">CL-0072</t>
  </si>
  <si>
    <t xml:space="preserve">P-04416</t>
  </si>
  <si>
    <t xml:space="preserve">P-04417</t>
  </si>
  <si>
    <t xml:space="preserve">CL-0304</t>
  </si>
  <si>
    <t xml:space="preserve">P-04418</t>
  </si>
  <si>
    <t xml:space="preserve">P-04419</t>
  </si>
  <si>
    <t xml:space="preserve">P-04420</t>
  </si>
  <si>
    <t xml:space="preserve">P-04421</t>
  </si>
  <si>
    <t xml:space="preserve">CL-1528</t>
  </si>
  <si>
    <t xml:space="preserve">P-04422</t>
  </si>
  <si>
    <t xml:space="preserve">P-04423</t>
  </si>
  <si>
    <t xml:space="preserve">P-04424</t>
  </si>
  <si>
    <t xml:space="preserve">P-04425</t>
  </si>
  <si>
    <t xml:space="preserve">CL-0290</t>
  </si>
  <si>
    <t xml:space="preserve">P-04426</t>
  </si>
  <si>
    <t xml:space="preserve">P-04427</t>
  </si>
  <si>
    <t xml:space="preserve">P-04428</t>
  </si>
  <si>
    <t xml:space="preserve">CL-1002</t>
  </si>
  <si>
    <t xml:space="preserve">P-04429</t>
  </si>
  <si>
    <t xml:space="preserve">P-04430</t>
  </si>
  <si>
    <t xml:space="preserve">CL-1092</t>
  </si>
  <si>
    <t xml:space="preserve">P-04431</t>
  </si>
  <si>
    <t xml:space="preserve">P-04432</t>
  </si>
  <si>
    <t xml:space="preserve">P-04433</t>
  </si>
  <si>
    <t xml:space="preserve">P-04434</t>
  </si>
  <si>
    <t xml:space="preserve">CL-1670</t>
  </si>
  <si>
    <t xml:space="preserve">P-04435</t>
  </si>
  <si>
    <t xml:space="preserve">CL-1819</t>
  </si>
  <si>
    <t xml:space="preserve">P-04436</t>
  </si>
  <si>
    <t xml:space="preserve">CL-1863</t>
  </si>
  <si>
    <t xml:space="preserve">P-04437</t>
  </si>
  <si>
    <t xml:space="preserve">P-04438</t>
  </si>
  <si>
    <t xml:space="preserve">P-04439</t>
  </si>
  <si>
    <t xml:space="preserve">CL-2342</t>
  </si>
  <si>
    <t xml:space="preserve">P-04440</t>
  </si>
  <si>
    <t xml:space="preserve">P-04441</t>
  </si>
  <si>
    <t xml:space="preserve">P-04442</t>
  </si>
  <si>
    <t xml:space="preserve">CL-0316</t>
  </si>
  <si>
    <t xml:space="preserve">P-04443</t>
  </si>
  <si>
    <t xml:space="preserve">P-04444</t>
  </si>
  <si>
    <t xml:space="preserve">P-04445</t>
  </si>
  <si>
    <t xml:space="preserve">CL-1220</t>
  </si>
  <si>
    <t xml:space="preserve">P-04446</t>
  </si>
  <si>
    <t xml:space="preserve">P-04447</t>
  </si>
  <si>
    <t xml:space="preserve">P-04448</t>
  </si>
  <si>
    <t xml:space="preserve">P-04449</t>
  </si>
  <si>
    <t xml:space="preserve">P-04450</t>
  </si>
  <si>
    <t xml:space="preserve">CL-0103</t>
  </si>
  <si>
    <t xml:space="preserve">P-04451</t>
  </si>
  <si>
    <t xml:space="preserve">P-04452</t>
  </si>
  <si>
    <t xml:space="preserve">CL-0335</t>
  </si>
  <si>
    <t xml:space="preserve">P-04453</t>
  </si>
  <si>
    <t xml:space="preserve">P-04454</t>
  </si>
  <si>
    <t xml:space="preserve">P-04455</t>
  </si>
  <si>
    <t xml:space="preserve">P-04456</t>
  </si>
  <si>
    <t xml:space="preserve">P-04457</t>
  </si>
  <si>
    <t xml:space="preserve">P-04458</t>
  </si>
  <si>
    <t xml:space="preserve">CL-1580</t>
  </si>
  <si>
    <t xml:space="preserve">P-04459</t>
  </si>
  <si>
    <t xml:space="preserve">P-04460</t>
  </si>
  <si>
    <t xml:space="preserve">CL-1654</t>
  </si>
  <si>
    <t xml:space="preserve">P-04461</t>
  </si>
  <si>
    <t xml:space="preserve">P-04462</t>
  </si>
  <si>
    <t xml:space="preserve">P-04463</t>
  </si>
  <si>
    <t xml:space="preserve">P-04464</t>
  </si>
  <si>
    <t xml:space="preserve">CL-0330</t>
  </si>
  <si>
    <t xml:space="preserve">P-04465</t>
  </si>
  <si>
    <t xml:space="preserve">P-04466</t>
  </si>
  <si>
    <t xml:space="preserve">CL-0493</t>
  </si>
  <si>
    <t xml:space="preserve">P-04467</t>
  </si>
  <si>
    <t xml:space="preserve">P-04468</t>
  </si>
  <si>
    <t xml:space="preserve">P-04469</t>
  </si>
  <si>
    <t xml:space="preserve">P-04470</t>
  </si>
  <si>
    <t xml:space="preserve">CL-0786</t>
  </si>
  <si>
    <t xml:space="preserve">P-04471</t>
  </si>
  <si>
    <t xml:space="preserve">CL-1044</t>
  </si>
  <si>
    <t xml:space="preserve">P-04472</t>
  </si>
  <si>
    <t xml:space="preserve">P-04473</t>
  </si>
  <si>
    <t xml:space="preserve">CL-1330</t>
  </si>
  <si>
    <t xml:space="preserve">P-04474</t>
  </si>
  <si>
    <t xml:space="preserve">P-04475</t>
  </si>
  <si>
    <t xml:space="preserve">P-04476</t>
  </si>
  <si>
    <t xml:space="preserve">P-04477</t>
  </si>
  <si>
    <t xml:space="preserve">P-04478</t>
  </si>
  <si>
    <t xml:space="preserve">P-04479</t>
  </si>
  <si>
    <t xml:space="preserve">P-04480</t>
  </si>
  <si>
    <t xml:space="preserve">P-04481</t>
  </si>
  <si>
    <t xml:space="preserve">P-04482</t>
  </si>
  <si>
    <t xml:space="preserve">CL-1279</t>
  </si>
  <si>
    <t xml:space="preserve">P-04483</t>
  </si>
  <si>
    <t xml:space="preserve">P-04484</t>
  </si>
  <si>
    <t xml:space="preserve">P-04485</t>
  </si>
  <si>
    <t xml:space="preserve">P-04486</t>
  </si>
  <si>
    <t xml:space="preserve">CL-2374</t>
  </si>
  <si>
    <t xml:space="preserve">P-04487</t>
  </si>
  <si>
    <t xml:space="preserve">P-04488</t>
  </si>
  <si>
    <t xml:space="preserve">P-04489</t>
  </si>
  <si>
    <t xml:space="preserve">P-04490</t>
  </si>
  <si>
    <t xml:space="preserve">P-04491</t>
  </si>
  <si>
    <t xml:space="preserve">P-04492</t>
  </si>
  <si>
    <t xml:space="preserve">P-04493</t>
  </si>
  <si>
    <t xml:space="preserve">CL-1853</t>
  </si>
  <si>
    <t xml:space="preserve">P-04494</t>
  </si>
  <si>
    <t xml:space="preserve">CL-1879</t>
  </si>
  <si>
    <t xml:space="preserve">P-04495</t>
  </si>
  <si>
    <t xml:space="preserve">P-04496</t>
  </si>
  <si>
    <t xml:space="preserve">P-04497</t>
  </si>
  <si>
    <t xml:space="preserve">P-04498</t>
  </si>
  <si>
    <t xml:space="preserve">P-04499</t>
  </si>
  <si>
    <t xml:space="preserve">P-04500</t>
  </si>
  <si>
    <t xml:space="preserve">P-04501</t>
  </si>
  <si>
    <t xml:space="preserve">P-04502</t>
  </si>
  <si>
    <t xml:space="preserve">CL-1974</t>
  </si>
  <si>
    <t xml:space="preserve">P-04503</t>
  </si>
  <si>
    <t xml:space="preserve">P-04504</t>
  </si>
  <si>
    <t xml:space="preserve">P-04505</t>
  </si>
  <si>
    <t xml:space="preserve">P-04506</t>
  </si>
  <si>
    <t xml:space="preserve">CL-0077</t>
  </si>
  <si>
    <t xml:space="preserve">P-04507</t>
  </si>
  <si>
    <t xml:space="preserve">CL-0183</t>
  </si>
  <si>
    <t xml:space="preserve">P-04508</t>
  </si>
  <si>
    <t xml:space="preserve">P-04509</t>
  </si>
  <si>
    <t xml:space="preserve">P-04510</t>
  </si>
  <si>
    <t xml:space="preserve">P-04511</t>
  </si>
  <si>
    <t xml:space="preserve">P-04512</t>
  </si>
  <si>
    <t xml:space="preserve">P-04513</t>
  </si>
  <si>
    <t xml:space="preserve">P-04514</t>
  </si>
  <si>
    <t xml:space="preserve">CL-1179</t>
  </si>
  <si>
    <t xml:space="preserve">P-04515</t>
  </si>
  <si>
    <t xml:space="preserve">P-04516</t>
  </si>
  <si>
    <t xml:space="preserve">P-04517</t>
  </si>
  <si>
    <t xml:space="preserve">CL-1495</t>
  </si>
  <si>
    <t xml:space="preserve">P-04518</t>
  </si>
  <si>
    <t xml:space="preserve">P-04519</t>
  </si>
  <si>
    <t xml:space="preserve">CL-2183</t>
  </si>
  <si>
    <t xml:space="preserve">P-04520</t>
  </si>
  <si>
    <t xml:space="preserve">P-04521</t>
  </si>
  <si>
    <t xml:space="preserve">CL-0261</t>
  </si>
  <si>
    <t xml:space="preserve">P-04522</t>
  </si>
  <si>
    <t xml:space="preserve">P-04523</t>
  </si>
  <si>
    <t xml:space="preserve">P-04524</t>
  </si>
  <si>
    <t xml:space="preserve">CL-0534</t>
  </si>
  <si>
    <t xml:space="preserve">P-04525</t>
  </si>
  <si>
    <t xml:space="preserve">CL-0831</t>
  </si>
  <si>
    <t xml:space="preserve">P-04526</t>
  </si>
  <si>
    <t xml:space="preserve">P-04527</t>
  </si>
  <si>
    <t xml:space="preserve">P-04528</t>
  </si>
  <si>
    <t xml:space="preserve">P-04529</t>
  </si>
  <si>
    <t xml:space="preserve">P-04530</t>
  </si>
  <si>
    <t xml:space="preserve">P-04531</t>
  </si>
  <si>
    <t xml:space="preserve">P-04532</t>
  </si>
  <si>
    <t xml:space="preserve">P-04533</t>
  </si>
  <si>
    <t xml:space="preserve">P-04534</t>
  </si>
  <si>
    <t xml:space="preserve">P-04535</t>
  </si>
  <si>
    <t xml:space="preserve">P-04536</t>
  </si>
  <si>
    <t xml:space="preserve">CL-0688</t>
  </si>
  <si>
    <t xml:space="preserve">P-04537</t>
  </si>
  <si>
    <t xml:space="preserve">CL-1047</t>
  </si>
  <si>
    <t xml:space="preserve">P-04538</t>
  </si>
  <si>
    <t xml:space="preserve">P-04539</t>
  </si>
  <si>
    <t xml:space="preserve">P-04540</t>
  </si>
  <si>
    <t xml:space="preserve">P-04541</t>
  </si>
  <si>
    <t xml:space="preserve">CL-0345</t>
  </si>
  <si>
    <t xml:space="preserve">P-04542</t>
  </si>
  <si>
    <t xml:space="preserve">CL-0407</t>
  </si>
  <si>
    <t xml:space="preserve">P-04543</t>
  </si>
  <si>
    <t xml:space="preserve">P-04544</t>
  </si>
  <si>
    <t xml:space="preserve">P-04545</t>
  </si>
  <si>
    <t xml:space="preserve">CL-0870</t>
  </si>
  <si>
    <t xml:space="preserve">P-04546</t>
  </si>
  <si>
    <t xml:space="preserve">CL-1081</t>
  </si>
  <si>
    <t xml:space="preserve">P-04547</t>
  </si>
  <si>
    <t xml:space="preserve">CL-1136</t>
  </si>
  <si>
    <t xml:space="preserve">P-04548</t>
  </si>
  <si>
    <t xml:space="preserve">P-04549</t>
  </si>
  <si>
    <t xml:space="preserve">CL-2205</t>
  </si>
  <si>
    <t xml:space="preserve">P-04550</t>
  </si>
  <si>
    <t xml:space="preserve">P-04551</t>
  </si>
  <si>
    <t xml:space="preserve">CL-0628</t>
  </si>
  <si>
    <t xml:space="preserve">P-04552</t>
  </si>
  <si>
    <t xml:space="preserve">P-04553</t>
  </si>
  <si>
    <t xml:space="preserve">CL-0861</t>
  </si>
  <si>
    <t xml:space="preserve">P-04554</t>
  </si>
  <si>
    <t xml:space="preserve">P-04555</t>
  </si>
  <si>
    <t xml:space="preserve">CL-1272</t>
  </si>
  <si>
    <t xml:space="preserve">P-04556</t>
  </si>
  <si>
    <t xml:space="preserve">P-04557</t>
  </si>
  <si>
    <t xml:space="preserve">P-04558</t>
  </si>
  <si>
    <t xml:space="preserve">P-04559</t>
  </si>
  <si>
    <t xml:space="preserve">CL-1937</t>
  </si>
  <si>
    <t xml:space="preserve">P-04560</t>
  </si>
  <si>
    <t xml:space="preserve">P-04561</t>
  </si>
  <si>
    <t xml:space="preserve">P-04562</t>
  </si>
  <si>
    <t xml:space="preserve">P-04563</t>
  </si>
  <si>
    <t xml:space="preserve">P-04564</t>
  </si>
  <si>
    <t xml:space="preserve">CL-2274</t>
  </si>
  <si>
    <t xml:space="preserve">P-04565</t>
  </si>
  <si>
    <t xml:space="preserve">P-04566</t>
  </si>
  <si>
    <t xml:space="preserve">CL-2383</t>
  </si>
  <si>
    <t xml:space="preserve">P-04567</t>
  </si>
  <si>
    <t xml:space="preserve">P-04568</t>
  </si>
  <si>
    <t xml:space="preserve">CL-0511</t>
  </si>
  <si>
    <t xml:space="preserve">P-04569</t>
  </si>
  <si>
    <t xml:space="preserve">P-04570</t>
  </si>
  <si>
    <t xml:space="preserve">P-04571</t>
  </si>
  <si>
    <t xml:space="preserve">P-04572</t>
  </si>
  <si>
    <t xml:space="preserve">P-04573</t>
  </si>
  <si>
    <t xml:space="preserve">P-04574</t>
  </si>
  <si>
    <t xml:space="preserve">P-04575</t>
  </si>
  <si>
    <t xml:space="preserve">CL-0326</t>
  </si>
  <si>
    <t xml:space="preserve">P-04576</t>
  </si>
  <si>
    <t xml:space="preserve">P-04577</t>
  </si>
  <si>
    <t xml:space="preserve">P-04578</t>
  </si>
  <si>
    <t xml:space="preserve">P-04579</t>
  </si>
  <si>
    <t xml:space="preserve">P-04580</t>
  </si>
  <si>
    <t xml:space="preserve">P-04581</t>
  </si>
  <si>
    <t xml:space="preserve">P-04582</t>
  </si>
  <si>
    <t xml:space="preserve">P-04583</t>
  </si>
  <si>
    <t xml:space="preserve">CL-2312</t>
  </si>
  <si>
    <t xml:space="preserve">P-04584</t>
  </si>
  <si>
    <t xml:space="preserve">CL-0198</t>
  </si>
  <si>
    <t xml:space="preserve">P-04585</t>
  </si>
  <si>
    <t xml:space="preserve">P-04586</t>
  </si>
  <si>
    <t xml:space="preserve">CL-1039</t>
  </si>
  <si>
    <t xml:space="preserve">P-04587</t>
  </si>
  <si>
    <t xml:space="preserve">CL-1726</t>
  </si>
  <si>
    <t xml:space="preserve">P-04588</t>
  </si>
  <si>
    <t xml:space="preserve">CL-1859</t>
  </si>
  <si>
    <t xml:space="preserve">P-04589</t>
  </si>
  <si>
    <t xml:space="preserve">CL-1864</t>
  </si>
  <si>
    <t xml:space="preserve">P-04590</t>
  </si>
  <si>
    <t xml:space="preserve">P-04591</t>
  </si>
  <si>
    <t xml:space="preserve">P-04592</t>
  </si>
  <si>
    <t xml:space="preserve">P-04593</t>
  </si>
  <si>
    <t xml:space="preserve">P-04594</t>
  </si>
  <si>
    <t xml:space="preserve">P-04595</t>
  </si>
  <si>
    <t xml:space="preserve">P-04596</t>
  </si>
  <si>
    <t xml:space="preserve">P-04597</t>
  </si>
  <si>
    <t xml:space="preserve">P-04598</t>
  </si>
  <si>
    <t xml:space="preserve">P-04599</t>
  </si>
  <si>
    <t xml:space="preserve">P-04600</t>
  </si>
  <si>
    <t xml:space="preserve">P-04601</t>
  </si>
  <si>
    <t xml:space="preserve">CL-0095</t>
  </si>
  <si>
    <t xml:space="preserve">P-04602</t>
  </si>
  <si>
    <t xml:space="preserve">CL-0224</t>
  </si>
  <si>
    <t xml:space="preserve">P-04603</t>
  </si>
  <si>
    <t xml:space="preserve">P-04604</t>
  </si>
  <si>
    <t xml:space="preserve">CL-0447</t>
  </si>
  <si>
    <t xml:space="preserve">P-04605</t>
  </si>
  <si>
    <t xml:space="preserve">P-04606</t>
  </si>
  <si>
    <t xml:space="preserve">P-04607</t>
  </si>
  <si>
    <t xml:space="preserve">P-04608</t>
  </si>
  <si>
    <t xml:space="preserve">P-04609</t>
  </si>
  <si>
    <t xml:space="preserve">CL-1973</t>
  </si>
  <si>
    <t xml:space="preserve">P-04610</t>
  </si>
  <si>
    <t xml:space="preserve">P-04611</t>
  </si>
  <si>
    <t xml:space="preserve">P-04612</t>
  </si>
  <si>
    <t xml:space="preserve">P-04613</t>
  </si>
  <si>
    <t xml:space="preserve">P-04614</t>
  </si>
  <si>
    <t xml:space="preserve">P-04615</t>
  </si>
  <si>
    <t xml:space="preserve">CL-0773</t>
  </si>
  <si>
    <t xml:space="preserve">P-04616</t>
  </si>
  <si>
    <t xml:space="preserve">P-04617</t>
  </si>
  <si>
    <t xml:space="preserve">P-04618</t>
  </si>
  <si>
    <t xml:space="preserve">CL-1056</t>
  </si>
  <si>
    <t xml:space="preserve">P-04619</t>
  </si>
  <si>
    <t xml:space="preserve">P-04620</t>
  </si>
  <si>
    <t xml:space="preserve">P-04621</t>
  </si>
  <si>
    <t xml:space="preserve">CL-1334</t>
  </si>
  <si>
    <t xml:space="preserve">P-04622</t>
  </si>
  <si>
    <t xml:space="preserve">CL-1586</t>
  </si>
  <si>
    <t xml:space="preserve">P-04623</t>
  </si>
  <si>
    <t xml:space="preserve">P-04624</t>
  </si>
  <si>
    <t xml:space="preserve">CL-1826</t>
  </si>
  <si>
    <t xml:space="preserve">P-04625</t>
  </si>
  <si>
    <t xml:space="preserve">CL-2308</t>
  </si>
  <si>
    <t xml:space="preserve">P-04626</t>
  </si>
  <si>
    <t xml:space="preserve">P-04627</t>
  </si>
  <si>
    <t xml:space="preserve">P-04628</t>
  </si>
  <si>
    <t xml:space="preserve">P-04629</t>
  </si>
  <si>
    <t xml:space="preserve">P-04630</t>
  </si>
  <si>
    <t xml:space="preserve">P-04631</t>
  </si>
  <si>
    <t xml:space="preserve">P-04632</t>
  </si>
  <si>
    <t xml:space="preserve">P-04633</t>
  </si>
  <si>
    <t xml:space="preserve">P-04634</t>
  </si>
  <si>
    <t xml:space="preserve">P-04635</t>
  </si>
  <si>
    <t xml:space="preserve">P-04636</t>
  </si>
  <si>
    <t xml:space="preserve">P-04637</t>
  </si>
  <si>
    <t xml:space="preserve">CL-0592</t>
  </si>
  <si>
    <t xml:space="preserve">P-04638</t>
  </si>
  <si>
    <t xml:space="preserve">P-04639</t>
  </si>
  <si>
    <t xml:space="preserve">P-04640</t>
  </si>
  <si>
    <t xml:space="preserve">CL-0855</t>
  </si>
  <si>
    <t xml:space="preserve">P-04641</t>
  </si>
  <si>
    <t xml:space="preserve">P-04642</t>
  </si>
  <si>
    <t xml:space="preserve">P-04643</t>
  </si>
  <si>
    <t xml:space="preserve">P-04644</t>
  </si>
  <si>
    <t xml:space="preserve">P-04645</t>
  </si>
  <si>
    <t xml:space="preserve">P-04646</t>
  </si>
  <si>
    <t xml:space="preserve">P-04647</t>
  </si>
  <si>
    <t xml:space="preserve">P-04648</t>
  </si>
  <si>
    <t xml:space="preserve">P-04649</t>
  </si>
  <si>
    <t xml:space="preserve">P-04650</t>
  </si>
  <si>
    <t xml:space="preserve">CL-1059</t>
  </si>
  <si>
    <t xml:space="preserve">P-04651</t>
  </si>
  <si>
    <t xml:space="preserve">P-04652</t>
  </si>
  <si>
    <t xml:space="preserve">CL-1323</t>
  </si>
  <si>
    <t xml:space="preserve">P-04653</t>
  </si>
  <si>
    <t xml:space="preserve">P-04654</t>
  </si>
  <si>
    <t xml:space="preserve">P-04655</t>
  </si>
  <si>
    <t xml:space="preserve">P-04656</t>
  </si>
  <si>
    <t xml:space="preserve">CL-1885</t>
  </si>
  <si>
    <t xml:space="preserve">P-04657</t>
  </si>
  <si>
    <t xml:space="preserve">CL-2119</t>
  </si>
  <si>
    <t xml:space="preserve">P-04658</t>
  </si>
  <si>
    <t xml:space="preserve">P-04659</t>
  </si>
  <si>
    <t xml:space="preserve">P-04660</t>
  </si>
  <si>
    <t xml:space="preserve">P-04661</t>
  </si>
  <si>
    <t xml:space="preserve">P-04662</t>
  </si>
  <si>
    <t xml:space="preserve">P-04663</t>
  </si>
  <si>
    <t xml:space="preserve">P-04664</t>
  </si>
  <si>
    <t xml:space="preserve">P-04665</t>
  </si>
  <si>
    <t xml:space="preserve">P-04666</t>
  </si>
  <si>
    <t xml:space="preserve">CL-1338</t>
  </si>
  <si>
    <t xml:space="preserve">P-04667</t>
  </si>
  <si>
    <t xml:space="preserve">P-04668</t>
  </si>
  <si>
    <t xml:space="preserve">CL-1556</t>
  </si>
  <si>
    <t xml:space="preserve">P-04669</t>
  </si>
  <si>
    <t xml:space="preserve">CL-2041</t>
  </si>
  <si>
    <t xml:space="preserve">P-04670</t>
  </si>
  <si>
    <t xml:space="preserve">P-04671</t>
  </si>
  <si>
    <t xml:space="preserve">P-04672</t>
  </si>
  <si>
    <t xml:space="preserve">CL-0862</t>
  </si>
  <si>
    <t xml:space="preserve">P-04673</t>
  </si>
  <si>
    <t xml:space="preserve">P-04674</t>
  </si>
  <si>
    <t xml:space="preserve">P-04675</t>
  </si>
  <si>
    <t xml:space="preserve">P-04676</t>
  </si>
  <si>
    <t xml:space="preserve">CL-1348</t>
  </si>
  <si>
    <t xml:space="preserve">P-04677</t>
  </si>
  <si>
    <t xml:space="preserve">P-04678</t>
  </si>
  <si>
    <t xml:space="preserve">P-04679</t>
  </si>
  <si>
    <t xml:space="preserve">P-04680</t>
  </si>
  <si>
    <t xml:space="preserve">CL-1835</t>
  </si>
  <si>
    <t xml:space="preserve">P-04681</t>
  </si>
  <si>
    <t xml:space="preserve">P-04682</t>
  </si>
  <si>
    <t xml:space="preserve">P-04683</t>
  </si>
  <si>
    <t xml:space="preserve">P-04684</t>
  </si>
  <si>
    <t xml:space="preserve">CL-2339</t>
  </si>
  <si>
    <t xml:space="preserve">P-04685</t>
  </si>
  <si>
    <t xml:space="preserve">CL-0610</t>
  </si>
  <si>
    <t xml:space="preserve">P-04686</t>
  </si>
  <si>
    <t xml:space="preserve">P-04687</t>
  </si>
  <si>
    <t xml:space="preserve">CL-1387</t>
  </si>
  <si>
    <t xml:space="preserve">P-04688</t>
  </si>
  <si>
    <t xml:space="preserve">CL-1469</t>
  </si>
  <si>
    <t xml:space="preserve">P-04689</t>
  </si>
  <si>
    <t xml:space="preserve">P-04690</t>
  </si>
  <si>
    <t xml:space="preserve">P-04691</t>
  </si>
  <si>
    <t xml:space="preserve">P-04692</t>
  </si>
  <si>
    <t xml:space="preserve">CL-1897</t>
  </si>
  <si>
    <t xml:space="preserve">P-04693</t>
  </si>
  <si>
    <t xml:space="preserve">P-04694</t>
  </si>
  <si>
    <t xml:space="preserve">P-04695</t>
  </si>
  <si>
    <t xml:space="preserve">P-04696</t>
  </si>
  <si>
    <t xml:space="preserve">P-04697</t>
  </si>
  <si>
    <t xml:space="preserve">P-04698</t>
  </si>
  <si>
    <t xml:space="preserve">CL-0806</t>
  </si>
  <si>
    <t xml:space="preserve">P-04699</t>
  </si>
  <si>
    <t xml:space="preserve">CL-0838</t>
  </si>
  <si>
    <t xml:space="preserve">P-04700</t>
  </si>
  <si>
    <t xml:space="preserve">P-04701</t>
  </si>
  <si>
    <t xml:space="preserve">P-04702</t>
  </si>
  <si>
    <t xml:space="preserve">CL-0994</t>
  </si>
  <si>
    <t xml:space="preserve">P-04703</t>
  </si>
  <si>
    <t xml:space="preserve">P-04704</t>
  </si>
  <si>
    <t xml:space="preserve">P-04705</t>
  </si>
  <si>
    <t xml:space="preserve">P-04706</t>
  </si>
  <si>
    <t xml:space="preserve">CL-0347</t>
  </si>
  <si>
    <t xml:space="preserve">P-04707</t>
  </si>
  <si>
    <t xml:space="preserve">CL-0461</t>
  </si>
  <si>
    <t xml:space="preserve">P-04708</t>
  </si>
  <si>
    <t xml:space="preserve">P-04709</t>
  </si>
  <si>
    <t xml:space="preserve">CL-1019</t>
  </si>
  <si>
    <t xml:space="preserve">P-04710</t>
  </si>
  <si>
    <t xml:space="preserve">CL-1186</t>
  </si>
  <si>
    <t xml:space="preserve">P-04711</t>
  </si>
  <si>
    <t xml:space="preserve">CL-1221</t>
  </si>
  <si>
    <t xml:space="preserve">P-04712</t>
  </si>
  <si>
    <t xml:space="preserve">P-04713</t>
  </si>
  <si>
    <t xml:space="preserve">P-04714</t>
  </si>
  <si>
    <t xml:space="preserve">P-04715</t>
  </si>
  <si>
    <t xml:space="preserve">P-04716</t>
  </si>
  <si>
    <t xml:space="preserve">CL-0355</t>
  </si>
  <si>
    <t xml:space="preserve">P-04717</t>
  </si>
  <si>
    <t xml:space="preserve">CL-0405</t>
  </si>
  <si>
    <t xml:space="preserve">P-04718</t>
  </si>
  <si>
    <t xml:space="preserve">P-04719</t>
  </si>
  <si>
    <t xml:space="preserve">P-04720</t>
  </si>
  <si>
    <t xml:space="preserve">P-04721</t>
  </si>
  <si>
    <t xml:space="preserve">CL-2230</t>
  </si>
  <si>
    <t xml:space="preserve">P-04722</t>
  </si>
  <si>
    <t xml:space="preserve">P-04723</t>
  </si>
  <si>
    <t xml:space="preserve">P-04724</t>
  </si>
  <si>
    <t xml:space="preserve">CL-0639</t>
  </si>
  <si>
    <t xml:space="preserve">P-04725</t>
  </si>
  <si>
    <t xml:space="preserve">CL-1015</t>
  </si>
  <si>
    <t xml:space="preserve">P-04726</t>
  </si>
  <si>
    <t xml:space="preserve">P-04727</t>
  </si>
  <si>
    <t xml:space="preserve">CL-1147</t>
  </si>
  <si>
    <t xml:space="preserve">P-04728</t>
  </si>
  <si>
    <t xml:space="preserve">CL-1718</t>
  </si>
  <si>
    <t xml:space="preserve">P-04729</t>
  </si>
  <si>
    <t xml:space="preserve">P-04730</t>
  </si>
  <si>
    <t xml:space="preserve">CL-2353</t>
  </si>
  <si>
    <t xml:space="preserve">P-04731</t>
  </si>
  <si>
    <t xml:space="preserve">P-04732</t>
  </si>
  <si>
    <t xml:space="preserve">CL-0378</t>
  </si>
  <si>
    <t xml:space="preserve">P-04733</t>
  </si>
  <si>
    <t xml:space="preserve">P-04734</t>
  </si>
  <si>
    <t xml:space="preserve">P-04735</t>
  </si>
  <si>
    <t xml:space="preserve">CL-1577</t>
  </si>
  <si>
    <t xml:space="preserve">P-04736</t>
  </si>
  <si>
    <t xml:space="preserve">P-04737</t>
  </si>
  <si>
    <t xml:space="preserve">P-04738</t>
  </si>
  <si>
    <t xml:space="preserve">P-04739</t>
  </si>
  <si>
    <t xml:space="preserve">P-04740</t>
  </si>
  <si>
    <t xml:space="preserve">CL-0061</t>
  </si>
  <si>
    <t xml:space="preserve">P-04741</t>
  </si>
  <si>
    <t xml:space="preserve">P-04742</t>
  </si>
  <si>
    <t xml:space="preserve">P-04743</t>
  </si>
  <si>
    <t xml:space="preserve">P-04744</t>
  </si>
  <si>
    <t xml:space="preserve">P-04745</t>
  </si>
  <si>
    <t xml:space="preserve">P-04746</t>
  </si>
  <si>
    <t xml:space="preserve">P-04747</t>
  </si>
  <si>
    <t xml:space="preserve">CL-1963</t>
  </si>
  <si>
    <t xml:space="preserve">P-04748</t>
  </si>
  <si>
    <t xml:space="preserve">P-04749</t>
  </si>
  <si>
    <t xml:space="preserve">CL-0387</t>
  </si>
  <si>
    <t xml:space="preserve">P-04750</t>
  </si>
  <si>
    <t xml:space="preserve">CL-0468</t>
  </si>
  <si>
    <t xml:space="preserve">P-04751</t>
  </si>
  <si>
    <t xml:space="preserve">P-04752</t>
  </si>
  <si>
    <t xml:space="preserve">P-04753</t>
  </si>
  <si>
    <t xml:space="preserve">CL-1380</t>
  </si>
  <si>
    <t xml:space="preserve">P-04754</t>
  </si>
  <si>
    <t xml:space="preserve">CL-1839</t>
  </si>
  <si>
    <t xml:space="preserve">P-04755</t>
  </si>
  <si>
    <t xml:space="preserve">P-04756</t>
  </si>
  <si>
    <t xml:space="preserve">CL-2252</t>
  </si>
  <si>
    <t xml:space="preserve">P-04757</t>
  </si>
  <si>
    <t xml:space="preserve">CL-2379</t>
  </si>
  <si>
    <t xml:space="preserve">P-04758</t>
  </si>
  <si>
    <t xml:space="preserve">P-04759</t>
  </si>
  <si>
    <t xml:space="preserve">P-04760</t>
  </si>
  <si>
    <t xml:space="preserve">P-04761</t>
  </si>
  <si>
    <t xml:space="preserve">P-04762</t>
  </si>
  <si>
    <t xml:space="preserve">P-04763</t>
  </si>
  <si>
    <t xml:space="preserve">P-04764</t>
  </si>
  <si>
    <t xml:space="preserve">P-04765</t>
  </si>
  <si>
    <t xml:space="preserve">P-04766</t>
  </si>
  <si>
    <t xml:space="preserve">P-04767</t>
  </si>
  <si>
    <t xml:space="preserve">P-04768</t>
  </si>
  <si>
    <t xml:space="preserve">P-04769</t>
  </si>
  <si>
    <t xml:space="preserve">P-04770</t>
  </si>
  <si>
    <t xml:space="preserve">CL-1677</t>
  </si>
  <si>
    <t xml:space="preserve">P-04771</t>
  </si>
  <si>
    <t xml:space="preserve">P-04772</t>
  </si>
  <si>
    <t xml:space="preserve">CL-2160</t>
  </si>
  <si>
    <t xml:space="preserve">P-04773</t>
  </si>
  <si>
    <t xml:space="preserve">P-04774</t>
  </si>
  <si>
    <t xml:space="preserve">P-04775</t>
  </si>
  <si>
    <t xml:space="preserve">CL-2392</t>
  </si>
  <si>
    <t xml:space="preserve">P-04776</t>
  </si>
  <si>
    <t xml:space="preserve">P-04777</t>
  </si>
  <si>
    <t xml:space="preserve">P-04778</t>
  </si>
  <si>
    <t xml:space="preserve">P-04779</t>
  </si>
  <si>
    <t xml:space="preserve">P-04780</t>
  </si>
  <si>
    <t xml:space="preserve">P-04781</t>
  </si>
  <si>
    <t xml:space="preserve">CL-1274</t>
  </si>
  <si>
    <t xml:space="preserve">P-04782</t>
  </si>
  <si>
    <t xml:space="preserve">P-04783</t>
  </si>
  <si>
    <t xml:space="preserve">P-04784</t>
  </si>
  <si>
    <t xml:space="preserve">P-04785</t>
  </si>
  <si>
    <t xml:space="preserve">P-04786</t>
  </si>
  <si>
    <t xml:space="preserve">CL-0327</t>
  </si>
  <si>
    <t xml:space="preserve">P-04787</t>
  </si>
  <si>
    <t xml:space="preserve">P-04788</t>
  </si>
  <si>
    <t xml:space="preserve">P-04789</t>
  </si>
  <si>
    <t xml:space="preserve">CL-1115</t>
  </si>
  <si>
    <t xml:space="preserve">P-04790</t>
  </si>
  <si>
    <t xml:space="preserve">P-04791</t>
  </si>
  <si>
    <t xml:space="preserve">P-04792</t>
  </si>
  <si>
    <t xml:space="preserve">P-04793</t>
  </si>
  <si>
    <t xml:space="preserve">P-04794</t>
  </si>
  <si>
    <t xml:space="preserve">CL-1704</t>
  </si>
  <si>
    <t xml:space="preserve">P-04795</t>
  </si>
  <si>
    <t xml:space="preserve">P-04796</t>
  </si>
  <si>
    <t xml:space="preserve">P-04797</t>
  </si>
  <si>
    <t xml:space="preserve">P-04798</t>
  </si>
  <si>
    <t xml:space="preserve">P-04799</t>
  </si>
  <si>
    <t xml:space="preserve">P-04800</t>
  </si>
  <si>
    <t xml:space="preserve">P-04801</t>
  </si>
  <si>
    <t xml:space="preserve">CL-1610</t>
  </si>
  <si>
    <t xml:space="preserve">P-04802</t>
  </si>
  <si>
    <t xml:space="preserve">CL-1674</t>
  </si>
  <si>
    <t xml:space="preserve">P-04803</t>
  </si>
  <si>
    <t xml:space="preserve">CL-1877</t>
  </si>
  <si>
    <t xml:space="preserve">P-04804</t>
  </si>
  <si>
    <t xml:space="preserve">CL-2162</t>
  </si>
  <si>
    <t xml:space="preserve">P-04805</t>
  </si>
  <si>
    <t xml:space="preserve">P-04806</t>
  </si>
  <si>
    <t xml:space="preserve">P-04807</t>
  </si>
  <si>
    <t xml:space="preserve">CL-0479</t>
  </si>
  <si>
    <t xml:space="preserve">P-04808</t>
  </si>
  <si>
    <t xml:space="preserve">CL-0754</t>
  </si>
  <si>
    <t xml:space="preserve">P-04809</t>
  </si>
  <si>
    <t xml:space="preserve">P-04810</t>
  </si>
  <si>
    <t xml:space="preserve">P-04811</t>
  </si>
  <si>
    <t xml:space="preserve">P-04812</t>
  </si>
  <si>
    <t xml:space="preserve">P-04813</t>
  </si>
  <si>
    <t xml:space="preserve">P-04814</t>
  </si>
  <si>
    <t xml:space="preserve">CL-0086</t>
  </si>
  <si>
    <t xml:space="preserve">P-04815</t>
  </si>
  <si>
    <t xml:space="preserve">P-04816</t>
  </si>
  <si>
    <t xml:space="preserve">P-04817</t>
  </si>
  <si>
    <t xml:space="preserve">P-04818</t>
  </si>
  <si>
    <t xml:space="preserve">P-04819</t>
  </si>
  <si>
    <t xml:space="preserve">P-04820</t>
  </si>
  <si>
    <t xml:space="preserve">CL-1812</t>
  </si>
  <si>
    <t xml:space="preserve">P-04821</t>
  </si>
  <si>
    <t xml:space="preserve">CL-1883</t>
  </si>
  <si>
    <t xml:space="preserve">P-04822</t>
  </si>
  <si>
    <t xml:space="preserve">P-04823</t>
  </si>
  <si>
    <t xml:space="preserve">P-04824</t>
  </si>
  <si>
    <t xml:space="preserve">P-04825</t>
  </si>
  <si>
    <t xml:space="preserve">CL-0941</t>
  </si>
  <si>
    <t xml:space="preserve">P-04826</t>
  </si>
  <si>
    <t xml:space="preserve">P-04827</t>
  </si>
  <si>
    <t xml:space="preserve">P-04828</t>
  </si>
  <si>
    <t xml:space="preserve">P-04829</t>
  </si>
  <si>
    <t xml:space="preserve">P-04830</t>
  </si>
  <si>
    <t xml:space="preserve">CL-0146</t>
  </si>
  <si>
    <t xml:space="preserve">P-04831</t>
  </si>
  <si>
    <t xml:space="preserve">CL-0286</t>
  </si>
  <si>
    <t xml:space="preserve">P-04832</t>
  </si>
  <si>
    <t xml:space="preserve">P-04833</t>
  </si>
  <si>
    <t xml:space="preserve">P-04834</t>
  </si>
  <si>
    <t xml:space="preserve">CL-0910</t>
  </si>
  <si>
    <t xml:space="preserve">P-04835</t>
  </si>
  <si>
    <t xml:space="preserve">P-04836</t>
  </si>
  <si>
    <t xml:space="preserve">P-04837</t>
  </si>
  <si>
    <t xml:space="preserve">P-04838</t>
  </si>
  <si>
    <t xml:space="preserve">CL-2167</t>
  </si>
  <si>
    <t xml:space="preserve">P-04839</t>
  </si>
  <si>
    <t xml:space="preserve">CL-2351</t>
  </si>
  <si>
    <t xml:space="preserve">P-04840</t>
  </si>
  <si>
    <t xml:space="preserve">P-04841</t>
  </si>
  <si>
    <t xml:space="preserve">CL-0383</t>
  </si>
  <si>
    <t xml:space="preserve">P-04842</t>
  </si>
  <si>
    <t xml:space="preserve">P-04843</t>
  </si>
  <si>
    <t xml:space="preserve">P-04844</t>
  </si>
  <si>
    <t xml:space="preserve">P-04845</t>
  </si>
  <si>
    <t xml:space="preserve">P-04846</t>
  </si>
  <si>
    <t xml:space="preserve">CL-0395</t>
  </si>
  <si>
    <t xml:space="preserve">P-04847</t>
  </si>
  <si>
    <t xml:space="preserve">P-04848</t>
  </si>
  <si>
    <t xml:space="preserve">P-04849</t>
  </si>
  <si>
    <t xml:space="preserve">P-04850</t>
  </si>
  <si>
    <t xml:space="preserve">P-04851</t>
  </si>
  <si>
    <t xml:space="preserve">P-04852</t>
  </si>
  <si>
    <t xml:space="preserve">P-04853</t>
  </si>
  <si>
    <t xml:space="preserve">P-04854</t>
  </si>
  <si>
    <t xml:space="preserve">P-04855</t>
  </si>
  <si>
    <t xml:space="preserve">P-04856</t>
  </si>
  <si>
    <t xml:space="preserve">CL-2027</t>
  </si>
  <si>
    <t xml:space="preserve">P-04857</t>
  </si>
  <si>
    <t xml:space="preserve">P-04858</t>
  </si>
  <si>
    <t xml:space="preserve">CL-2185</t>
  </si>
  <si>
    <t xml:space="preserve">P-04859</t>
  </si>
  <si>
    <t xml:space="preserve">P-04860</t>
  </si>
  <si>
    <t xml:space="preserve">P-04861</t>
  </si>
  <si>
    <t xml:space="preserve">P-04862</t>
  </si>
  <si>
    <t xml:space="preserve">P-04863</t>
  </si>
  <si>
    <t xml:space="preserve">P-04864</t>
  </si>
  <si>
    <t xml:space="preserve">CL-1607</t>
  </si>
  <si>
    <t xml:space="preserve">P-04865</t>
  </si>
  <si>
    <t xml:space="preserve">CL-1813</t>
  </si>
  <si>
    <t xml:space="preserve">P-04866</t>
  </si>
  <si>
    <t xml:space="preserve">P-04867</t>
  </si>
  <si>
    <t xml:space="preserve">P-04868</t>
  </si>
  <si>
    <t xml:space="preserve">P-04869</t>
  </si>
  <si>
    <t xml:space="preserve">P-04870</t>
  </si>
  <si>
    <t xml:space="preserve">CL-0517</t>
  </si>
  <si>
    <t xml:space="preserve">P-04871</t>
  </si>
  <si>
    <t xml:space="preserve">P-04872</t>
  </si>
  <si>
    <t xml:space="preserve">P-04873</t>
  </si>
  <si>
    <t xml:space="preserve">CL-0957</t>
  </si>
  <si>
    <t xml:space="preserve">P-04874</t>
  </si>
  <si>
    <t xml:space="preserve">P-04875</t>
  </si>
  <si>
    <t xml:space="preserve">P-04876</t>
  </si>
  <si>
    <t xml:space="preserve">P-04877</t>
  </si>
  <si>
    <t xml:space="preserve">P-04878</t>
  </si>
  <si>
    <t xml:space="preserve">P-04879</t>
  </si>
  <si>
    <t xml:space="preserve">CL-1837</t>
  </si>
  <si>
    <t xml:space="preserve">P-04880</t>
  </si>
  <si>
    <t xml:space="preserve">P-04881</t>
  </si>
  <si>
    <t xml:space="preserve">P-04882</t>
  </si>
  <si>
    <t xml:space="preserve">P-04883</t>
  </si>
  <si>
    <t xml:space="preserve">CL-1096</t>
  </si>
  <si>
    <t xml:space="preserve">P-04884</t>
  </si>
  <si>
    <t xml:space="preserve">P-04885</t>
  </si>
  <si>
    <t xml:space="preserve">P-04886</t>
  </si>
  <si>
    <t xml:space="preserve">P-04887</t>
  </si>
  <si>
    <t xml:space="preserve">CL-1699</t>
  </si>
  <si>
    <t xml:space="preserve">P-04888</t>
  </si>
  <si>
    <t xml:space="preserve">CL-1751</t>
  </si>
  <si>
    <t xml:space="preserve">P-04889</t>
  </si>
  <si>
    <t xml:space="preserve">CL-1970</t>
  </si>
  <si>
    <t xml:space="preserve">P-04890</t>
  </si>
  <si>
    <t xml:space="preserve">P-04891</t>
  </si>
  <si>
    <t xml:space="preserve">P-04892</t>
  </si>
  <si>
    <t xml:space="preserve">P-04893</t>
  </si>
  <si>
    <t xml:space="preserve">P-04894</t>
  </si>
  <si>
    <t xml:space="preserve">CL-0456</t>
  </si>
  <si>
    <t xml:space="preserve">P-04895</t>
  </si>
  <si>
    <t xml:space="preserve">P-04896</t>
  </si>
  <si>
    <t xml:space="preserve">P-04897</t>
  </si>
  <si>
    <t xml:space="preserve">CL-0694</t>
  </si>
  <si>
    <t xml:space="preserve">P-04898</t>
  </si>
  <si>
    <t xml:space="preserve">P-04899</t>
  </si>
  <si>
    <t xml:space="preserve">P-04900</t>
  </si>
  <si>
    <t xml:space="preserve">CL-2280</t>
  </si>
  <si>
    <t xml:space="preserve">P-04901</t>
  </si>
  <si>
    <t xml:space="preserve">P-04902</t>
  </si>
  <si>
    <t xml:space="preserve">P-04903</t>
  </si>
  <si>
    <t xml:space="preserve">P-04904</t>
  </si>
  <si>
    <t xml:space="preserve">CL-1455</t>
  </si>
  <si>
    <t xml:space="preserve">P-04905</t>
  </si>
  <si>
    <t xml:space="preserve">CL-2076</t>
  </si>
  <si>
    <t xml:space="preserve">P-04906</t>
  </si>
  <si>
    <t xml:space="preserve">P-04907</t>
  </si>
  <si>
    <t xml:space="preserve">P-04908</t>
  </si>
  <si>
    <t xml:space="preserve">P-04909</t>
  </si>
  <si>
    <t xml:space="preserve">P-04910</t>
  </si>
  <si>
    <t xml:space="preserve">P-04911</t>
  </si>
  <si>
    <t xml:space="preserve">P-04912</t>
  </si>
  <si>
    <t xml:space="preserve">P-04913</t>
  </si>
  <si>
    <t xml:space="preserve">CL-1860</t>
  </si>
  <si>
    <t xml:space="preserve">P-04914</t>
  </si>
  <si>
    <t xml:space="preserve">P-04915</t>
  </si>
  <si>
    <t xml:space="preserve">P-04916</t>
  </si>
  <si>
    <t xml:space="preserve">P-04917</t>
  </si>
  <si>
    <t xml:space="preserve">P-04918</t>
  </si>
  <si>
    <t xml:space="preserve">P-04919</t>
  </si>
  <si>
    <t xml:space="preserve">CL-0465</t>
  </si>
  <si>
    <t xml:space="preserve">P-04920</t>
  </si>
  <si>
    <t xml:space="preserve">P-04921</t>
  </si>
  <si>
    <t xml:space="preserve">P-04922</t>
  </si>
  <si>
    <t xml:space="preserve">P-04923</t>
  </si>
  <si>
    <t xml:space="preserve">P-04924</t>
  </si>
  <si>
    <t xml:space="preserve">P-04925</t>
  </si>
  <si>
    <t xml:space="preserve">P-04926</t>
  </si>
  <si>
    <t xml:space="preserve">P-04927</t>
  </si>
  <si>
    <t xml:space="preserve">CL-1204</t>
  </si>
  <si>
    <t xml:space="preserve">P-04928</t>
  </si>
  <si>
    <t xml:space="preserve">CL-1465</t>
  </si>
  <si>
    <t xml:space="preserve">P-04929</t>
  </si>
  <si>
    <t xml:space="preserve">P-04930</t>
  </si>
  <si>
    <t xml:space="preserve">P-04931</t>
  </si>
  <si>
    <t xml:space="preserve">P-04932</t>
  </si>
  <si>
    <t xml:space="preserve">P-04933</t>
  </si>
  <si>
    <t xml:space="preserve">P-04934</t>
  </si>
  <si>
    <t xml:space="preserve">P-04935</t>
  </si>
  <si>
    <t xml:space="preserve">CL-1251</t>
  </si>
  <si>
    <t xml:space="preserve">P-04936</t>
  </si>
  <si>
    <t xml:space="preserve">P-04937</t>
  </si>
  <si>
    <t xml:space="preserve">P-04938</t>
  </si>
  <si>
    <t xml:space="preserve">CL-1777</t>
  </si>
  <si>
    <t xml:space="preserve">P-04939</t>
  </si>
  <si>
    <t xml:space="preserve">P-04940</t>
  </si>
  <si>
    <t xml:space="preserve">CL-0189</t>
  </si>
  <si>
    <t xml:space="preserve">P-04941</t>
  </si>
  <si>
    <t xml:space="preserve">P-04942</t>
  </si>
  <si>
    <t xml:space="preserve">P-04943</t>
  </si>
  <si>
    <t xml:space="preserve">CL-1593</t>
  </si>
  <si>
    <t xml:space="preserve">P-04944</t>
  </si>
  <si>
    <t xml:space="preserve">P-04945</t>
  </si>
  <si>
    <t xml:space="preserve">CL-1705</t>
  </si>
  <si>
    <t xml:space="preserve">P-04946</t>
  </si>
  <si>
    <t xml:space="preserve">P-04947</t>
  </si>
  <si>
    <t xml:space="preserve">P-04948</t>
  </si>
  <si>
    <t xml:space="preserve">P-04949</t>
  </si>
  <si>
    <t xml:space="preserve">CL-0815</t>
  </si>
  <si>
    <t xml:space="preserve">P-04950</t>
  </si>
  <si>
    <t xml:space="preserve">P-04951</t>
  </si>
  <si>
    <t xml:space="preserve">P-04952</t>
  </si>
  <si>
    <t xml:space="preserve">P-04953</t>
  </si>
  <si>
    <t xml:space="preserve">P-04954</t>
  </si>
  <si>
    <t xml:space="preserve">P-04955</t>
  </si>
  <si>
    <t xml:space="preserve">CL-0349</t>
  </si>
  <si>
    <t xml:space="preserve">P-04956</t>
  </si>
  <si>
    <t xml:space="preserve">CL-0502</t>
  </si>
  <si>
    <t xml:space="preserve">P-04957</t>
  </si>
  <si>
    <t xml:space="preserve">P-04958</t>
  </si>
  <si>
    <t xml:space="preserve">P-04959</t>
  </si>
  <si>
    <t xml:space="preserve">P-04960</t>
  </si>
  <si>
    <t xml:space="preserve">CL-1574</t>
  </si>
  <si>
    <t xml:space="preserve">P-04961</t>
  </si>
  <si>
    <t xml:space="preserve">P-04962</t>
  </si>
  <si>
    <t xml:space="preserve">P-04963</t>
  </si>
  <si>
    <t xml:space="preserve">P-04964</t>
  </si>
  <si>
    <t xml:space="preserve">P-04965</t>
  </si>
  <si>
    <t xml:space="preserve">P-04966</t>
  </si>
  <si>
    <t xml:space="preserve">CL-1438</t>
  </si>
  <si>
    <t xml:space="preserve">P-04967</t>
  </si>
  <si>
    <t xml:space="preserve">CL-1811</t>
  </si>
  <si>
    <t xml:space="preserve">P-04968</t>
  </si>
  <si>
    <t xml:space="preserve">P-04969</t>
  </si>
  <si>
    <t xml:space="preserve">P-04970</t>
  </si>
  <si>
    <t xml:space="preserve">P-04971</t>
  </si>
  <si>
    <t xml:space="preserve">CL-0358</t>
  </si>
  <si>
    <t xml:space="preserve">P-04972</t>
  </si>
  <si>
    <t xml:space="preserve">CL-0760</t>
  </si>
  <si>
    <t xml:space="preserve">P-04973</t>
  </si>
  <si>
    <t xml:space="preserve">CL-0961</t>
  </si>
  <si>
    <t xml:space="preserve">P-04974</t>
  </si>
  <si>
    <t xml:space="preserve">CL-1030</t>
  </si>
  <si>
    <t xml:space="preserve">P-04975</t>
  </si>
  <si>
    <t xml:space="preserve">P-04976</t>
  </si>
  <si>
    <t xml:space="preserve">P-04977</t>
  </si>
  <si>
    <t xml:space="preserve">P-04978</t>
  </si>
  <si>
    <t xml:space="preserve">P-04979</t>
  </si>
  <si>
    <t xml:space="preserve">P-04980</t>
  </si>
  <si>
    <t xml:space="preserve">CL-0909</t>
  </si>
  <si>
    <t xml:space="preserve">P-04981</t>
  </si>
  <si>
    <t xml:space="preserve">P-04982</t>
  </si>
  <si>
    <t xml:space="preserve">P-04983</t>
  </si>
  <si>
    <t xml:space="preserve">P-04984</t>
  </si>
  <si>
    <t xml:space="preserve">P-04985</t>
  </si>
  <si>
    <t xml:space="preserve">CL-1894</t>
  </si>
  <si>
    <t xml:space="preserve">P-04986</t>
  </si>
  <si>
    <t xml:space="preserve">CL-1919</t>
  </si>
  <si>
    <t xml:space="preserve">P-04987</t>
  </si>
  <si>
    <t xml:space="preserve">P-04988</t>
  </si>
  <si>
    <t xml:space="preserve">P-04989</t>
  </si>
  <si>
    <t xml:space="preserve">CL-0939</t>
  </si>
  <si>
    <t xml:space="preserve">P-04990</t>
  </si>
  <si>
    <t xml:space="preserve">P-04991</t>
  </si>
  <si>
    <t xml:space="preserve">CL-1013</t>
  </si>
  <si>
    <t xml:space="preserve">P-04992</t>
  </si>
  <si>
    <t xml:space="preserve">CL-1158</t>
  </si>
  <si>
    <t xml:space="preserve">P-04993</t>
  </si>
  <si>
    <t xml:space="preserve">CL-1164</t>
  </si>
  <si>
    <t xml:space="preserve">P-04994</t>
  </si>
  <si>
    <t xml:space="preserve">CL-1501</t>
  </si>
  <si>
    <t xml:space="preserve">P-04995</t>
  </si>
  <si>
    <t xml:space="preserve">P-04996</t>
  </si>
  <si>
    <t xml:space="preserve">P-04997</t>
  </si>
  <si>
    <t xml:space="preserve">CL-1807</t>
  </si>
  <si>
    <t xml:space="preserve">P-04998</t>
  </si>
  <si>
    <t xml:space="preserve">P-04999</t>
  </si>
  <si>
    <t xml:space="preserve">P-05000</t>
  </si>
  <si>
    <t xml:space="preserve">P-05001</t>
  </si>
  <si>
    <t xml:space="preserve">P-05002</t>
  </si>
  <si>
    <t xml:space="preserve">P-05003</t>
  </si>
  <si>
    <t xml:space="preserve">P-05004</t>
  </si>
  <si>
    <t xml:space="preserve">CL-0821</t>
  </si>
  <si>
    <t xml:space="preserve">P-05005</t>
  </si>
  <si>
    <t xml:space="preserve">P-05006</t>
  </si>
  <si>
    <t xml:space="preserve">P-05007</t>
  </si>
  <si>
    <t xml:space="preserve">P-05008</t>
  </si>
  <si>
    <t xml:space="preserve">CL-0260</t>
  </si>
  <si>
    <t xml:space="preserve">P-05009</t>
  </si>
  <si>
    <t xml:space="preserve">P-05010</t>
  </si>
  <si>
    <t xml:space="preserve">CL-0434</t>
  </si>
  <si>
    <t xml:space="preserve">P-05011</t>
  </si>
  <si>
    <t xml:space="preserve">P-05012</t>
  </si>
  <si>
    <t xml:space="preserve">P-05013</t>
  </si>
  <si>
    <t xml:space="preserve">CL-0617</t>
  </si>
  <si>
    <t xml:space="preserve">P-05014</t>
  </si>
  <si>
    <t xml:space="preserve">P-05015</t>
  </si>
  <si>
    <t xml:space="preserve">P-05016</t>
  </si>
  <si>
    <t xml:space="preserve">P-05017</t>
  </si>
  <si>
    <t xml:space="preserve">P-05018</t>
  </si>
  <si>
    <t xml:space="preserve">CL-2095</t>
  </si>
  <si>
    <t xml:space="preserve">P-05019</t>
  </si>
  <si>
    <t xml:space="preserve">P-05020</t>
  </si>
  <si>
    <t xml:space="preserve">CL-0681</t>
  </si>
  <si>
    <t xml:space="preserve">P-05021</t>
  </si>
  <si>
    <t xml:space="preserve">P-05022</t>
  </si>
  <si>
    <t xml:space="preserve">CL-0911</t>
  </si>
  <si>
    <t xml:space="preserve">P-05023</t>
  </si>
  <si>
    <t xml:space="preserve">P-05024</t>
  </si>
  <si>
    <t xml:space="preserve">P-05025</t>
  </si>
  <si>
    <t xml:space="preserve">P-05026</t>
  </si>
  <si>
    <t xml:space="preserve">P-05027</t>
  </si>
  <si>
    <t xml:space="preserve">P-05028</t>
  </si>
  <si>
    <t xml:space="preserve">P-05029</t>
  </si>
  <si>
    <t xml:space="preserve">CL-0283</t>
  </si>
  <si>
    <t xml:space="preserve">P-05030</t>
  </si>
  <si>
    <t xml:space="preserve">P-05031</t>
  </si>
  <si>
    <t xml:space="preserve">P-05032</t>
  </si>
  <si>
    <t xml:space="preserve">CL-1265</t>
  </si>
  <si>
    <t xml:space="preserve">P-05033</t>
  </si>
  <si>
    <t xml:space="preserve">P-05034</t>
  </si>
  <si>
    <t xml:space="preserve">CL-2125</t>
  </si>
  <si>
    <t xml:space="preserve">P-05035</t>
  </si>
  <si>
    <t xml:space="preserve">CL-2378</t>
  </si>
  <si>
    <t xml:space="preserve">P-05036</t>
  </si>
  <si>
    <t xml:space="preserve">CL-0117</t>
  </si>
  <si>
    <t xml:space="preserve">P-05037</t>
  </si>
  <si>
    <t xml:space="preserve">P-05038</t>
  </si>
  <si>
    <t xml:space="preserve">CL-0470</t>
  </si>
  <si>
    <t xml:space="preserve">P-05039</t>
  </si>
  <si>
    <t xml:space="preserve">P-05040</t>
  </si>
  <si>
    <t xml:space="preserve">P-05041</t>
  </si>
  <si>
    <t xml:space="preserve">P-05042</t>
  </si>
  <si>
    <t xml:space="preserve">P-05043</t>
  </si>
  <si>
    <t xml:space="preserve">P-05044</t>
  </si>
  <si>
    <t xml:space="preserve">P-05045</t>
  </si>
  <si>
    <t xml:space="preserve">P-05046</t>
  </si>
  <si>
    <t xml:space="preserve">P-05047</t>
  </si>
  <si>
    <t xml:space="preserve">CL-0421</t>
  </si>
  <si>
    <t xml:space="preserve">P-05048</t>
  </si>
  <si>
    <t xml:space="preserve">P-05049</t>
  </si>
  <si>
    <t xml:space="preserve">P-05050</t>
  </si>
  <si>
    <t xml:space="preserve">P-05051</t>
  </si>
  <si>
    <t xml:space="preserve">P-05052</t>
  </si>
  <si>
    <t xml:space="preserve">P-05053</t>
  </si>
  <si>
    <t xml:space="preserve">P-05054</t>
  </si>
  <si>
    <t xml:space="preserve">P-05055</t>
  </si>
  <si>
    <t xml:space="preserve">P-05056</t>
  </si>
  <si>
    <t xml:space="preserve">CL-1087</t>
  </si>
  <si>
    <t xml:space="preserve">P-05057</t>
  </si>
  <si>
    <t xml:space="preserve">CL-1227</t>
  </si>
  <si>
    <t xml:space="preserve">P-05058</t>
  </si>
  <si>
    <t xml:space="preserve">P-05059</t>
  </si>
  <si>
    <t xml:space="preserve">P-05060</t>
  </si>
  <si>
    <t xml:space="preserve">CL-2134</t>
  </si>
  <si>
    <t xml:space="preserve">P-05061</t>
  </si>
  <si>
    <t xml:space="preserve">P-05062</t>
  </si>
  <si>
    <t xml:space="preserve">P-05063</t>
  </si>
  <si>
    <t xml:space="preserve">CL-2281</t>
  </si>
  <si>
    <t xml:space="preserve">P-05064</t>
  </si>
  <si>
    <t xml:space="preserve">CL-0186</t>
  </si>
  <si>
    <t xml:space="preserve">P-05065</t>
  </si>
  <si>
    <t xml:space="preserve">CL-0221</t>
  </si>
  <si>
    <t xml:space="preserve">P-05066</t>
  </si>
  <si>
    <t xml:space="preserve">P-05067</t>
  </si>
  <si>
    <t xml:space="preserve">P-05068</t>
  </si>
  <si>
    <t xml:space="preserve">P-05069</t>
  </si>
  <si>
    <t xml:space="preserve">P-05070</t>
  </si>
  <si>
    <t xml:space="preserve">P-05071</t>
  </si>
  <si>
    <t xml:space="preserve">CL-1806</t>
  </si>
  <si>
    <t xml:space="preserve">P-05072</t>
  </si>
  <si>
    <t xml:space="preserve">P-05073</t>
  </si>
  <si>
    <t xml:space="preserve">CL-2073</t>
  </si>
  <si>
    <t xml:space="preserve">P-05074</t>
  </si>
  <si>
    <t xml:space="preserve">CL-2165</t>
  </si>
  <si>
    <t xml:space="preserve">P-05075</t>
  </si>
  <si>
    <t xml:space="preserve">P-05076</t>
  </si>
  <si>
    <t xml:space="preserve">P-05077</t>
  </si>
  <si>
    <t xml:space="preserve">P-05078</t>
  </si>
  <si>
    <t xml:space="preserve">CL-1753</t>
  </si>
  <si>
    <t xml:space="preserve">P-05079</t>
  </si>
  <si>
    <t xml:space="preserve">P-05080</t>
  </si>
  <si>
    <t xml:space="preserve">P-05081</t>
  </si>
  <si>
    <t xml:space="preserve">P-05082</t>
  </si>
  <si>
    <t xml:space="preserve">P-05083</t>
  </si>
  <si>
    <t xml:space="preserve">P-05084</t>
  </si>
  <si>
    <t xml:space="preserve">P-05085</t>
  </si>
  <si>
    <t xml:space="preserve">P-05086</t>
  </si>
  <si>
    <t xml:space="preserve">P-05087</t>
  </si>
  <si>
    <t xml:space="preserve">P-05088</t>
  </si>
  <si>
    <t xml:space="preserve">P-05089</t>
  </si>
  <si>
    <t xml:space="preserve">P-05090</t>
  </si>
  <si>
    <t xml:space="preserve">P-05091</t>
  </si>
  <si>
    <t xml:space="preserve">P-05092</t>
  </si>
  <si>
    <t xml:space="preserve">P-05093</t>
  </si>
  <si>
    <t xml:space="preserve">P-05094</t>
  </si>
  <si>
    <t xml:space="preserve">CL-0940</t>
  </si>
  <si>
    <t xml:space="preserve">P-05095</t>
  </si>
  <si>
    <t xml:space="preserve">P-05096</t>
  </si>
  <si>
    <t xml:space="preserve">P-05097</t>
  </si>
  <si>
    <t xml:space="preserve">CL-1719</t>
  </si>
  <si>
    <t xml:space="preserve">P-05098</t>
  </si>
  <si>
    <t xml:space="preserve">CL-1750</t>
  </si>
  <si>
    <t xml:space="preserve">P-05099</t>
  </si>
  <si>
    <t xml:space="preserve">P-05100</t>
  </si>
  <si>
    <t xml:space="preserve">P-05101</t>
  </si>
  <si>
    <t xml:space="preserve">P-05102</t>
  </si>
  <si>
    <t xml:space="preserve">P-05103</t>
  </si>
  <si>
    <t xml:space="preserve">P-05104</t>
  </si>
  <si>
    <t xml:space="preserve">P-05105</t>
  </si>
  <si>
    <t xml:space="preserve">P-05106</t>
  </si>
  <si>
    <t xml:space="preserve">P-05107</t>
  </si>
  <si>
    <t xml:space="preserve">P-05108</t>
  </si>
  <si>
    <t xml:space="preserve">P-05109</t>
  </si>
  <si>
    <t xml:space="preserve">P-05110</t>
  </si>
  <si>
    <t xml:space="preserve">CL-0859</t>
  </si>
  <si>
    <t xml:space="preserve">P-05111</t>
  </si>
  <si>
    <t xml:space="preserve">P-05112</t>
  </si>
  <si>
    <t xml:space="preserve">P-05113</t>
  </si>
  <si>
    <t xml:space="preserve">P-05114</t>
  </si>
  <si>
    <t xml:space="preserve">P-05115</t>
  </si>
  <si>
    <t xml:space="preserve">P-05116</t>
  </si>
  <si>
    <t xml:space="preserve">P-05117</t>
  </si>
  <si>
    <t xml:space="preserve">P-05118</t>
  </si>
  <si>
    <t xml:space="preserve">P-05119</t>
  </si>
  <si>
    <t xml:space="preserve">P-05120</t>
  </si>
  <si>
    <t xml:space="preserve">P-05121</t>
  </si>
  <si>
    <t xml:space="preserve">P-05122</t>
  </si>
  <si>
    <t xml:space="preserve">P-05123</t>
  </si>
  <si>
    <t xml:space="preserve">CL-0979</t>
  </si>
  <si>
    <t xml:space="preserve">P-05124</t>
  </si>
  <si>
    <t xml:space="preserve">P-05125</t>
  </si>
  <si>
    <t xml:space="preserve">P-05126</t>
  </si>
  <si>
    <t xml:space="preserve">P-05127</t>
  </si>
  <si>
    <t xml:space="preserve">P-05128</t>
  </si>
  <si>
    <t xml:space="preserve">P-05129</t>
  </si>
  <si>
    <t xml:space="preserve">P-05130</t>
  </si>
  <si>
    <t xml:space="preserve">P-05131</t>
  </si>
  <si>
    <t xml:space="preserve">P-05132</t>
  </si>
  <si>
    <t xml:space="preserve">CL-1324</t>
  </si>
  <si>
    <t xml:space="preserve">P-05133</t>
  </si>
  <si>
    <t xml:space="preserve">P-05134</t>
  </si>
  <si>
    <t xml:space="preserve">P-05135</t>
  </si>
  <si>
    <t xml:space="preserve">P-05136</t>
  </si>
  <si>
    <t xml:space="preserve">P-05137</t>
  </si>
  <si>
    <t xml:space="preserve">P-05138</t>
  </si>
  <si>
    <t xml:space="preserve">P-05139</t>
  </si>
  <si>
    <t xml:space="preserve">P-05140</t>
  </si>
  <si>
    <t xml:space="preserve">P-05141</t>
  </si>
  <si>
    <t xml:space="preserve">CL-0343</t>
  </si>
  <si>
    <t xml:space="preserve">P-05142</t>
  </si>
  <si>
    <t xml:space="preserve">CL-0388</t>
  </si>
  <si>
    <t xml:space="preserve">P-05143</t>
  </si>
  <si>
    <t xml:space="preserve">P-05144</t>
  </si>
  <si>
    <t xml:space="preserve">P-05145</t>
  </si>
  <si>
    <t xml:space="preserve">CL-0706</t>
  </si>
  <si>
    <t xml:space="preserve">P-05146</t>
  </si>
  <si>
    <t xml:space="preserve">CL-0903</t>
  </si>
  <si>
    <t xml:space="preserve">P-05147</t>
  </si>
  <si>
    <t xml:space="preserve">P-05148</t>
  </si>
  <si>
    <t xml:space="preserve">P-05149</t>
  </si>
  <si>
    <t xml:space="preserve">P-05150</t>
  </si>
  <si>
    <t xml:space="preserve">P-05151</t>
  </si>
  <si>
    <t xml:space="preserve">P-05152</t>
  </si>
  <si>
    <t xml:space="preserve">P-05153</t>
  </si>
  <si>
    <t xml:space="preserve">P-05154</t>
  </si>
  <si>
    <t xml:space="preserve">P-05155</t>
  </si>
  <si>
    <t xml:space="preserve">CL-0003</t>
  </si>
  <si>
    <t xml:space="preserve">P-05156</t>
  </si>
  <si>
    <t xml:space="preserve">CL-0533</t>
  </si>
  <si>
    <t xml:space="preserve">P-05157</t>
  </si>
  <si>
    <t xml:space="preserve">P-05158</t>
  </si>
  <si>
    <t xml:space="preserve">P-05159</t>
  </si>
  <si>
    <t xml:space="preserve">P-05160</t>
  </si>
  <si>
    <t xml:space="preserve">P-05161</t>
  </si>
  <si>
    <t xml:space="preserve">CL-1756</t>
  </si>
  <si>
    <t xml:space="preserve">P-05162</t>
  </si>
  <si>
    <t xml:space="preserve">CL-1928</t>
  </si>
  <si>
    <t xml:space="preserve">P-05163</t>
  </si>
  <si>
    <t xml:space="preserve">CL-2272</t>
  </si>
  <si>
    <t xml:space="preserve">P-05164</t>
  </si>
  <si>
    <t xml:space="preserve">CL-0454</t>
  </si>
  <si>
    <t xml:space="preserve">P-05165</t>
  </si>
  <si>
    <t xml:space="preserve">P-05166</t>
  </si>
  <si>
    <t xml:space="preserve">P-05167</t>
  </si>
  <si>
    <t xml:space="preserve">P-05168</t>
  </si>
  <si>
    <t xml:space="preserve">P-05169</t>
  </si>
  <si>
    <t xml:space="preserve">CL-1149</t>
  </si>
  <si>
    <t xml:space="preserve">P-05170</t>
  </si>
  <si>
    <t xml:space="preserve">P-05171</t>
  </si>
  <si>
    <t xml:space="preserve">CL-1541</t>
  </si>
  <si>
    <t xml:space="preserve">P-05172</t>
  </si>
  <si>
    <t xml:space="preserve">P-05173</t>
  </si>
  <si>
    <t xml:space="preserve">P-05174</t>
  </si>
  <si>
    <t xml:space="preserve">CL-0544</t>
  </si>
  <si>
    <t xml:space="preserve">P-05175</t>
  </si>
  <si>
    <t xml:space="preserve">P-05176</t>
  </si>
  <si>
    <t xml:space="preserve">CL-0852</t>
  </si>
  <si>
    <t xml:space="preserve">P-05177</t>
  </si>
  <si>
    <t xml:space="preserve">P-05178</t>
  </si>
  <si>
    <t xml:space="preserve">CL-1093</t>
  </si>
  <si>
    <t xml:space="preserve">P-05179</t>
  </si>
  <si>
    <t xml:space="preserve">P-05180</t>
  </si>
  <si>
    <t xml:space="preserve">P-05181</t>
  </si>
  <si>
    <t xml:space="preserve">P-05182</t>
  </si>
  <si>
    <t xml:space="preserve">P-05183</t>
  </si>
  <si>
    <t xml:space="preserve">P-05184</t>
  </si>
  <si>
    <t xml:space="preserve">P-05185</t>
  </si>
  <si>
    <t xml:space="preserve">P-05186</t>
  </si>
  <si>
    <t xml:space="preserve">P-05187</t>
  </si>
  <si>
    <t xml:space="preserve">P-05188</t>
  </si>
  <si>
    <t xml:space="preserve">CL-0963</t>
  </si>
  <si>
    <t xml:space="preserve">P-05189</t>
  </si>
  <si>
    <t xml:space="preserve">P-05190</t>
  </si>
  <si>
    <t xml:space="preserve">P-05191</t>
  </si>
  <si>
    <t xml:space="preserve">P-05192</t>
  </si>
  <si>
    <t xml:space="preserve">P-05193</t>
  </si>
  <si>
    <t xml:space="preserve">P-05194</t>
  </si>
  <si>
    <t xml:space="preserve">P-05195</t>
  </si>
  <si>
    <t xml:space="preserve">P-05196</t>
  </si>
  <si>
    <t xml:space="preserve">P-05197</t>
  </si>
  <si>
    <t xml:space="preserve">P-05198</t>
  </si>
  <si>
    <t xml:space="preserve">CL-1292</t>
  </si>
  <si>
    <t xml:space="preserve">P-05199</t>
  </si>
  <si>
    <t xml:space="preserve">P-05200</t>
  </si>
  <si>
    <t xml:space="preserve">CL-2190</t>
  </si>
  <si>
    <t xml:space="preserve">P-05201</t>
  </si>
  <si>
    <t xml:space="preserve">P-05202</t>
  </si>
  <si>
    <t xml:space="preserve">P-05203</t>
  </si>
  <si>
    <t xml:space="preserve">P-05204</t>
  </si>
  <si>
    <t xml:space="preserve">P-05205</t>
  </si>
  <si>
    <t xml:space="preserve">P-05206</t>
  </si>
  <si>
    <t xml:space="preserve">P-05207</t>
  </si>
  <si>
    <t xml:space="preserve">P-05208</t>
  </si>
  <si>
    <t xml:space="preserve">P-05209</t>
  </si>
  <si>
    <t xml:space="preserve">P-05210</t>
  </si>
  <si>
    <t xml:space="preserve">CL-1746</t>
  </si>
  <si>
    <t xml:space="preserve">P-05211</t>
  </si>
  <si>
    <t xml:space="preserve">P-05212</t>
  </si>
  <si>
    <t xml:space="preserve">P-05213</t>
  </si>
  <si>
    <t xml:space="preserve">CL-0851</t>
  </si>
  <si>
    <t xml:space="preserve">P-05214</t>
  </si>
  <si>
    <t xml:space="preserve">P-05215</t>
  </si>
  <si>
    <t xml:space="preserve">P-05216</t>
  </si>
  <si>
    <t xml:space="preserve">P-05217</t>
  </si>
  <si>
    <t xml:space="preserve">P-05218</t>
  </si>
  <si>
    <t xml:space="preserve">CL-0247</t>
  </si>
  <si>
    <t xml:space="preserve">P-05219</t>
  </si>
  <si>
    <t xml:space="preserve">CL-0331</t>
  </si>
  <si>
    <t xml:space="preserve">P-05220</t>
  </si>
  <si>
    <t xml:space="preserve">CL-0519</t>
  </si>
  <si>
    <t xml:space="preserve">P-05221</t>
  </si>
  <si>
    <t xml:space="preserve">P-05222</t>
  </si>
  <si>
    <t xml:space="preserve">CL-0717</t>
  </si>
  <si>
    <t xml:space="preserve">P-05223</t>
  </si>
  <si>
    <t xml:space="preserve">P-05224</t>
  </si>
  <si>
    <t xml:space="preserve">P-05225</t>
  </si>
  <si>
    <t xml:space="preserve">CL-1932</t>
  </si>
  <si>
    <t xml:space="preserve">P-05226</t>
  </si>
  <si>
    <t xml:space="preserve">CL-2170</t>
  </si>
  <si>
    <t xml:space="preserve">P-05227</t>
  </si>
  <si>
    <t xml:space="preserve">P-05228</t>
  </si>
  <si>
    <t xml:space="preserve">P-05229</t>
  </si>
  <si>
    <t xml:space="preserve">P-05230</t>
  </si>
  <si>
    <t xml:space="preserve">P-05231</t>
  </si>
  <si>
    <t xml:space="preserve">CL-0509</t>
  </si>
  <si>
    <t xml:space="preserve">P-05232</t>
  </si>
  <si>
    <t xml:space="preserve">P-05233</t>
  </si>
  <si>
    <t xml:space="preserve">P-05234</t>
  </si>
  <si>
    <t xml:space="preserve">P-05235</t>
  </si>
  <si>
    <t xml:space="preserve">P-05236</t>
  </si>
  <si>
    <t xml:space="preserve">CL-1290</t>
  </si>
  <si>
    <t xml:space="preserve">P-05237</t>
  </si>
  <si>
    <t xml:space="preserve">CL-1347</t>
  </si>
  <si>
    <t xml:space="preserve">P-05238</t>
  </si>
  <si>
    <t xml:space="preserve">CL-1393</t>
  </si>
  <si>
    <t xml:space="preserve">P-05239</t>
  </si>
  <si>
    <t xml:space="preserve">P-05240</t>
  </si>
  <si>
    <t xml:space="preserve">P-05241</t>
  </si>
  <si>
    <t xml:space="preserve">P-05242</t>
  </si>
  <si>
    <t xml:space="preserve">P-05243</t>
  </si>
  <si>
    <t xml:space="preserve">CL-0034</t>
  </si>
  <si>
    <t xml:space="preserve">P-05244</t>
  </si>
  <si>
    <t xml:space="preserve">P-05245</t>
  </si>
  <si>
    <t xml:space="preserve">CL-0616</t>
  </si>
  <si>
    <t xml:space="preserve">P-05246</t>
  </si>
  <si>
    <t xml:space="preserve">CL-0880</t>
  </si>
  <si>
    <t xml:space="preserve">P-05247</t>
  </si>
  <si>
    <t xml:space="preserve">P-05248</t>
  </si>
  <si>
    <t xml:space="preserve">P-05249</t>
  </si>
  <si>
    <t xml:space="preserve">P-05250</t>
  </si>
  <si>
    <t xml:space="preserve">P-05251</t>
  </si>
  <si>
    <t xml:space="preserve">CL-1470</t>
  </si>
  <si>
    <t xml:space="preserve">P-05252</t>
  </si>
  <si>
    <t xml:space="preserve">P-05253</t>
  </si>
  <si>
    <t xml:space="preserve">P-05254</t>
  </si>
  <si>
    <t xml:space="preserve">CL-0640</t>
  </si>
  <si>
    <t xml:space="preserve">P-05255</t>
  </si>
  <si>
    <t xml:space="preserve">P-05256</t>
  </si>
  <si>
    <t xml:space="preserve">P-05257</t>
  </si>
  <si>
    <t xml:space="preserve">P-05258</t>
  </si>
  <si>
    <t xml:space="preserve">P-05259</t>
  </si>
  <si>
    <t xml:space="preserve">CL-1729</t>
  </si>
  <si>
    <t xml:space="preserve">P-05260</t>
  </si>
  <si>
    <t xml:space="preserve">P-05261</t>
  </si>
  <si>
    <t xml:space="preserve">P-05262</t>
  </si>
  <si>
    <t xml:space="preserve">P-05263</t>
  </si>
  <si>
    <t xml:space="preserve">P-05264</t>
  </si>
  <si>
    <t xml:space="preserve">CL-1403</t>
  </si>
  <si>
    <t xml:space="preserve">P-05265</t>
  </si>
  <si>
    <t xml:space="preserve">CL-1433</t>
  </si>
  <si>
    <t xml:space="preserve">P-05266</t>
  </si>
  <si>
    <t xml:space="preserve">P-05267</t>
  </si>
  <si>
    <t xml:space="preserve">P-05268</t>
  </si>
  <si>
    <t xml:space="preserve">P-05269</t>
  </si>
  <si>
    <t xml:space="preserve">P-05270</t>
  </si>
  <si>
    <t xml:space="preserve">P-05271</t>
  </si>
  <si>
    <t xml:space="preserve">P-05272</t>
  </si>
  <si>
    <t xml:space="preserve">P-05273</t>
  </si>
  <si>
    <t xml:space="preserve">P-05274</t>
  </si>
  <si>
    <t xml:space="preserve">P-05275</t>
  </si>
  <si>
    <t xml:space="preserve">P-05276</t>
  </si>
  <si>
    <t xml:space="preserve">P-05277</t>
  </si>
  <si>
    <t xml:space="preserve">P-05278</t>
  </si>
  <si>
    <t xml:space="preserve">CL-1144</t>
  </si>
  <si>
    <t xml:space="preserve">P-05279</t>
  </si>
  <si>
    <t xml:space="preserve">P-05280</t>
  </si>
  <si>
    <t xml:space="preserve">P-05281</t>
  </si>
  <si>
    <t xml:space="preserve">CL-1510</t>
  </si>
  <si>
    <t xml:space="preserve">P-05282</t>
  </si>
  <si>
    <t xml:space="preserve">P-05283</t>
  </si>
  <si>
    <t xml:space="preserve">CL-1612</t>
  </si>
  <si>
    <t xml:space="preserve">P-05284</t>
  </si>
  <si>
    <t xml:space="preserve">P-05285</t>
  </si>
  <si>
    <t xml:space="preserve">P-05286</t>
  </si>
  <si>
    <t xml:space="preserve">CL-1907</t>
  </si>
  <si>
    <t xml:space="preserve">P-05287</t>
  </si>
  <si>
    <t xml:space="preserve">P-05288</t>
  </si>
  <si>
    <t xml:space="preserve">P-05289</t>
  </si>
  <si>
    <t xml:space="preserve">CL-0067</t>
  </si>
  <si>
    <t xml:space="preserve">P-05290</t>
  </si>
  <si>
    <t xml:space="preserve">P-05291</t>
  </si>
  <si>
    <t xml:space="preserve">P-05292</t>
  </si>
  <si>
    <t xml:space="preserve">P-05293</t>
  </si>
  <si>
    <t xml:space="preserve">P-05294</t>
  </si>
  <si>
    <t xml:space="preserve">P-05295</t>
  </si>
  <si>
    <t xml:space="preserve">P-05296</t>
  </si>
  <si>
    <t xml:space="preserve">P-05297</t>
  </si>
  <si>
    <t xml:space="preserve">P-05298</t>
  </si>
  <si>
    <t xml:space="preserve">CL-1325</t>
  </si>
  <si>
    <t xml:space="preserve">P-05299</t>
  </si>
  <si>
    <t xml:space="preserve">P-05300</t>
  </si>
  <si>
    <t xml:space="preserve">CL-0253</t>
  </si>
  <si>
    <t xml:space="preserve">P-05301</t>
  </si>
  <si>
    <t xml:space="preserve">P-05302</t>
  </si>
  <si>
    <t xml:space="preserve">P-05303</t>
  </si>
  <si>
    <t xml:space="preserve">P-05304</t>
  </si>
  <si>
    <t xml:space="preserve">P-05305</t>
  </si>
  <si>
    <t xml:space="preserve">CL-1682</t>
  </si>
  <si>
    <t xml:space="preserve">P-05306</t>
  </si>
  <si>
    <t xml:space="preserve">CL-1827</t>
  </si>
  <si>
    <t xml:space="preserve">P-05307</t>
  </si>
  <si>
    <t xml:space="preserve">P-05308</t>
  </si>
  <si>
    <t xml:space="preserve">P-05309</t>
  </si>
  <si>
    <t xml:space="preserve">CL-0176</t>
  </si>
  <si>
    <t xml:space="preserve">P-05310</t>
  </si>
  <si>
    <t xml:space="preserve">P-05311</t>
  </si>
  <si>
    <t xml:space="preserve">P-05312</t>
  </si>
  <si>
    <t xml:space="preserve">P-05313</t>
  </si>
  <si>
    <t xml:space="preserve">CL-0769</t>
  </si>
  <si>
    <t xml:space="preserve">P-05314</t>
  </si>
  <si>
    <t xml:space="preserve">CL-1083</t>
  </si>
  <si>
    <t xml:space="preserve">P-05315</t>
  </si>
  <si>
    <t xml:space="preserve">P-05316</t>
  </si>
  <si>
    <t xml:space="preserve">P-05317</t>
  </si>
  <si>
    <t xml:space="preserve">P-05318</t>
  </si>
  <si>
    <t xml:space="preserve">CL-0191</t>
  </si>
  <si>
    <t xml:space="preserve">P-05319</t>
  </si>
  <si>
    <t xml:space="preserve">P-05320</t>
  </si>
  <si>
    <t xml:space="preserve">P-05321</t>
  </si>
  <si>
    <t xml:space="preserve">P-05322</t>
  </si>
  <si>
    <t xml:space="preserve">P-05323</t>
  </si>
  <si>
    <t xml:space="preserve">P-05324</t>
  </si>
  <si>
    <t xml:space="preserve">P-05325</t>
  </si>
  <si>
    <t xml:space="preserve">CL-0019</t>
  </si>
  <si>
    <t xml:space="preserve">P-05326</t>
  </si>
  <si>
    <t xml:space="preserve">P-05327</t>
  </si>
  <si>
    <t xml:space="preserve">P-05328</t>
  </si>
  <si>
    <t xml:space="preserve">P-05329</t>
  </si>
  <si>
    <t xml:space="preserve">P-05330</t>
  </si>
  <si>
    <t xml:space="preserve">P-05331</t>
  </si>
  <si>
    <t xml:space="preserve">CL-1129</t>
  </si>
  <si>
    <t xml:space="preserve">P-05332</t>
  </si>
  <si>
    <t xml:space="preserve">P-05333</t>
  </si>
  <si>
    <t xml:space="preserve">CL-1688</t>
  </si>
  <si>
    <t xml:space="preserve">P-05334</t>
  </si>
  <si>
    <t xml:space="preserve">CL-1908</t>
  </si>
  <si>
    <t xml:space="preserve">P-05335</t>
  </si>
  <si>
    <t xml:space="preserve">P-05336</t>
  </si>
  <si>
    <t xml:space="preserve">P-05337</t>
  </si>
  <si>
    <t xml:space="preserve">CL-2171</t>
  </si>
  <si>
    <t xml:space="preserve">P-05338</t>
  </si>
  <si>
    <t xml:space="preserve">CL-0297</t>
  </si>
  <si>
    <t xml:space="preserve">P-05339</t>
  </si>
  <si>
    <t xml:space="preserve">P-05340</t>
  </si>
  <si>
    <t xml:space="preserve">P-05341</t>
  </si>
  <si>
    <t xml:space="preserve">P-05342</t>
  </si>
  <si>
    <t xml:space="preserve">CL-0547</t>
  </si>
  <si>
    <t xml:space="preserve">P-05343</t>
  </si>
  <si>
    <t xml:space="preserve">CL-1018</t>
  </si>
  <si>
    <t xml:space="preserve">P-05344</t>
  </si>
  <si>
    <t xml:space="preserve">P-05345</t>
  </si>
  <si>
    <t xml:space="preserve">CL-0188</t>
  </si>
  <si>
    <t xml:space="preserve">P-05346</t>
  </si>
  <si>
    <t xml:space="preserve">P-05347</t>
  </si>
  <si>
    <t xml:space="preserve">CL-0402</t>
  </si>
  <si>
    <t xml:space="preserve">P-05348</t>
  </si>
  <si>
    <t xml:space="preserve">P-05349</t>
  </si>
  <si>
    <t xml:space="preserve">P-05350</t>
  </si>
  <si>
    <t xml:space="preserve">P-05351</t>
  </si>
  <si>
    <t xml:space="preserve">CL-1961</t>
  </si>
  <si>
    <t xml:space="preserve">P-05352</t>
  </si>
  <si>
    <t xml:space="preserve">P-05353</t>
  </si>
  <si>
    <t xml:space="preserve">P-05354</t>
  </si>
  <si>
    <t xml:space="preserve">P-05355</t>
  </si>
  <si>
    <t xml:space="preserve">P-05356</t>
  </si>
  <si>
    <t xml:space="preserve">P-05357</t>
  </si>
  <si>
    <t xml:space="preserve">P-05358</t>
  </si>
  <si>
    <t xml:space="preserve">CL-0822</t>
  </si>
  <si>
    <t xml:space="preserve">P-05359</t>
  </si>
  <si>
    <t xml:space="preserve">P-05360</t>
  </si>
  <si>
    <t xml:space="preserve">P-05361</t>
  </si>
  <si>
    <t xml:space="preserve">P-05362</t>
  </si>
  <si>
    <t xml:space="preserve">P-05363</t>
  </si>
  <si>
    <t xml:space="preserve">P-05364</t>
  </si>
  <si>
    <t xml:space="preserve">P-05365</t>
  </si>
  <si>
    <t xml:space="preserve">P-05366</t>
  </si>
  <si>
    <t xml:space="preserve">P-05367</t>
  </si>
  <si>
    <t xml:space="preserve">P-05368</t>
  </si>
  <si>
    <t xml:space="preserve">P-05369</t>
  </si>
  <si>
    <t xml:space="preserve">CL-0834</t>
  </si>
  <si>
    <t xml:space="preserve">P-05370</t>
  </si>
  <si>
    <t xml:space="preserve">CL-1011</t>
  </si>
  <si>
    <t xml:space="preserve">P-05371</t>
  </si>
  <si>
    <t xml:space="preserve">P-05372</t>
  </si>
  <si>
    <t xml:space="preserve">P-05373</t>
  </si>
  <si>
    <t xml:space="preserve">P-05374</t>
  </si>
  <si>
    <t xml:space="preserve">P-05375</t>
  </si>
  <si>
    <t xml:space="preserve">CL-0900</t>
  </si>
  <si>
    <t xml:space="preserve">P-05376</t>
  </si>
  <si>
    <t xml:space="preserve">P-05377</t>
  </si>
  <si>
    <t xml:space="preserve">P-05378</t>
  </si>
  <si>
    <t xml:space="preserve">P-05379</t>
  </si>
  <si>
    <t xml:space="preserve">P-05380</t>
  </si>
  <si>
    <t xml:space="preserve">CL-1605</t>
  </si>
  <si>
    <t xml:space="preserve">P-05381</t>
  </si>
  <si>
    <t xml:space="preserve">P-05382</t>
  </si>
  <si>
    <t xml:space="preserve">P-05383</t>
  </si>
  <si>
    <t xml:space="preserve">P-05384</t>
  </si>
  <si>
    <t xml:space="preserve">CL-1163</t>
  </si>
  <si>
    <t xml:space="preserve">P-05385</t>
  </si>
  <si>
    <t xml:space="preserve">P-05386</t>
  </si>
  <si>
    <t xml:space="preserve">P-05387</t>
  </si>
  <si>
    <t xml:space="preserve">CL-2370</t>
  </si>
  <si>
    <t xml:space="preserve">P-05388</t>
  </si>
  <si>
    <t xml:space="preserve">CL-0049</t>
  </si>
  <si>
    <t xml:space="preserve">P-05389</t>
  </si>
  <si>
    <t xml:space="preserve">P-05390</t>
  </si>
  <si>
    <t xml:space="preserve">P-05391</t>
  </si>
  <si>
    <t xml:space="preserve">P-05392</t>
  </si>
  <si>
    <t xml:space="preserve">P-05393</t>
  </si>
  <si>
    <t xml:space="preserve">P-05394</t>
  </si>
  <si>
    <t xml:space="preserve">P-05395</t>
  </si>
  <si>
    <t xml:space="preserve">P-05396</t>
  </si>
  <si>
    <t xml:space="preserve">P-05397</t>
  </si>
  <si>
    <t xml:space="preserve">P-05398</t>
  </si>
  <si>
    <t xml:space="preserve">P-05399</t>
  </si>
  <si>
    <t xml:space="preserve">CL-1637</t>
  </si>
  <si>
    <t xml:space="preserve">P-05400</t>
  </si>
  <si>
    <t xml:space="preserve">P-05401</t>
  </si>
  <si>
    <t xml:space="preserve">P-05402</t>
  </si>
  <si>
    <t xml:space="preserve">P-05403</t>
  </si>
  <si>
    <t xml:space="preserve">P-05404</t>
  </si>
  <si>
    <t xml:space="preserve">CL-0238</t>
  </si>
  <si>
    <t xml:space="preserve">P-05405</t>
  </si>
  <si>
    <t xml:space="preserve">CL-0278</t>
  </si>
  <si>
    <t xml:space="preserve">P-05406</t>
  </si>
  <si>
    <t xml:space="preserve">P-05407</t>
  </si>
  <si>
    <t xml:space="preserve">P-05408</t>
  </si>
  <si>
    <t xml:space="preserve">P-05409</t>
  </si>
  <si>
    <t xml:space="preserve">P-05410</t>
  </si>
  <si>
    <t xml:space="preserve">P-05411</t>
  </si>
  <si>
    <t xml:space="preserve">P-05412</t>
  </si>
  <si>
    <t xml:space="preserve">P-05413</t>
  </si>
  <si>
    <t xml:space="preserve">P-05414</t>
  </si>
  <si>
    <t xml:space="preserve">P-05415</t>
  </si>
  <si>
    <t xml:space="preserve">P-05416</t>
  </si>
  <si>
    <t xml:space="preserve">P-05417</t>
  </si>
  <si>
    <t xml:space="preserve">P-05418</t>
  </si>
  <si>
    <t xml:space="preserve">P-05419</t>
  </si>
  <si>
    <t xml:space="preserve">CL-0755</t>
  </si>
  <si>
    <t xml:space="preserve">P-05420</t>
  </si>
  <si>
    <t xml:space="preserve">CL-1000</t>
  </si>
  <si>
    <t xml:space="preserve">P-05421</t>
  </si>
  <si>
    <t xml:space="preserve">P-05422</t>
  </si>
  <si>
    <t xml:space="preserve">P-05423</t>
  </si>
  <si>
    <t xml:space="preserve">P-05424</t>
  </si>
  <si>
    <t xml:space="preserve">P-05425</t>
  </si>
  <si>
    <t xml:space="preserve">CL-1551</t>
  </si>
  <si>
    <t xml:space="preserve">P-05426</t>
  </si>
  <si>
    <t xml:space="preserve">P-05427</t>
  </si>
  <si>
    <t xml:space="preserve">CL-2045</t>
  </si>
  <si>
    <t xml:space="preserve">P-05428</t>
  </si>
  <si>
    <t xml:space="preserve">CL-2118</t>
  </si>
  <si>
    <t xml:space="preserve">P-05429</t>
  </si>
  <si>
    <t xml:space="preserve">P-05430</t>
  </si>
  <si>
    <t xml:space="preserve">CL-0158</t>
  </si>
  <si>
    <t xml:space="preserve">P-05431</t>
  </si>
  <si>
    <t xml:space="preserve">P-05432</t>
  </si>
  <si>
    <t xml:space="preserve">P-05433</t>
  </si>
  <si>
    <t xml:space="preserve">P-05434</t>
  </si>
  <si>
    <t xml:space="preserve">P-05435</t>
  </si>
  <si>
    <t xml:space="preserve">P-05436</t>
  </si>
  <si>
    <t xml:space="preserve">CL-0962</t>
  </si>
  <si>
    <t xml:space="preserve">P-05437</t>
  </si>
  <si>
    <t xml:space="preserve">P-05438</t>
  </si>
  <si>
    <t xml:space="preserve">P-05439</t>
  </si>
  <si>
    <t xml:space="preserve">P-05440</t>
  </si>
  <si>
    <t xml:space="preserve">P-05441</t>
  </si>
  <si>
    <t xml:space="preserve">P-05442</t>
  </si>
  <si>
    <t xml:space="preserve">P-05443</t>
  </si>
  <si>
    <t xml:space="preserve">P-05444</t>
  </si>
  <si>
    <t xml:space="preserve">P-05445</t>
  </si>
  <si>
    <t xml:space="preserve">P-05446</t>
  </si>
  <si>
    <t xml:space="preserve">P-05447</t>
  </si>
  <si>
    <t xml:space="preserve">P-05448</t>
  </si>
  <si>
    <t xml:space="preserve">P-05449</t>
  </si>
  <si>
    <t xml:space="preserve">P-05450</t>
  </si>
  <si>
    <t xml:space="preserve">P-05451</t>
  </si>
  <si>
    <t xml:space="preserve">P-05452</t>
  </si>
  <si>
    <t xml:space="preserve">P-05453</t>
  </si>
  <si>
    <t xml:space="preserve">P-05454</t>
  </si>
  <si>
    <t xml:space="preserve">CL-0524</t>
  </si>
  <si>
    <t xml:space="preserve">P-05455</t>
  </si>
  <si>
    <t xml:space="preserve">P-05456</t>
  </si>
  <si>
    <t xml:space="preserve">CL-0583</t>
  </si>
  <si>
    <t xml:space="preserve">P-05457</t>
  </si>
  <si>
    <t xml:space="preserve">P-05458</t>
  </si>
  <si>
    <t xml:space="preserve">P-05459</t>
  </si>
  <si>
    <t xml:space="preserve">P-05460</t>
  </si>
  <si>
    <t xml:space="preserve">P-05461</t>
  </si>
  <si>
    <t xml:space="preserve">P-05462</t>
  </si>
  <si>
    <t xml:space="preserve">CL-1906</t>
  </si>
  <si>
    <t xml:space="preserve">P-05463</t>
  </si>
  <si>
    <t xml:space="preserve">P-05464</t>
  </si>
  <si>
    <t xml:space="preserve">P-05465</t>
  </si>
  <si>
    <t xml:space="preserve">P-05466</t>
  </si>
  <si>
    <t xml:space="preserve">P-05467</t>
  </si>
  <si>
    <t xml:space="preserve">P-05468</t>
  </si>
  <si>
    <t xml:space="preserve">CL-2285</t>
  </si>
  <si>
    <t xml:space="preserve">P-05469</t>
  </si>
  <si>
    <t xml:space="preserve">P-05470</t>
  </si>
  <si>
    <t xml:space="preserve">P-05471</t>
  </si>
  <si>
    <t xml:space="preserve">P-05472</t>
  </si>
  <si>
    <t xml:space="preserve">CL-1192</t>
  </si>
  <si>
    <t xml:space="preserve">P-05473</t>
  </si>
  <si>
    <t xml:space="preserve">P-05474</t>
  </si>
  <si>
    <t xml:space="preserve">P-05475</t>
  </si>
  <si>
    <t xml:space="preserve">P-05476</t>
  </si>
  <si>
    <t xml:space="preserve">P-05477</t>
  </si>
  <si>
    <t xml:space="preserve">P-05478</t>
  </si>
  <si>
    <t xml:space="preserve">P-05479</t>
  </si>
  <si>
    <t xml:space="preserve">P-05480</t>
  </si>
  <si>
    <t xml:space="preserve">P-05481</t>
  </si>
  <si>
    <t xml:space="preserve">CL-1496</t>
  </si>
  <si>
    <t xml:space="preserve">P-05482</t>
  </si>
  <si>
    <t xml:space="preserve">P-05483</t>
  </si>
  <si>
    <t xml:space="preserve">P-05484</t>
  </si>
  <si>
    <t xml:space="preserve">CL-0571</t>
  </si>
  <si>
    <t xml:space="preserve">P-05485</t>
  </si>
  <si>
    <t xml:space="preserve">P-05486</t>
  </si>
  <si>
    <t xml:space="preserve">P-05487</t>
  </si>
  <si>
    <t xml:space="preserve">P-05488</t>
  </si>
  <si>
    <t xml:space="preserve">P-05489</t>
  </si>
  <si>
    <t xml:space="preserve">P-05490</t>
  </si>
  <si>
    <t xml:space="preserve">P-05491</t>
  </si>
  <si>
    <t xml:space="preserve">CL-2065</t>
  </si>
  <si>
    <t xml:space="preserve">P-05492</t>
  </si>
  <si>
    <t xml:space="preserve">P-05493</t>
  </si>
  <si>
    <t xml:space="preserve">P-05494</t>
  </si>
  <si>
    <t xml:space="preserve">P-05495</t>
  </si>
  <si>
    <t xml:space="preserve">CL-0976</t>
  </si>
  <si>
    <t xml:space="preserve">P-05496</t>
  </si>
  <si>
    <t xml:space="preserve">P-05497</t>
  </si>
  <si>
    <t xml:space="preserve">P-05498</t>
  </si>
  <si>
    <t xml:space="preserve">CL-1527</t>
  </si>
  <si>
    <t xml:space="preserve">P-05499</t>
  </si>
  <si>
    <t xml:space="preserve">CL-1805</t>
  </si>
  <si>
    <t xml:space="preserve">P-05500</t>
  </si>
  <si>
    <t xml:space="preserve">CL-1844</t>
  </si>
  <si>
    <t xml:space="preserve">P-05501</t>
  </si>
  <si>
    <t xml:space="preserve">CL-2326</t>
  </si>
  <si>
    <t xml:space="preserve">P-05502</t>
  </si>
  <si>
    <t xml:space="preserve">P-05503</t>
  </si>
  <si>
    <t xml:space="preserve">CL-0475</t>
  </si>
  <si>
    <t xml:space="preserve">P-05504</t>
  </si>
  <si>
    <t xml:space="preserve">P-05505</t>
  </si>
  <si>
    <t xml:space="preserve">P-05506</t>
  </si>
  <si>
    <t xml:space="preserve">P-05507</t>
  </si>
  <si>
    <t xml:space="preserve">P-05508</t>
  </si>
  <si>
    <t xml:space="preserve">CL-1993</t>
  </si>
  <si>
    <t xml:space="preserve">P-05509</t>
  </si>
  <si>
    <t xml:space="preserve">CL-2062</t>
  </si>
  <si>
    <t xml:space="preserve">P-05510</t>
  </si>
  <si>
    <t xml:space="preserve">P-05511</t>
  </si>
  <si>
    <t xml:space="preserve">CL-0223</t>
  </si>
  <si>
    <t xml:space="preserve">P-05512</t>
  </si>
  <si>
    <t xml:space="preserve">P-05513</t>
  </si>
  <si>
    <t xml:space="preserve">CL-0408</t>
  </si>
  <si>
    <t xml:space="preserve">P-05514</t>
  </si>
  <si>
    <t xml:space="preserve">P-05515</t>
  </si>
  <si>
    <t xml:space="preserve">CL-1199</t>
  </si>
  <si>
    <t xml:space="preserve">P-05516</t>
  </si>
  <si>
    <t xml:space="preserve">P-05517</t>
  </si>
  <si>
    <t xml:space="preserve">P-05518</t>
  </si>
  <si>
    <t xml:space="preserve">P-05519</t>
  </si>
  <si>
    <t xml:space="preserve">P-05520</t>
  </si>
  <si>
    <t xml:space="preserve">CL-0195</t>
  </si>
  <si>
    <t xml:space="preserve">P-05521</t>
  </si>
  <si>
    <t xml:space="preserve">P-05522</t>
  </si>
  <si>
    <t xml:space="preserve">P-05523</t>
  </si>
  <si>
    <t xml:space="preserve">P-05524</t>
  </si>
  <si>
    <t xml:space="preserve">P-05525</t>
  </si>
  <si>
    <t xml:space="preserve">P-05526</t>
  </si>
  <si>
    <t xml:space="preserve">P-05527</t>
  </si>
  <si>
    <t xml:space="preserve">P-05528</t>
  </si>
  <si>
    <t xml:space="preserve">P-05529</t>
  </si>
  <si>
    <t xml:space="preserve">CL-2040</t>
  </si>
  <si>
    <t xml:space="preserve">P-05530</t>
  </si>
  <si>
    <t xml:space="preserve">CL-2318</t>
  </si>
  <si>
    <t xml:space="preserve">P-05531</t>
  </si>
  <si>
    <t xml:space="preserve">CL-0279</t>
  </si>
  <si>
    <t xml:space="preserve">P-05532</t>
  </si>
  <si>
    <t xml:space="preserve">P-05533</t>
  </si>
  <si>
    <t xml:space="preserve">P-05534</t>
  </si>
  <si>
    <t xml:space="preserve">CL-0614</t>
  </si>
  <si>
    <t xml:space="preserve">P-05535</t>
  </si>
  <si>
    <t xml:space="preserve">P-05536</t>
  </si>
  <si>
    <t xml:space="preserve">P-05537</t>
  </si>
  <si>
    <t xml:space="preserve">P-05538</t>
  </si>
  <si>
    <t xml:space="preserve">P-05539</t>
  </si>
  <si>
    <t xml:space="preserve">CL-1145</t>
  </si>
  <si>
    <t xml:space="preserve">P-05540</t>
  </si>
  <si>
    <t xml:space="preserve">CL-1628</t>
  </si>
  <si>
    <t xml:space="preserve">P-05541</t>
  </si>
  <si>
    <t xml:space="preserve">P-05542</t>
  </si>
  <si>
    <t xml:space="preserve">P-05543</t>
  </si>
  <si>
    <t xml:space="preserve">CL-2054</t>
  </si>
  <si>
    <t xml:space="preserve">P-05544</t>
  </si>
  <si>
    <t xml:space="preserve">P-05545</t>
  </si>
  <si>
    <t xml:space="preserve">CL-0553</t>
  </si>
  <si>
    <t xml:space="preserve">P-05546</t>
  </si>
  <si>
    <t xml:space="preserve">CL-0606</t>
  </si>
  <si>
    <t xml:space="preserve">P-05547</t>
  </si>
  <si>
    <t xml:space="preserve">CL-0618</t>
  </si>
  <si>
    <t xml:space="preserve">P-05548</t>
  </si>
  <si>
    <t xml:space="preserve">CL-0737</t>
  </si>
  <si>
    <t xml:space="preserve">P-05549</t>
  </si>
  <si>
    <t xml:space="preserve">P-05550</t>
  </si>
  <si>
    <t xml:space="preserve">CL-0946</t>
  </si>
  <si>
    <t xml:space="preserve">P-05551</t>
  </si>
  <si>
    <t xml:space="preserve">P-05552</t>
  </si>
  <si>
    <t xml:space="preserve">CL-1090</t>
  </si>
  <si>
    <t xml:space="preserve">P-05553</t>
  </si>
  <si>
    <t xml:space="preserve">P-05554</t>
  </si>
  <si>
    <t xml:space="preserve">P-05555</t>
  </si>
  <si>
    <t xml:space="preserve">P-05556</t>
  </si>
  <si>
    <t xml:space="preserve">P-05557</t>
  </si>
  <si>
    <t xml:space="preserve">P-05558</t>
  </si>
  <si>
    <t xml:space="preserve">P-05559</t>
  </si>
  <si>
    <t xml:space="preserve">CL-2397</t>
  </si>
  <si>
    <t xml:space="preserve">P-05560</t>
  </si>
  <si>
    <t xml:space="preserve">P-05561</t>
  </si>
  <si>
    <t xml:space="preserve">P-05562</t>
  </si>
  <si>
    <t xml:space="preserve">P-05563</t>
  </si>
  <si>
    <t xml:space="preserve">CL-1502</t>
  </si>
  <si>
    <t xml:space="preserve">P-05564</t>
  </si>
  <si>
    <t xml:space="preserve">CL-1815</t>
  </si>
  <si>
    <t xml:space="preserve">P-05565</t>
  </si>
  <si>
    <t xml:space="preserve">P-05566</t>
  </si>
  <si>
    <t xml:space="preserve">P-05567</t>
  </si>
  <si>
    <t xml:space="preserve">P-05568</t>
  </si>
  <si>
    <t xml:space="preserve">P-05569</t>
  </si>
  <si>
    <t xml:space="preserve">P-05570</t>
  </si>
  <si>
    <t xml:space="preserve">P-05571</t>
  </si>
  <si>
    <t xml:space="preserve">P-05572</t>
  </si>
  <si>
    <t xml:space="preserve">P-05573</t>
  </si>
  <si>
    <t xml:space="preserve">P-05574</t>
  </si>
  <si>
    <t xml:space="preserve">P-05575</t>
  </si>
  <si>
    <t xml:space="preserve">P-05576</t>
  </si>
  <si>
    <t xml:space="preserve">P-05577</t>
  </si>
  <si>
    <t xml:space="preserve">P-05578</t>
  </si>
  <si>
    <t xml:space="preserve">P-05579</t>
  </si>
  <si>
    <t xml:space="preserve">P-05580</t>
  </si>
  <si>
    <t xml:space="preserve">P-05581</t>
  </si>
  <si>
    <t xml:space="preserve">P-05582</t>
  </si>
  <si>
    <t xml:space="preserve">P-05583</t>
  </si>
  <si>
    <t xml:space="preserve">P-05584</t>
  </si>
  <si>
    <t xml:space="preserve">P-05585</t>
  </si>
  <si>
    <t xml:space="preserve">P-05586</t>
  </si>
  <si>
    <t xml:space="preserve">P-05587</t>
  </si>
  <si>
    <t xml:space="preserve">P-05588</t>
  </si>
  <si>
    <t xml:space="preserve">P-05589</t>
  </si>
  <si>
    <t xml:space="preserve">CL-1598</t>
  </si>
  <si>
    <t xml:space="preserve">P-05590</t>
  </si>
  <si>
    <t xml:space="preserve">P-05591</t>
  </si>
  <si>
    <t xml:space="preserve">P-05592</t>
  </si>
  <si>
    <t xml:space="preserve">P-05593</t>
  </si>
  <si>
    <t xml:space="preserve">P-05594</t>
  </si>
  <si>
    <t xml:space="preserve">P-05595</t>
  </si>
  <si>
    <t xml:space="preserve">P-05596</t>
  </si>
  <si>
    <t xml:space="preserve">P-05597</t>
  </si>
  <si>
    <t xml:space="preserve">P-05598</t>
  </si>
  <si>
    <t xml:space="preserve">CL-1991</t>
  </si>
  <si>
    <t xml:space="preserve">P-05599</t>
  </si>
  <si>
    <t xml:space="preserve">CL-2025</t>
  </si>
  <si>
    <t xml:space="preserve">P-05600</t>
  </si>
  <si>
    <t xml:space="preserve">CL-2213</t>
  </si>
  <si>
    <t xml:space="preserve">P-05601</t>
  </si>
  <si>
    <t xml:space="preserve">CL-2349</t>
  </si>
  <si>
    <t xml:space="preserve">P-05602</t>
  </si>
  <si>
    <t xml:space="preserve">P-05603</t>
  </si>
  <si>
    <t xml:space="preserve">P-05604</t>
  </si>
  <si>
    <t xml:space="preserve">P-05605</t>
  </si>
  <si>
    <t xml:space="preserve">P-05606</t>
  </si>
  <si>
    <t xml:space="preserve">P-05607</t>
  </si>
  <si>
    <t xml:space="preserve">P-05608</t>
  </si>
  <si>
    <t xml:space="preserve">P-05609</t>
  </si>
  <si>
    <t xml:space="preserve">P-05610</t>
  </si>
  <si>
    <t xml:space="preserve">P-05611</t>
  </si>
  <si>
    <t xml:space="preserve">P-05612</t>
  </si>
  <si>
    <t xml:space="preserve">P-05613</t>
  </si>
  <si>
    <t xml:space="preserve">P-05614</t>
  </si>
  <si>
    <t xml:space="preserve">P-05615</t>
  </si>
  <si>
    <t xml:space="preserve">P-05616</t>
  </si>
  <si>
    <t xml:space="preserve">P-05617</t>
  </si>
  <si>
    <t xml:space="preserve">P-05618</t>
  </si>
  <si>
    <t xml:space="preserve">P-05619</t>
  </si>
  <si>
    <t xml:space="preserve">CL-1857</t>
  </si>
  <si>
    <t xml:space="preserve">P-05620</t>
  </si>
  <si>
    <t xml:space="preserve">CL-1913</t>
  </si>
  <si>
    <t xml:space="preserve">P-05621</t>
  </si>
  <si>
    <t xml:space="preserve">P-05622</t>
  </si>
  <si>
    <t xml:space="preserve">P-05623</t>
  </si>
  <si>
    <t xml:space="preserve">P-05624</t>
  </si>
  <si>
    <t xml:space="preserve">CL-0082</t>
  </si>
  <si>
    <t xml:space="preserve">P-05625</t>
  </si>
  <si>
    <t xml:space="preserve">P-05626</t>
  </si>
  <si>
    <t xml:space="preserve">P-05627</t>
  </si>
  <si>
    <t xml:space="preserve">P-05628</t>
  </si>
  <si>
    <t xml:space="preserve">P-05629</t>
  </si>
  <si>
    <t xml:space="preserve">P-05630</t>
  </si>
  <si>
    <t xml:space="preserve">P-05631</t>
  </si>
  <si>
    <t xml:space="preserve">P-05632</t>
  </si>
  <si>
    <t xml:space="preserve">P-05633</t>
  </si>
  <si>
    <t xml:space="preserve">CL-1450</t>
  </si>
  <si>
    <t xml:space="preserve">P-05634</t>
  </si>
  <si>
    <t xml:space="preserve">CL-1514</t>
  </si>
  <si>
    <t xml:space="preserve">P-05635</t>
  </si>
  <si>
    <t xml:space="preserve">P-05636</t>
  </si>
  <si>
    <t xml:space="preserve">P-05637</t>
  </si>
  <si>
    <t xml:space="preserve">CL-1880</t>
  </si>
  <si>
    <t xml:space="preserve">P-05638</t>
  </si>
  <si>
    <t xml:space="preserve">P-05639</t>
  </si>
  <si>
    <t xml:space="preserve">CL-2154</t>
  </si>
  <si>
    <t xml:space="preserve">P-05640</t>
  </si>
  <si>
    <t xml:space="preserve">P-05641</t>
  </si>
  <si>
    <t xml:space="preserve">CL-0336</t>
  </si>
  <si>
    <t xml:space="preserve">P-05642</t>
  </si>
  <si>
    <t xml:space="preserve">CL-0600</t>
  </si>
  <si>
    <t xml:space="preserve">P-05643</t>
  </si>
  <si>
    <t xml:space="preserve">P-05644</t>
  </si>
  <si>
    <t xml:space="preserve">P-05645</t>
  </si>
  <si>
    <t xml:space="preserve">P-05646</t>
  </si>
  <si>
    <t xml:space="preserve">P-05647</t>
  </si>
  <si>
    <t xml:space="preserve">P-05648</t>
  </si>
  <si>
    <t xml:space="preserve">P-05649</t>
  </si>
  <si>
    <t xml:space="preserve">P-05650</t>
  </si>
  <si>
    <t xml:space="preserve">P-05651</t>
  </si>
  <si>
    <t xml:space="preserve">P-05652</t>
  </si>
  <si>
    <t xml:space="preserve">P-05653</t>
  </si>
  <si>
    <t xml:space="preserve">CL-0767</t>
  </si>
  <si>
    <t xml:space="preserve">P-05654</t>
  </si>
  <si>
    <t xml:space="preserve">P-05655</t>
  </si>
  <si>
    <t xml:space="preserve">CL-1080</t>
  </si>
  <si>
    <t xml:space="preserve">P-05656</t>
  </si>
  <si>
    <t xml:space="preserve">P-05657</t>
  </si>
  <si>
    <t xml:space="preserve">P-05658</t>
  </si>
  <si>
    <t xml:space="preserve">P-05659</t>
  </si>
  <si>
    <t xml:space="preserve">CL-1992</t>
  </si>
  <si>
    <t xml:space="preserve">P-05660</t>
  </si>
  <si>
    <t xml:space="preserve">P-05661</t>
  </si>
  <si>
    <t xml:space="preserve">P-05662</t>
  </si>
  <si>
    <t xml:space="preserve">P-05663</t>
  </si>
  <si>
    <t xml:space="preserve">P-05664</t>
  </si>
  <si>
    <t xml:space="preserve">CL-1821</t>
  </si>
  <si>
    <t xml:space="preserve">P-05665</t>
  </si>
  <si>
    <t xml:space="preserve">CL-2043</t>
  </si>
  <si>
    <t xml:space="preserve">P-05666</t>
  </si>
  <si>
    <t xml:space="preserve">CL-2078</t>
  </si>
  <si>
    <t xml:space="preserve">P-05667</t>
  </si>
  <si>
    <t xml:space="preserve">P-05668</t>
  </si>
  <si>
    <t xml:space="preserve">CL-0081</t>
  </si>
  <si>
    <t xml:space="preserve">P-05669</t>
  </si>
  <si>
    <t xml:space="preserve">P-05670</t>
  </si>
  <si>
    <t xml:space="preserve">P-05671</t>
  </si>
  <si>
    <t xml:space="preserve">P-05672</t>
  </si>
  <si>
    <t xml:space="preserve">P-05673</t>
  </si>
  <si>
    <t xml:space="preserve">P-05674</t>
  </si>
  <si>
    <t xml:space="preserve">P-05675</t>
  </si>
  <si>
    <t xml:space="preserve">P-05676</t>
  </si>
  <si>
    <t xml:space="preserve">P-05677</t>
  </si>
  <si>
    <t xml:space="preserve">P-05678</t>
  </si>
  <si>
    <t xml:space="preserve">P-05679</t>
  </si>
  <si>
    <t xml:space="preserve">CL-0563</t>
  </si>
  <si>
    <t xml:space="preserve">P-05680</t>
  </si>
  <si>
    <t xml:space="preserve">P-05681</t>
  </si>
  <si>
    <t xml:space="preserve">P-05682</t>
  </si>
  <si>
    <t xml:space="preserve">CL-1368</t>
  </si>
  <si>
    <t xml:space="preserve">P-05683</t>
  </si>
  <si>
    <t xml:space="preserve">CL-1454</t>
  </si>
  <si>
    <t xml:space="preserve">P-05684</t>
  </si>
  <si>
    <t xml:space="preserve">CL-1542</t>
  </si>
  <si>
    <t xml:space="preserve">P-05685</t>
  </si>
  <si>
    <t xml:space="preserve">P-05686</t>
  </si>
  <si>
    <t xml:space="preserve">P-05687</t>
  </si>
  <si>
    <t xml:space="preserve">P-05688</t>
  </si>
  <si>
    <t xml:space="preserve">P-05689</t>
  </si>
  <si>
    <t xml:space="preserve">P-05690</t>
  </si>
  <si>
    <t xml:space="preserve">P-05691</t>
  </si>
  <si>
    <t xml:space="preserve">P-05692</t>
  </si>
  <si>
    <t xml:space="preserve">CL-1842</t>
  </si>
  <si>
    <t xml:space="preserve">P-05693</t>
  </si>
  <si>
    <t xml:space="preserve">P-05694</t>
  </si>
  <si>
    <t xml:space="preserve">P-05695</t>
  </si>
  <si>
    <t xml:space="preserve">P-05696</t>
  </si>
  <si>
    <t xml:space="preserve">P-05697</t>
  </si>
  <si>
    <t xml:space="preserve">P-05698</t>
  </si>
  <si>
    <t xml:space="preserve">P-05699</t>
  </si>
  <si>
    <t xml:space="preserve">P-05700</t>
  </si>
  <si>
    <t xml:space="preserve">P-05701</t>
  </si>
  <si>
    <t xml:space="preserve">P-05702</t>
  </si>
  <si>
    <t xml:space="preserve">CL-1321</t>
  </si>
  <si>
    <t xml:space="preserve">P-05703</t>
  </si>
  <si>
    <t xml:space="preserve">P-05704</t>
  </si>
  <si>
    <t xml:space="preserve">CL-1635</t>
  </si>
  <si>
    <t xml:space="preserve">P-05705</t>
  </si>
  <si>
    <t xml:space="preserve">P-05706</t>
  </si>
  <si>
    <t xml:space="preserve">P-05707</t>
  </si>
  <si>
    <t xml:space="preserve">CL-2238</t>
  </si>
  <si>
    <t xml:space="preserve">P-05708</t>
  </si>
  <si>
    <t xml:space="preserve">P-05709</t>
  </si>
  <si>
    <t xml:space="preserve">P-05710</t>
  </si>
  <si>
    <t xml:space="preserve">P-05711</t>
  </si>
  <si>
    <t xml:space="preserve">CL-0638</t>
  </si>
  <si>
    <t xml:space="preserve">P-05712</t>
  </si>
  <si>
    <t xml:space="preserve">CL-0752</t>
  </si>
  <si>
    <t xml:space="preserve">P-05713</t>
  </si>
  <si>
    <t xml:space="preserve">P-05714</t>
  </si>
  <si>
    <t xml:space="preserve">P-05715</t>
  </si>
  <si>
    <t xml:space="preserve">CL-2077</t>
  </si>
  <si>
    <t xml:space="preserve">P-05716</t>
  </si>
  <si>
    <t xml:space="preserve">P-05717</t>
  </si>
  <si>
    <t xml:space="preserve">P-05718</t>
  </si>
  <si>
    <t xml:space="preserve">P-05719</t>
  </si>
  <si>
    <t xml:space="preserve">P-05720</t>
  </si>
  <si>
    <t xml:space="preserve">P-05721</t>
  </si>
  <si>
    <t xml:space="preserve">P-05722</t>
  </si>
  <si>
    <t xml:space="preserve">P-05723</t>
  </si>
  <si>
    <t xml:space="preserve">P-05724</t>
  </si>
  <si>
    <t xml:space="preserve">P-05725</t>
  </si>
  <si>
    <t xml:space="preserve">P-05726</t>
  </si>
  <si>
    <t xml:space="preserve">P-05727</t>
  </si>
  <si>
    <t xml:space="preserve">P-05728</t>
  </si>
  <si>
    <t xml:space="preserve">P-05729</t>
  </si>
  <si>
    <t xml:space="preserve">CL-0819</t>
  </si>
  <si>
    <t xml:space="preserve">P-05730</t>
  </si>
  <si>
    <t xml:space="preserve">P-05731</t>
  </si>
  <si>
    <t xml:space="preserve">P-05732</t>
  </si>
  <si>
    <t xml:space="preserve">CL-1122</t>
  </si>
  <si>
    <t xml:space="preserve">P-05733</t>
  </si>
  <si>
    <t xml:space="preserve">CL-1201</t>
  </si>
  <si>
    <t xml:space="preserve">P-05734</t>
  </si>
  <si>
    <t xml:space="preserve">P-05735</t>
  </si>
  <si>
    <t xml:space="preserve">P-05736</t>
  </si>
  <si>
    <t xml:space="preserve">P-05737</t>
  </si>
  <si>
    <t xml:space="preserve">CL-1962</t>
  </si>
  <si>
    <t xml:space="preserve">P-05738</t>
  </si>
  <si>
    <t xml:space="preserve">CL-2217</t>
  </si>
  <si>
    <t xml:space="preserve">P-05739</t>
  </si>
  <si>
    <t xml:space="preserve">P-05740</t>
  </si>
  <si>
    <t xml:space="preserve">P-05741</t>
  </si>
  <si>
    <t xml:space="preserve">P-05742</t>
  </si>
  <si>
    <t xml:space="preserve">P-05743</t>
  </si>
  <si>
    <t xml:space="preserve">P-05744</t>
  </si>
  <si>
    <t xml:space="preserve">P-05745</t>
  </si>
  <si>
    <t xml:space="preserve">P-05746</t>
  </si>
  <si>
    <t xml:space="preserve">P-05747</t>
  </si>
  <si>
    <t xml:space="preserve">CL-0928</t>
  </si>
  <si>
    <t xml:space="preserve">P-05748</t>
  </si>
  <si>
    <t xml:space="preserve">P-05749</t>
  </si>
  <si>
    <t xml:space="preserve">P-05750</t>
  </si>
  <si>
    <t xml:space="preserve">P-05751</t>
  </si>
  <si>
    <t xml:space="preserve">CL-1490</t>
  </si>
  <si>
    <t xml:space="preserve">P-05752</t>
  </si>
  <si>
    <t xml:space="preserve">P-05753</t>
  </si>
  <si>
    <t xml:space="preserve">P-05754</t>
  </si>
  <si>
    <t xml:space="preserve">P-05755</t>
  </si>
  <si>
    <t xml:space="preserve">CL-1891</t>
  </si>
  <si>
    <t xml:space="preserve">P-05756</t>
  </si>
  <si>
    <t xml:space="preserve">CL-1989</t>
  </si>
  <si>
    <t xml:space="preserve">P-05757</t>
  </si>
  <si>
    <t xml:space="preserve">P-05758</t>
  </si>
  <si>
    <t xml:space="preserve">P-05759</t>
  </si>
  <si>
    <t xml:space="preserve">P-05760</t>
  </si>
  <si>
    <t xml:space="preserve">CL-0791</t>
  </si>
  <si>
    <t xml:space="preserve">P-05761</t>
  </si>
  <si>
    <t xml:space="preserve">CL-0931</t>
  </si>
  <si>
    <t xml:space="preserve">P-05762</t>
  </si>
  <si>
    <t xml:space="preserve">P-05763</t>
  </si>
  <si>
    <t xml:space="preserve">CL-1169</t>
  </si>
  <si>
    <t xml:space="preserve">P-05764</t>
  </si>
  <si>
    <t xml:space="preserve">CL-1534</t>
  </si>
  <si>
    <t xml:space="preserve">P-05765</t>
  </si>
  <si>
    <t xml:space="preserve">P-05766</t>
  </si>
  <si>
    <t xml:space="preserve">CL-1955</t>
  </si>
  <si>
    <t xml:space="preserve">P-05767</t>
  </si>
  <si>
    <t xml:space="preserve">P-05768</t>
  </si>
  <si>
    <t xml:space="preserve">P-05769</t>
  </si>
  <si>
    <t xml:space="preserve">P-05770</t>
  </si>
  <si>
    <t xml:space="preserve">P-05771</t>
  </si>
  <si>
    <t xml:space="preserve">P-05772</t>
  </si>
  <si>
    <t xml:space="preserve">CL-1575</t>
  </si>
  <si>
    <t xml:space="preserve">P-05773</t>
  </si>
  <si>
    <t xml:space="preserve">CL-2191</t>
  </si>
  <si>
    <t xml:space="preserve">P-05774</t>
  </si>
  <si>
    <t xml:space="preserve">CL-0505</t>
  </si>
  <si>
    <t xml:space="preserve">P-05775</t>
  </si>
  <si>
    <t xml:space="preserve">CL-0555</t>
  </si>
  <si>
    <t xml:space="preserve">P-05776</t>
  </si>
  <si>
    <t xml:space="preserve">CL-0953</t>
  </si>
  <si>
    <t xml:space="preserve">P-05777</t>
  </si>
  <si>
    <t xml:space="preserve">P-05778</t>
  </si>
  <si>
    <t xml:space="preserve">P-05779</t>
  </si>
  <si>
    <t xml:space="preserve">P-05780</t>
  </si>
  <si>
    <t xml:space="preserve">P-05781</t>
  </si>
  <si>
    <t xml:space="preserve">P-05782</t>
  </si>
  <si>
    <t xml:space="preserve">P-05783</t>
  </si>
  <si>
    <t xml:space="preserve">P-05784</t>
  </si>
  <si>
    <t xml:space="preserve">P-05785</t>
  </si>
  <si>
    <t xml:space="preserve">CL-0265</t>
  </si>
  <si>
    <t xml:space="preserve">P-05786</t>
  </si>
  <si>
    <t xml:space="preserve">P-05787</t>
  </si>
  <si>
    <t xml:space="preserve">P-05788</t>
  </si>
  <si>
    <t xml:space="preserve">CL-0537</t>
  </si>
  <si>
    <t xml:space="preserve">P-05789</t>
  </si>
  <si>
    <t xml:space="preserve">P-05790</t>
  </si>
  <si>
    <t xml:space="preserve">P-05791</t>
  </si>
  <si>
    <t xml:space="preserve">P-05792</t>
  </si>
  <si>
    <t xml:space="preserve">CL-1945</t>
  </si>
  <si>
    <t xml:space="preserve">P-05793</t>
  </si>
  <si>
    <t xml:space="preserve">CL-1995</t>
  </si>
  <si>
    <t xml:space="preserve">P-05794</t>
  </si>
  <si>
    <t xml:space="preserve">P-05795</t>
  </si>
  <si>
    <t xml:space="preserve">P-05796</t>
  </si>
  <si>
    <t xml:space="preserve">P-05797</t>
  </si>
  <si>
    <t xml:space="preserve">P-05798</t>
  </si>
  <si>
    <t xml:space="preserve">P-05799</t>
  </si>
  <si>
    <t xml:space="preserve">CL-1326</t>
  </si>
  <si>
    <t xml:space="preserve">P-05800</t>
  </si>
  <si>
    <t xml:space="preserve">P-05801</t>
  </si>
  <si>
    <t xml:space="preserve">P-05802</t>
  </si>
  <si>
    <t xml:space="preserve">P-05803</t>
  </si>
  <si>
    <t xml:space="preserve">CL-1713</t>
  </si>
  <si>
    <t xml:space="preserve">P-05804</t>
  </si>
  <si>
    <t xml:space="preserve">P-05805</t>
  </si>
  <si>
    <t xml:space="preserve">CL-2113</t>
  </si>
  <si>
    <t xml:space="preserve">P-05806</t>
  </si>
  <si>
    <t xml:space="preserve">P-05807</t>
  </si>
  <si>
    <t xml:space="preserve">CL-0115</t>
  </si>
  <si>
    <t xml:space="preserve">P-05808</t>
  </si>
  <si>
    <t xml:space="preserve">P-05809</t>
  </si>
  <si>
    <t xml:space="preserve">P-05810</t>
  </si>
  <si>
    <t xml:space="preserve">P-05811</t>
  </si>
  <si>
    <t xml:space="preserve">P-05812</t>
  </si>
  <si>
    <t xml:space="preserve">CL-1100</t>
  </si>
  <si>
    <t xml:space="preserve">P-05813</t>
  </si>
  <si>
    <t xml:space="preserve">CL-0085</t>
  </si>
  <si>
    <t xml:space="preserve">P-05814</t>
  </si>
  <si>
    <t xml:space="preserve">CL-0109</t>
  </si>
  <si>
    <t xml:space="preserve">P-05815</t>
  </si>
  <si>
    <t xml:space="preserve">CL-0498</t>
  </si>
  <si>
    <t xml:space="preserve">P-05816</t>
  </si>
  <si>
    <t xml:space="preserve">P-05817</t>
  </si>
  <si>
    <t xml:space="preserve">CL-1077</t>
  </si>
  <si>
    <t xml:space="preserve">P-05818</t>
  </si>
  <si>
    <t xml:space="preserve">P-05819</t>
  </si>
  <si>
    <t xml:space="preserve">P-05820</t>
  </si>
  <si>
    <t xml:space="preserve">CL-1724</t>
  </si>
  <si>
    <t xml:space="preserve">P-05821</t>
  </si>
  <si>
    <t xml:space="preserve">P-05822</t>
  </si>
  <si>
    <t xml:space="preserve">CL-2061</t>
  </si>
  <si>
    <t xml:space="preserve">P-05823</t>
  </si>
  <si>
    <t xml:space="preserve">CL-2141</t>
  </si>
  <si>
    <t xml:space="preserve">P-05824</t>
  </si>
  <si>
    <t xml:space="preserve">P-05825</t>
  </si>
  <si>
    <t xml:space="preserve">P-05826</t>
  </si>
  <si>
    <t xml:space="preserve">CL-1475</t>
  </si>
  <si>
    <t xml:space="preserve">P-05827</t>
  </si>
  <si>
    <t xml:space="preserve">P-05828</t>
  </si>
  <si>
    <t xml:space="preserve">P-05829</t>
  </si>
  <si>
    <t xml:space="preserve">P-05830</t>
  </si>
  <si>
    <t xml:space="preserve">P-05831</t>
  </si>
  <si>
    <t xml:space="preserve">CL-0130</t>
  </si>
  <si>
    <t xml:space="preserve">P-05832</t>
  </si>
  <si>
    <t xml:space="preserve">P-05833</t>
  </si>
  <si>
    <t xml:space="preserve">P-05834</t>
  </si>
  <si>
    <t xml:space="preserve">P-05835</t>
  </si>
  <si>
    <t xml:space="preserve">P-05836</t>
  </si>
  <si>
    <t xml:space="preserve">CL-0692</t>
  </si>
  <si>
    <t xml:space="preserve">P-05837</t>
  </si>
  <si>
    <t xml:space="preserve">P-05838</t>
  </si>
  <si>
    <t xml:space="preserve">P-05839</t>
  </si>
  <si>
    <t xml:space="preserve">P-05840</t>
  </si>
  <si>
    <t xml:space="preserve">P-05841</t>
  </si>
  <si>
    <t xml:space="preserve">P-05842</t>
  </si>
  <si>
    <t xml:space="preserve">P-05843</t>
  </si>
  <si>
    <t xml:space="preserve">P-05844</t>
  </si>
  <si>
    <t xml:space="preserve">P-05845</t>
  </si>
  <si>
    <t xml:space="preserve">CL-1838</t>
  </si>
  <si>
    <t xml:space="preserve">P-05846</t>
  </si>
  <si>
    <t xml:space="preserve">P-05847</t>
  </si>
  <si>
    <t xml:space="preserve">P-05848</t>
  </si>
  <si>
    <t xml:space="preserve">CL-0214</t>
  </si>
  <si>
    <t xml:space="preserve">P-05849</t>
  </si>
  <si>
    <t xml:space="preserve">P-05850</t>
  </si>
  <si>
    <t xml:space="preserve">P-05851</t>
  </si>
  <si>
    <t xml:space="preserve">P-05852</t>
  </si>
  <si>
    <t xml:space="preserve">CL-1407</t>
  </si>
  <si>
    <t xml:space="preserve">P-05853</t>
  </si>
  <si>
    <t xml:space="preserve">P-05854</t>
  </si>
  <si>
    <t xml:space="preserve">CL-1862</t>
  </si>
  <si>
    <t xml:space="preserve">P-05855</t>
  </si>
  <si>
    <t xml:space="preserve">P-05856</t>
  </si>
  <si>
    <t xml:space="preserve">P-05857</t>
  </si>
  <si>
    <t xml:space="preserve">CL-2329</t>
  </si>
  <si>
    <t xml:space="preserve">P-05858</t>
  </si>
  <si>
    <t xml:space="preserve">CL-0231</t>
  </si>
  <si>
    <t xml:space="preserve">P-05859</t>
  </si>
  <si>
    <t xml:space="preserve">P-05860</t>
  </si>
  <si>
    <t xml:space="preserve">P-05861</t>
  </si>
  <si>
    <t xml:space="preserve">CL-0881</t>
  </si>
  <si>
    <t xml:space="preserve">P-05862</t>
  </si>
  <si>
    <t xml:space="preserve">P-05863</t>
  </si>
  <si>
    <t xml:space="preserve">P-05864</t>
  </si>
  <si>
    <t xml:space="preserve">CL-1668</t>
  </si>
  <si>
    <t xml:space="preserve">P-05865</t>
  </si>
  <si>
    <t xml:space="preserve">P-05866</t>
  </si>
  <si>
    <t xml:space="preserve">P-05867</t>
  </si>
  <si>
    <t xml:space="preserve">P-05868</t>
  </si>
  <si>
    <t xml:space="preserve">P-05869</t>
  </si>
  <si>
    <t xml:space="preserve">P-05870</t>
  </si>
  <si>
    <t xml:space="preserve">P-05871</t>
  </si>
  <si>
    <t xml:space="preserve">P-05872</t>
  </si>
  <si>
    <t xml:space="preserve">P-05873</t>
  </si>
  <si>
    <t xml:space="preserve">CL-1249</t>
  </si>
  <si>
    <t xml:space="preserve">P-05874</t>
  </si>
  <si>
    <t xml:space="preserve">P-05875</t>
  </si>
  <si>
    <t xml:space="preserve">P-05876</t>
  </si>
  <si>
    <t xml:space="preserve">P-05877</t>
  </si>
  <si>
    <t xml:space="preserve">P-05878</t>
  </si>
  <si>
    <t xml:space="preserve">P-05879</t>
  </si>
  <si>
    <t xml:space="preserve">P-05880</t>
  </si>
  <si>
    <t xml:space="preserve">P-05881</t>
  </si>
  <si>
    <t xml:space="preserve">P-05882</t>
  </si>
  <si>
    <t xml:space="preserve">P-05883</t>
  </si>
  <si>
    <t xml:space="preserve">P-05884</t>
  </si>
  <si>
    <t xml:space="preserve">CL-1214</t>
  </si>
  <si>
    <t xml:space="preserve">P-05885</t>
  </si>
  <si>
    <t xml:space="preserve">P-05886</t>
  </si>
  <si>
    <t xml:space="preserve">P-05887</t>
  </si>
  <si>
    <t xml:space="preserve">P-05888</t>
  </si>
  <si>
    <t xml:space="preserve">P-05889</t>
  </si>
  <si>
    <t xml:space="preserve">P-05890</t>
  </si>
  <si>
    <t xml:space="preserve">P-05891</t>
  </si>
  <si>
    <t xml:space="preserve">P-05892</t>
  </si>
  <si>
    <t xml:space="preserve">P-05893</t>
  </si>
  <si>
    <t xml:space="preserve">P-05894</t>
  </si>
  <si>
    <t xml:space="preserve">P-05895</t>
  </si>
  <si>
    <t xml:space="preserve">CL-1452</t>
  </si>
  <si>
    <t xml:space="preserve">P-05896</t>
  </si>
  <si>
    <t xml:space="preserve">CL-2008</t>
  </si>
  <si>
    <t xml:space="preserve">P-05897</t>
  </si>
  <si>
    <t xml:space="preserve">P-05898</t>
  </si>
  <si>
    <t xml:space="preserve">P-05899</t>
  </si>
  <si>
    <t xml:space="preserve">P-05900</t>
  </si>
  <si>
    <t xml:space="preserve">CL-0426</t>
  </si>
  <si>
    <t xml:space="preserve">P-05901</t>
  </si>
  <si>
    <t xml:space="preserve">CL-0455</t>
  </si>
  <si>
    <t xml:space="preserve">P-05902</t>
  </si>
  <si>
    <t xml:space="preserve">P-05903</t>
  </si>
  <si>
    <t xml:space="preserve">CL-0643</t>
  </si>
  <si>
    <t xml:space="preserve">P-05904</t>
  </si>
  <si>
    <t xml:space="preserve">P-05905</t>
  </si>
  <si>
    <t xml:space="preserve">CL-1046</t>
  </si>
  <si>
    <t xml:space="preserve">P-05906</t>
  </si>
  <si>
    <t xml:space="preserve">P-05907</t>
  </si>
  <si>
    <t xml:space="preserve">P-05908</t>
  </si>
  <si>
    <t xml:space="preserve">CL-2292</t>
  </si>
  <si>
    <t xml:space="preserve">P-05909</t>
  </si>
  <si>
    <t xml:space="preserve">CL-0026</t>
  </si>
  <si>
    <t xml:space="preserve">P-05910</t>
  </si>
  <si>
    <t xml:space="preserve">P-05911</t>
  </si>
  <si>
    <t xml:space="preserve">P-05912</t>
  </si>
  <si>
    <t xml:space="preserve">CL-0695</t>
  </si>
  <si>
    <t xml:space="preserve">P-05913</t>
  </si>
  <si>
    <t xml:space="preserve">CL-1162</t>
  </si>
  <si>
    <t xml:space="preserve">P-05914</t>
  </si>
  <si>
    <t xml:space="preserve">P-05915</t>
  </si>
  <si>
    <t xml:space="preserve">P-05916</t>
  </si>
  <si>
    <t xml:space="preserve">CL-1802</t>
  </si>
  <si>
    <t xml:space="preserve">P-05917</t>
  </si>
  <si>
    <t xml:space="preserve">P-05918</t>
  </si>
  <si>
    <t xml:space="preserve">P-05919</t>
  </si>
  <si>
    <t xml:space="preserve">P-05920</t>
  </si>
  <si>
    <t xml:space="preserve">P-05921</t>
  </si>
  <si>
    <t xml:space="preserve">CL-1418</t>
  </si>
  <si>
    <t xml:space="preserve">P-05922</t>
  </si>
  <si>
    <t xml:space="preserve">P-05923</t>
  </si>
  <si>
    <t xml:space="preserve">P-05924</t>
  </si>
  <si>
    <t xml:space="preserve">CL-1851</t>
  </si>
  <si>
    <t xml:space="preserve">P-05925</t>
  </si>
  <si>
    <t xml:space="preserve">P-05926</t>
  </si>
  <si>
    <t xml:space="preserve">P-05927</t>
  </si>
  <si>
    <t xml:space="preserve">CL-2011</t>
  </si>
  <si>
    <t xml:space="preserve">P-05928</t>
  </si>
  <si>
    <t xml:space="preserve">P-05929</t>
  </si>
  <si>
    <t xml:space="preserve">P-05930</t>
  </si>
  <si>
    <t xml:space="preserve">CL-0807</t>
  </si>
  <si>
    <t xml:space="preserve">P-05931</t>
  </si>
  <si>
    <t xml:space="preserve">P-05932</t>
  </si>
  <si>
    <t xml:space="preserve">P-05933</t>
  </si>
  <si>
    <t xml:space="preserve">CL-1467</t>
  </si>
  <si>
    <t xml:space="preserve">P-05934</t>
  </si>
  <si>
    <t xml:space="preserve">CL-1666</t>
  </si>
  <si>
    <t xml:space="preserve">P-05935</t>
  </si>
  <si>
    <t xml:space="preserve">P-05936</t>
  </si>
  <si>
    <t xml:space="preserve">P-05937</t>
  </si>
  <si>
    <t xml:space="preserve">CL-0043</t>
  </si>
  <si>
    <t xml:space="preserve">P-05938</t>
  </si>
  <si>
    <t xml:space="preserve">P-05939</t>
  </si>
  <si>
    <t xml:space="preserve">P-05940</t>
  </si>
  <si>
    <t xml:space="preserve">P-05941</t>
  </si>
  <si>
    <t xml:space="preserve">P-05942</t>
  </si>
  <si>
    <t xml:space="preserve">CL-0439</t>
  </si>
  <si>
    <t xml:space="preserve">P-05943</t>
  </si>
  <si>
    <t xml:space="preserve">P-05944</t>
  </si>
  <si>
    <t xml:space="preserve">P-05945</t>
  </si>
  <si>
    <t xml:space="preserve">P-05946</t>
  </si>
  <si>
    <t xml:space="preserve">P-05947</t>
  </si>
  <si>
    <t xml:space="preserve">CL-1636</t>
  </si>
  <si>
    <t xml:space="preserve">P-05948</t>
  </si>
  <si>
    <t xml:space="preserve">P-05949</t>
  </si>
  <si>
    <t xml:space="preserve">CL-1760</t>
  </si>
  <si>
    <t xml:space="preserve">P-05950</t>
  </si>
  <si>
    <t xml:space="preserve">P-05951</t>
  </si>
  <si>
    <t xml:space="preserve">P-05952</t>
  </si>
  <si>
    <t xml:space="preserve">P-05953</t>
  </si>
  <si>
    <t xml:space="preserve">CL-1250</t>
  </si>
  <si>
    <t xml:space="preserve">P-05954</t>
  </si>
  <si>
    <t xml:space="preserve">CL-1299</t>
  </si>
  <si>
    <t xml:space="preserve">P-05955</t>
  </si>
  <si>
    <t xml:space="preserve">P-05956</t>
  </si>
  <si>
    <t xml:space="preserve">P-05957</t>
  </si>
  <si>
    <t xml:space="preserve">P-05958</t>
  </si>
  <si>
    <t xml:space="preserve">P-05959</t>
  </si>
  <si>
    <t xml:space="preserve">CL-2164</t>
  </si>
  <si>
    <t xml:space="preserve">P-05960</t>
  </si>
  <si>
    <t xml:space="preserve">CL-0018</t>
  </si>
  <si>
    <t xml:space="preserve">P-05961</t>
  </si>
  <si>
    <t xml:space="preserve">P-05962</t>
  </si>
  <si>
    <t xml:space="preserve">P-05963</t>
  </si>
  <si>
    <t xml:space="preserve">P-05964</t>
  </si>
  <si>
    <t xml:space="preserve">P-05965</t>
  </si>
  <si>
    <t xml:space="preserve">P-05966</t>
  </si>
  <si>
    <t xml:space="preserve">P-05967</t>
  </si>
  <si>
    <t xml:space="preserve">P-05968</t>
  </si>
  <si>
    <t xml:space="preserve">P-05969</t>
  </si>
  <si>
    <t xml:space="preserve">P-05970</t>
  </si>
  <si>
    <t xml:space="preserve">CL-1881</t>
  </si>
  <si>
    <t xml:space="preserve">P-05971</t>
  </si>
  <si>
    <t xml:space="preserve">CL-2212</t>
  </si>
  <si>
    <t xml:space="preserve">P-05972</t>
  </si>
  <si>
    <t xml:space="preserve">P-05973</t>
  </si>
  <si>
    <t xml:space="preserve">CL-0545</t>
  </si>
  <si>
    <t xml:space="preserve">P-05974</t>
  </si>
  <si>
    <t xml:space="preserve">P-05975</t>
  </si>
  <si>
    <t xml:space="preserve">P-05976</t>
  </si>
  <si>
    <t xml:space="preserve">P-05977</t>
  </si>
  <si>
    <t xml:space="preserve">CL-2080</t>
  </si>
  <si>
    <t xml:space="preserve">P-05978</t>
  </si>
  <si>
    <t xml:space="preserve">CL-2209</t>
  </si>
  <si>
    <t xml:space="preserve">P-05979</t>
  </si>
  <si>
    <t xml:space="preserve">CL-0062</t>
  </si>
  <si>
    <t xml:space="preserve">P-05980</t>
  </si>
  <si>
    <t xml:space="preserve">P-05981</t>
  </si>
  <si>
    <t xml:space="preserve">CL-0360</t>
  </si>
  <si>
    <t xml:space="preserve">P-05982</t>
  </si>
  <si>
    <t xml:space="preserve">P-05983</t>
  </si>
  <si>
    <t xml:space="preserve">CL-1005</t>
  </si>
  <si>
    <t xml:space="preserve">P-05984</t>
  </si>
  <si>
    <t xml:space="preserve">CL-1228</t>
  </si>
  <si>
    <t xml:space="preserve">P-05985</t>
  </si>
  <si>
    <t xml:space="preserve">P-05986</t>
  </si>
  <si>
    <t xml:space="preserve">P-05987</t>
  </si>
  <si>
    <t xml:space="preserve">P-05988</t>
  </si>
  <si>
    <t xml:space="preserve">P-05989</t>
  </si>
  <si>
    <t xml:space="preserve">CL-0289</t>
  </si>
  <si>
    <t xml:space="preserve">P-05990</t>
  </si>
  <si>
    <t xml:space="preserve">P-05991</t>
  </si>
  <si>
    <t xml:space="preserve">P-05992</t>
  </si>
  <si>
    <t xml:space="preserve">CL-0370</t>
  </si>
  <si>
    <t xml:space="preserve">P-05993</t>
  </si>
  <si>
    <t xml:space="preserve">CL-1021</t>
  </si>
  <si>
    <t xml:space="preserve">P-05994</t>
  </si>
  <si>
    <t xml:space="preserve">P-05995</t>
  </si>
  <si>
    <t xml:space="preserve">P-05996</t>
  </si>
  <si>
    <t xml:space="preserve">P-05997</t>
  </si>
  <si>
    <t xml:space="preserve">P-05998</t>
  </si>
  <si>
    <t xml:space="preserve">P-05999</t>
  </si>
  <si>
    <t xml:space="preserve">P-06000</t>
  </si>
  <si>
    <t xml:space="preserve">P-06001</t>
  </si>
  <si>
    <t xml:space="preserve">P-06002</t>
  </si>
  <si>
    <t xml:space="preserve">CL-1193</t>
  </si>
  <si>
    <t xml:space="preserve">P-06003</t>
  </si>
  <si>
    <t xml:space="preserve">P-06004</t>
  </si>
  <si>
    <t xml:space="preserve">P-06005</t>
  </si>
  <si>
    <t xml:space="preserve">P-06006</t>
  </si>
  <si>
    <t xml:space="preserve">P-06007</t>
  </si>
  <si>
    <t xml:space="preserve">P-06008</t>
  </si>
  <si>
    <t xml:space="preserve">P-06009</t>
  </si>
  <si>
    <t xml:space="preserve">P-06010</t>
  </si>
  <si>
    <t xml:space="preserve">P-06011</t>
  </si>
  <si>
    <t xml:space="preserve">P-06012</t>
  </si>
  <si>
    <t xml:space="preserve">CL-0415</t>
  </si>
  <si>
    <t xml:space="preserve">P-06013</t>
  </si>
  <si>
    <t xml:space="preserve">P-06014</t>
  </si>
  <si>
    <t xml:space="preserve">P-06015</t>
  </si>
  <si>
    <t xml:space="preserve">P-06016</t>
  </si>
  <si>
    <t xml:space="preserve">P-06017</t>
  </si>
  <si>
    <t xml:space="preserve">P-06018</t>
  </si>
  <si>
    <t xml:space="preserve">CL-1374</t>
  </si>
  <si>
    <t xml:space="preserve">P-06019</t>
  </si>
  <si>
    <t xml:space="preserve">CL-1518</t>
  </si>
  <si>
    <t xml:space="preserve">P-06020</t>
  </si>
  <si>
    <t xml:space="preserve">CL-0135</t>
  </si>
  <si>
    <t xml:space="preserve">P-06021</t>
  </si>
  <si>
    <t xml:space="preserve">P-06022</t>
  </si>
  <si>
    <t xml:space="preserve">CL-0596</t>
  </si>
  <si>
    <t xml:space="preserve">P-06023</t>
  </si>
  <si>
    <t xml:space="preserve">P-06024</t>
  </si>
  <si>
    <t xml:space="preserve">P-06025</t>
  </si>
  <si>
    <t xml:space="preserve">P-06026</t>
  </si>
  <si>
    <t xml:space="preserve">P-06027</t>
  </si>
  <si>
    <t xml:space="preserve">P-06028</t>
  </si>
  <si>
    <t xml:space="preserve">CL-1473</t>
  </si>
  <si>
    <t xml:space="preserve">P-06029</t>
  </si>
  <si>
    <t xml:space="preserve">P-06030</t>
  </si>
  <si>
    <t xml:space="preserve">P-06031</t>
  </si>
  <si>
    <t xml:space="preserve">P-06032</t>
  </si>
  <si>
    <t xml:space="preserve">CL-1895</t>
  </si>
  <si>
    <t xml:space="preserve">P-06033</t>
  </si>
  <si>
    <t xml:space="preserve">P-06034</t>
  </si>
  <si>
    <t xml:space="preserve">P-06035</t>
  </si>
  <si>
    <t xml:space="preserve">CL-2089</t>
  </si>
  <si>
    <t xml:space="preserve">P-06036</t>
  </si>
  <si>
    <t xml:space="preserve">P-06037</t>
  </si>
  <si>
    <t xml:space="preserve">CL-0023</t>
  </si>
  <si>
    <t xml:space="preserve">P-06038</t>
  </si>
  <si>
    <t xml:space="preserve">P-06039</t>
  </si>
  <si>
    <t xml:space="preserve">P-06040</t>
  </si>
  <si>
    <t xml:space="preserve">P-06041</t>
  </si>
  <si>
    <t xml:space="preserve">P-06042</t>
  </si>
  <si>
    <t xml:space="preserve">P-06043</t>
  </si>
  <si>
    <t xml:space="preserve">P-06044</t>
  </si>
  <si>
    <t xml:space="preserve">P-06045</t>
  </si>
  <si>
    <t xml:space="preserve">P-06046</t>
  </si>
  <si>
    <t xml:space="preserve">P-06047</t>
  </si>
  <si>
    <t xml:space="preserve">P-06048</t>
  </si>
  <si>
    <t xml:space="preserve">CL-0621</t>
  </si>
  <si>
    <t xml:space="preserve">P-06049</t>
  </si>
  <si>
    <t xml:space="preserve">CL-0738</t>
  </si>
  <si>
    <t xml:space="preserve">P-06050</t>
  </si>
  <si>
    <t xml:space="preserve">P-06051</t>
  </si>
  <si>
    <t xml:space="preserve">P-06052</t>
  </si>
  <si>
    <t xml:space="preserve">CL-0886</t>
  </si>
  <si>
    <t xml:space="preserve">P-06053</t>
  </si>
  <si>
    <t xml:space="preserve">P-06054</t>
  </si>
  <si>
    <t xml:space="preserve">CL-0937</t>
  </si>
  <si>
    <t xml:space="preserve">P-06055</t>
  </si>
  <si>
    <t xml:space="preserve">CL-0945</t>
  </si>
  <si>
    <t xml:space="preserve">P-06056</t>
  </si>
  <si>
    <t xml:space="preserve">P-06057</t>
  </si>
  <si>
    <t xml:space="preserve">P-06058</t>
  </si>
  <si>
    <t xml:space="preserve">P-06059</t>
  </si>
  <si>
    <t xml:space="preserve">P-06060</t>
  </si>
  <si>
    <t xml:space="preserve">CL-1820</t>
  </si>
  <si>
    <t xml:space="preserve">P-06061</t>
  </si>
  <si>
    <t xml:space="preserve">P-06062</t>
  </si>
  <si>
    <t xml:space="preserve">P-06063</t>
  </si>
  <si>
    <t xml:space="preserve">P-06064</t>
  </si>
  <si>
    <t xml:space="preserve">CL-0136</t>
  </si>
  <si>
    <t xml:space="preserve">P-06065</t>
  </si>
  <si>
    <t xml:space="preserve">P-06066</t>
  </si>
  <si>
    <t xml:space="preserve">P-06067</t>
  </si>
  <si>
    <t xml:space="preserve">CL-0920</t>
  </si>
  <si>
    <t xml:space="preserve">P-06068</t>
  </si>
  <si>
    <t xml:space="preserve">P-06069</t>
  </si>
  <si>
    <t xml:space="preserve">P-06070</t>
  </si>
  <si>
    <t xml:space="preserve">P-06071</t>
  </si>
  <si>
    <t xml:space="preserve">P-06072</t>
  </si>
  <si>
    <t xml:space="preserve">P-06073</t>
  </si>
  <si>
    <t xml:space="preserve">CL-1784</t>
  </si>
  <si>
    <t xml:space="preserve">P-06074</t>
  </si>
  <si>
    <t xml:space="preserve">CL-0070</t>
  </si>
  <si>
    <t xml:space="preserve">P-06075</t>
  </si>
  <si>
    <t xml:space="preserve">P-06076</t>
  </si>
  <si>
    <t xml:space="preserve">P-06077</t>
  </si>
  <si>
    <t xml:space="preserve">P-06078</t>
  </si>
  <si>
    <t xml:space="preserve">P-06079</t>
  </si>
  <si>
    <t xml:space="preserve">CL-1205</t>
  </si>
  <si>
    <t xml:space="preserve">P-06080</t>
  </si>
  <si>
    <t xml:space="preserve">CL-1241</t>
  </si>
  <si>
    <t xml:space="preserve">P-06081</t>
  </si>
  <si>
    <t xml:space="preserve">P-06082</t>
  </si>
  <si>
    <t xml:space="preserve">P-06083</t>
  </si>
  <si>
    <t xml:space="preserve">P-06084</t>
  </si>
  <si>
    <t xml:space="preserve">CL-2102</t>
  </si>
  <si>
    <t xml:space="preserve">P-06085</t>
  </si>
  <si>
    <t xml:space="preserve">P-06086</t>
  </si>
  <si>
    <t xml:space="preserve">CL-0164</t>
  </si>
  <si>
    <t xml:space="preserve">P-06087</t>
  </si>
  <si>
    <t xml:space="preserve">P-06088</t>
  </si>
  <si>
    <t xml:space="preserve">P-06089</t>
  </si>
  <si>
    <t xml:space="preserve">CL-1075</t>
  </si>
  <si>
    <t xml:space="preserve">P-06090</t>
  </si>
  <si>
    <t xml:space="preserve">P-06091</t>
  </si>
  <si>
    <t xml:space="preserve">CL-1240</t>
  </si>
  <si>
    <t xml:space="preserve">P-06092</t>
  </si>
  <si>
    <t xml:space="preserve">P-06093</t>
  </si>
  <si>
    <t xml:space="preserve">P-06094</t>
  </si>
  <si>
    <t xml:space="preserve">P-06095</t>
  </si>
  <si>
    <t xml:space="preserve">P-06096</t>
  </si>
  <si>
    <t xml:space="preserve">P-06097</t>
  </si>
  <si>
    <t xml:space="preserve">P-06098</t>
  </si>
  <si>
    <t xml:space="preserve">CL-0206</t>
  </si>
  <si>
    <t xml:space="preserve">P-06099</t>
  </si>
  <si>
    <t xml:space="preserve">CL-0280</t>
  </si>
  <si>
    <t xml:space="preserve">P-06100</t>
  </si>
  <si>
    <t xml:space="preserve">P-06101</t>
  </si>
  <si>
    <t xml:space="preserve">P-06102</t>
  </si>
  <si>
    <t xml:space="preserve">CL-0871</t>
  </si>
  <si>
    <t xml:space="preserve">P-06103</t>
  </si>
  <si>
    <t xml:space="preserve">P-06104</t>
  </si>
  <si>
    <t xml:space="preserve">CL-1485</t>
  </si>
  <si>
    <t xml:space="preserve">P-06105</t>
  </si>
  <si>
    <t xml:space="preserve">P-06106</t>
  </si>
  <si>
    <t xml:space="preserve">CL-1734</t>
  </si>
  <si>
    <t xml:space="preserve">P-06107</t>
  </si>
  <si>
    <t xml:space="preserve">P-06108</t>
  </si>
  <si>
    <t xml:space="preserve">P-06109</t>
  </si>
  <si>
    <t xml:space="preserve">P-06110</t>
  </si>
  <si>
    <t xml:space="preserve">CL-1171</t>
  </si>
  <si>
    <t xml:space="preserve">P-06111</t>
  </si>
  <si>
    <t xml:space="preserve">CL-1378</t>
  </si>
  <si>
    <t xml:space="preserve">P-06112</t>
  </si>
  <si>
    <t xml:space="preserve">P-06113</t>
  </si>
  <si>
    <t xml:space="preserve">CL-2184</t>
  </si>
  <si>
    <t xml:space="preserve">P-06114</t>
  </si>
  <si>
    <t xml:space="preserve">P-06115</t>
  </si>
  <si>
    <t xml:space="preserve">P-06116</t>
  </si>
  <si>
    <t xml:space="preserve">P-06117</t>
  </si>
  <si>
    <t xml:space="preserve">P-06118</t>
  </si>
  <si>
    <t xml:space="preserve">P-06119</t>
  </si>
  <si>
    <t xml:space="preserve">P-06120</t>
  </si>
  <si>
    <t xml:space="preserve">P-06121</t>
  </si>
  <si>
    <t xml:space="preserve">CL-1236</t>
  </si>
  <si>
    <t xml:space="preserve">P-06122</t>
  </si>
  <si>
    <t xml:space="preserve">P-06123</t>
  </si>
  <si>
    <t xml:space="preserve">P-06124</t>
  </si>
  <si>
    <t xml:space="preserve">P-06125</t>
  </si>
  <si>
    <t xml:space="preserve">CL-2229</t>
  </si>
  <si>
    <t xml:space="preserve">P-06126</t>
  </si>
  <si>
    <t xml:space="preserve">P-06127</t>
  </si>
  <si>
    <t xml:space="preserve">P-06128</t>
  </si>
  <si>
    <t xml:space="preserve">P-06129</t>
  </si>
  <si>
    <t xml:space="preserve">P-06130</t>
  </si>
  <si>
    <t xml:space="preserve">P-06131</t>
  </si>
  <si>
    <t xml:space="preserve">CL-0441</t>
  </si>
  <si>
    <t xml:space="preserve">P-06132</t>
  </si>
  <si>
    <t xml:space="preserve">P-06133</t>
  </si>
  <si>
    <t xml:space="preserve">CL-1025</t>
  </si>
  <si>
    <t xml:space="preserve">P-06134</t>
  </si>
  <si>
    <t xml:space="preserve">P-06135</t>
  </si>
  <si>
    <t xml:space="preserve">P-06136</t>
  </si>
  <si>
    <t xml:space="preserve">CL-1511</t>
  </si>
  <si>
    <t xml:space="preserve">P-06137</t>
  </si>
  <si>
    <t xml:space="preserve">P-06138</t>
  </si>
  <si>
    <t xml:space="preserve">P-06139</t>
  </si>
  <si>
    <t xml:space="preserve">CL-1801</t>
  </si>
  <si>
    <t xml:space="preserve">P-06140</t>
  </si>
  <si>
    <t xml:space="preserve">P-06141</t>
  </si>
  <si>
    <t xml:space="preserve">CL-0096</t>
  </si>
  <si>
    <t xml:space="preserve">P-06142</t>
  </si>
  <si>
    <t xml:space="preserve">P-06143</t>
  </si>
  <si>
    <t xml:space="preserve">P-06144</t>
  </si>
  <si>
    <t xml:space="preserve">P-06145</t>
  </si>
  <si>
    <t xml:space="preserve">CL-1545</t>
  </si>
  <si>
    <t xml:space="preserve">P-06146</t>
  </si>
  <si>
    <t xml:space="preserve">P-06147</t>
  </si>
  <si>
    <t xml:space="preserve">CL-0204</t>
  </si>
  <si>
    <t xml:space="preserve">P-06148</t>
  </si>
  <si>
    <t xml:space="preserve">P-06149</t>
  </si>
  <si>
    <t xml:space="preserve">P-06150</t>
  </si>
  <si>
    <t xml:space="preserve">P-06151</t>
  </si>
  <si>
    <t xml:space="preserve">CL-0868</t>
  </si>
  <si>
    <t xml:space="preserve">P-06152</t>
  </si>
  <si>
    <t xml:space="preserve">P-06153</t>
  </si>
  <si>
    <t xml:space="preserve">P-06154</t>
  </si>
  <si>
    <t xml:space="preserve">CL-1997</t>
  </si>
  <si>
    <t xml:space="preserve">P-06155</t>
  </si>
  <si>
    <t xml:space="preserve">P-06156</t>
  </si>
  <si>
    <t xml:space="preserve">P-06157</t>
  </si>
  <si>
    <t xml:space="preserve">P-06158</t>
  </si>
  <si>
    <t xml:space="preserve">CL-1329</t>
  </si>
  <si>
    <t xml:space="preserve">P-06159</t>
  </si>
  <si>
    <t xml:space="preserve">P-06160</t>
  </si>
  <si>
    <t xml:space="preserve">CL-2360</t>
  </si>
  <si>
    <t xml:space="preserve">P-06161</t>
  </si>
  <si>
    <t xml:space="preserve">P-06162</t>
  </si>
  <si>
    <t xml:space="preserve">P-06163</t>
  </si>
  <si>
    <t xml:space="preserve">P-06164</t>
  </si>
  <si>
    <t xml:space="preserve">P-06165</t>
  </si>
  <si>
    <t xml:space="preserve">CL-1085</t>
  </si>
  <si>
    <t xml:space="preserve">P-06166</t>
  </si>
  <si>
    <t xml:space="preserve">P-06167</t>
  </si>
  <si>
    <t xml:space="preserve">P-06168</t>
  </si>
  <si>
    <t xml:space="preserve">P-06169</t>
  </si>
  <si>
    <t xml:space="preserve">P-06170</t>
  </si>
  <si>
    <t xml:space="preserve">P-06171</t>
  </si>
  <si>
    <t xml:space="preserve">P-06172</t>
  </si>
  <si>
    <t xml:space="preserve">CL-0357</t>
  </si>
  <si>
    <t xml:space="preserve">P-06173</t>
  </si>
  <si>
    <t xml:space="preserve">P-06174</t>
  </si>
  <si>
    <t xml:space="preserve">CL-0662</t>
  </si>
  <si>
    <t xml:space="preserve">P-06175</t>
  </si>
  <si>
    <t xml:space="preserve">P-06176</t>
  </si>
  <si>
    <t xml:space="preserve">P-06177</t>
  </si>
  <si>
    <t xml:space="preserve">P-06178</t>
  </si>
  <si>
    <t xml:space="preserve">P-06179</t>
  </si>
  <si>
    <t xml:space="preserve">P-06180</t>
  </si>
  <si>
    <t xml:space="preserve">P-06181</t>
  </si>
  <si>
    <t xml:space="preserve">P-06182</t>
  </si>
  <si>
    <t xml:space="preserve">P-06183</t>
  </si>
  <si>
    <t xml:space="preserve">P-06184</t>
  </si>
  <si>
    <t xml:space="preserve">P-06185</t>
  </si>
  <si>
    <t xml:space="preserve">P-06186</t>
  </si>
  <si>
    <t xml:space="preserve">P-06187</t>
  </si>
  <si>
    <t xml:space="preserve">CL-1460</t>
  </si>
  <si>
    <t xml:space="preserve">P-06188</t>
  </si>
  <si>
    <t xml:space="preserve">P-06189</t>
  </si>
  <si>
    <t xml:space="preserve">P-06190</t>
  </si>
  <si>
    <t xml:space="preserve">CL-1845</t>
  </si>
  <si>
    <t xml:space="preserve">P-06191</t>
  </si>
  <si>
    <t xml:space="preserve">CL-0190</t>
  </si>
  <si>
    <t xml:space="preserve">P-06192</t>
  </si>
  <si>
    <t xml:space="preserve">CL-0319</t>
  </si>
  <si>
    <t xml:space="preserve">P-06193</t>
  </si>
  <si>
    <t xml:space="preserve">P-06194</t>
  </si>
  <si>
    <t xml:space="preserve">P-06195</t>
  </si>
  <si>
    <t xml:space="preserve">P-06196</t>
  </si>
  <si>
    <t xml:space="preserve">P-06197</t>
  </si>
  <si>
    <t xml:space="preserve">P-06198</t>
  </si>
  <si>
    <t xml:space="preserve">P-06199</t>
  </si>
  <si>
    <t xml:space="preserve">P-06200</t>
  </si>
  <si>
    <t xml:space="preserve">CL-1761</t>
  </si>
  <si>
    <t xml:space="preserve">P-06201</t>
  </si>
  <si>
    <t xml:space="preserve">P-06202</t>
  </si>
  <si>
    <t xml:space="preserve">P-06203</t>
  </si>
  <si>
    <t xml:space="preserve">P-06204</t>
  </si>
  <si>
    <t xml:space="preserve">P-06205</t>
  </si>
  <si>
    <t xml:space="preserve">P-06206</t>
  </si>
  <si>
    <t xml:space="preserve">P-06207</t>
  </si>
  <si>
    <t xml:space="preserve">P-06208</t>
  </si>
  <si>
    <t xml:space="preserve">CL-2269</t>
  </si>
  <si>
    <t xml:space="preserve">P-06209</t>
  </si>
  <si>
    <t xml:space="preserve">P-06210</t>
  </si>
  <si>
    <t xml:space="preserve">P-06211</t>
  </si>
  <si>
    <t xml:space="preserve">CL-1481</t>
  </si>
  <si>
    <t xml:space="preserve">P-06212</t>
  </si>
  <si>
    <t xml:space="preserve">P-06213</t>
  </si>
  <si>
    <t xml:space="preserve">P-06214</t>
  </si>
  <si>
    <t xml:space="preserve">P-06215</t>
  </si>
  <si>
    <t xml:space="preserve">CL-0084</t>
  </si>
  <si>
    <t xml:space="preserve">P-06216</t>
  </si>
  <si>
    <t xml:space="preserve">P-06217</t>
  </si>
  <si>
    <t xml:space="preserve">P-06218</t>
  </si>
  <si>
    <t xml:space="preserve">P-06219</t>
  </si>
  <si>
    <t xml:space="preserve">P-06220</t>
  </si>
  <si>
    <t xml:space="preserve">P-06221</t>
  </si>
  <si>
    <t xml:space="preserve">P-06222</t>
  </si>
  <si>
    <t xml:space="preserve">CL-1464</t>
  </si>
  <si>
    <t xml:space="preserve">P-06223</t>
  </si>
  <si>
    <t xml:space="preserve">CL-1472</t>
  </si>
  <si>
    <t xml:space="preserve">P-06224</t>
  </si>
  <si>
    <t xml:space="preserve">P-06225</t>
  </si>
  <si>
    <t xml:space="preserve">P-06226</t>
  </si>
  <si>
    <t xml:space="preserve">P-06227</t>
  </si>
  <si>
    <t xml:space="preserve">CL-0097</t>
  </si>
  <si>
    <t xml:space="preserve">P-06228</t>
  </si>
  <si>
    <t xml:space="preserve">P-06229</t>
  </si>
  <si>
    <t xml:space="preserve">P-06230</t>
  </si>
  <si>
    <t xml:space="preserve">P-06231</t>
  </si>
  <si>
    <t xml:space="preserve">P-06232</t>
  </si>
  <si>
    <t xml:space="preserve">P-06233</t>
  </si>
  <si>
    <t xml:space="preserve">P-06234</t>
  </si>
  <si>
    <t xml:space="preserve">CL-0984</t>
  </si>
  <si>
    <t xml:space="preserve">P-06235</t>
  </si>
  <si>
    <t xml:space="preserve">P-06236</t>
  </si>
  <si>
    <t xml:space="preserve">CL-1594</t>
  </si>
  <si>
    <t xml:space="preserve">P-06237</t>
  </si>
  <si>
    <t xml:space="preserve">P-06238</t>
  </si>
  <si>
    <t xml:space="preserve">P-06239</t>
  </si>
  <si>
    <t xml:space="preserve">P-06240</t>
  </si>
  <si>
    <t xml:space="preserve">P-06241</t>
  </si>
  <si>
    <t xml:space="preserve">P-06242</t>
  </si>
  <si>
    <t xml:space="preserve">CL-0292</t>
  </si>
  <si>
    <t xml:space="preserve">P-06243</t>
  </si>
  <si>
    <t xml:space="preserve">P-06244</t>
  </si>
  <si>
    <t xml:space="preserve">P-06245</t>
  </si>
  <si>
    <t xml:space="preserve">P-06246</t>
  </si>
  <si>
    <t xml:space="preserve">CL-0990</t>
  </si>
  <si>
    <t xml:space="preserve">P-06247</t>
  </si>
  <si>
    <t xml:space="preserve">P-06248</t>
  </si>
  <si>
    <t xml:space="preserve">P-06249</t>
  </si>
  <si>
    <t xml:space="preserve">P-06250</t>
  </si>
  <si>
    <t xml:space="preserve">P-06251</t>
  </si>
  <si>
    <t xml:space="preserve">CL-0240</t>
  </si>
  <si>
    <t xml:space="preserve">P-06252</t>
  </si>
  <si>
    <t xml:space="preserve">P-06253</t>
  </si>
  <si>
    <t xml:space="preserve">P-06254</t>
  </si>
  <si>
    <t xml:space="preserve">P-06255</t>
  </si>
  <si>
    <t xml:space="preserve">P-06256</t>
  </si>
  <si>
    <t xml:space="preserve">P-06257</t>
  </si>
  <si>
    <t xml:space="preserve">P-06258</t>
  </si>
  <si>
    <t xml:space="preserve">P-06259</t>
  </si>
  <si>
    <t xml:space="preserve">P-06260</t>
  </si>
  <si>
    <t xml:space="preserve">P-06261</t>
  </si>
  <si>
    <t xml:space="preserve">P-06262</t>
  </si>
  <si>
    <t xml:space="preserve">CL-2003</t>
  </si>
  <si>
    <t xml:space="preserve">P-06263</t>
  </si>
  <si>
    <t xml:space="preserve">CL-2059</t>
  </si>
  <si>
    <t xml:space="preserve">P-06264</t>
  </si>
  <si>
    <t xml:space="preserve">P-06265</t>
  </si>
  <si>
    <t xml:space="preserve">P-06266</t>
  </si>
  <si>
    <t xml:space="preserve">P-06267</t>
  </si>
  <si>
    <t xml:space="preserve">CL-0494</t>
  </si>
  <si>
    <t xml:space="preserve">P-06268</t>
  </si>
  <si>
    <t xml:space="preserve">CL-1055</t>
  </si>
  <si>
    <t xml:space="preserve">P-06269</t>
  </si>
  <si>
    <t xml:space="preserve">P-06270</t>
  </si>
  <si>
    <t xml:space="preserve">P-06271</t>
  </si>
  <si>
    <t xml:space="preserve">P-06272</t>
  </si>
  <si>
    <t xml:space="preserve">P-06273</t>
  </si>
  <si>
    <t xml:space="preserve">P-06274</t>
  </si>
  <si>
    <t xml:space="preserve">P-06275</t>
  </si>
  <si>
    <t xml:space="preserve">P-06276</t>
  </si>
  <si>
    <t xml:space="preserve">P-06277</t>
  </si>
  <si>
    <t xml:space="preserve">P-06278</t>
  </si>
  <si>
    <t xml:space="preserve">P-06279</t>
  </si>
  <si>
    <t xml:space="preserve">P-06280</t>
  </si>
  <si>
    <t xml:space="preserve">P-06281</t>
  </si>
  <si>
    <t xml:space="preserve">P-06282</t>
  </si>
  <si>
    <t xml:space="preserve">P-06283</t>
  </si>
  <si>
    <t xml:space="preserve">P-06284</t>
  </si>
  <si>
    <t xml:space="preserve">P-06285</t>
  </si>
  <si>
    <t xml:space="preserve">P-06286</t>
  </si>
  <si>
    <t xml:space="preserve">CL-0410</t>
  </si>
  <si>
    <t xml:space="preserve">P-06287</t>
  </si>
  <si>
    <t xml:space="preserve">P-06288</t>
  </si>
  <si>
    <t xml:space="preserve">P-06289</t>
  </si>
  <si>
    <t xml:space="preserve">P-06290</t>
  </si>
  <si>
    <t xml:space="preserve">P-06291</t>
  </si>
  <si>
    <t xml:space="preserve">P-06292</t>
  </si>
  <si>
    <t xml:space="preserve">P-06293</t>
  </si>
  <si>
    <t xml:space="preserve">CL-2182</t>
  </si>
  <si>
    <t xml:space="preserve">P-06294</t>
  </si>
  <si>
    <t xml:space="preserve">P-06295</t>
  </si>
  <si>
    <t xml:space="preserve">P-06296</t>
  </si>
  <si>
    <t xml:space="preserve">P-06297</t>
  </si>
  <si>
    <t xml:space="preserve">P-06298</t>
  </si>
  <si>
    <t xml:space="preserve">P-06299</t>
  </si>
  <si>
    <t xml:space="preserve">P-06300</t>
  </si>
  <si>
    <t xml:space="preserve">CL-1184</t>
  </si>
  <si>
    <t xml:space="preserve">P-06301</t>
  </si>
  <si>
    <t xml:space="preserve">P-06302</t>
  </si>
  <si>
    <t xml:space="preserve">P-06303</t>
  </si>
  <si>
    <t xml:space="preserve">P-06304</t>
  </si>
  <si>
    <t xml:space="preserve">P-06305</t>
  </si>
  <si>
    <t xml:space="preserve">P-06306</t>
  </si>
  <si>
    <t xml:space="preserve">P-06307</t>
  </si>
  <si>
    <t xml:space="preserve">CL-0308</t>
  </si>
  <si>
    <t xml:space="preserve">P-06308</t>
  </si>
  <si>
    <t xml:space="preserve">P-06309</t>
  </si>
  <si>
    <t xml:space="preserve">CL-0518</t>
  </si>
  <si>
    <t xml:space="preserve">P-06310</t>
  </si>
  <si>
    <t xml:space="preserve">P-06311</t>
  </si>
  <si>
    <t xml:space="preserve">P-06312</t>
  </si>
  <si>
    <t xml:space="preserve">P-06313</t>
  </si>
  <si>
    <t xml:space="preserve">P-06314</t>
  </si>
  <si>
    <t xml:space="preserve">P-06315</t>
  </si>
  <si>
    <t xml:space="preserve">P-06316</t>
  </si>
  <si>
    <t xml:space="preserve">P-06317</t>
  </si>
  <si>
    <t xml:space="preserve">CL-1175</t>
  </si>
  <si>
    <t xml:space="preserve">P-06318</t>
  </si>
  <si>
    <t xml:space="preserve">P-06319</t>
  </si>
  <si>
    <t xml:space="preserve">P-06320</t>
  </si>
  <si>
    <t xml:space="preserve">CL-0356</t>
  </si>
  <si>
    <t xml:space="preserve">P-06321</t>
  </si>
  <si>
    <t xml:space="preserve">P-06322</t>
  </si>
  <si>
    <t xml:space="preserve">P-06323</t>
  </si>
  <si>
    <t xml:space="preserve">P-06324</t>
  </si>
  <si>
    <t xml:space="preserve">P-06325</t>
  </si>
  <si>
    <t xml:space="preserve">P-06326</t>
  </si>
  <si>
    <t xml:space="preserve">P-06327</t>
  </si>
  <si>
    <t xml:space="preserve">CL-1489</t>
  </si>
  <si>
    <t xml:space="preserve">P-06328</t>
  </si>
  <si>
    <t xml:space="preserve">CL-1911</t>
  </si>
  <si>
    <t xml:space="preserve">P-06329</t>
  </si>
  <si>
    <t xml:space="preserve">P-06330</t>
  </si>
  <si>
    <t xml:space="preserve">CL-0170</t>
  </si>
  <si>
    <t xml:space="preserve">P-06331</t>
  </si>
  <si>
    <t xml:space="preserve">P-06332</t>
  </si>
  <si>
    <t xml:space="preserve">P-06333</t>
  </si>
  <si>
    <t xml:space="preserve">CL-0541</t>
  </si>
  <si>
    <t xml:space="preserve">P-06334</t>
  </si>
  <si>
    <t xml:space="preserve">P-06335</t>
  </si>
  <si>
    <t xml:space="preserve">P-06336</t>
  </si>
  <si>
    <t xml:space="preserve">P-06337</t>
  </si>
  <si>
    <t xml:space="preserve">P-06338</t>
  </si>
  <si>
    <t xml:space="preserve">P-06339</t>
  </si>
  <si>
    <t xml:space="preserve">P-06340</t>
  </si>
  <si>
    <t xml:space="preserve">P-06341</t>
  </si>
  <si>
    <t xml:space="preserve">CL-1698</t>
  </si>
  <si>
    <t xml:space="preserve">P-06342</t>
  </si>
  <si>
    <t xml:space="preserve">CL-1736</t>
  </si>
  <si>
    <t xml:space="preserve">P-06343</t>
  </si>
  <si>
    <t xml:space="preserve">CL-1843</t>
  </si>
  <si>
    <t xml:space="preserve">P-06344</t>
  </si>
  <si>
    <t xml:space="preserve">P-06345</t>
  </si>
  <si>
    <t xml:space="preserve">P-06346</t>
  </si>
  <si>
    <t xml:space="preserve">P-06347</t>
  </si>
  <si>
    <t xml:space="preserve">P-06348</t>
  </si>
  <si>
    <t xml:space="preserve">P-06349</t>
  </si>
  <si>
    <t xml:space="preserve">P-06350</t>
  </si>
  <si>
    <t xml:space="preserve">CL-1923</t>
  </si>
  <si>
    <t xml:space="preserve">P-06351</t>
  </si>
  <si>
    <t xml:space="preserve">P-06352</t>
  </si>
  <si>
    <t xml:space="preserve">CL-2100</t>
  </si>
  <si>
    <t xml:space="preserve">P-06353</t>
  </si>
  <si>
    <t xml:space="preserve">P-06354</t>
  </si>
  <si>
    <t xml:space="preserve">P-06355</t>
  </si>
  <si>
    <t xml:space="preserve">CL-0507</t>
  </si>
  <si>
    <t xml:space="preserve">P-06356</t>
  </si>
  <si>
    <t xml:space="preserve">CL-0954</t>
  </si>
  <si>
    <t xml:space="preserve">P-06357</t>
  </si>
  <si>
    <t xml:space="preserve">P-06358</t>
  </si>
  <si>
    <t xml:space="preserve">P-06359</t>
  </si>
  <si>
    <t xml:space="preserve">CL-1515</t>
  </si>
  <si>
    <t xml:space="preserve">P-06360</t>
  </si>
  <si>
    <t xml:space="preserve">P-06361</t>
  </si>
  <si>
    <t xml:space="preserve">P-06362</t>
  </si>
  <si>
    <t xml:space="preserve">P-06363</t>
  </si>
  <si>
    <t xml:space="preserve">CL-0071</t>
  </si>
  <si>
    <t xml:space="preserve">P-06364</t>
  </si>
  <si>
    <t xml:space="preserve">P-06365</t>
  </si>
  <si>
    <t xml:space="preserve">P-06366</t>
  </si>
  <si>
    <t xml:space="preserve">CL-1155</t>
  </si>
  <si>
    <t xml:space="preserve">P-06367</t>
  </si>
  <si>
    <t xml:space="preserve">CL-1200</t>
  </si>
  <si>
    <t xml:space="preserve">P-06368</t>
  </si>
  <si>
    <t xml:space="preserve">P-06369</t>
  </si>
  <si>
    <t xml:space="preserve">P-06370</t>
  </si>
  <si>
    <t xml:space="preserve">P-06371</t>
  </si>
  <si>
    <t xml:space="preserve">CL-1964</t>
  </si>
  <si>
    <t xml:space="preserve">P-06372</t>
  </si>
  <si>
    <t xml:space="preserve">CL-0194</t>
  </si>
  <si>
    <t xml:space="preserve">P-06373</t>
  </si>
  <si>
    <t xml:space="preserve">P-06374</t>
  </si>
  <si>
    <t xml:space="preserve">P-06375</t>
  </si>
  <si>
    <t xml:space="preserve">CL-0830</t>
  </si>
  <si>
    <t xml:space="preserve">P-06376</t>
  </si>
  <si>
    <t xml:space="preserve">P-06377</t>
  </si>
  <si>
    <t xml:space="preserve">P-06378</t>
  </si>
  <si>
    <t xml:space="preserve">P-06379</t>
  </si>
  <si>
    <t xml:space="preserve">CL-1161</t>
  </si>
  <si>
    <t xml:space="preserve">P-06380</t>
  </si>
  <si>
    <t xml:space="preserve">P-06381</t>
  </si>
  <si>
    <t xml:space="preserve">P-06382</t>
  </si>
  <si>
    <t xml:space="preserve">P-06383</t>
  </si>
  <si>
    <t xml:space="preserve">P-06384</t>
  </si>
  <si>
    <t xml:space="preserve">P-06385</t>
  </si>
  <si>
    <t xml:space="preserve">P-06386</t>
  </si>
  <si>
    <t xml:space="preserve">P-06387</t>
  </si>
  <si>
    <t xml:space="preserve">CL-0526</t>
  </si>
  <si>
    <t xml:space="preserve">P-06388</t>
  </si>
  <si>
    <t xml:space="preserve">P-06389</t>
  </si>
  <si>
    <t xml:space="preserve">P-06390</t>
  </si>
  <si>
    <t xml:space="preserve">P-06391</t>
  </si>
  <si>
    <t xml:space="preserve">P-06392</t>
  </si>
  <si>
    <t xml:space="preserve">P-06393</t>
  </si>
  <si>
    <t xml:space="preserve">P-06394</t>
  </si>
  <si>
    <t xml:space="preserve">P-06395</t>
  </si>
  <si>
    <t xml:space="preserve">P-06396</t>
  </si>
  <si>
    <t xml:space="preserve">CL-0168</t>
  </si>
  <si>
    <t xml:space="preserve">P-06397</t>
  </si>
  <si>
    <t xml:space="preserve">P-06398</t>
  </si>
  <si>
    <t xml:space="preserve">P-06399</t>
  </si>
  <si>
    <t xml:space="preserve">CL-0433</t>
  </si>
  <si>
    <t xml:space="preserve">P-06400</t>
  </si>
  <si>
    <t xml:space="preserve">CL-0922</t>
  </si>
  <si>
    <t xml:space="preserve">P-06401</t>
  </si>
  <si>
    <t xml:space="preserve">P-06402</t>
  </si>
  <si>
    <t xml:space="preserve">P-06403</t>
  </si>
  <si>
    <t xml:space="preserve">P-06404</t>
  </si>
  <si>
    <t xml:space="preserve">P-06405</t>
  </si>
  <si>
    <t xml:space="preserve">CL-0205</t>
  </si>
  <si>
    <t xml:space="preserve">P-06406</t>
  </si>
  <si>
    <t xml:space="preserve">CL-0700</t>
  </si>
  <si>
    <t xml:space="preserve">P-06407</t>
  </si>
  <si>
    <t xml:space="preserve">CL-0792</t>
  </si>
  <si>
    <t xml:space="preserve">P-06408</t>
  </si>
  <si>
    <t xml:space="preserve">P-06409</t>
  </si>
  <si>
    <t xml:space="preserve">P-06410</t>
  </si>
  <si>
    <t xml:space="preserve">P-06411</t>
  </si>
  <si>
    <t xml:space="preserve">P-06412</t>
  </si>
  <si>
    <t xml:space="preserve">P-06413</t>
  </si>
  <si>
    <t xml:space="preserve">P-06414</t>
  </si>
  <si>
    <t xml:space="preserve">P-06415</t>
  </si>
  <si>
    <t xml:space="preserve">CL-0031</t>
  </si>
  <si>
    <t xml:space="preserve">P-06416</t>
  </si>
  <si>
    <t xml:space="preserve">CL-0060</t>
  </si>
  <si>
    <t xml:space="preserve">P-06417</t>
  </si>
  <si>
    <t xml:space="preserve">P-06418</t>
  </si>
  <si>
    <t xml:space="preserve">P-06419</t>
  </si>
  <si>
    <t xml:space="preserve">CL-1174</t>
  </si>
  <si>
    <t xml:space="preserve">P-06420</t>
  </si>
  <si>
    <t xml:space="preserve">P-06421</t>
  </si>
  <si>
    <t xml:space="preserve">P-06422</t>
  </si>
  <si>
    <t xml:space="preserve">P-06423</t>
  </si>
  <si>
    <t xml:space="preserve">CL-0212</t>
  </si>
  <si>
    <t xml:space="preserve">P-06424</t>
  </si>
  <si>
    <t xml:space="preserve">P-06425</t>
  </si>
  <si>
    <t xml:space="preserve">CL-0385</t>
  </si>
  <si>
    <t xml:space="preserve">P-06426</t>
  </si>
  <si>
    <t xml:space="preserve">P-06427</t>
  </si>
  <si>
    <t xml:space="preserve">CL-0679</t>
  </si>
  <si>
    <t xml:space="preserve">P-06428</t>
  </si>
  <si>
    <t xml:space="preserve">P-06429</t>
  </si>
  <si>
    <t xml:space="preserve">P-06430</t>
  </si>
  <si>
    <t xml:space="preserve">P-06431</t>
  </si>
  <si>
    <t xml:space="preserve">P-06432</t>
  </si>
  <si>
    <t xml:space="preserve">P-06433</t>
  </si>
  <si>
    <t xml:space="preserve">P-06434</t>
  </si>
  <si>
    <t xml:space="preserve">P-06435</t>
  </si>
  <si>
    <t xml:space="preserve">P-06436</t>
  </si>
  <si>
    <t xml:space="preserve">CL-2156</t>
  </si>
  <si>
    <t xml:space="preserve">P-06437</t>
  </si>
  <si>
    <t xml:space="preserve">P-06438</t>
  </si>
  <si>
    <t xml:space="preserve">P-06439</t>
  </si>
  <si>
    <t xml:space="preserve">P-06440</t>
  </si>
  <si>
    <t xml:space="preserve">P-06441</t>
  </si>
  <si>
    <t xml:space="preserve">P-06442</t>
  </si>
  <si>
    <t xml:space="preserve">P-06443</t>
  </si>
  <si>
    <t xml:space="preserve">P-06444</t>
  </si>
  <si>
    <t xml:space="preserve">CL-0013</t>
  </si>
  <si>
    <t xml:space="preserve">P-06445</t>
  </si>
  <si>
    <t xml:space="preserve">P-06446</t>
  </si>
  <si>
    <t xml:space="preserve">P-06447</t>
  </si>
  <si>
    <t xml:space="preserve">P-06448</t>
  </si>
  <si>
    <t xml:space="preserve">P-06449</t>
  </si>
  <si>
    <t xml:space="preserve">P-06450</t>
  </si>
  <si>
    <t xml:space="preserve">P-06451</t>
  </si>
  <si>
    <t xml:space="preserve">CL-1367</t>
  </si>
  <si>
    <t xml:space="preserve">P-06452</t>
  </si>
  <si>
    <t xml:space="preserve">P-06453</t>
  </si>
  <si>
    <t xml:space="preserve">CL-1922</t>
  </si>
  <si>
    <t xml:space="preserve">P-06454</t>
  </si>
  <si>
    <t xml:space="preserve">P-06455</t>
  </si>
  <si>
    <t xml:space="preserve">CL-2282</t>
  </si>
  <si>
    <t xml:space="preserve">P-06456</t>
  </si>
  <si>
    <t xml:space="preserve">P-06457</t>
  </si>
  <si>
    <t xml:space="preserve">P-06458</t>
  </si>
  <si>
    <t xml:space="preserve">CL-0464</t>
  </si>
  <si>
    <t xml:space="preserve">P-06459</t>
  </si>
  <si>
    <t xml:space="preserve">P-06460</t>
  </si>
  <si>
    <t xml:space="preserve">CL-0730</t>
  </si>
  <si>
    <t xml:space="preserve">P-06461</t>
  </si>
  <si>
    <t xml:space="preserve">P-06462</t>
  </si>
  <si>
    <t xml:space="preserve">P-06463</t>
  </si>
  <si>
    <t xml:space="preserve">P-06464</t>
  </si>
  <si>
    <t xml:space="preserve">CL-0980</t>
  </si>
  <si>
    <t xml:space="preserve">P-06465</t>
  </si>
  <si>
    <t xml:space="preserve">P-06466</t>
  </si>
  <si>
    <t xml:space="preserve">P-06467</t>
  </si>
  <si>
    <t xml:space="preserve">P-06468</t>
  </si>
  <si>
    <t xml:space="preserve">P-06469</t>
  </si>
  <si>
    <t xml:space="preserve">CL-0139</t>
  </si>
  <si>
    <t xml:space="preserve">P-06470</t>
  </si>
  <si>
    <t xml:space="preserve">P-06471</t>
  </si>
  <si>
    <t xml:space="preserve">P-06472</t>
  </si>
  <si>
    <t xml:space="preserve">P-06473</t>
  </si>
  <si>
    <t xml:space="preserve">P-06474</t>
  </si>
  <si>
    <t xml:space="preserve">P-06475</t>
  </si>
  <si>
    <t xml:space="preserve">P-06476</t>
  </si>
  <si>
    <t xml:space="preserve">CL-1177</t>
  </si>
  <si>
    <t xml:space="preserve">P-06477</t>
  </si>
  <si>
    <t xml:space="preserve">P-06478</t>
  </si>
  <si>
    <t xml:space="preserve">P-06479</t>
  </si>
  <si>
    <t xml:space="preserve">P-06480</t>
  </si>
  <si>
    <t xml:space="preserve">CL-1824</t>
  </si>
  <si>
    <t xml:space="preserve">P-06481</t>
  </si>
  <si>
    <t xml:space="preserve">P-06482</t>
  </si>
  <si>
    <t xml:space="preserve">P-06483</t>
  </si>
  <si>
    <t xml:space="preserve">P-06484</t>
  </si>
  <si>
    <t xml:space="preserve">P-06485</t>
  </si>
  <si>
    <t xml:space="preserve">P-06486</t>
  </si>
  <si>
    <t xml:space="preserve">P-06487</t>
  </si>
  <si>
    <t xml:space="preserve">P-06488</t>
  </si>
  <si>
    <t xml:space="preserve">P-06489</t>
  </si>
  <si>
    <t xml:space="preserve">CL-0428</t>
  </si>
  <si>
    <t xml:space="preserve">P-06490</t>
  </si>
  <si>
    <t xml:space="preserve">P-06491</t>
  </si>
  <si>
    <t xml:space="preserve">P-06492</t>
  </si>
  <si>
    <t xml:space="preserve">P-06493</t>
  </si>
  <si>
    <t xml:space="preserve">P-06494</t>
  </si>
  <si>
    <t xml:space="preserve">P-06495</t>
  </si>
  <si>
    <t xml:space="preserve">P-06496</t>
  </si>
  <si>
    <t xml:space="preserve">P-06497</t>
  </si>
  <si>
    <t xml:space="preserve">CL-2380</t>
  </si>
  <si>
    <t xml:space="preserve">P-06498</t>
  </si>
  <si>
    <t xml:space="preserve">P-06499</t>
  </si>
  <si>
    <t xml:space="preserve">P-06500</t>
  </si>
  <si>
    <t xml:space="preserve">CL-0393</t>
  </si>
  <si>
    <t xml:space="preserve">P-06501</t>
  </si>
  <si>
    <t xml:space="preserve">CL-0597</t>
  </si>
  <si>
    <t xml:space="preserve">P-06502</t>
  </si>
  <si>
    <t xml:space="preserve">CL-0719</t>
  </si>
  <si>
    <t xml:space="preserve">P-06503</t>
  </si>
  <si>
    <t xml:space="preserve">P-06504</t>
  </si>
  <si>
    <t xml:space="preserve">CL-0884</t>
  </si>
  <si>
    <t xml:space="preserve">P-06505</t>
  </si>
  <si>
    <t xml:space="preserve">CL-0935</t>
  </si>
  <si>
    <t xml:space="preserve">P-06506</t>
  </si>
  <si>
    <t xml:space="preserve">P-06507</t>
  </si>
  <si>
    <t xml:space="preserve">P-06508</t>
  </si>
  <si>
    <t xml:space="preserve">CL-1215</t>
  </si>
  <si>
    <t xml:space="preserve">P-06509</t>
  </si>
  <si>
    <t xml:space="preserve">P-06510</t>
  </si>
  <si>
    <t xml:space="preserve">P-06511</t>
  </si>
  <si>
    <t xml:space="preserve">P-06512</t>
  </si>
  <si>
    <t xml:space="preserve">CL-2058</t>
  </si>
  <si>
    <t xml:space="preserve">P-06513</t>
  </si>
  <si>
    <t xml:space="preserve">CL-2354</t>
  </si>
  <si>
    <t xml:space="preserve">P-06514</t>
  </si>
  <si>
    <t xml:space="preserve">CL-1349</t>
  </si>
  <si>
    <t xml:space="preserve">P-06515</t>
  </si>
  <si>
    <t xml:space="preserve">P-06516</t>
  </si>
  <si>
    <t xml:space="preserve">P-06517</t>
  </si>
  <si>
    <t xml:space="preserve">CL-2215</t>
  </si>
  <si>
    <t xml:space="preserve">P-06518</t>
  </si>
  <si>
    <t xml:space="preserve">P-06519</t>
  </si>
  <si>
    <t xml:space="preserve">P-06520</t>
  </si>
  <si>
    <t xml:space="preserve">P-06521</t>
  </si>
  <si>
    <t xml:space="preserve">P-06522</t>
  </si>
  <si>
    <t xml:space="preserve">P-06523</t>
  </si>
  <si>
    <t xml:space="preserve">P-06524</t>
  </si>
  <si>
    <t xml:space="preserve">provincia</t>
  </si>
  <si>
    <t xml:space="preserve">canal de captación</t>
  </si>
  <si>
    <t xml:space="preserve">segmento RFM</t>
  </si>
  <si>
    <t xml:space="preserve">acepta email</t>
  </si>
  <si>
    <t xml:space="preserve">primera compra</t>
  </si>
  <si>
    <t xml:space="preserve">última compra</t>
  </si>
  <si>
    <t xml:space="preserve">pedidos</t>
  </si>
  <si>
    <t xml:space="preserve">días sin comprar</t>
  </si>
  <si>
    <t xml:space="preserve">pedidos últimos 180 días</t>
  </si>
  <si>
    <t xml:space="preserve">intervalo habitual (días)</t>
  </si>
  <si>
    <t xml:space="preserve">ritmo (días sin comprar / intervalo)</t>
  </si>
  <si>
    <t xml:space="preserve">ventas últimos 12 meses (€)</t>
  </si>
  <si>
    <t xml:space="preserve">estado</t>
  </si>
  <si>
    <t xml:space="preserve">probabilidad de abandono</t>
  </si>
  <si>
    <t xml:space="preserve">riesgo</t>
  </si>
  <si>
    <t xml:space="preserve">alerta de ritmo</t>
  </si>
  <si>
    <t xml:space="preserve">Madrid</t>
  </si>
  <si>
    <t xml:space="preserve">Google Ads</t>
  </si>
  <si>
    <t xml:space="preserve">A punto de dormirse</t>
  </si>
  <si>
    <t xml:space="preserve">No</t>
  </si>
  <si>
    <t xml:space="preserve">Navarra</t>
  </si>
  <si>
    <t xml:space="preserve">Recomendación</t>
  </si>
  <si>
    <t xml:space="preserve">Potencialmente leales</t>
  </si>
  <si>
    <t xml:space="preserve">Sí</t>
  </si>
  <si>
    <t xml:space="preserve">Murcia</t>
  </si>
  <si>
    <t xml:space="preserve">SEO y contenidos</t>
  </si>
  <si>
    <t xml:space="preserve">Prometedores</t>
  </si>
  <si>
    <t xml:space="preserve">Alicante</t>
  </si>
  <si>
    <t xml:space="preserve">Meta Ads</t>
  </si>
  <si>
    <t xml:space="preserve">Hibernando</t>
  </si>
  <si>
    <t xml:space="preserve">Barcelona</t>
  </si>
  <si>
    <t xml:space="preserve">Valencia</t>
  </si>
  <si>
    <t xml:space="preserve">Leales</t>
  </si>
  <si>
    <t xml:space="preserve">Bizkaia</t>
  </si>
  <si>
    <t xml:space="preserve">Campeones</t>
  </si>
  <si>
    <t xml:space="preserve">Sevilla</t>
  </si>
  <si>
    <t xml:space="preserve">Málaga</t>
  </si>
  <si>
    <t xml:space="preserve">Nuevos</t>
  </si>
  <si>
    <t xml:space="preserve">Cantabria</t>
  </si>
  <si>
    <t xml:space="preserve">A Coruña</t>
  </si>
  <si>
    <t xml:space="preserve">Necesitan atención</t>
  </si>
  <si>
    <t xml:space="preserve">En riesgo</t>
  </si>
  <si>
    <t xml:space="preserve">Zaragoza</t>
  </si>
  <si>
    <t xml:space="preserve">Asturias</t>
  </si>
  <si>
    <t xml:space="preserve">No podemos perderlos</t>
  </si>
  <si>
    <t xml:space="preserve">Granada</t>
  </si>
  <si>
    <t xml:space="preserve">Baleares</t>
  </si>
  <si>
    <t xml:space="preserve">Resumen a la fecha del análisis</t>
  </si>
  <si>
    <t xml:space="preserve">Estado del cliente</t>
  </si>
  <si>
    <t xml:space="preserve">Clientes</t>
  </si>
  <si>
    <t xml:space="preserve">% del total</t>
  </si>
  <si>
    <t xml:space="preserve">Activo</t>
  </si>
  <si>
    <t xml:space="preserve">Una sola compra</t>
  </si>
  <si>
    <t xml:space="preserve">Perdido</t>
  </si>
  <si>
    <t xml:space="preserve">Riesgo de abandono (clientes activos)</t>
  </si>
  <si>
    <t xml:space="preserve">Ventas últimos 12 meses (€)</t>
  </si>
  <si>
    <t xml:space="preserve">Margen últimos 12 meses (€)</t>
  </si>
  <si>
    <t xml:space="preserve">Aceptan email</t>
  </si>
  <si>
    <t xml:space="preserve">Se están retrasando</t>
  </si>
  <si>
    <t xml:space="preserve">Alto</t>
  </si>
  <si>
    <t xml:space="preserve">Medio</t>
  </si>
  <si>
    <t xml:space="preserve">Bajo</t>
  </si>
  <si>
    <t xml:space="preserve">Total activos</t>
  </si>
  <si>
    <t xml:space="preserve">Segmento RFM</t>
  </si>
  <si>
    <t xml:space="preserve">Riesgo alto</t>
  </si>
  <si>
    <t xml:space="preserve">Riesgo medio</t>
  </si>
  <si>
    <t xml:space="preserve">Riesgo bajo</t>
  </si>
  <si>
    <t xml:space="preserve">Los clientes activos solo pueden estar en estos tres segmentos RFM, porque han comprado hace poco y más de una vez.</t>
  </si>
  <si>
    <t xml:space="preserve">Cómo se comprobó el modelo</t>
  </si>
  <si>
    <t xml:space="preserve">El modelo se entrenó con los clientes activos a 1 de octubre de 2025 (502 clientes) y se comprobó con los activos a 1 de abril de 2026 (535 clientes), viendo quién volvió a comprar en los 180 días siguientes.</t>
  </si>
  <si>
    <t xml:space="preserve">En abril de 2026, el 44 % de los clientes activos no volvió a comprar en los seis meses siguientes. El modelo ordena bien a los clientes: AUC de 0.86 (1 sería perfecto y 0,5, azar).</t>
  </si>
  <si>
    <t xml:space="preserve">Si se contacta al 20 % de clientes con más riesgo según el modelo, se llega al 40 % de los que se iban a ir, y 89 de cada 100 contactados se habrían ido de verdad.</t>
  </si>
  <si>
    <t xml:space="preserve">Los coeficientes finales de la hoja Parámetros se calcularon después con los datos de abril de 2026, los más recientes con resultado conocido. Valores calculados en Python: no cambian al pegar tus datos.</t>
  </si>
  <si>
    <t xml:space="preserve">Días sin comprar comparados con su intervalo habitual</t>
  </si>
  <si>
    <t xml:space="preserve">No volvieron a comprar en 180 días</t>
  </si>
  <si>
    <t xml:space="preserve">Menos de la mitad</t>
  </si>
  <si>
    <t xml:space="preserve">Entre la mitad y 1 vez</t>
  </si>
  <si>
    <t xml:space="preserve">Entre 1 y 1,5 veces</t>
  </si>
  <si>
    <t xml:space="preserve">Entre 1,5 y 2 veces</t>
  </si>
  <si>
    <t xml:space="preserve">Entre 2 y 3 veces</t>
  </si>
  <si>
    <t xml:space="preserve">Más de 3 veces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</si>
</sst>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dd/mm/yyyy"/>
    <numFmt numFmtId="166" formatCode="0"/>
    <numFmt numFmtId="167" formatCode="0.0"/>
    <numFmt numFmtId="168" formatCode="0%"/>
    <numFmt numFmtId="169" formatCode="0.0000"/>
    <numFmt numFmtId="170" formatCode="#,##0.00&quot; €&quot;"/>
    <numFmt numFmtId="171" formatCode="General"/>
    <numFmt numFmtId="172" formatCode="0.00"/>
    <numFmt numFmtId="173" formatCode="0.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sz val="11"/>
      <color theme="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00800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E0B33"/>
        <bgColor rgb="FF000000"/>
      </patternFill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 patternType="solid">
          <fgColor rgb="FF1E0B33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8000"/>
          <bgColor rgb="FF000000"/>
        </patternFill>
      </fill>
    </dxf>
    <dxf>
      <fill>
        <patternFill patternType="solid">
          <fgColor rgb="FFF9D6DC"/>
          <bgColor rgb="FF000000"/>
        </patternFill>
      </fill>
    </dxf>
    <dxf>
      <fill>
        <patternFill patternType="solid">
          <fgColor rgb="FFFCEBC5"/>
          <bgColor rgb="FF000000"/>
        </patternFill>
      </fill>
    </dxf>
    <dxf>
      <fill>
        <patternFill>
          <bgColor rgb="FFF9D6DC"/>
        </patternFill>
      </fill>
    </dxf>
    <dxf>
      <fill>
        <patternFill>
          <bgColor rgb="FFFCEBC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1E0B33"/>
      <rgbColor rgb="FF808000"/>
      <rgbColor rgb="FF800080"/>
      <rgbColor rgb="FF008080"/>
      <rgbColor rgb="FFC0C0C0"/>
      <rgbColor rgb="FF878787"/>
      <rgbColor rgb="FF9999FF"/>
      <rgbColor rgb="FF993366"/>
      <rgbColor rgb="FFFCEBC5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9D6DC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Clientes activos por riesgo de abandono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Resumen!B9</c:f>
              <c:strCache>
                <c:ptCount val="1"/>
                <c:pt idx="0">
                  <c:v>Clientes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Resumen!$A$10:$A$12</c:f>
              <c:strCache>
                <c:ptCount val="3"/>
                <c:pt idx="0">
                  <c:v>Alto</c:v>
                </c:pt>
                <c:pt idx="1">
                  <c:v>Medio</c:v>
                </c:pt>
                <c:pt idx="2">
                  <c:v>Bajo</c:v>
                </c:pt>
              </c:strCache>
            </c:strRef>
          </c:cat>
          <c:val>
            <c:numRef>
              <c:f>Resumen!$B$10:$B$12</c:f>
              <c:numCache>
                <c:formatCode>General</c:formatCode>
                <c:ptCount val="3"/>
                <c:pt idx="0">
                  <c:v>122</c:v>
                </c:pt>
                <c:pt idx="1">
                  <c:v>87</c:v>
                </c:pt>
                <c:pt idx="2">
                  <c:v>255</c:v>
                </c:pt>
              </c:numCache>
            </c:numRef>
          </c:val>
        </c:ser>
        <c:gapWidth val="150"/>
        <c:overlap val="0"/>
        <c:axId val="29734747"/>
        <c:axId val="81413958"/>
      </c:barChart>
      <c:catAx>
        <c:axId val="297347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1413958"/>
        <c:crosses val="autoZero"/>
        <c:auto val="1"/>
        <c:lblAlgn val="ctr"/>
        <c:lblOffset val="100"/>
        <c:noMultiLvlLbl val="0"/>
      </c:catAx>
      <c:valAx>
        <c:axId val="8141395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9734747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1</xdr:row>
      <xdr:rowOff>160560</xdr:rowOff>
    </xdr:from>
    <xdr:to>
      <xdr:col>14</xdr:col>
      <xdr:colOff>399240</xdr:colOff>
      <xdr:row>13</xdr:row>
      <xdr:rowOff>184680</xdr:rowOff>
    </xdr:to>
    <xdr:graphicFrame>
      <xdr:nvGraphicFramePr>
        <xdr:cNvPr id="0" name="Chart 1"/>
        <xdr:cNvGraphicFramePr/>
      </xdr:nvGraphicFramePr>
      <xdr:xfrm>
        <a:off x="8364960" y="380880"/>
        <a:ext cx="467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2" customFormat="false" ht="26.8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26.8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2"/>
    </row>
    <row r="11" customFormat="false" ht="15" hidden="false" customHeight="false" outlineLevel="0" collapsed="false">
      <c r="A11" s="3" t="s">
        <v>8</v>
      </c>
    </row>
    <row r="12" customFormat="false" ht="26.85" hidden="false" customHeight="false" outlineLevel="0" collapsed="false">
      <c r="A12" s="2" t="s">
        <v>9</v>
      </c>
    </row>
    <row r="13" customFormat="false" ht="26.85" hidden="false" customHeight="false" outlineLevel="0" collapsed="false">
      <c r="A13" s="2" t="s">
        <v>10</v>
      </c>
    </row>
    <row r="14" customFormat="false" ht="26.85" hidden="false" customHeight="false" outlineLevel="0" collapsed="false">
      <c r="A14" s="2" t="s">
        <v>11</v>
      </c>
    </row>
    <row r="15" customFormat="false" ht="26.85" hidden="false" customHeight="false" outlineLevel="0" collapsed="false">
      <c r="A15" s="2" t="s">
        <v>12</v>
      </c>
    </row>
    <row r="16" customFormat="false" ht="15" hidden="false" customHeight="false" outlineLevel="0" collapsed="false">
      <c r="A16" s="2"/>
    </row>
    <row r="17" customFormat="false" ht="15" hidden="false" customHeight="false" outlineLevel="0" collapsed="false">
      <c r="A17" s="3" t="s">
        <v>13</v>
      </c>
    </row>
    <row r="18" customFormat="false" ht="15" hidden="false" customHeight="false" outlineLevel="0" collapsed="false">
      <c r="A18" s="2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14"/>
    <col collapsed="false" customWidth="true" hidden="false" outlineLevel="0" max="3" min="3" style="0" width="90"/>
  </cols>
  <sheetData>
    <row r="1" customFormat="false" ht="17.35" hidden="false" customHeight="false" outlineLevel="0" collapsed="false">
      <c r="A1" s="4" t="s">
        <v>15</v>
      </c>
      <c r="B1" s="5"/>
      <c r="C1" s="5"/>
    </row>
    <row r="2" customFormat="false" ht="15" hidden="false" customHeight="false" outlineLevel="0" collapsed="false">
      <c r="A2" s="5"/>
      <c r="B2" s="5"/>
      <c r="C2" s="5"/>
    </row>
    <row r="3" customFormat="false" ht="15" hidden="false" customHeight="false" outlineLevel="0" collapsed="false">
      <c r="A3" s="6" t="s">
        <v>16</v>
      </c>
      <c r="B3" s="6" t="s">
        <v>17</v>
      </c>
      <c r="C3" s="6" t="s">
        <v>18</v>
      </c>
    </row>
    <row r="4" customFormat="false" ht="15" hidden="false" customHeight="false" outlineLevel="0" collapsed="false">
      <c r="A4" s="7" t="s">
        <v>19</v>
      </c>
      <c r="B4" s="8" t="n">
        <v>46296</v>
      </c>
      <c r="C4" s="7" t="s">
        <v>20</v>
      </c>
    </row>
    <row r="5" customFormat="false" ht="15" hidden="false" customHeight="false" outlineLevel="0" collapsed="false">
      <c r="A5" s="7" t="s">
        <v>21</v>
      </c>
      <c r="B5" s="9" t="n">
        <v>180</v>
      </c>
      <c r="C5" s="7" t="s">
        <v>22</v>
      </c>
    </row>
    <row r="6" customFormat="false" ht="15" hidden="false" customHeight="false" outlineLevel="0" collapsed="false">
      <c r="A6" s="7" t="s">
        <v>23</v>
      </c>
      <c r="B6" s="10" t="n">
        <v>1.5</v>
      </c>
      <c r="C6" s="7" t="s">
        <v>24</v>
      </c>
    </row>
    <row r="7" customFormat="false" ht="15" hidden="false" customHeight="false" outlineLevel="0" collapsed="false">
      <c r="A7" s="7" t="s">
        <v>25</v>
      </c>
      <c r="B7" s="11" t="n">
        <v>0.7</v>
      </c>
      <c r="C7" s="7" t="s">
        <v>26</v>
      </c>
    </row>
    <row r="8" customFormat="false" ht="15" hidden="false" customHeight="false" outlineLevel="0" collapsed="false">
      <c r="A8" s="7" t="s">
        <v>27</v>
      </c>
      <c r="B8" s="11" t="n">
        <v>0.4</v>
      </c>
      <c r="C8" s="7" t="s">
        <v>28</v>
      </c>
    </row>
    <row r="9" customFormat="false" ht="15" hidden="false" customHeight="false" outlineLevel="0" collapsed="false">
      <c r="A9" s="7" t="s">
        <v>29</v>
      </c>
      <c r="B9" s="11" t="n">
        <v>0.35</v>
      </c>
      <c r="C9" s="7" t="s">
        <v>30</v>
      </c>
    </row>
    <row r="10" customFormat="false" ht="15" hidden="false" customHeight="false" outlineLevel="0" collapsed="false">
      <c r="A10" s="7" t="s">
        <v>31</v>
      </c>
      <c r="B10" s="12" t="n">
        <v>0.6066</v>
      </c>
      <c r="C10" s="7" t="s">
        <v>32</v>
      </c>
    </row>
    <row r="11" customFormat="false" ht="15" hidden="false" customHeight="false" outlineLevel="0" collapsed="false">
      <c r="A11" s="7" t="s">
        <v>33</v>
      </c>
      <c r="B11" s="12" t="n">
        <v>0.017</v>
      </c>
      <c r="C11" s="7" t="s">
        <v>34</v>
      </c>
    </row>
    <row r="12" customFormat="false" ht="15" hidden="false" customHeight="false" outlineLevel="0" collapsed="false">
      <c r="A12" s="7" t="s">
        <v>35</v>
      </c>
      <c r="B12" s="12" t="n">
        <v>-0.8867</v>
      </c>
      <c r="C12" s="7" t="s">
        <v>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5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4" min="1" style="0" width="11"/>
  </cols>
  <sheetData>
    <row r="1" customFormat="false" ht="26.85" hidden="false" customHeight="false" outlineLevel="0" collapsed="false">
      <c r="A1" s="6" t="s">
        <v>37</v>
      </c>
      <c r="B1" s="6" t="s">
        <v>38</v>
      </c>
      <c r="C1" s="6" t="s">
        <v>39</v>
      </c>
      <c r="D1" s="6" t="s">
        <v>40</v>
      </c>
    </row>
    <row r="2" customFormat="false" ht="15" hidden="false" customHeight="false" outlineLevel="0" collapsed="false">
      <c r="A2" s="13" t="s">
        <v>41</v>
      </c>
      <c r="B2" s="13" t="s">
        <v>42</v>
      </c>
      <c r="C2" s="14" t="n">
        <v>45567</v>
      </c>
      <c r="D2" s="15" t="n">
        <v>34.92</v>
      </c>
    </row>
    <row r="3" customFormat="false" ht="15" hidden="false" customHeight="false" outlineLevel="0" collapsed="false">
      <c r="A3" s="13" t="s">
        <v>43</v>
      </c>
      <c r="B3" s="13" t="s">
        <v>44</v>
      </c>
      <c r="C3" s="14" t="n">
        <v>45567</v>
      </c>
      <c r="D3" s="15" t="n">
        <v>28.5</v>
      </c>
    </row>
    <row r="4" customFormat="false" ht="15" hidden="false" customHeight="false" outlineLevel="0" collapsed="false">
      <c r="A4" s="13" t="s">
        <v>45</v>
      </c>
      <c r="B4" s="13" t="s">
        <v>46</v>
      </c>
      <c r="C4" s="14" t="n">
        <v>45568</v>
      </c>
      <c r="D4" s="15" t="n">
        <v>20.05</v>
      </c>
    </row>
    <row r="5" customFormat="false" ht="15" hidden="false" customHeight="false" outlineLevel="0" collapsed="false">
      <c r="A5" s="13" t="s">
        <v>47</v>
      </c>
      <c r="B5" s="13" t="s">
        <v>48</v>
      </c>
      <c r="C5" s="14" t="n">
        <v>45568</v>
      </c>
      <c r="D5" s="15" t="n">
        <v>23.31</v>
      </c>
    </row>
    <row r="6" customFormat="false" ht="15" hidden="false" customHeight="false" outlineLevel="0" collapsed="false">
      <c r="A6" s="13" t="s">
        <v>49</v>
      </c>
      <c r="B6" s="13" t="s">
        <v>50</v>
      </c>
      <c r="C6" s="14" t="n">
        <v>45568</v>
      </c>
      <c r="D6" s="15" t="n">
        <v>43.48</v>
      </c>
    </row>
    <row r="7" customFormat="false" ht="15" hidden="false" customHeight="false" outlineLevel="0" collapsed="false">
      <c r="A7" s="13" t="s">
        <v>51</v>
      </c>
      <c r="B7" s="13" t="s">
        <v>52</v>
      </c>
      <c r="C7" s="14" t="n">
        <v>45568</v>
      </c>
      <c r="D7" s="15" t="n">
        <v>26.57</v>
      </c>
    </row>
    <row r="8" customFormat="false" ht="15" hidden="false" customHeight="false" outlineLevel="0" collapsed="false">
      <c r="A8" s="13" t="s">
        <v>53</v>
      </c>
      <c r="B8" s="13" t="s">
        <v>54</v>
      </c>
      <c r="C8" s="14" t="n">
        <v>45569</v>
      </c>
      <c r="D8" s="15" t="n">
        <v>21.95</v>
      </c>
    </row>
    <row r="9" customFormat="false" ht="15" hidden="false" customHeight="false" outlineLevel="0" collapsed="false">
      <c r="A9" s="13" t="s">
        <v>55</v>
      </c>
      <c r="B9" s="13" t="s">
        <v>56</v>
      </c>
      <c r="C9" s="14" t="n">
        <v>45570</v>
      </c>
      <c r="D9" s="15" t="n">
        <v>37.94</v>
      </c>
    </row>
    <row r="10" customFormat="false" ht="15" hidden="false" customHeight="false" outlineLevel="0" collapsed="false">
      <c r="A10" s="13" t="s">
        <v>57</v>
      </c>
      <c r="B10" s="13" t="s">
        <v>58</v>
      </c>
      <c r="C10" s="14" t="n">
        <v>45570</v>
      </c>
      <c r="D10" s="15" t="n">
        <v>42.72</v>
      </c>
    </row>
    <row r="11" customFormat="false" ht="15" hidden="false" customHeight="false" outlineLevel="0" collapsed="false">
      <c r="A11" s="13" t="s">
        <v>59</v>
      </c>
      <c r="B11" s="13" t="s">
        <v>60</v>
      </c>
      <c r="C11" s="14" t="n">
        <v>45570</v>
      </c>
      <c r="D11" s="15" t="n">
        <v>19.28</v>
      </c>
    </row>
    <row r="12" customFormat="false" ht="15" hidden="false" customHeight="false" outlineLevel="0" collapsed="false">
      <c r="A12" s="13" t="s">
        <v>61</v>
      </c>
      <c r="B12" s="13" t="s">
        <v>62</v>
      </c>
      <c r="C12" s="14" t="n">
        <v>45570</v>
      </c>
      <c r="D12" s="15" t="n">
        <v>22.21</v>
      </c>
    </row>
    <row r="13" customFormat="false" ht="15" hidden="false" customHeight="false" outlineLevel="0" collapsed="false">
      <c r="A13" s="13" t="s">
        <v>63</v>
      </c>
      <c r="B13" s="13" t="s">
        <v>64</v>
      </c>
      <c r="C13" s="14" t="n">
        <v>45570</v>
      </c>
      <c r="D13" s="15" t="n">
        <v>27.32</v>
      </c>
    </row>
    <row r="14" customFormat="false" ht="15" hidden="false" customHeight="false" outlineLevel="0" collapsed="false">
      <c r="A14" s="13" t="s">
        <v>65</v>
      </c>
      <c r="B14" s="13" t="s">
        <v>66</v>
      </c>
      <c r="C14" s="14" t="n">
        <v>45570</v>
      </c>
      <c r="D14" s="15" t="n">
        <v>27.8</v>
      </c>
    </row>
    <row r="15" customFormat="false" ht="15" hidden="false" customHeight="false" outlineLevel="0" collapsed="false">
      <c r="A15" s="13" t="s">
        <v>67</v>
      </c>
      <c r="B15" s="13" t="s">
        <v>68</v>
      </c>
      <c r="C15" s="14" t="n">
        <v>45570</v>
      </c>
      <c r="D15" s="15" t="n">
        <v>21.03</v>
      </c>
    </row>
    <row r="16" customFormat="false" ht="15" hidden="false" customHeight="false" outlineLevel="0" collapsed="false">
      <c r="A16" s="13" t="s">
        <v>69</v>
      </c>
      <c r="B16" s="13" t="s">
        <v>70</v>
      </c>
      <c r="C16" s="14" t="n">
        <v>45571</v>
      </c>
      <c r="D16" s="15" t="n">
        <v>24.49</v>
      </c>
    </row>
    <row r="17" customFormat="false" ht="15" hidden="false" customHeight="false" outlineLevel="0" collapsed="false">
      <c r="A17" s="13" t="s">
        <v>71</v>
      </c>
      <c r="B17" s="13" t="s">
        <v>72</v>
      </c>
      <c r="C17" s="14" t="n">
        <v>45571</v>
      </c>
      <c r="D17" s="15" t="n">
        <v>29.39</v>
      </c>
    </row>
    <row r="18" customFormat="false" ht="15" hidden="false" customHeight="false" outlineLevel="0" collapsed="false">
      <c r="A18" s="13" t="s">
        <v>73</v>
      </c>
      <c r="B18" s="13" t="s">
        <v>74</v>
      </c>
      <c r="C18" s="14" t="n">
        <v>45571</v>
      </c>
      <c r="D18" s="15" t="n">
        <v>43.88</v>
      </c>
    </row>
    <row r="19" customFormat="false" ht="15" hidden="false" customHeight="false" outlineLevel="0" collapsed="false">
      <c r="A19" s="13" t="s">
        <v>75</v>
      </c>
      <c r="B19" s="13" t="s">
        <v>76</v>
      </c>
      <c r="C19" s="14" t="n">
        <v>45571</v>
      </c>
      <c r="D19" s="15" t="n">
        <v>58.65</v>
      </c>
    </row>
    <row r="20" customFormat="false" ht="15" hidden="false" customHeight="false" outlineLevel="0" collapsed="false">
      <c r="A20" s="13" t="s">
        <v>77</v>
      </c>
      <c r="B20" s="13" t="s">
        <v>78</v>
      </c>
      <c r="C20" s="14" t="n">
        <v>45572</v>
      </c>
      <c r="D20" s="15" t="n">
        <v>47.4</v>
      </c>
    </row>
    <row r="21" customFormat="false" ht="15" hidden="false" customHeight="false" outlineLevel="0" collapsed="false">
      <c r="A21" s="13" t="s">
        <v>79</v>
      </c>
      <c r="B21" s="13" t="s">
        <v>80</v>
      </c>
      <c r="C21" s="14" t="n">
        <v>45572</v>
      </c>
      <c r="D21" s="15" t="n">
        <v>27.79</v>
      </c>
    </row>
    <row r="22" customFormat="false" ht="15" hidden="false" customHeight="false" outlineLevel="0" collapsed="false">
      <c r="A22" s="13" t="s">
        <v>81</v>
      </c>
      <c r="B22" s="13" t="s">
        <v>82</v>
      </c>
      <c r="C22" s="14" t="n">
        <v>45572</v>
      </c>
      <c r="D22" s="15" t="n">
        <v>19.02</v>
      </c>
    </row>
    <row r="23" customFormat="false" ht="15" hidden="false" customHeight="false" outlineLevel="0" collapsed="false">
      <c r="A23" s="13" t="s">
        <v>83</v>
      </c>
      <c r="B23" s="13" t="s">
        <v>84</v>
      </c>
      <c r="C23" s="14" t="n">
        <v>45572</v>
      </c>
      <c r="D23" s="15" t="n">
        <v>19.65</v>
      </c>
    </row>
    <row r="24" customFormat="false" ht="15" hidden="false" customHeight="false" outlineLevel="0" collapsed="false">
      <c r="A24" s="13" t="s">
        <v>85</v>
      </c>
      <c r="B24" s="13" t="s">
        <v>86</v>
      </c>
      <c r="C24" s="14" t="n">
        <v>45572</v>
      </c>
      <c r="D24" s="15" t="n">
        <v>18.79</v>
      </c>
    </row>
    <row r="25" customFormat="false" ht="15" hidden="false" customHeight="false" outlineLevel="0" collapsed="false">
      <c r="A25" s="13" t="s">
        <v>87</v>
      </c>
      <c r="B25" s="13" t="s">
        <v>88</v>
      </c>
      <c r="C25" s="14" t="n">
        <v>45572</v>
      </c>
      <c r="D25" s="15" t="n">
        <v>22.92</v>
      </c>
    </row>
    <row r="26" customFormat="false" ht="15" hidden="false" customHeight="false" outlineLevel="0" collapsed="false">
      <c r="A26" s="13" t="s">
        <v>89</v>
      </c>
      <c r="B26" s="13" t="s">
        <v>90</v>
      </c>
      <c r="C26" s="14" t="n">
        <v>45572</v>
      </c>
      <c r="D26" s="15" t="n">
        <v>25.13</v>
      </c>
    </row>
    <row r="27" customFormat="false" ht="15" hidden="false" customHeight="false" outlineLevel="0" collapsed="false">
      <c r="A27" s="13" t="s">
        <v>91</v>
      </c>
      <c r="B27" s="13" t="s">
        <v>92</v>
      </c>
      <c r="C27" s="14" t="n">
        <v>45572</v>
      </c>
      <c r="D27" s="15" t="n">
        <v>47.51</v>
      </c>
    </row>
    <row r="28" customFormat="false" ht="15" hidden="false" customHeight="false" outlineLevel="0" collapsed="false">
      <c r="A28" s="13" t="s">
        <v>93</v>
      </c>
      <c r="B28" s="13" t="s">
        <v>94</v>
      </c>
      <c r="C28" s="14" t="n">
        <v>45572</v>
      </c>
      <c r="D28" s="15" t="n">
        <v>29.57</v>
      </c>
    </row>
    <row r="29" customFormat="false" ht="15" hidden="false" customHeight="false" outlineLevel="0" collapsed="false">
      <c r="A29" s="13" t="s">
        <v>95</v>
      </c>
      <c r="B29" s="13" t="s">
        <v>96</v>
      </c>
      <c r="C29" s="14" t="n">
        <v>45572</v>
      </c>
      <c r="D29" s="15" t="n">
        <v>42.98</v>
      </c>
    </row>
    <row r="30" customFormat="false" ht="15" hidden="false" customHeight="false" outlineLevel="0" collapsed="false">
      <c r="A30" s="13" t="s">
        <v>97</v>
      </c>
      <c r="B30" s="13" t="s">
        <v>98</v>
      </c>
      <c r="C30" s="14" t="n">
        <v>45573</v>
      </c>
      <c r="D30" s="15" t="n">
        <v>46.92</v>
      </c>
    </row>
    <row r="31" customFormat="false" ht="15" hidden="false" customHeight="false" outlineLevel="0" collapsed="false">
      <c r="A31" s="13" t="s">
        <v>99</v>
      </c>
      <c r="B31" s="13" t="s">
        <v>100</v>
      </c>
      <c r="C31" s="14" t="n">
        <v>45573</v>
      </c>
      <c r="D31" s="15" t="n">
        <v>87.97</v>
      </c>
    </row>
    <row r="32" customFormat="false" ht="15" hidden="false" customHeight="false" outlineLevel="0" collapsed="false">
      <c r="A32" s="13" t="s">
        <v>101</v>
      </c>
      <c r="B32" s="13" t="s">
        <v>102</v>
      </c>
      <c r="C32" s="14" t="n">
        <v>45573</v>
      </c>
      <c r="D32" s="15" t="n">
        <v>53.96</v>
      </c>
    </row>
    <row r="33" customFormat="false" ht="15" hidden="false" customHeight="false" outlineLevel="0" collapsed="false">
      <c r="A33" s="13" t="s">
        <v>103</v>
      </c>
      <c r="B33" s="13" t="s">
        <v>104</v>
      </c>
      <c r="C33" s="14" t="n">
        <v>45573</v>
      </c>
      <c r="D33" s="15" t="n">
        <v>19.52</v>
      </c>
    </row>
    <row r="34" customFormat="false" ht="15" hidden="false" customHeight="false" outlineLevel="0" collapsed="false">
      <c r="A34" s="13" t="s">
        <v>105</v>
      </c>
      <c r="B34" s="13" t="s">
        <v>106</v>
      </c>
      <c r="C34" s="14" t="n">
        <v>45573</v>
      </c>
      <c r="D34" s="15" t="n">
        <v>16.29</v>
      </c>
    </row>
    <row r="35" customFormat="false" ht="15" hidden="false" customHeight="false" outlineLevel="0" collapsed="false">
      <c r="A35" s="13" t="s">
        <v>107</v>
      </c>
      <c r="B35" s="13" t="s">
        <v>108</v>
      </c>
      <c r="C35" s="14" t="n">
        <v>45573</v>
      </c>
      <c r="D35" s="15" t="n">
        <v>50.77</v>
      </c>
    </row>
    <row r="36" customFormat="false" ht="15" hidden="false" customHeight="false" outlineLevel="0" collapsed="false">
      <c r="A36" s="13" t="s">
        <v>109</v>
      </c>
      <c r="B36" s="13" t="s">
        <v>110</v>
      </c>
      <c r="C36" s="14" t="n">
        <v>45573</v>
      </c>
      <c r="D36" s="15" t="n">
        <v>32.27</v>
      </c>
    </row>
    <row r="37" customFormat="false" ht="15" hidden="false" customHeight="false" outlineLevel="0" collapsed="false">
      <c r="A37" s="13" t="s">
        <v>111</v>
      </c>
      <c r="B37" s="13" t="s">
        <v>112</v>
      </c>
      <c r="C37" s="14" t="n">
        <v>45574</v>
      </c>
      <c r="D37" s="15" t="n">
        <v>33.68</v>
      </c>
    </row>
    <row r="38" customFormat="false" ht="15" hidden="false" customHeight="false" outlineLevel="0" collapsed="false">
      <c r="A38" s="13" t="s">
        <v>113</v>
      </c>
      <c r="B38" s="13" t="s">
        <v>114</v>
      </c>
      <c r="C38" s="14" t="n">
        <v>45574</v>
      </c>
      <c r="D38" s="15" t="n">
        <v>19.13</v>
      </c>
    </row>
    <row r="39" customFormat="false" ht="15" hidden="false" customHeight="false" outlineLevel="0" collapsed="false">
      <c r="A39" s="13" t="s">
        <v>115</v>
      </c>
      <c r="B39" s="13" t="s">
        <v>116</v>
      </c>
      <c r="C39" s="14" t="n">
        <v>45575</v>
      </c>
      <c r="D39" s="15" t="n">
        <v>48.17</v>
      </c>
    </row>
    <row r="40" customFormat="false" ht="15" hidden="false" customHeight="false" outlineLevel="0" collapsed="false">
      <c r="A40" s="13" t="s">
        <v>117</v>
      </c>
      <c r="B40" s="13" t="s">
        <v>118</v>
      </c>
      <c r="C40" s="14" t="n">
        <v>45575</v>
      </c>
      <c r="D40" s="15" t="n">
        <v>45.97</v>
      </c>
    </row>
    <row r="41" customFormat="false" ht="15" hidden="false" customHeight="false" outlineLevel="0" collapsed="false">
      <c r="A41" s="13" t="s">
        <v>119</v>
      </c>
      <c r="B41" s="13" t="s">
        <v>120</v>
      </c>
      <c r="C41" s="14" t="n">
        <v>45575</v>
      </c>
      <c r="D41" s="15" t="n">
        <v>27.8</v>
      </c>
    </row>
    <row r="42" customFormat="false" ht="15" hidden="false" customHeight="false" outlineLevel="0" collapsed="false">
      <c r="A42" s="13" t="s">
        <v>121</v>
      </c>
      <c r="B42" s="13" t="s">
        <v>122</v>
      </c>
      <c r="C42" s="14" t="n">
        <v>45576</v>
      </c>
      <c r="D42" s="15" t="n">
        <v>51.04</v>
      </c>
    </row>
    <row r="43" customFormat="false" ht="15" hidden="false" customHeight="false" outlineLevel="0" collapsed="false">
      <c r="A43" s="13" t="s">
        <v>123</v>
      </c>
      <c r="B43" s="13" t="s">
        <v>124</v>
      </c>
      <c r="C43" s="14" t="n">
        <v>45576</v>
      </c>
      <c r="D43" s="15" t="n">
        <v>12.28</v>
      </c>
    </row>
    <row r="44" customFormat="false" ht="15" hidden="false" customHeight="false" outlineLevel="0" collapsed="false">
      <c r="A44" s="13" t="s">
        <v>125</v>
      </c>
      <c r="B44" s="13" t="s">
        <v>126</v>
      </c>
      <c r="C44" s="14" t="n">
        <v>45577</v>
      </c>
      <c r="D44" s="15" t="n">
        <v>29.65</v>
      </c>
    </row>
    <row r="45" customFormat="false" ht="15" hidden="false" customHeight="false" outlineLevel="0" collapsed="false">
      <c r="A45" s="13" t="s">
        <v>127</v>
      </c>
      <c r="B45" s="13" t="s">
        <v>128</v>
      </c>
      <c r="C45" s="14" t="n">
        <v>45577</v>
      </c>
      <c r="D45" s="15" t="n">
        <v>28.84</v>
      </c>
    </row>
    <row r="46" customFormat="false" ht="15" hidden="false" customHeight="false" outlineLevel="0" collapsed="false">
      <c r="A46" s="13" t="s">
        <v>129</v>
      </c>
      <c r="B46" s="13" t="s">
        <v>130</v>
      </c>
      <c r="C46" s="14" t="n">
        <v>45577</v>
      </c>
      <c r="D46" s="15" t="n">
        <v>24.37</v>
      </c>
    </row>
    <row r="47" customFormat="false" ht="15" hidden="false" customHeight="false" outlineLevel="0" collapsed="false">
      <c r="A47" s="13" t="s">
        <v>131</v>
      </c>
      <c r="B47" s="13" t="s">
        <v>132</v>
      </c>
      <c r="C47" s="14" t="n">
        <v>45578</v>
      </c>
      <c r="D47" s="15" t="n">
        <v>57.76</v>
      </c>
    </row>
    <row r="48" customFormat="false" ht="15" hidden="false" customHeight="false" outlineLevel="0" collapsed="false">
      <c r="A48" s="13" t="s">
        <v>133</v>
      </c>
      <c r="B48" s="13" t="s">
        <v>134</v>
      </c>
      <c r="C48" s="14" t="n">
        <v>45578</v>
      </c>
      <c r="D48" s="15" t="n">
        <v>27.03</v>
      </c>
    </row>
    <row r="49" customFormat="false" ht="15" hidden="false" customHeight="false" outlineLevel="0" collapsed="false">
      <c r="A49" s="13" t="s">
        <v>135</v>
      </c>
      <c r="B49" s="13" t="s">
        <v>136</v>
      </c>
      <c r="C49" s="14" t="n">
        <v>45579</v>
      </c>
      <c r="D49" s="15" t="n">
        <v>43.61</v>
      </c>
    </row>
    <row r="50" customFormat="false" ht="15" hidden="false" customHeight="false" outlineLevel="0" collapsed="false">
      <c r="A50" s="13" t="s">
        <v>137</v>
      </c>
      <c r="B50" s="13" t="s">
        <v>138</v>
      </c>
      <c r="C50" s="14" t="n">
        <v>45579</v>
      </c>
      <c r="D50" s="15" t="n">
        <v>31.7</v>
      </c>
    </row>
    <row r="51" customFormat="false" ht="15" hidden="false" customHeight="false" outlineLevel="0" collapsed="false">
      <c r="A51" s="13" t="s">
        <v>139</v>
      </c>
      <c r="B51" s="13" t="s">
        <v>140</v>
      </c>
      <c r="C51" s="14" t="n">
        <v>45579</v>
      </c>
      <c r="D51" s="15" t="n">
        <v>84.67</v>
      </c>
    </row>
    <row r="52" customFormat="false" ht="15" hidden="false" customHeight="false" outlineLevel="0" collapsed="false">
      <c r="A52" s="13" t="s">
        <v>141</v>
      </c>
      <c r="B52" s="13" t="s">
        <v>142</v>
      </c>
      <c r="C52" s="14" t="n">
        <v>45579</v>
      </c>
      <c r="D52" s="15" t="n">
        <v>26.02</v>
      </c>
    </row>
    <row r="53" customFormat="false" ht="15" hidden="false" customHeight="false" outlineLevel="0" collapsed="false">
      <c r="A53" s="13" t="s">
        <v>143</v>
      </c>
      <c r="B53" s="13" t="s">
        <v>144</v>
      </c>
      <c r="C53" s="14" t="n">
        <v>45580</v>
      </c>
      <c r="D53" s="15" t="n">
        <v>45.05</v>
      </c>
    </row>
    <row r="54" customFormat="false" ht="15" hidden="false" customHeight="false" outlineLevel="0" collapsed="false">
      <c r="A54" s="13" t="s">
        <v>145</v>
      </c>
      <c r="B54" s="13" t="s">
        <v>146</v>
      </c>
      <c r="C54" s="14" t="n">
        <v>45580</v>
      </c>
      <c r="D54" s="15" t="n">
        <v>20.71</v>
      </c>
    </row>
    <row r="55" customFormat="false" ht="15" hidden="false" customHeight="false" outlineLevel="0" collapsed="false">
      <c r="A55" s="13" t="s">
        <v>147</v>
      </c>
      <c r="B55" s="13" t="s">
        <v>148</v>
      </c>
      <c r="C55" s="14" t="n">
        <v>45580</v>
      </c>
      <c r="D55" s="15" t="n">
        <v>17.69</v>
      </c>
    </row>
    <row r="56" customFormat="false" ht="15" hidden="false" customHeight="false" outlineLevel="0" collapsed="false">
      <c r="A56" s="13" t="s">
        <v>149</v>
      </c>
      <c r="B56" s="13" t="s">
        <v>150</v>
      </c>
      <c r="C56" s="14" t="n">
        <v>45581</v>
      </c>
      <c r="D56" s="15" t="n">
        <v>102.84</v>
      </c>
    </row>
    <row r="57" customFormat="false" ht="15" hidden="false" customHeight="false" outlineLevel="0" collapsed="false">
      <c r="A57" s="13" t="s">
        <v>151</v>
      </c>
      <c r="B57" s="13" t="s">
        <v>152</v>
      </c>
      <c r="C57" s="14" t="n">
        <v>45581</v>
      </c>
      <c r="D57" s="15" t="n">
        <v>59.36</v>
      </c>
    </row>
    <row r="58" customFormat="false" ht="15" hidden="false" customHeight="false" outlineLevel="0" collapsed="false">
      <c r="A58" s="13" t="s">
        <v>153</v>
      </c>
      <c r="B58" s="13" t="s">
        <v>154</v>
      </c>
      <c r="C58" s="14" t="n">
        <v>45581</v>
      </c>
      <c r="D58" s="15" t="n">
        <v>50.99</v>
      </c>
    </row>
    <row r="59" customFormat="false" ht="15" hidden="false" customHeight="false" outlineLevel="0" collapsed="false">
      <c r="A59" s="13" t="s">
        <v>155</v>
      </c>
      <c r="B59" s="13" t="s">
        <v>156</v>
      </c>
      <c r="C59" s="14" t="n">
        <v>45581</v>
      </c>
      <c r="D59" s="15" t="n">
        <v>30</v>
      </c>
    </row>
    <row r="60" customFormat="false" ht="15" hidden="false" customHeight="false" outlineLevel="0" collapsed="false">
      <c r="A60" s="13" t="s">
        <v>157</v>
      </c>
      <c r="B60" s="13" t="s">
        <v>158</v>
      </c>
      <c r="C60" s="14" t="n">
        <v>45582</v>
      </c>
      <c r="D60" s="15" t="n">
        <v>44.55</v>
      </c>
    </row>
    <row r="61" customFormat="false" ht="15" hidden="false" customHeight="false" outlineLevel="0" collapsed="false">
      <c r="A61" s="13" t="s">
        <v>159</v>
      </c>
      <c r="B61" s="13" t="s">
        <v>160</v>
      </c>
      <c r="C61" s="14" t="n">
        <v>45582</v>
      </c>
      <c r="D61" s="15" t="n">
        <v>50.02</v>
      </c>
    </row>
    <row r="62" customFormat="false" ht="15" hidden="false" customHeight="false" outlineLevel="0" collapsed="false">
      <c r="A62" s="13" t="s">
        <v>161</v>
      </c>
      <c r="B62" s="13" t="s">
        <v>162</v>
      </c>
      <c r="C62" s="14" t="n">
        <v>45582</v>
      </c>
      <c r="D62" s="15" t="n">
        <v>28.37</v>
      </c>
    </row>
    <row r="63" customFormat="false" ht="15" hidden="false" customHeight="false" outlineLevel="0" collapsed="false">
      <c r="A63" s="13" t="s">
        <v>163</v>
      </c>
      <c r="B63" s="13" t="s">
        <v>164</v>
      </c>
      <c r="C63" s="14" t="n">
        <v>45583</v>
      </c>
      <c r="D63" s="15" t="n">
        <v>42.51</v>
      </c>
    </row>
    <row r="64" customFormat="false" ht="15" hidden="false" customHeight="false" outlineLevel="0" collapsed="false">
      <c r="A64" s="13" t="s">
        <v>165</v>
      </c>
      <c r="B64" s="13" t="s">
        <v>166</v>
      </c>
      <c r="C64" s="14" t="n">
        <v>45583</v>
      </c>
      <c r="D64" s="15" t="n">
        <v>48.81</v>
      </c>
    </row>
    <row r="65" customFormat="false" ht="15" hidden="false" customHeight="false" outlineLevel="0" collapsed="false">
      <c r="A65" s="13" t="s">
        <v>167</v>
      </c>
      <c r="B65" s="13" t="s">
        <v>168</v>
      </c>
      <c r="C65" s="14" t="n">
        <v>45583</v>
      </c>
      <c r="D65" s="15" t="n">
        <v>15.44</v>
      </c>
    </row>
    <row r="66" customFormat="false" ht="15" hidden="false" customHeight="false" outlineLevel="0" collapsed="false">
      <c r="A66" s="13" t="s">
        <v>169</v>
      </c>
      <c r="B66" s="13" t="s">
        <v>170</v>
      </c>
      <c r="C66" s="14" t="n">
        <v>45583</v>
      </c>
      <c r="D66" s="15" t="n">
        <v>26.86</v>
      </c>
    </row>
    <row r="67" customFormat="false" ht="15" hidden="false" customHeight="false" outlineLevel="0" collapsed="false">
      <c r="A67" s="13" t="s">
        <v>171</v>
      </c>
      <c r="B67" s="13" t="s">
        <v>172</v>
      </c>
      <c r="C67" s="14" t="n">
        <v>45584</v>
      </c>
      <c r="D67" s="15" t="n">
        <v>25.61</v>
      </c>
    </row>
    <row r="68" customFormat="false" ht="15" hidden="false" customHeight="false" outlineLevel="0" collapsed="false">
      <c r="A68" s="13" t="s">
        <v>173</v>
      </c>
      <c r="B68" s="13" t="s">
        <v>174</v>
      </c>
      <c r="C68" s="14" t="n">
        <v>45584</v>
      </c>
      <c r="D68" s="15" t="n">
        <v>25.78</v>
      </c>
    </row>
    <row r="69" customFormat="false" ht="15" hidden="false" customHeight="false" outlineLevel="0" collapsed="false">
      <c r="A69" s="13" t="s">
        <v>175</v>
      </c>
      <c r="B69" s="13" t="s">
        <v>176</v>
      </c>
      <c r="C69" s="14" t="n">
        <v>45584</v>
      </c>
      <c r="D69" s="15" t="n">
        <v>24.51</v>
      </c>
    </row>
    <row r="70" customFormat="false" ht="15" hidden="false" customHeight="false" outlineLevel="0" collapsed="false">
      <c r="A70" s="13" t="s">
        <v>177</v>
      </c>
      <c r="B70" s="13" t="s">
        <v>178</v>
      </c>
      <c r="C70" s="14" t="n">
        <v>45584</v>
      </c>
      <c r="D70" s="15" t="n">
        <v>39.52</v>
      </c>
    </row>
    <row r="71" customFormat="false" ht="15" hidden="false" customHeight="false" outlineLevel="0" collapsed="false">
      <c r="A71" s="13" t="s">
        <v>179</v>
      </c>
      <c r="B71" s="13" t="s">
        <v>180</v>
      </c>
      <c r="C71" s="14" t="n">
        <v>45584</v>
      </c>
      <c r="D71" s="15" t="n">
        <v>30.38</v>
      </c>
    </row>
    <row r="72" customFormat="false" ht="15" hidden="false" customHeight="false" outlineLevel="0" collapsed="false">
      <c r="A72" s="13" t="s">
        <v>181</v>
      </c>
      <c r="B72" s="13" t="s">
        <v>182</v>
      </c>
      <c r="C72" s="14" t="n">
        <v>45584</v>
      </c>
      <c r="D72" s="15" t="n">
        <v>46.51</v>
      </c>
    </row>
    <row r="73" customFormat="false" ht="15" hidden="false" customHeight="false" outlineLevel="0" collapsed="false">
      <c r="A73" s="13" t="s">
        <v>183</v>
      </c>
      <c r="B73" s="13" t="s">
        <v>184</v>
      </c>
      <c r="C73" s="14" t="n">
        <v>45584</v>
      </c>
      <c r="D73" s="15" t="n">
        <v>72.45</v>
      </c>
    </row>
    <row r="74" customFormat="false" ht="15" hidden="false" customHeight="false" outlineLevel="0" collapsed="false">
      <c r="A74" s="13" t="s">
        <v>185</v>
      </c>
      <c r="B74" s="13" t="s">
        <v>186</v>
      </c>
      <c r="C74" s="14" t="n">
        <v>45585</v>
      </c>
      <c r="D74" s="15" t="n">
        <v>22.71</v>
      </c>
    </row>
    <row r="75" customFormat="false" ht="15" hidden="false" customHeight="false" outlineLevel="0" collapsed="false">
      <c r="A75" s="13" t="s">
        <v>187</v>
      </c>
      <c r="B75" s="13" t="s">
        <v>188</v>
      </c>
      <c r="C75" s="14" t="n">
        <v>45585</v>
      </c>
      <c r="D75" s="15" t="n">
        <v>26.56</v>
      </c>
    </row>
    <row r="76" customFormat="false" ht="15" hidden="false" customHeight="false" outlineLevel="0" collapsed="false">
      <c r="A76" s="13" t="s">
        <v>189</v>
      </c>
      <c r="B76" s="13" t="s">
        <v>190</v>
      </c>
      <c r="C76" s="14" t="n">
        <v>45585</v>
      </c>
      <c r="D76" s="15" t="n">
        <v>25.5</v>
      </c>
    </row>
    <row r="77" customFormat="false" ht="15" hidden="false" customHeight="false" outlineLevel="0" collapsed="false">
      <c r="A77" s="13" t="s">
        <v>191</v>
      </c>
      <c r="B77" s="13" t="s">
        <v>192</v>
      </c>
      <c r="C77" s="14" t="n">
        <v>45585</v>
      </c>
      <c r="D77" s="15" t="n">
        <v>25.11</v>
      </c>
    </row>
    <row r="78" customFormat="false" ht="15" hidden="false" customHeight="false" outlineLevel="0" collapsed="false">
      <c r="A78" s="13" t="s">
        <v>193</v>
      </c>
      <c r="B78" s="13" t="s">
        <v>194</v>
      </c>
      <c r="C78" s="14" t="n">
        <v>45585</v>
      </c>
      <c r="D78" s="15" t="n">
        <v>47.28</v>
      </c>
    </row>
    <row r="79" customFormat="false" ht="15" hidden="false" customHeight="false" outlineLevel="0" collapsed="false">
      <c r="A79" s="13" t="s">
        <v>195</v>
      </c>
      <c r="B79" s="13" t="s">
        <v>196</v>
      </c>
      <c r="C79" s="14" t="n">
        <v>45586</v>
      </c>
      <c r="D79" s="15" t="n">
        <v>44.64</v>
      </c>
    </row>
    <row r="80" customFormat="false" ht="15" hidden="false" customHeight="false" outlineLevel="0" collapsed="false">
      <c r="A80" s="13" t="s">
        <v>197</v>
      </c>
      <c r="B80" s="13" t="s">
        <v>198</v>
      </c>
      <c r="C80" s="14" t="n">
        <v>45586</v>
      </c>
      <c r="D80" s="15" t="n">
        <v>21.23</v>
      </c>
    </row>
    <row r="81" customFormat="false" ht="15" hidden="false" customHeight="false" outlineLevel="0" collapsed="false">
      <c r="A81" s="13" t="s">
        <v>199</v>
      </c>
      <c r="B81" s="13" t="s">
        <v>200</v>
      </c>
      <c r="C81" s="14" t="n">
        <v>45586</v>
      </c>
      <c r="D81" s="15" t="n">
        <v>43.29</v>
      </c>
    </row>
    <row r="82" customFormat="false" ht="15" hidden="false" customHeight="false" outlineLevel="0" collapsed="false">
      <c r="A82" s="13" t="s">
        <v>201</v>
      </c>
      <c r="B82" s="13" t="s">
        <v>202</v>
      </c>
      <c r="C82" s="14" t="n">
        <v>45586</v>
      </c>
      <c r="D82" s="15" t="n">
        <v>60.21</v>
      </c>
    </row>
    <row r="83" customFormat="false" ht="15" hidden="false" customHeight="false" outlineLevel="0" collapsed="false">
      <c r="A83" s="13" t="s">
        <v>203</v>
      </c>
      <c r="B83" s="13" t="s">
        <v>204</v>
      </c>
      <c r="C83" s="14" t="n">
        <v>45586</v>
      </c>
      <c r="D83" s="15" t="n">
        <v>32.19</v>
      </c>
    </row>
    <row r="84" customFormat="false" ht="15" hidden="false" customHeight="false" outlineLevel="0" collapsed="false">
      <c r="A84" s="13" t="s">
        <v>205</v>
      </c>
      <c r="B84" s="13" t="s">
        <v>206</v>
      </c>
      <c r="C84" s="14" t="n">
        <v>45586</v>
      </c>
      <c r="D84" s="15" t="n">
        <v>12.44</v>
      </c>
    </row>
    <row r="85" customFormat="false" ht="15" hidden="false" customHeight="false" outlineLevel="0" collapsed="false">
      <c r="A85" s="13" t="s">
        <v>207</v>
      </c>
      <c r="B85" s="13" t="s">
        <v>208</v>
      </c>
      <c r="C85" s="14" t="n">
        <v>45587</v>
      </c>
      <c r="D85" s="15" t="n">
        <v>19.63</v>
      </c>
    </row>
    <row r="86" customFormat="false" ht="15" hidden="false" customHeight="false" outlineLevel="0" collapsed="false">
      <c r="A86" s="13" t="s">
        <v>209</v>
      </c>
      <c r="B86" s="13" t="s">
        <v>210</v>
      </c>
      <c r="C86" s="14" t="n">
        <v>45587</v>
      </c>
      <c r="D86" s="15" t="n">
        <v>31.5</v>
      </c>
    </row>
    <row r="87" customFormat="false" ht="15" hidden="false" customHeight="false" outlineLevel="0" collapsed="false">
      <c r="A87" s="13" t="s">
        <v>211</v>
      </c>
      <c r="B87" s="13" t="s">
        <v>212</v>
      </c>
      <c r="C87" s="14" t="n">
        <v>45588</v>
      </c>
      <c r="D87" s="15" t="n">
        <v>25.96</v>
      </c>
    </row>
    <row r="88" customFormat="false" ht="15" hidden="false" customHeight="false" outlineLevel="0" collapsed="false">
      <c r="A88" s="13" t="s">
        <v>213</v>
      </c>
      <c r="B88" s="13" t="s">
        <v>214</v>
      </c>
      <c r="C88" s="14" t="n">
        <v>45588</v>
      </c>
      <c r="D88" s="15" t="n">
        <v>19.1</v>
      </c>
    </row>
    <row r="89" customFormat="false" ht="15" hidden="false" customHeight="false" outlineLevel="0" collapsed="false">
      <c r="A89" s="13" t="s">
        <v>215</v>
      </c>
      <c r="B89" s="13" t="s">
        <v>216</v>
      </c>
      <c r="C89" s="14" t="n">
        <v>45588</v>
      </c>
      <c r="D89" s="15" t="n">
        <v>16.84</v>
      </c>
    </row>
    <row r="90" customFormat="false" ht="15" hidden="false" customHeight="false" outlineLevel="0" collapsed="false">
      <c r="A90" s="13" t="s">
        <v>217</v>
      </c>
      <c r="B90" s="13" t="s">
        <v>138</v>
      </c>
      <c r="C90" s="14" t="n">
        <v>45589</v>
      </c>
      <c r="D90" s="15" t="n">
        <v>23.36</v>
      </c>
    </row>
    <row r="91" customFormat="false" ht="15" hidden="false" customHeight="false" outlineLevel="0" collapsed="false">
      <c r="A91" s="13" t="s">
        <v>218</v>
      </c>
      <c r="B91" s="13" t="s">
        <v>219</v>
      </c>
      <c r="C91" s="14" t="n">
        <v>45589</v>
      </c>
      <c r="D91" s="15" t="n">
        <v>53.58</v>
      </c>
    </row>
    <row r="92" customFormat="false" ht="15" hidden="false" customHeight="false" outlineLevel="0" collapsed="false">
      <c r="A92" s="13" t="s">
        <v>220</v>
      </c>
      <c r="B92" s="13" t="s">
        <v>221</v>
      </c>
      <c r="C92" s="14" t="n">
        <v>45589</v>
      </c>
      <c r="D92" s="15" t="n">
        <v>36.99</v>
      </c>
    </row>
    <row r="93" customFormat="false" ht="15" hidden="false" customHeight="false" outlineLevel="0" collapsed="false">
      <c r="A93" s="13" t="s">
        <v>222</v>
      </c>
      <c r="B93" s="13" t="s">
        <v>223</v>
      </c>
      <c r="C93" s="14" t="n">
        <v>45590</v>
      </c>
      <c r="D93" s="15" t="n">
        <v>27.56</v>
      </c>
    </row>
    <row r="94" customFormat="false" ht="15" hidden="false" customHeight="false" outlineLevel="0" collapsed="false">
      <c r="A94" s="13" t="s">
        <v>224</v>
      </c>
      <c r="B94" s="13" t="s">
        <v>225</v>
      </c>
      <c r="C94" s="14" t="n">
        <v>45590</v>
      </c>
      <c r="D94" s="15" t="n">
        <v>30.07</v>
      </c>
    </row>
    <row r="95" customFormat="false" ht="15" hidden="false" customHeight="false" outlineLevel="0" collapsed="false">
      <c r="A95" s="13" t="s">
        <v>226</v>
      </c>
      <c r="B95" s="13" t="s">
        <v>227</v>
      </c>
      <c r="C95" s="14" t="n">
        <v>45590</v>
      </c>
      <c r="D95" s="15" t="n">
        <v>46.13</v>
      </c>
    </row>
    <row r="96" customFormat="false" ht="15" hidden="false" customHeight="false" outlineLevel="0" collapsed="false">
      <c r="A96" s="13" t="s">
        <v>228</v>
      </c>
      <c r="B96" s="13" t="s">
        <v>229</v>
      </c>
      <c r="C96" s="14" t="n">
        <v>45591</v>
      </c>
      <c r="D96" s="15" t="n">
        <v>29.71</v>
      </c>
    </row>
    <row r="97" customFormat="false" ht="15" hidden="false" customHeight="false" outlineLevel="0" collapsed="false">
      <c r="A97" s="13" t="s">
        <v>230</v>
      </c>
      <c r="B97" s="13" t="s">
        <v>231</v>
      </c>
      <c r="C97" s="14" t="n">
        <v>45591</v>
      </c>
      <c r="D97" s="15" t="n">
        <v>27.03</v>
      </c>
    </row>
    <row r="98" customFormat="false" ht="15" hidden="false" customHeight="false" outlineLevel="0" collapsed="false">
      <c r="A98" s="13" t="s">
        <v>232</v>
      </c>
      <c r="B98" s="13" t="s">
        <v>233</v>
      </c>
      <c r="C98" s="14" t="n">
        <v>45591</v>
      </c>
      <c r="D98" s="15" t="n">
        <v>45.45</v>
      </c>
    </row>
    <row r="99" customFormat="false" ht="15" hidden="false" customHeight="false" outlineLevel="0" collapsed="false">
      <c r="A99" s="13" t="s">
        <v>234</v>
      </c>
      <c r="B99" s="13" t="s">
        <v>235</v>
      </c>
      <c r="C99" s="14" t="n">
        <v>45591</v>
      </c>
      <c r="D99" s="15" t="n">
        <v>32.53</v>
      </c>
    </row>
    <row r="100" customFormat="false" ht="15" hidden="false" customHeight="false" outlineLevel="0" collapsed="false">
      <c r="A100" s="13" t="s">
        <v>236</v>
      </c>
      <c r="B100" s="13" t="s">
        <v>237</v>
      </c>
      <c r="C100" s="14" t="n">
        <v>45591</v>
      </c>
      <c r="D100" s="15" t="n">
        <v>34.94</v>
      </c>
    </row>
    <row r="101" customFormat="false" ht="15" hidden="false" customHeight="false" outlineLevel="0" collapsed="false">
      <c r="A101" s="13" t="s">
        <v>238</v>
      </c>
      <c r="B101" s="13" t="s">
        <v>239</v>
      </c>
      <c r="C101" s="14" t="n">
        <v>45591</v>
      </c>
      <c r="D101" s="15" t="n">
        <v>26.16</v>
      </c>
    </row>
    <row r="102" customFormat="false" ht="15" hidden="false" customHeight="false" outlineLevel="0" collapsed="false">
      <c r="A102" s="13" t="s">
        <v>240</v>
      </c>
      <c r="B102" s="13" t="s">
        <v>241</v>
      </c>
      <c r="C102" s="14" t="n">
        <v>45592</v>
      </c>
      <c r="D102" s="15" t="n">
        <v>18.53</v>
      </c>
    </row>
    <row r="103" customFormat="false" ht="15" hidden="false" customHeight="false" outlineLevel="0" collapsed="false">
      <c r="A103" s="13" t="s">
        <v>242</v>
      </c>
      <c r="B103" s="13" t="s">
        <v>243</v>
      </c>
      <c r="C103" s="14" t="n">
        <v>45592</v>
      </c>
      <c r="D103" s="15" t="n">
        <v>34.88</v>
      </c>
    </row>
    <row r="104" customFormat="false" ht="15" hidden="false" customHeight="false" outlineLevel="0" collapsed="false">
      <c r="A104" s="13" t="s">
        <v>244</v>
      </c>
      <c r="B104" s="13" t="s">
        <v>245</v>
      </c>
      <c r="C104" s="14" t="n">
        <v>45592</v>
      </c>
      <c r="D104" s="15" t="n">
        <v>36.83</v>
      </c>
    </row>
    <row r="105" customFormat="false" ht="15" hidden="false" customHeight="false" outlineLevel="0" collapsed="false">
      <c r="A105" s="13" t="s">
        <v>246</v>
      </c>
      <c r="B105" s="13" t="s">
        <v>247</v>
      </c>
      <c r="C105" s="14" t="n">
        <v>45593</v>
      </c>
      <c r="D105" s="15" t="n">
        <v>12.66</v>
      </c>
    </row>
    <row r="106" customFormat="false" ht="15" hidden="false" customHeight="false" outlineLevel="0" collapsed="false">
      <c r="A106" s="13" t="s">
        <v>248</v>
      </c>
      <c r="B106" s="13" t="s">
        <v>249</v>
      </c>
      <c r="C106" s="14" t="n">
        <v>45593</v>
      </c>
      <c r="D106" s="15" t="n">
        <v>56.7</v>
      </c>
    </row>
    <row r="107" customFormat="false" ht="15" hidden="false" customHeight="false" outlineLevel="0" collapsed="false">
      <c r="A107" s="13" t="s">
        <v>250</v>
      </c>
      <c r="B107" s="13" t="s">
        <v>251</v>
      </c>
      <c r="C107" s="14" t="n">
        <v>45593</v>
      </c>
      <c r="D107" s="15" t="n">
        <v>34.99</v>
      </c>
    </row>
    <row r="108" customFormat="false" ht="15" hidden="false" customHeight="false" outlineLevel="0" collapsed="false">
      <c r="A108" s="13" t="s">
        <v>252</v>
      </c>
      <c r="B108" s="13" t="s">
        <v>253</v>
      </c>
      <c r="C108" s="14" t="n">
        <v>45593</v>
      </c>
      <c r="D108" s="15" t="n">
        <v>62.79</v>
      </c>
    </row>
    <row r="109" customFormat="false" ht="15" hidden="false" customHeight="false" outlineLevel="0" collapsed="false">
      <c r="A109" s="13" t="s">
        <v>254</v>
      </c>
      <c r="B109" s="13" t="s">
        <v>255</v>
      </c>
      <c r="C109" s="14" t="n">
        <v>45594</v>
      </c>
      <c r="D109" s="15" t="n">
        <v>22.64</v>
      </c>
    </row>
    <row r="110" customFormat="false" ht="15" hidden="false" customHeight="false" outlineLevel="0" collapsed="false">
      <c r="A110" s="13" t="s">
        <v>256</v>
      </c>
      <c r="B110" s="13" t="s">
        <v>257</v>
      </c>
      <c r="C110" s="14" t="n">
        <v>45594</v>
      </c>
      <c r="D110" s="15" t="n">
        <v>18.32</v>
      </c>
    </row>
    <row r="111" customFormat="false" ht="15" hidden="false" customHeight="false" outlineLevel="0" collapsed="false">
      <c r="A111" s="13" t="s">
        <v>258</v>
      </c>
      <c r="B111" s="13" t="s">
        <v>259</v>
      </c>
      <c r="C111" s="14" t="n">
        <v>45595</v>
      </c>
      <c r="D111" s="15" t="n">
        <v>15.1</v>
      </c>
    </row>
    <row r="112" customFormat="false" ht="15" hidden="false" customHeight="false" outlineLevel="0" collapsed="false">
      <c r="A112" s="13" t="s">
        <v>260</v>
      </c>
      <c r="B112" s="13" t="s">
        <v>261</v>
      </c>
      <c r="C112" s="14" t="n">
        <v>45595</v>
      </c>
      <c r="D112" s="15" t="n">
        <v>39.73</v>
      </c>
    </row>
    <row r="113" customFormat="false" ht="15" hidden="false" customHeight="false" outlineLevel="0" collapsed="false">
      <c r="A113" s="13" t="s">
        <v>262</v>
      </c>
      <c r="B113" s="13" t="s">
        <v>263</v>
      </c>
      <c r="C113" s="14" t="n">
        <v>45595</v>
      </c>
      <c r="D113" s="15" t="n">
        <v>34.13</v>
      </c>
    </row>
    <row r="114" customFormat="false" ht="15" hidden="false" customHeight="false" outlineLevel="0" collapsed="false">
      <c r="A114" s="13" t="s">
        <v>264</v>
      </c>
      <c r="B114" s="13" t="s">
        <v>265</v>
      </c>
      <c r="C114" s="14" t="n">
        <v>45595</v>
      </c>
      <c r="D114" s="15" t="n">
        <v>21.96</v>
      </c>
    </row>
    <row r="115" customFormat="false" ht="15" hidden="false" customHeight="false" outlineLevel="0" collapsed="false">
      <c r="A115" s="13" t="s">
        <v>266</v>
      </c>
      <c r="B115" s="13" t="s">
        <v>267</v>
      </c>
      <c r="C115" s="14" t="n">
        <v>45595</v>
      </c>
      <c r="D115" s="15" t="n">
        <v>34.96</v>
      </c>
    </row>
    <row r="116" customFormat="false" ht="15" hidden="false" customHeight="false" outlineLevel="0" collapsed="false">
      <c r="A116" s="13" t="s">
        <v>268</v>
      </c>
      <c r="B116" s="13" t="s">
        <v>269</v>
      </c>
      <c r="C116" s="14" t="n">
        <v>45595</v>
      </c>
      <c r="D116" s="15" t="n">
        <v>22.35</v>
      </c>
    </row>
    <row r="117" customFormat="false" ht="15" hidden="false" customHeight="false" outlineLevel="0" collapsed="false">
      <c r="A117" s="13" t="s">
        <v>270</v>
      </c>
      <c r="B117" s="13" t="s">
        <v>271</v>
      </c>
      <c r="C117" s="14" t="n">
        <v>45596</v>
      </c>
      <c r="D117" s="15" t="n">
        <v>52.13</v>
      </c>
    </row>
    <row r="118" customFormat="false" ht="15" hidden="false" customHeight="false" outlineLevel="0" collapsed="false">
      <c r="A118" s="13" t="s">
        <v>272</v>
      </c>
      <c r="B118" s="13" t="s">
        <v>273</v>
      </c>
      <c r="C118" s="14" t="n">
        <v>45596</v>
      </c>
      <c r="D118" s="15" t="n">
        <v>44.24</v>
      </c>
    </row>
    <row r="119" customFormat="false" ht="15" hidden="false" customHeight="false" outlineLevel="0" collapsed="false">
      <c r="A119" s="13" t="s">
        <v>274</v>
      </c>
      <c r="B119" s="13" t="s">
        <v>275</v>
      </c>
      <c r="C119" s="14" t="n">
        <v>45596</v>
      </c>
      <c r="D119" s="15" t="n">
        <v>33.93</v>
      </c>
    </row>
    <row r="120" customFormat="false" ht="15" hidden="false" customHeight="false" outlineLevel="0" collapsed="false">
      <c r="A120" s="13" t="s">
        <v>276</v>
      </c>
      <c r="B120" s="13" t="s">
        <v>277</v>
      </c>
      <c r="C120" s="14" t="n">
        <v>45597</v>
      </c>
      <c r="D120" s="15" t="n">
        <v>39.68</v>
      </c>
    </row>
    <row r="121" customFormat="false" ht="15" hidden="false" customHeight="false" outlineLevel="0" collapsed="false">
      <c r="A121" s="13" t="s">
        <v>278</v>
      </c>
      <c r="B121" s="13" t="s">
        <v>279</v>
      </c>
      <c r="C121" s="14" t="n">
        <v>45597</v>
      </c>
      <c r="D121" s="15" t="n">
        <v>23.39</v>
      </c>
    </row>
    <row r="122" customFormat="false" ht="15" hidden="false" customHeight="false" outlineLevel="0" collapsed="false">
      <c r="A122" s="13" t="s">
        <v>280</v>
      </c>
      <c r="B122" s="13" t="s">
        <v>281</v>
      </c>
      <c r="C122" s="14" t="n">
        <v>45597</v>
      </c>
      <c r="D122" s="15" t="n">
        <v>64.92</v>
      </c>
    </row>
    <row r="123" customFormat="false" ht="15" hidden="false" customHeight="false" outlineLevel="0" collapsed="false">
      <c r="A123" s="13" t="s">
        <v>282</v>
      </c>
      <c r="B123" s="13" t="s">
        <v>283</v>
      </c>
      <c r="C123" s="14" t="n">
        <v>45598</v>
      </c>
      <c r="D123" s="15" t="n">
        <v>43.39</v>
      </c>
    </row>
    <row r="124" customFormat="false" ht="15" hidden="false" customHeight="false" outlineLevel="0" collapsed="false">
      <c r="A124" s="13" t="s">
        <v>284</v>
      </c>
      <c r="B124" s="13" t="s">
        <v>285</v>
      </c>
      <c r="C124" s="14" t="n">
        <v>45598</v>
      </c>
      <c r="D124" s="15" t="n">
        <v>36.14</v>
      </c>
    </row>
    <row r="125" customFormat="false" ht="15" hidden="false" customHeight="false" outlineLevel="0" collapsed="false">
      <c r="A125" s="13" t="s">
        <v>286</v>
      </c>
      <c r="B125" s="13" t="s">
        <v>287</v>
      </c>
      <c r="C125" s="14" t="n">
        <v>45599</v>
      </c>
      <c r="D125" s="15" t="n">
        <v>54.55</v>
      </c>
    </row>
    <row r="126" customFormat="false" ht="15" hidden="false" customHeight="false" outlineLevel="0" collapsed="false">
      <c r="A126" s="13" t="s">
        <v>288</v>
      </c>
      <c r="B126" s="13" t="s">
        <v>289</v>
      </c>
      <c r="C126" s="14" t="n">
        <v>45599</v>
      </c>
      <c r="D126" s="15" t="n">
        <v>33.66</v>
      </c>
    </row>
    <row r="127" customFormat="false" ht="15" hidden="false" customHeight="false" outlineLevel="0" collapsed="false">
      <c r="A127" s="13" t="s">
        <v>290</v>
      </c>
      <c r="B127" s="13" t="s">
        <v>291</v>
      </c>
      <c r="C127" s="14" t="n">
        <v>45599</v>
      </c>
      <c r="D127" s="15" t="n">
        <v>7.71</v>
      </c>
    </row>
    <row r="128" customFormat="false" ht="15" hidden="false" customHeight="false" outlineLevel="0" collapsed="false">
      <c r="A128" s="13" t="s">
        <v>292</v>
      </c>
      <c r="B128" s="13" t="s">
        <v>293</v>
      </c>
      <c r="C128" s="14" t="n">
        <v>45599</v>
      </c>
      <c r="D128" s="15" t="n">
        <v>39.94</v>
      </c>
    </row>
    <row r="129" customFormat="false" ht="15" hidden="false" customHeight="false" outlineLevel="0" collapsed="false">
      <c r="A129" s="13" t="s">
        <v>294</v>
      </c>
      <c r="B129" s="13" t="s">
        <v>295</v>
      </c>
      <c r="C129" s="14" t="n">
        <v>45599</v>
      </c>
      <c r="D129" s="15" t="n">
        <v>51.11</v>
      </c>
    </row>
    <row r="130" customFormat="false" ht="15" hidden="false" customHeight="false" outlineLevel="0" collapsed="false">
      <c r="A130" s="13" t="s">
        <v>296</v>
      </c>
      <c r="B130" s="13" t="s">
        <v>297</v>
      </c>
      <c r="C130" s="14" t="n">
        <v>45599</v>
      </c>
      <c r="D130" s="15" t="n">
        <v>64.14</v>
      </c>
    </row>
    <row r="131" customFormat="false" ht="15" hidden="false" customHeight="false" outlineLevel="0" collapsed="false">
      <c r="A131" s="13" t="s">
        <v>298</v>
      </c>
      <c r="B131" s="13" t="s">
        <v>299</v>
      </c>
      <c r="C131" s="14" t="n">
        <v>45600</v>
      </c>
      <c r="D131" s="15" t="n">
        <v>32.89</v>
      </c>
    </row>
    <row r="132" customFormat="false" ht="15" hidden="false" customHeight="false" outlineLevel="0" collapsed="false">
      <c r="A132" s="13" t="s">
        <v>300</v>
      </c>
      <c r="B132" s="13" t="s">
        <v>301</v>
      </c>
      <c r="C132" s="14" t="n">
        <v>45600</v>
      </c>
      <c r="D132" s="15" t="n">
        <v>36.07</v>
      </c>
    </row>
    <row r="133" customFormat="false" ht="15" hidden="false" customHeight="false" outlineLevel="0" collapsed="false">
      <c r="A133" s="13" t="s">
        <v>302</v>
      </c>
      <c r="B133" s="13" t="s">
        <v>303</v>
      </c>
      <c r="C133" s="14" t="n">
        <v>45600</v>
      </c>
      <c r="D133" s="15" t="n">
        <v>34.71</v>
      </c>
    </row>
    <row r="134" customFormat="false" ht="15" hidden="false" customHeight="false" outlineLevel="0" collapsed="false">
      <c r="A134" s="13" t="s">
        <v>304</v>
      </c>
      <c r="B134" s="13" t="s">
        <v>305</v>
      </c>
      <c r="C134" s="14" t="n">
        <v>45600</v>
      </c>
      <c r="D134" s="15" t="n">
        <v>69.35</v>
      </c>
    </row>
    <row r="135" customFormat="false" ht="15" hidden="false" customHeight="false" outlineLevel="0" collapsed="false">
      <c r="A135" s="13" t="s">
        <v>306</v>
      </c>
      <c r="B135" s="13" t="s">
        <v>307</v>
      </c>
      <c r="C135" s="14" t="n">
        <v>45600</v>
      </c>
      <c r="D135" s="15" t="n">
        <v>24.58</v>
      </c>
    </row>
    <row r="136" customFormat="false" ht="15" hidden="false" customHeight="false" outlineLevel="0" collapsed="false">
      <c r="A136" s="13" t="s">
        <v>308</v>
      </c>
      <c r="B136" s="13" t="s">
        <v>309</v>
      </c>
      <c r="C136" s="14" t="n">
        <v>45601</v>
      </c>
      <c r="D136" s="15" t="n">
        <v>45.43</v>
      </c>
    </row>
    <row r="137" customFormat="false" ht="15" hidden="false" customHeight="false" outlineLevel="0" collapsed="false">
      <c r="A137" s="13" t="s">
        <v>310</v>
      </c>
      <c r="B137" s="13" t="s">
        <v>311</v>
      </c>
      <c r="C137" s="14" t="n">
        <v>45601</v>
      </c>
      <c r="D137" s="15" t="n">
        <v>57.64</v>
      </c>
    </row>
    <row r="138" customFormat="false" ht="15" hidden="false" customHeight="false" outlineLevel="0" collapsed="false">
      <c r="A138" s="13" t="s">
        <v>312</v>
      </c>
      <c r="B138" s="13" t="s">
        <v>52</v>
      </c>
      <c r="C138" s="14" t="n">
        <v>45601</v>
      </c>
      <c r="D138" s="15" t="n">
        <v>63.79</v>
      </c>
    </row>
    <row r="139" customFormat="false" ht="15" hidden="false" customHeight="false" outlineLevel="0" collapsed="false">
      <c r="A139" s="13" t="s">
        <v>313</v>
      </c>
      <c r="B139" s="13" t="s">
        <v>314</v>
      </c>
      <c r="C139" s="14" t="n">
        <v>45602</v>
      </c>
      <c r="D139" s="15" t="n">
        <v>43.71</v>
      </c>
    </row>
    <row r="140" customFormat="false" ht="15" hidden="false" customHeight="false" outlineLevel="0" collapsed="false">
      <c r="A140" s="13" t="s">
        <v>315</v>
      </c>
      <c r="B140" s="13" t="s">
        <v>316</v>
      </c>
      <c r="C140" s="14" t="n">
        <v>45602</v>
      </c>
      <c r="D140" s="15" t="n">
        <v>68.52</v>
      </c>
    </row>
    <row r="141" customFormat="false" ht="15" hidden="false" customHeight="false" outlineLevel="0" collapsed="false">
      <c r="A141" s="13" t="s">
        <v>317</v>
      </c>
      <c r="B141" s="13" t="s">
        <v>188</v>
      </c>
      <c r="C141" s="14" t="n">
        <v>45602</v>
      </c>
      <c r="D141" s="15" t="n">
        <v>87.19</v>
      </c>
    </row>
    <row r="142" customFormat="false" ht="15" hidden="false" customHeight="false" outlineLevel="0" collapsed="false">
      <c r="A142" s="13" t="s">
        <v>318</v>
      </c>
      <c r="B142" s="13" t="s">
        <v>319</v>
      </c>
      <c r="C142" s="14" t="n">
        <v>45602</v>
      </c>
      <c r="D142" s="15" t="n">
        <v>48.63</v>
      </c>
    </row>
    <row r="143" customFormat="false" ht="15" hidden="false" customHeight="false" outlineLevel="0" collapsed="false">
      <c r="A143" s="13" t="s">
        <v>320</v>
      </c>
      <c r="B143" s="13" t="s">
        <v>321</v>
      </c>
      <c r="C143" s="14" t="n">
        <v>45602</v>
      </c>
      <c r="D143" s="15" t="n">
        <v>51.69</v>
      </c>
    </row>
    <row r="144" customFormat="false" ht="15" hidden="false" customHeight="false" outlineLevel="0" collapsed="false">
      <c r="A144" s="13" t="s">
        <v>322</v>
      </c>
      <c r="B144" s="13" t="s">
        <v>323</v>
      </c>
      <c r="C144" s="14" t="n">
        <v>45602</v>
      </c>
      <c r="D144" s="15" t="n">
        <v>22.75</v>
      </c>
    </row>
    <row r="145" customFormat="false" ht="15" hidden="false" customHeight="false" outlineLevel="0" collapsed="false">
      <c r="A145" s="13" t="s">
        <v>324</v>
      </c>
      <c r="B145" s="13" t="s">
        <v>325</v>
      </c>
      <c r="C145" s="14" t="n">
        <v>45603</v>
      </c>
      <c r="D145" s="15" t="n">
        <v>20.7</v>
      </c>
    </row>
    <row r="146" customFormat="false" ht="15" hidden="false" customHeight="false" outlineLevel="0" collapsed="false">
      <c r="A146" s="13" t="s">
        <v>326</v>
      </c>
      <c r="B146" s="13" t="s">
        <v>327</v>
      </c>
      <c r="C146" s="14" t="n">
        <v>45603</v>
      </c>
      <c r="D146" s="15" t="n">
        <v>15.88</v>
      </c>
    </row>
    <row r="147" customFormat="false" ht="15" hidden="false" customHeight="false" outlineLevel="0" collapsed="false">
      <c r="A147" s="13" t="s">
        <v>328</v>
      </c>
      <c r="B147" s="13" t="s">
        <v>329</v>
      </c>
      <c r="C147" s="14" t="n">
        <v>45603</v>
      </c>
      <c r="D147" s="15" t="n">
        <v>20.82</v>
      </c>
    </row>
    <row r="148" customFormat="false" ht="15" hidden="false" customHeight="false" outlineLevel="0" collapsed="false">
      <c r="A148" s="13" t="s">
        <v>330</v>
      </c>
      <c r="B148" s="13" t="s">
        <v>331</v>
      </c>
      <c r="C148" s="14" t="n">
        <v>45603</v>
      </c>
      <c r="D148" s="15" t="n">
        <v>52.9</v>
      </c>
    </row>
    <row r="149" customFormat="false" ht="15" hidden="false" customHeight="false" outlineLevel="0" collapsed="false">
      <c r="A149" s="13" t="s">
        <v>332</v>
      </c>
      <c r="B149" s="13" t="s">
        <v>333</v>
      </c>
      <c r="C149" s="14" t="n">
        <v>45603</v>
      </c>
      <c r="D149" s="15" t="n">
        <v>46.96</v>
      </c>
    </row>
    <row r="150" customFormat="false" ht="15" hidden="false" customHeight="false" outlineLevel="0" collapsed="false">
      <c r="A150" s="13" t="s">
        <v>334</v>
      </c>
      <c r="B150" s="13" t="s">
        <v>335</v>
      </c>
      <c r="C150" s="14" t="n">
        <v>45603</v>
      </c>
      <c r="D150" s="15" t="n">
        <v>36.03</v>
      </c>
    </row>
    <row r="151" customFormat="false" ht="15" hidden="false" customHeight="false" outlineLevel="0" collapsed="false">
      <c r="A151" s="13" t="s">
        <v>336</v>
      </c>
      <c r="B151" s="13" t="s">
        <v>337</v>
      </c>
      <c r="C151" s="14" t="n">
        <v>45604</v>
      </c>
      <c r="D151" s="15" t="n">
        <v>66.51</v>
      </c>
    </row>
    <row r="152" customFormat="false" ht="15" hidden="false" customHeight="false" outlineLevel="0" collapsed="false">
      <c r="A152" s="13" t="s">
        <v>338</v>
      </c>
      <c r="B152" s="13" t="s">
        <v>339</v>
      </c>
      <c r="C152" s="14" t="n">
        <v>45604</v>
      </c>
      <c r="D152" s="15" t="n">
        <v>18.33</v>
      </c>
    </row>
    <row r="153" customFormat="false" ht="15" hidden="false" customHeight="false" outlineLevel="0" collapsed="false">
      <c r="A153" s="13" t="s">
        <v>340</v>
      </c>
      <c r="B153" s="13" t="s">
        <v>341</v>
      </c>
      <c r="C153" s="14" t="n">
        <v>45605</v>
      </c>
      <c r="D153" s="15" t="n">
        <v>33.81</v>
      </c>
    </row>
    <row r="154" customFormat="false" ht="15" hidden="false" customHeight="false" outlineLevel="0" collapsed="false">
      <c r="A154" s="13" t="s">
        <v>342</v>
      </c>
      <c r="B154" s="13" t="s">
        <v>343</v>
      </c>
      <c r="C154" s="14" t="n">
        <v>45605</v>
      </c>
      <c r="D154" s="15" t="n">
        <v>33.29</v>
      </c>
    </row>
    <row r="155" customFormat="false" ht="15" hidden="false" customHeight="false" outlineLevel="0" collapsed="false">
      <c r="A155" s="13" t="s">
        <v>344</v>
      </c>
      <c r="B155" s="13" t="s">
        <v>345</v>
      </c>
      <c r="C155" s="14" t="n">
        <v>45605</v>
      </c>
      <c r="D155" s="15" t="n">
        <v>59.53</v>
      </c>
    </row>
    <row r="156" customFormat="false" ht="15" hidden="false" customHeight="false" outlineLevel="0" collapsed="false">
      <c r="A156" s="13" t="s">
        <v>346</v>
      </c>
      <c r="B156" s="13" t="s">
        <v>347</v>
      </c>
      <c r="C156" s="14" t="n">
        <v>45605</v>
      </c>
      <c r="D156" s="15" t="n">
        <v>39.09</v>
      </c>
    </row>
    <row r="157" customFormat="false" ht="15" hidden="false" customHeight="false" outlineLevel="0" collapsed="false">
      <c r="A157" s="13" t="s">
        <v>348</v>
      </c>
      <c r="B157" s="13" t="s">
        <v>349</v>
      </c>
      <c r="C157" s="14" t="n">
        <v>45606</v>
      </c>
      <c r="D157" s="15" t="n">
        <v>39.29</v>
      </c>
    </row>
    <row r="158" customFormat="false" ht="15" hidden="false" customHeight="false" outlineLevel="0" collapsed="false">
      <c r="A158" s="13" t="s">
        <v>350</v>
      </c>
      <c r="B158" s="13" t="s">
        <v>62</v>
      </c>
      <c r="C158" s="14" t="n">
        <v>45606</v>
      </c>
      <c r="D158" s="15" t="n">
        <v>24.06</v>
      </c>
    </row>
    <row r="159" customFormat="false" ht="15" hidden="false" customHeight="false" outlineLevel="0" collapsed="false">
      <c r="A159" s="13" t="s">
        <v>351</v>
      </c>
      <c r="B159" s="13" t="s">
        <v>352</v>
      </c>
      <c r="C159" s="14" t="n">
        <v>45606</v>
      </c>
      <c r="D159" s="15" t="n">
        <v>46.8</v>
      </c>
    </row>
    <row r="160" customFormat="false" ht="15" hidden="false" customHeight="false" outlineLevel="0" collapsed="false">
      <c r="A160" s="13" t="s">
        <v>353</v>
      </c>
      <c r="B160" s="13" t="s">
        <v>354</v>
      </c>
      <c r="C160" s="14" t="n">
        <v>45607</v>
      </c>
      <c r="D160" s="15" t="n">
        <v>33.34</v>
      </c>
    </row>
    <row r="161" customFormat="false" ht="15" hidden="false" customHeight="false" outlineLevel="0" collapsed="false">
      <c r="A161" s="13" t="s">
        <v>355</v>
      </c>
      <c r="B161" s="13" t="s">
        <v>356</v>
      </c>
      <c r="C161" s="14" t="n">
        <v>45608</v>
      </c>
      <c r="D161" s="15" t="n">
        <v>21.28</v>
      </c>
    </row>
    <row r="162" customFormat="false" ht="15" hidden="false" customHeight="false" outlineLevel="0" collapsed="false">
      <c r="A162" s="13" t="s">
        <v>357</v>
      </c>
      <c r="B162" s="13" t="s">
        <v>358</v>
      </c>
      <c r="C162" s="14" t="n">
        <v>45608</v>
      </c>
      <c r="D162" s="15" t="n">
        <v>23.05</v>
      </c>
    </row>
    <row r="163" customFormat="false" ht="15" hidden="false" customHeight="false" outlineLevel="0" collapsed="false">
      <c r="A163" s="13" t="s">
        <v>359</v>
      </c>
      <c r="B163" s="13" t="s">
        <v>360</v>
      </c>
      <c r="C163" s="14" t="n">
        <v>45608</v>
      </c>
      <c r="D163" s="15" t="n">
        <v>40.82</v>
      </c>
    </row>
    <row r="164" customFormat="false" ht="15" hidden="false" customHeight="false" outlineLevel="0" collapsed="false">
      <c r="A164" s="13" t="s">
        <v>361</v>
      </c>
      <c r="B164" s="13" t="s">
        <v>362</v>
      </c>
      <c r="C164" s="14" t="n">
        <v>45608</v>
      </c>
      <c r="D164" s="15" t="n">
        <v>42.41</v>
      </c>
    </row>
    <row r="165" customFormat="false" ht="15" hidden="false" customHeight="false" outlineLevel="0" collapsed="false">
      <c r="A165" s="13" t="s">
        <v>363</v>
      </c>
      <c r="B165" s="13" t="s">
        <v>364</v>
      </c>
      <c r="C165" s="14" t="n">
        <v>45608</v>
      </c>
      <c r="D165" s="15" t="n">
        <v>33.44</v>
      </c>
    </row>
    <row r="166" customFormat="false" ht="15" hidden="false" customHeight="false" outlineLevel="0" collapsed="false">
      <c r="A166" s="13" t="s">
        <v>365</v>
      </c>
      <c r="B166" s="13" t="s">
        <v>366</v>
      </c>
      <c r="C166" s="14" t="n">
        <v>45609</v>
      </c>
      <c r="D166" s="15" t="n">
        <v>36.53</v>
      </c>
    </row>
    <row r="167" customFormat="false" ht="15" hidden="false" customHeight="false" outlineLevel="0" collapsed="false">
      <c r="A167" s="13" t="s">
        <v>367</v>
      </c>
      <c r="B167" s="13" t="s">
        <v>100</v>
      </c>
      <c r="C167" s="14" t="n">
        <v>45609</v>
      </c>
      <c r="D167" s="15" t="n">
        <v>31.45</v>
      </c>
    </row>
    <row r="168" customFormat="false" ht="15" hidden="false" customHeight="false" outlineLevel="0" collapsed="false">
      <c r="A168" s="13" t="s">
        <v>368</v>
      </c>
      <c r="B168" s="13" t="s">
        <v>369</v>
      </c>
      <c r="C168" s="14" t="n">
        <v>45609</v>
      </c>
      <c r="D168" s="15" t="n">
        <v>49.52</v>
      </c>
    </row>
    <row r="169" customFormat="false" ht="15" hidden="false" customHeight="false" outlineLevel="0" collapsed="false">
      <c r="A169" s="13" t="s">
        <v>370</v>
      </c>
      <c r="B169" s="13" t="s">
        <v>371</v>
      </c>
      <c r="C169" s="14" t="n">
        <v>45609</v>
      </c>
      <c r="D169" s="15" t="n">
        <v>37.29</v>
      </c>
    </row>
    <row r="170" customFormat="false" ht="15" hidden="false" customHeight="false" outlineLevel="0" collapsed="false">
      <c r="A170" s="13" t="s">
        <v>372</v>
      </c>
      <c r="B170" s="13" t="s">
        <v>373</v>
      </c>
      <c r="C170" s="14" t="n">
        <v>45610</v>
      </c>
      <c r="D170" s="15" t="n">
        <v>49.88</v>
      </c>
    </row>
    <row r="171" customFormat="false" ht="15" hidden="false" customHeight="false" outlineLevel="0" collapsed="false">
      <c r="A171" s="13" t="s">
        <v>374</v>
      </c>
      <c r="B171" s="13" t="s">
        <v>375</v>
      </c>
      <c r="C171" s="14" t="n">
        <v>45610</v>
      </c>
      <c r="D171" s="15" t="n">
        <v>31.68</v>
      </c>
    </row>
    <row r="172" customFormat="false" ht="15" hidden="false" customHeight="false" outlineLevel="0" collapsed="false">
      <c r="A172" s="13" t="s">
        <v>376</v>
      </c>
      <c r="B172" s="13" t="s">
        <v>377</v>
      </c>
      <c r="C172" s="14" t="n">
        <v>45610</v>
      </c>
      <c r="D172" s="15" t="n">
        <v>33.71</v>
      </c>
    </row>
    <row r="173" customFormat="false" ht="15" hidden="false" customHeight="false" outlineLevel="0" collapsed="false">
      <c r="A173" s="13" t="s">
        <v>378</v>
      </c>
      <c r="B173" s="13" t="s">
        <v>379</v>
      </c>
      <c r="C173" s="14" t="n">
        <v>45610</v>
      </c>
      <c r="D173" s="15" t="n">
        <v>31.08</v>
      </c>
    </row>
    <row r="174" customFormat="false" ht="15" hidden="false" customHeight="false" outlineLevel="0" collapsed="false">
      <c r="A174" s="13" t="s">
        <v>380</v>
      </c>
      <c r="B174" s="13" t="s">
        <v>381</v>
      </c>
      <c r="C174" s="14" t="n">
        <v>45610</v>
      </c>
      <c r="D174" s="15" t="n">
        <v>27.78</v>
      </c>
    </row>
    <row r="175" customFormat="false" ht="15" hidden="false" customHeight="false" outlineLevel="0" collapsed="false">
      <c r="A175" s="13" t="s">
        <v>382</v>
      </c>
      <c r="B175" s="13" t="s">
        <v>383</v>
      </c>
      <c r="C175" s="14" t="n">
        <v>45610</v>
      </c>
      <c r="D175" s="15" t="n">
        <v>68.14</v>
      </c>
    </row>
    <row r="176" customFormat="false" ht="15" hidden="false" customHeight="false" outlineLevel="0" collapsed="false">
      <c r="A176" s="13" t="s">
        <v>384</v>
      </c>
      <c r="B176" s="13" t="s">
        <v>385</v>
      </c>
      <c r="C176" s="14" t="n">
        <v>45610</v>
      </c>
      <c r="D176" s="15" t="n">
        <v>19.34</v>
      </c>
    </row>
    <row r="177" customFormat="false" ht="15" hidden="false" customHeight="false" outlineLevel="0" collapsed="false">
      <c r="A177" s="13" t="s">
        <v>386</v>
      </c>
      <c r="B177" s="13" t="s">
        <v>387</v>
      </c>
      <c r="C177" s="14" t="n">
        <v>45610</v>
      </c>
      <c r="D177" s="15" t="n">
        <v>27.74</v>
      </c>
    </row>
    <row r="178" customFormat="false" ht="15" hidden="false" customHeight="false" outlineLevel="0" collapsed="false">
      <c r="A178" s="13" t="s">
        <v>388</v>
      </c>
      <c r="B178" s="13" t="s">
        <v>138</v>
      </c>
      <c r="C178" s="14" t="n">
        <v>45611</v>
      </c>
      <c r="D178" s="15" t="n">
        <v>61.35</v>
      </c>
    </row>
    <row r="179" customFormat="false" ht="15" hidden="false" customHeight="false" outlineLevel="0" collapsed="false">
      <c r="A179" s="13" t="s">
        <v>389</v>
      </c>
      <c r="B179" s="13" t="s">
        <v>390</v>
      </c>
      <c r="C179" s="14" t="n">
        <v>45611</v>
      </c>
      <c r="D179" s="15" t="n">
        <v>32.46</v>
      </c>
    </row>
    <row r="180" customFormat="false" ht="15" hidden="false" customHeight="false" outlineLevel="0" collapsed="false">
      <c r="A180" s="13" t="s">
        <v>391</v>
      </c>
      <c r="B180" s="13" t="s">
        <v>392</v>
      </c>
      <c r="C180" s="14" t="n">
        <v>45612</v>
      </c>
      <c r="D180" s="15" t="n">
        <v>31.86</v>
      </c>
    </row>
    <row r="181" customFormat="false" ht="15" hidden="false" customHeight="false" outlineLevel="0" collapsed="false">
      <c r="A181" s="13" t="s">
        <v>393</v>
      </c>
      <c r="B181" s="13" t="s">
        <v>394</v>
      </c>
      <c r="C181" s="14" t="n">
        <v>45612</v>
      </c>
      <c r="D181" s="15" t="n">
        <v>14.93</v>
      </c>
    </row>
    <row r="182" customFormat="false" ht="15" hidden="false" customHeight="false" outlineLevel="0" collapsed="false">
      <c r="A182" s="13" t="s">
        <v>395</v>
      </c>
      <c r="B182" s="13" t="s">
        <v>396</v>
      </c>
      <c r="C182" s="14" t="n">
        <v>45612</v>
      </c>
      <c r="D182" s="15" t="n">
        <v>32.67</v>
      </c>
    </row>
    <row r="183" customFormat="false" ht="15" hidden="false" customHeight="false" outlineLevel="0" collapsed="false">
      <c r="A183" s="13" t="s">
        <v>397</v>
      </c>
      <c r="B183" s="13" t="s">
        <v>398</v>
      </c>
      <c r="C183" s="14" t="n">
        <v>45612</v>
      </c>
      <c r="D183" s="15" t="n">
        <v>47.68</v>
      </c>
    </row>
    <row r="184" customFormat="false" ht="15" hidden="false" customHeight="false" outlineLevel="0" collapsed="false">
      <c r="A184" s="13" t="s">
        <v>399</v>
      </c>
      <c r="B184" s="13" t="s">
        <v>400</v>
      </c>
      <c r="C184" s="14" t="n">
        <v>45613</v>
      </c>
      <c r="D184" s="15" t="n">
        <v>59.34</v>
      </c>
    </row>
    <row r="185" customFormat="false" ht="15" hidden="false" customHeight="false" outlineLevel="0" collapsed="false">
      <c r="A185" s="13" t="s">
        <v>401</v>
      </c>
      <c r="B185" s="13" t="s">
        <v>402</v>
      </c>
      <c r="C185" s="14" t="n">
        <v>45613</v>
      </c>
      <c r="D185" s="15" t="n">
        <v>31.25</v>
      </c>
    </row>
    <row r="186" customFormat="false" ht="15" hidden="false" customHeight="false" outlineLevel="0" collapsed="false">
      <c r="A186" s="13" t="s">
        <v>403</v>
      </c>
      <c r="B186" s="13" t="s">
        <v>404</v>
      </c>
      <c r="C186" s="14" t="n">
        <v>45614</v>
      </c>
      <c r="D186" s="15" t="n">
        <v>38.78</v>
      </c>
    </row>
    <row r="187" customFormat="false" ht="15" hidden="false" customHeight="false" outlineLevel="0" collapsed="false">
      <c r="A187" s="13" t="s">
        <v>405</v>
      </c>
      <c r="B187" s="13" t="s">
        <v>406</v>
      </c>
      <c r="C187" s="14" t="n">
        <v>45614</v>
      </c>
      <c r="D187" s="15" t="n">
        <v>30.01</v>
      </c>
    </row>
    <row r="188" customFormat="false" ht="15" hidden="false" customHeight="false" outlineLevel="0" collapsed="false">
      <c r="A188" s="13" t="s">
        <v>407</v>
      </c>
      <c r="B188" s="13" t="s">
        <v>408</v>
      </c>
      <c r="C188" s="14" t="n">
        <v>45614</v>
      </c>
      <c r="D188" s="15" t="n">
        <v>32.87</v>
      </c>
    </row>
    <row r="189" customFormat="false" ht="15" hidden="false" customHeight="false" outlineLevel="0" collapsed="false">
      <c r="A189" s="13" t="s">
        <v>409</v>
      </c>
      <c r="B189" s="13" t="s">
        <v>410</v>
      </c>
      <c r="C189" s="14" t="n">
        <v>45614</v>
      </c>
      <c r="D189" s="15" t="n">
        <v>29.72</v>
      </c>
    </row>
    <row r="190" customFormat="false" ht="15" hidden="false" customHeight="false" outlineLevel="0" collapsed="false">
      <c r="A190" s="13" t="s">
        <v>411</v>
      </c>
      <c r="B190" s="13" t="s">
        <v>412</v>
      </c>
      <c r="C190" s="14" t="n">
        <v>45614</v>
      </c>
      <c r="D190" s="15" t="n">
        <v>22.85</v>
      </c>
    </row>
    <row r="191" customFormat="false" ht="15" hidden="false" customHeight="false" outlineLevel="0" collapsed="false">
      <c r="A191" s="13" t="s">
        <v>413</v>
      </c>
      <c r="B191" s="13" t="s">
        <v>414</v>
      </c>
      <c r="C191" s="14" t="n">
        <v>45614</v>
      </c>
      <c r="D191" s="15" t="n">
        <v>26.27</v>
      </c>
    </row>
    <row r="192" customFormat="false" ht="15" hidden="false" customHeight="false" outlineLevel="0" collapsed="false">
      <c r="A192" s="13" t="s">
        <v>415</v>
      </c>
      <c r="B192" s="13" t="s">
        <v>416</v>
      </c>
      <c r="C192" s="14" t="n">
        <v>45615</v>
      </c>
      <c r="D192" s="15" t="n">
        <v>37.11</v>
      </c>
    </row>
    <row r="193" customFormat="false" ht="15" hidden="false" customHeight="false" outlineLevel="0" collapsed="false">
      <c r="A193" s="13" t="s">
        <v>417</v>
      </c>
      <c r="B193" s="13" t="s">
        <v>418</v>
      </c>
      <c r="C193" s="14" t="n">
        <v>45615</v>
      </c>
      <c r="D193" s="15" t="n">
        <v>34.87</v>
      </c>
    </row>
    <row r="194" customFormat="false" ht="15" hidden="false" customHeight="false" outlineLevel="0" collapsed="false">
      <c r="A194" s="13" t="s">
        <v>419</v>
      </c>
      <c r="B194" s="13" t="s">
        <v>420</v>
      </c>
      <c r="C194" s="14" t="n">
        <v>45615</v>
      </c>
      <c r="D194" s="15" t="n">
        <v>20.94</v>
      </c>
    </row>
    <row r="195" customFormat="false" ht="15" hidden="false" customHeight="false" outlineLevel="0" collapsed="false">
      <c r="A195" s="13" t="s">
        <v>421</v>
      </c>
      <c r="B195" s="13" t="s">
        <v>422</v>
      </c>
      <c r="C195" s="14" t="n">
        <v>45615</v>
      </c>
      <c r="D195" s="15" t="n">
        <v>26.15</v>
      </c>
    </row>
    <row r="196" customFormat="false" ht="15" hidden="false" customHeight="false" outlineLevel="0" collapsed="false">
      <c r="A196" s="13" t="s">
        <v>423</v>
      </c>
      <c r="B196" s="13" t="s">
        <v>424</v>
      </c>
      <c r="C196" s="14" t="n">
        <v>45616</v>
      </c>
      <c r="D196" s="15" t="n">
        <v>37.37</v>
      </c>
    </row>
    <row r="197" customFormat="false" ht="15" hidden="false" customHeight="false" outlineLevel="0" collapsed="false">
      <c r="A197" s="13" t="s">
        <v>425</v>
      </c>
      <c r="B197" s="13" t="s">
        <v>426</v>
      </c>
      <c r="C197" s="14" t="n">
        <v>45616</v>
      </c>
      <c r="D197" s="15" t="n">
        <v>21.45</v>
      </c>
    </row>
    <row r="198" customFormat="false" ht="15" hidden="false" customHeight="false" outlineLevel="0" collapsed="false">
      <c r="A198" s="13" t="s">
        <v>427</v>
      </c>
      <c r="B198" s="13" t="s">
        <v>428</v>
      </c>
      <c r="C198" s="14" t="n">
        <v>45616</v>
      </c>
      <c r="D198" s="15" t="n">
        <v>51.9</v>
      </c>
    </row>
    <row r="199" customFormat="false" ht="15" hidden="false" customHeight="false" outlineLevel="0" collapsed="false">
      <c r="A199" s="13" t="s">
        <v>429</v>
      </c>
      <c r="B199" s="13" t="s">
        <v>430</v>
      </c>
      <c r="C199" s="14" t="n">
        <v>45616</v>
      </c>
      <c r="D199" s="15" t="n">
        <v>49.76</v>
      </c>
    </row>
    <row r="200" customFormat="false" ht="15" hidden="false" customHeight="false" outlineLevel="0" collapsed="false">
      <c r="A200" s="13" t="s">
        <v>431</v>
      </c>
      <c r="B200" s="13" t="s">
        <v>432</v>
      </c>
      <c r="C200" s="14" t="n">
        <v>45618</v>
      </c>
      <c r="D200" s="15" t="n">
        <v>29.4</v>
      </c>
    </row>
    <row r="201" customFormat="false" ht="15" hidden="false" customHeight="false" outlineLevel="0" collapsed="false">
      <c r="A201" s="13" t="s">
        <v>433</v>
      </c>
      <c r="B201" s="13" t="s">
        <v>434</v>
      </c>
      <c r="C201" s="14" t="n">
        <v>45618</v>
      </c>
      <c r="D201" s="15" t="n">
        <v>23.17</v>
      </c>
    </row>
    <row r="202" customFormat="false" ht="15" hidden="false" customHeight="false" outlineLevel="0" collapsed="false">
      <c r="A202" s="13" t="s">
        <v>435</v>
      </c>
      <c r="B202" s="13" t="s">
        <v>436</v>
      </c>
      <c r="C202" s="14" t="n">
        <v>45618</v>
      </c>
      <c r="D202" s="15" t="n">
        <v>35.39</v>
      </c>
    </row>
    <row r="203" customFormat="false" ht="15" hidden="false" customHeight="false" outlineLevel="0" collapsed="false">
      <c r="A203" s="13" t="s">
        <v>437</v>
      </c>
      <c r="B203" s="13" t="s">
        <v>438</v>
      </c>
      <c r="C203" s="14" t="n">
        <v>45618</v>
      </c>
      <c r="D203" s="15" t="n">
        <v>37.8</v>
      </c>
    </row>
    <row r="204" customFormat="false" ht="15" hidden="false" customHeight="false" outlineLevel="0" collapsed="false">
      <c r="A204" s="13" t="s">
        <v>439</v>
      </c>
      <c r="B204" s="13" t="s">
        <v>440</v>
      </c>
      <c r="C204" s="14" t="n">
        <v>45619</v>
      </c>
      <c r="D204" s="15" t="n">
        <v>29.31</v>
      </c>
    </row>
    <row r="205" customFormat="false" ht="15" hidden="false" customHeight="false" outlineLevel="0" collapsed="false">
      <c r="A205" s="13" t="s">
        <v>441</v>
      </c>
      <c r="B205" s="13" t="s">
        <v>442</v>
      </c>
      <c r="C205" s="14" t="n">
        <v>45619</v>
      </c>
      <c r="D205" s="15" t="n">
        <v>34.7</v>
      </c>
    </row>
    <row r="206" customFormat="false" ht="15" hidden="false" customHeight="false" outlineLevel="0" collapsed="false">
      <c r="A206" s="13" t="s">
        <v>443</v>
      </c>
      <c r="B206" s="13" t="s">
        <v>444</v>
      </c>
      <c r="C206" s="14" t="n">
        <v>45619</v>
      </c>
      <c r="D206" s="15" t="n">
        <v>57.84</v>
      </c>
    </row>
    <row r="207" customFormat="false" ht="15" hidden="false" customHeight="false" outlineLevel="0" collapsed="false">
      <c r="A207" s="13" t="s">
        <v>445</v>
      </c>
      <c r="B207" s="13" t="s">
        <v>88</v>
      </c>
      <c r="C207" s="14" t="n">
        <v>45619</v>
      </c>
      <c r="D207" s="15" t="n">
        <v>47.39</v>
      </c>
    </row>
    <row r="208" customFormat="false" ht="15" hidden="false" customHeight="false" outlineLevel="0" collapsed="false">
      <c r="A208" s="13" t="s">
        <v>446</v>
      </c>
      <c r="B208" s="13" t="s">
        <v>146</v>
      </c>
      <c r="C208" s="14" t="n">
        <v>45619</v>
      </c>
      <c r="D208" s="15" t="n">
        <v>30.82</v>
      </c>
    </row>
    <row r="209" customFormat="false" ht="15" hidden="false" customHeight="false" outlineLevel="0" collapsed="false">
      <c r="A209" s="13" t="s">
        <v>447</v>
      </c>
      <c r="B209" s="13" t="s">
        <v>198</v>
      </c>
      <c r="C209" s="14" t="n">
        <v>45620</v>
      </c>
      <c r="D209" s="15" t="n">
        <v>64.38</v>
      </c>
    </row>
    <row r="210" customFormat="false" ht="15" hidden="false" customHeight="false" outlineLevel="0" collapsed="false">
      <c r="A210" s="13" t="s">
        <v>448</v>
      </c>
      <c r="B210" s="13" t="s">
        <v>72</v>
      </c>
      <c r="C210" s="14" t="n">
        <v>45620</v>
      </c>
      <c r="D210" s="15" t="n">
        <v>31.22</v>
      </c>
    </row>
    <row r="211" customFormat="false" ht="15" hidden="false" customHeight="false" outlineLevel="0" collapsed="false">
      <c r="A211" s="13" t="s">
        <v>449</v>
      </c>
      <c r="B211" s="13" t="s">
        <v>450</v>
      </c>
      <c r="C211" s="14" t="n">
        <v>45620</v>
      </c>
      <c r="D211" s="15" t="n">
        <v>57.62</v>
      </c>
    </row>
    <row r="212" customFormat="false" ht="15" hidden="false" customHeight="false" outlineLevel="0" collapsed="false">
      <c r="A212" s="13" t="s">
        <v>451</v>
      </c>
      <c r="B212" s="13" t="s">
        <v>452</v>
      </c>
      <c r="C212" s="14" t="n">
        <v>45620</v>
      </c>
      <c r="D212" s="15" t="n">
        <v>36.15</v>
      </c>
    </row>
    <row r="213" customFormat="false" ht="15" hidden="false" customHeight="false" outlineLevel="0" collapsed="false">
      <c r="A213" s="13" t="s">
        <v>453</v>
      </c>
      <c r="B213" s="13" t="s">
        <v>454</v>
      </c>
      <c r="C213" s="14" t="n">
        <v>45620</v>
      </c>
      <c r="D213" s="15" t="n">
        <v>42.13</v>
      </c>
    </row>
    <row r="214" customFormat="false" ht="15" hidden="false" customHeight="false" outlineLevel="0" collapsed="false">
      <c r="A214" s="13" t="s">
        <v>455</v>
      </c>
      <c r="B214" s="13" t="s">
        <v>456</v>
      </c>
      <c r="C214" s="14" t="n">
        <v>45621</v>
      </c>
      <c r="D214" s="15" t="n">
        <v>43.32</v>
      </c>
    </row>
    <row r="215" customFormat="false" ht="15" hidden="false" customHeight="false" outlineLevel="0" collapsed="false">
      <c r="A215" s="13" t="s">
        <v>457</v>
      </c>
      <c r="B215" s="13" t="s">
        <v>458</v>
      </c>
      <c r="C215" s="14" t="n">
        <v>45621</v>
      </c>
      <c r="D215" s="15" t="n">
        <v>36.09</v>
      </c>
    </row>
    <row r="216" customFormat="false" ht="15" hidden="false" customHeight="false" outlineLevel="0" collapsed="false">
      <c r="A216" s="13" t="s">
        <v>459</v>
      </c>
      <c r="B216" s="13" t="s">
        <v>460</v>
      </c>
      <c r="C216" s="14" t="n">
        <v>45621</v>
      </c>
      <c r="D216" s="15" t="n">
        <v>39.14</v>
      </c>
    </row>
    <row r="217" customFormat="false" ht="15" hidden="false" customHeight="false" outlineLevel="0" collapsed="false">
      <c r="A217" s="13" t="s">
        <v>461</v>
      </c>
      <c r="B217" s="13" t="s">
        <v>462</v>
      </c>
      <c r="C217" s="14" t="n">
        <v>45621</v>
      </c>
      <c r="D217" s="15" t="n">
        <v>31.88</v>
      </c>
    </row>
    <row r="218" customFormat="false" ht="15" hidden="false" customHeight="false" outlineLevel="0" collapsed="false">
      <c r="A218" s="13" t="s">
        <v>463</v>
      </c>
      <c r="B218" s="13" t="s">
        <v>76</v>
      </c>
      <c r="C218" s="14" t="n">
        <v>45621</v>
      </c>
      <c r="D218" s="15" t="n">
        <v>62.88</v>
      </c>
    </row>
    <row r="219" customFormat="false" ht="15" hidden="false" customHeight="false" outlineLevel="0" collapsed="false">
      <c r="A219" s="13" t="s">
        <v>464</v>
      </c>
      <c r="B219" s="13" t="s">
        <v>465</v>
      </c>
      <c r="C219" s="14" t="n">
        <v>45621</v>
      </c>
      <c r="D219" s="15" t="n">
        <v>20.82</v>
      </c>
    </row>
    <row r="220" customFormat="false" ht="15" hidden="false" customHeight="false" outlineLevel="0" collapsed="false">
      <c r="A220" s="13" t="s">
        <v>466</v>
      </c>
      <c r="B220" s="13" t="s">
        <v>467</v>
      </c>
      <c r="C220" s="14" t="n">
        <v>45621</v>
      </c>
      <c r="D220" s="15" t="n">
        <v>22.25</v>
      </c>
    </row>
    <row r="221" customFormat="false" ht="15" hidden="false" customHeight="false" outlineLevel="0" collapsed="false">
      <c r="A221" s="13" t="s">
        <v>468</v>
      </c>
      <c r="B221" s="13" t="s">
        <v>469</v>
      </c>
      <c r="C221" s="14" t="n">
        <v>45621</v>
      </c>
      <c r="D221" s="15" t="n">
        <v>25.22</v>
      </c>
    </row>
    <row r="222" customFormat="false" ht="15" hidden="false" customHeight="false" outlineLevel="0" collapsed="false">
      <c r="A222" s="13" t="s">
        <v>470</v>
      </c>
      <c r="B222" s="13" t="s">
        <v>253</v>
      </c>
      <c r="C222" s="14" t="n">
        <v>45621</v>
      </c>
      <c r="D222" s="15" t="n">
        <v>27.27</v>
      </c>
    </row>
    <row r="223" customFormat="false" ht="15" hidden="false" customHeight="false" outlineLevel="0" collapsed="false">
      <c r="A223" s="13" t="s">
        <v>471</v>
      </c>
      <c r="B223" s="13" t="s">
        <v>472</v>
      </c>
      <c r="C223" s="14" t="n">
        <v>45622</v>
      </c>
      <c r="D223" s="15" t="n">
        <v>49.46</v>
      </c>
    </row>
    <row r="224" customFormat="false" ht="15" hidden="false" customHeight="false" outlineLevel="0" collapsed="false">
      <c r="A224" s="13" t="s">
        <v>473</v>
      </c>
      <c r="B224" s="13" t="s">
        <v>474</v>
      </c>
      <c r="C224" s="14" t="n">
        <v>45622</v>
      </c>
      <c r="D224" s="15" t="n">
        <v>28.46</v>
      </c>
    </row>
    <row r="225" customFormat="false" ht="15" hidden="false" customHeight="false" outlineLevel="0" collapsed="false">
      <c r="A225" s="13" t="s">
        <v>475</v>
      </c>
      <c r="B225" s="13" t="s">
        <v>476</v>
      </c>
      <c r="C225" s="14" t="n">
        <v>45622</v>
      </c>
      <c r="D225" s="15" t="n">
        <v>52.44</v>
      </c>
    </row>
    <row r="226" customFormat="false" ht="15" hidden="false" customHeight="false" outlineLevel="0" collapsed="false">
      <c r="A226" s="13" t="s">
        <v>477</v>
      </c>
      <c r="B226" s="13" t="s">
        <v>478</v>
      </c>
      <c r="C226" s="14" t="n">
        <v>45622</v>
      </c>
      <c r="D226" s="15" t="n">
        <v>39.99</v>
      </c>
    </row>
    <row r="227" customFormat="false" ht="15" hidden="false" customHeight="false" outlineLevel="0" collapsed="false">
      <c r="A227" s="13" t="s">
        <v>479</v>
      </c>
      <c r="B227" s="13" t="s">
        <v>480</v>
      </c>
      <c r="C227" s="14" t="n">
        <v>45622</v>
      </c>
      <c r="D227" s="15" t="n">
        <v>143.04</v>
      </c>
    </row>
    <row r="228" customFormat="false" ht="15" hidden="false" customHeight="false" outlineLevel="0" collapsed="false">
      <c r="A228" s="13" t="s">
        <v>481</v>
      </c>
      <c r="B228" s="13" t="s">
        <v>482</v>
      </c>
      <c r="C228" s="14" t="n">
        <v>45623</v>
      </c>
      <c r="D228" s="15" t="n">
        <v>24.58</v>
      </c>
    </row>
    <row r="229" customFormat="false" ht="15" hidden="false" customHeight="false" outlineLevel="0" collapsed="false">
      <c r="A229" s="13" t="s">
        <v>483</v>
      </c>
      <c r="B229" s="13" t="s">
        <v>484</v>
      </c>
      <c r="C229" s="14" t="n">
        <v>45624</v>
      </c>
      <c r="D229" s="15" t="n">
        <v>35.84</v>
      </c>
    </row>
    <row r="230" customFormat="false" ht="15" hidden="false" customHeight="false" outlineLevel="0" collapsed="false">
      <c r="A230" s="13" t="s">
        <v>485</v>
      </c>
      <c r="B230" s="13" t="s">
        <v>486</v>
      </c>
      <c r="C230" s="14" t="n">
        <v>45624</v>
      </c>
      <c r="D230" s="15" t="n">
        <v>24.19</v>
      </c>
    </row>
    <row r="231" customFormat="false" ht="15" hidden="false" customHeight="false" outlineLevel="0" collapsed="false">
      <c r="A231" s="13" t="s">
        <v>487</v>
      </c>
      <c r="B231" s="13" t="s">
        <v>488</v>
      </c>
      <c r="C231" s="14" t="n">
        <v>45624</v>
      </c>
      <c r="D231" s="15" t="n">
        <v>27.24</v>
      </c>
    </row>
    <row r="232" customFormat="false" ht="15" hidden="false" customHeight="false" outlineLevel="0" collapsed="false">
      <c r="A232" s="13" t="s">
        <v>489</v>
      </c>
      <c r="B232" s="13" t="s">
        <v>490</v>
      </c>
      <c r="C232" s="14" t="n">
        <v>45624</v>
      </c>
      <c r="D232" s="15" t="n">
        <v>21.5</v>
      </c>
    </row>
    <row r="233" customFormat="false" ht="15" hidden="false" customHeight="false" outlineLevel="0" collapsed="false">
      <c r="A233" s="13" t="s">
        <v>491</v>
      </c>
      <c r="B233" s="13" t="s">
        <v>492</v>
      </c>
      <c r="C233" s="14" t="n">
        <v>45624</v>
      </c>
      <c r="D233" s="15" t="n">
        <v>47.23</v>
      </c>
    </row>
    <row r="234" customFormat="false" ht="15" hidden="false" customHeight="false" outlineLevel="0" collapsed="false">
      <c r="A234" s="13" t="s">
        <v>493</v>
      </c>
      <c r="B234" s="13" t="s">
        <v>494</v>
      </c>
      <c r="C234" s="14" t="n">
        <v>45624</v>
      </c>
      <c r="D234" s="15" t="n">
        <v>18.76</v>
      </c>
    </row>
    <row r="235" customFormat="false" ht="15" hidden="false" customHeight="false" outlineLevel="0" collapsed="false">
      <c r="A235" s="13" t="s">
        <v>495</v>
      </c>
      <c r="B235" s="13" t="s">
        <v>496</v>
      </c>
      <c r="C235" s="14" t="n">
        <v>45624</v>
      </c>
      <c r="D235" s="15" t="n">
        <v>87.16</v>
      </c>
    </row>
    <row r="236" customFormat="false" ht="15" hidden="false" customHeight="false" outlineLevel="0" collapsed="false">
      <c r="A236" s="13" t="s">
        <v>497</v>
      </c>
      <c r="B236" s="13" t="s">
        <v>498</v>
      </c>
      <c r="C236" s="14" t="n">
        <v>45624</v>
      </c>
      <c r="D236" s="15" t="n">
        <v>61.09</v>
      </c>
    </row>
    <row r="237" customFormat="false" ht="15" hidden="false" customHeight="false" outlineLevel="0" collapsed="false">
      <c r="A237" s="13" t="s">
        <v>499</v>
      </c>
      <c r="B237" s="13" t="s">
        <v>500</v>
      </c>
      <c r="C237" s="14" t="n">
        <v>45625</v>
      </c>
      <c r="D237" s="15" t="n">
        <v>27.49</v>
      </c>
    </row>
    <row r="238" customFormat="false" ht="15" hidden="false" customHeight="false" outlineLevel="0" collapsed="false">
      <c r="A238" s="13" t="s">
        <v>501</v>
      </c>
      <c r="B238" s="13" t="s">
        <v>502</v>
      </c>
      <c r="C238" s="14" t="n">
        <v>45625</v>
      </c>
      <c r="D238" s="15" t="n">
        <v>42.48</v>
      </c>
    </row>
    <row r="239" customFormat="false" ht="15" hidden="false" customHeight="false" outlineLevel="0" collapsed="false">
      <c r="A239" s="13" t="s">
        <v>503</v>
      </c>
      <c r="B239" s="13" t="s">
        <v>504</v>
      </c>
      <c r="C239" s="14" t="n">
        <v>45625</v>
      </c>
      <c r="D239" s="15" t="n">
        <v>32.92</v>
      </c>
    </row>
    <row r="240" customFormat="false" ht="15" hidden="false" customHeight="false" outlineLevel="0" collapsed="false">
      <c r="A240" s="13" t="s">
        <v>505</v>
      </c>
      <c r="B240" s="13" t="s">
        <v>506</v>
      </c>
      <c r="C240" s="14" t="n">
        <v>45626</v>
      </c>
      <c r="D240" s="15" t="n">
        <v>27.5</v>
      </c>
    </row>
    <row r="241" customFormat="false" ht="15" hidden="false" customHeight="false" outlineLevel="0" collapsed="false">
      <c r="A241" s="13" t="s">
        <v>507</v>
      </c>
      <c r="B241" s="13" t="s">
        <v>508</v>
      </c>
      <c r="C241" s="14" t="n">
        <v>45626</v>
      </c>
      <c r="D241" s="15" t="n">
        <v>23.5</v>
      </c>
    </row>
    <row r="242" customFormat="false" ht="15" hidden="false" customHeight="false" outlineLevel="0" collapsed="false">
      <c r="A242" s="13" t="s">
        <v>509</v>
      </c>
      <c r="B242" s="13" t="s">
        <v>510</v>
      </c>
      <c r="C242" s="14" t="n">
        <v>45626</v>
      </c>
      <c r="D242" s="15" t="n">
        <v>106.85</v>
      </c>
    </row>
    <row r="243" customFormat="false" ht="15" hidden="false" customHeight="false" outlineLevel="0" collapsed="false">
      <c r="A243" s="13" t="s">
        <v>511</v>
      </c>
      <c r="B243" s="13" t="s">
        <v>512</v>
      </c>
      <c r="C243" s="14" t="n">
        <v>45626</v>
      </c>
      <c r="D243" s="15" t="n">
        <v>43.29</v>
      </c>
    </row>
    <row r="244" customFormat="false" ht="15" hidden="false" customHeight="false" outlineLevel="0" collapsed="false">
      <c r="A244" s="13" t="s">
        <v>513</v>
      </c>
      <c r="B244" s="13" t="s">
        <v>514</v>
      </c>
      <c r="C244" s="14" t="n">
        <v>45627</v>
      </c>
      <c r="D244" s="15" t="n">
        <v>23.54</v>
      </c>
    </row>
    <row r="245" customFormat="false" ht="15" hidden="false" customHeight="false" outlineLevel="0" collapsed="false">
      <c r="A245" s="13" t="s">
        <v>515</v>
      </c>
      <c r="B245" s="13" t="s">
        <v>104</v>
      </c>
      <c r="C245" s="14" t="n">
        <v>45627</v>
      </c>
      <c r="D245" s="15" t="n">
        <v>25.18</v>
      </c>
    </row>
    <row r="246" customFormat="false" ht="15" hidden="false" customHeight="false" outlineLevel="0" collapsed="false">
      <c r="A246" s="13" t="s">
        <v>516</v>
      </c>
      <c r="B246" s="13" t="s">
        <v>517</v>
      </c>
      <c r="C246" s="14" t="n">
        <v>45628</v>
      </c>
      <c r="D246" s="15" t="n">
        <v>19.47</v>
      </c>
    </row>
    <row r="247" customFormat="false" ht="15" hidden="false" customHeight="false" outlineLevel="0" collapsed="false">
      <c r="A247" s="13" t="s">
        <v>518</v>
      </c>
      <c r="B247" s="13" t="s">
        <v>519</v>
      </c>
      <c r="C247" s="14" t="n">
        <v>45628</v>
      </c>
      <c r="D247" s="15" t="n">
        <v>59.2</v>
      </c>
    </row>
    <row r="248" customFormat="false" ht="15" hidden="false" customHeight="false" outlineLevel="0" collapsed="false">
      <c r="A248" s="13" t="s">
        <v>520</v>
      </c>
      <c r="B248" s="13" t="s">
        <v>521</v>
      </c>
      <c r="C248" s="14" t="n">
        <v>45628</v>
      </c>
      <c r="D248" s="15" t="n">
        <v>77.27</v>
      </c>
    </row>
    <row r="249" customFormat="false" ht="15" hidden="false" customHeight="false" outlineLevel="0" collapsed="false">
      <c r="A249" s="13" t="s">
        <v>522</v>
      </c>
      <c r="B249" s="13" t="s">
        <v>523</v>
      </c>
      <c r="C249" s="14" t="n">
        <v>45628</v>
      </c>
      <c r="D249" s="15" t="n">
        <v>38.52</v>
      </c>
    </row>
    <row r="250" customFormat="false" ht="15" hidden="false" customHeight="false" outlineLevel="0" collapsed="false">
      <c r="A250" s="13" t="s">
        <v>524</v>
      </c>
      <c r="B250" s="13" t="s">
        <v>525</v>
      </c>
      <c r="C250" s="14" t="n">
        <v>45628</v>
      </c>
      <c r="D250" s="15" t="n">
        <v>40.17</v>
      </c>
    </row>
    <row r="251" customFormat="false" ht="15" hidden="false" customHeight="false" outlineLevel="0" collapsed="false">
      <c r="A251" s="13" t="s">
        <v>526</v>
      </c>
      <c r="B251" s="13" t="s">
        <v>527</v>
      </c>
      <c r="C251" s="14" t="n">
        <v>45628</v>
      </c>
      <c r="D251" s="15" t="n">
        <v>41.78</v>
      </c>
    </row>
    <row r="252" customFormat="false" ht="15" hidden="false" customHeight="false" outlineLevel="0" collapsed="false">
      <c r="A252" s="13" t="s">
        <v>528</v>
      </c>
      <c r="B252" s="13" t="s">
        <v>529</v>
      </c>
      <c r="C252" s="14" t="n">
        <v>45628</v>
      </c>
      <c r="D252" s="15" t="n">
        <v>31.71</v>
      </c>
    </row>
    <row r="253" customFormat="false" ht="15" hidden="false" customHeight="false" outlineLevel="0" collapsed="false">
      <c r="A253" s="13" t="s">
        <v>530</v>
      </c>
      <c r="B253" s="13" t="s">
        <v>531</v>
      </c>
      <c r="C253" s="14" t="n">
        <v>45628</v>
      </c>
      <c r="D253" s="15" t="n">
        <v>24.29</v>
      </c>
    </row>
    <row r="254" customFormat="false" ht="15" hidden="false" customHeight="false" outlineLevel="0" collapsed="false">
      <c r="A254" s="13" t="s">
        <v>532</v>
      </c>
      <c r="B254" s="13" t="s">
        <v>533</v>
      </c>
      <c r="C254" s="14" t="n">
        <v>45629</v>
      </c>
      <c r="D254" s="15" t="n">
        <v>23.26</v>
      </c>
    </row>
    <row r="255" customFormat="false" ht="15" hidden="false" customHeight="false" outlineLevel="0" collapsed="false">
      <c r="A255" s="13" t="s">
        <v>534</v>
      </c>
      <c r="B255" s="13" t="s">
        <v>535</v>
      </c>
      <c r="C255" s="14" t="n">
        <v>45629</v>
      </c>
      <c r="D255" s="15" t="n">
        <v>41.65</v>
      </c>
    </row>
    <row r="256" customFormat="false" ht="15" hidden="false" customHeight="false" outlineLevel="0" collapsed="false">
      <c r="A256" s="13" t="s">
        <v>536</v>
      </c>
      <c r="B256" s="13" t="s">
        <v>285</v>
      </c>
      <c r="C256" s="14" t="n">
        <v>45629</v>
      </c>
      <c r="D256" s="15" t="n">
        <v>40.64</v>
      </c>
    </row>
    <row r="257" customFormat="false" ht="15" hidden="false" customHeight="false" outlineLevel="0" collapsed="false">
      <c r="A257" s="13" t="s">
        <v>537</v>
      </c>
      <c r="B257" s="13" t="s">
        <v>538</v>
      </c>
      <c r="C257" s="14" t="n">
        <v>45629</v>
      </c>
      <c r="D257" s="15" t="n">
        <v>39.96</v>
      </c>
    </row>
    <row r="258" customFormat="false" ht="15" hidden="false" customHeight="false" outlineLevel="0" collapsed="false">
      <c r="A258" s="13" t="s">
        <v>539</v>
      </c>
      <c r="B258" s="13" t="s">
        <v>295</v>
      </c>
      <c r="C258" s="14" t="n">
        <v>45629</v>
      </c>
      <c r="D258" s="15" t="n">
        <v>76.23</v>
      </c>
    </row>
    <row r="259" customFormat="false" ht="15" hidden="false" customHeight="false" outlineLevel="0" collapsed="false">
      <c r="A259" s="13" t="s">
        <v>540</v>
      </c>
      <c r="B259" s="13" t="s">
        <v>541</v>
      </c>
      <c r="C259" s="14" t="n">
        <v>45629</v>
      </c>
      <c r="D259" s="15" t="n">
        <v>16.14</v>
      </c>
    </row>
    <row r="260" customFormat="false" ht="15" hidden="false" customHeight="false" outlineLevel="0" collapsed="false">
      <c r="A260" s="13" t="s">
        <v>542</v>
      </c>
      <c r="B260" s="13" t="s">
        <v>543</v>
      </c>
      <c r="C260" s="14" t="n">
        <v>45630</v>
      </c>
      <c r="D260" s="15" t="n">
        <v>24.68</v>
      </c>
    </row>
    <row r="261" customFormat="false" ht="15" hidden="false" customHeight="false" outlineLevel="0" collapsed="false">
      <c r="A261" s="13" t="s">
        <v>544</v>
      </c>
      <c r="B261" s="13" t="s">
        <v>545</v>
      </c>
      <c r="C261" s="14" t="n">
        <v>45630</v>
      </c>
      <c r="D261" s="15" t="n">
        <v>25.7</v>
      </c>
    </row>
    <row r="262" customFormat="false" ht="15" hidden="false" customHeight="false" outlineLevel="0" collapsed="false">
      <c r="A262" s="13" t="s">
        <v>546</v>
      </c>
      <c r="B262" s="13" t="s">
        <v>102</v>
      </c>
      <c r="C262" s="14" t="n">
        <v>45630</v>
      </c>
      <c r="D262" s="15" t="n">
        <v>41.75</v>
      </c>
    </row>
    <row r="263" customFormat="false" ht="15" hidden="false" customHeight="false" outlineLevel="0" collapsed="false">
      <c r="A263" s="13" t="s">
        <v>547</v>
      </c>
      <c r="B263" s="13" t="s">
        <v>548</v>
      </c>
      <c r="C263" s="14" t="n">
        <v>45630</v>
      </c>
      <c r="D263" s="15" t="n">
        <v>52.38</v>
      </c>
    </row>
    <row r="264" customFormat="false" ht="15" hidden="false" customHeight="false" outlineLevel="0" collapsed="false">
      <c r="A264" s="13" t="s">
        <v>549</v>
      </c>
      <c r="B264" s="13" t="s">
        <v>550</v>
      </c>
      <c r="C264" s="14" t="n">
        <v>45630</v>
      </c>
      <c r="D264" s="15" t="n">
        <v>37.41</v>
      </c>
    </row>
    <row r="265" customFormat="false" ht="15" hidden="false" customHeight="false" outlineLevel="0" collapsed="false">
      <c r="A265" s="13" t="s">
        <v>551</v>
      </c>
      <c r="B265" s="13" t="s">
        <v>552</v>
      </c>
      <c r="C265" s="14" t="n">
        <v>45630</v>
      </c>
      <c r="D265" s="15" t="n">
        <v>28.99</v>
      </c>
    </row>
    <row r="266" customFormat="false" ht="15" hidden="false" customHeight="false" outlineLevel="0" collapsed="false">
      <c r="A266" s="13" t="s">
        <v>553</v>
      </c>
      <c r="B266" s="13" t="s">
        <v>554</v>
      </c>
      <c r="C266" s="14" t="n">
        <v>45631</v>
      </c>
      <c r="D266" s="15" t="n">
        <v>23.37</v>
      </c>
    </row>
    <row r="267" customFormat="false" ht="15" hidden="false" customHeight="false" outlineLevel="0" collapsed="false">
      <c r="A267" s="13" t="s">
        <v>555</v>
      </c>
      <c r="B267" s="13" t="s">
        <v>556</v>
      </c>
      <c r="C267" s="14" t="n">
        <v>45631</v>
      </c>
      <c r="D267" s="15" t="n">
        <v>53.58</v>
      </c>
    </row>
    <row r="268" customFormat="false" ht="15" hidden="false" customHeight="false" outlineLevel="0" collapsed="false">
      <c r="A268" s="13" t="s">
        <v>557</v>
      </c>
      <c r="B268" s="13" t="s">
        <v>558</v>
      </c>
      <c r="C268" s="14" t="n">
        <v>45632</v>
      </c>
      <c r="D268" s="15" t="n">
        <v>60.86</v>
      </c>
    </row>
    <row r="269" customFormat="false" ht="15" hidden="false" customHeight="false" outlineLevel="0" collapsed="false">
      <c r="A269" s="13" t="s">
        <v>559</v>
      </c>
      <c r="B269" s="13" t="s">
        <v>560</v>
      </c>
      <c r="C269" s="14" t="n">
        <v>45632</v>
      </c>
      <c r="D269" s="15" t="n">
        <v>23.75</v>
      </c>
    </row>
    <row r="270" customFormat="false" ht="15" hidden="false" customHeight="false" outlineLevel="0" collapsed="false">
      <c r="A270" s="13" t="s">
        <v>561</v>
      </c>
      <c r="B270" s="13" t="s">
        <v>188</v>
      </c>
      <c r="C270" s="14" t="n">
        <v>45632</v>
      </c>
      <c r="D270" s="15" t="n">
        <v>29.82</v>
      </c>
    </row>
    <row r="271" customFormat="false" ht="15" hidden="false" customHeight="false" outlineLevel="0" collapsed="false">
      <c r="A271" s="13" t="s">
        <v>562</v>
      </c>
      <c r="B271" s="13" t="s">
        <v>563</v>
      </c>
      <c r="C271" s="14" t="n">
        <v>45632</v>
      </c>
      <c r="D271" s="15" t="n">
        <v>16.39</v>
      </c>
    </row>
    <row r="272" customFormat="false" ht="15" hidden="false" customHeight="false" outlineLevel="0" collapsed="false">
      <c r="A272" s="13" t="s">
        <v>564</v>
      </c>
      <c r="B272" s="13" t="s">
        <v>565</v>
      </c>
      <c r="C272" s="14" t="n">
        <v>45632</v>
      </c>
      <c r="D272" s="15" t="n">
        <v>38.04</v>
      </c>
    </row>
    <row r="273" customFormat="false" ht="15" hidden="false" customHeight="false" outlineLevel="0" collapsed="false">
      <c r="A273" s="13" t="s">
        <v>566</v>
      </c>
      <c r="B273" s="13" t="s">
        <v>567</v>
      </c>
      <c r="C273" s="14" t="n">
        <v>45632</v>
      </c>
      <c r="D273" s="15" t="n">
        <v>35.64</v>
      </c>
    </row>
    <row r="274" customFormat="false" ht="15" hidden="false" customHeight="false" outlineLevel="0" collapsed="false">
      <c r="A274" s="13" t="s">
        <v>568</v>
      </c>
      <c r="B274" s="13" t="s">
        <v>96</v>
      </c>
      <c r="C274" s="14" t="n">
        <v>45632</v>
      </c>
      <c r="D274" s="15" t="n">
        <v>24.9</v>
      </c>
    </row>
    <row r="275" customFormat="false" ht="15" hidden="false" customHeight="false" outlineLevel="0" collapsed="false">
      <c r="A275" s="13" t="s">
        <v>569</v>
      </c>
      <c r="B275" s="13" t="s">
        <v>570</v>
      </c>
      <c r="C275" s="14" t="n">
        <v>45633</v>
      </c>
      <c r="D275" s="15" t="n">
        <v>44.82</v>
      </c>
    </row>
    <row r="276" customFormat="false" ht="15" hidden="false" customHeight="false" outlineLevel="0" collapsed="false">
      <c r="A276" s="13" t="s">
        <v>571</v>
      </c>
      <c r="B276" s="13" t="s">
        <v>116</v>
      </c>
      <c r="C276" s="14" t="n">
        <v>45633</v>
      </c>
      <c r="D276" s="15" t="n">
        <v>47</v>
      </c>
    </row>
    <row r="277" customFormat="false" ht="15" hidden="false" customHeight="false" outlineLevel="0" collapsed="false">
      <c r="A277" s="13" t="s">
        <v>572</v>
      </c>
      <c r="B277" s="13" t="s">
        <v>573</v>
      </c>
      <c r="C277" s="14" t="n">
        <v>45633</v>
      </c>
      <c r="D277" s="15" t="n">
        <v>16.29</v>
      </c>
    </row>
    <row r="278" customFormat="false" ht="15" hidden="false" customHeight="false" outlineLevel="0" collapsed="false">
      <c r="A278" s="13" t="s">
        <v>574</v>
      </c>
      <c r="B278" s="13" t="s">
        <v>575</v>
      </c>
      <c r="C278" s="14" t="n">
        <v>45633</v>
      </c>
      <c r="D278" s="15" t="n">
        <v>25.09</v>
      </c>
    </row>
    <row r="279" customFormat="false" ht="15" hidden="false" customHeight="false" outlineLevel="0" collapsed="false">
      <c r="A279" s="13" t="s">
        <v>576</v>
      </c>
      <c r="B279" s="13" t="s">
        <v>577</v>
      </c>
      <c r="C279" s="14" t="n">
        <v>45634</v>
      </c>
      <c r="D279" s="15" t="n">
        <v>45.96</v>
      </c>
    </row>
    <row r="280" customFormat="false" ht="15" hidden="false" customHeight="false" outlineLevel="0" collapsed="false">
      <c r="A280" s="13" t="s">
        <v>578</v>
      </c>
      <c r="B280" s="13" t="s">
        <v>70</v>
      </c>
      <c r="C280" s="14" t="n">
        <v>45634</v>
      </c>
      <c r="D280" s="15" t="n">
        <v>49.93</v>
      </c>
    </row>
    <row r="281" customFormat="false" ht="15" hidden="false" customHeight="false" outlineLevel="0" collapsed="false">
      <c r="A281" s="13" t="s">
        <v>579</v>
      </c>
      <c r="B281" s="13" t="s">
        <v>219</v>
      </c>
      <c r="C281" s="14" t="n">
        <v>45634</v>
      </c>
      <c r="D281" s="15" t="n">
        <v>56.32</v>
      </c>
    </row>
    <row r="282" customFormat="false" ht="15" hidden="false" customHeight="false" outlineLevel="0" collapsed="false">
      <c r="A282" s="13" t="s">
        <v>580</v>
      </c>
      <c r="B282" s="13" t="s">
        <v>214</v>
      </c>
      <c r="C282" s="14" t="n">
        <v>45634</v>
      </c>
      <c r="D282" s="15" t="n">
        <v>35.79</v>
      </c>
    </row>
    <row r="283" customFormat="false" ht="15" hidden="false" customHeight="false" outlineLevel="0" collapsed="false">
      <c r="A283" s="13" t="s">
        <v>581</v>
      </c>
      <c r="B283" s="13" t="s">
        <v>582</v>
      </c>
      <c r="C283" s="14" t="n">
        <v>45634</v>
      </c>
      <c r="D283" s="15" t="n">
        <v>36.4</v>
      </c>
    </row>
    <row r="284" customFormat="false" ht="15" hidden="false" customHeight="false" outlineLevel="0" collapsed="false">
      <c r="A284" s="13" t="s">
        <v>583</v>
      </c>
      <c r="B284" s="13" t="s">
        <v>584</v>
      </c>
      <c r="C284" s="14" t="n">
        <v>45634</v>
      </c>
      <c r="D284" s="15" t="n">
        <v>23.97</v>
      </c>
    </row>
    <row r="285" customFormat="false" ht="15" hidden="false" customHeight="false" outlineLevel="0" collapsed="false">
      <c r="A285" s="13" t="s">
        <v>585</v>
      </c>
      <c r="B285" s="13" t="s">
        <v>586</v>
      </c>
      <c r="C285" s="14" t="n">
        <v>45635</v>
      </c>
      <c r="D285" s="15" t="n">
        <v>25.84</v>
      </c>
    </row>
    <row r="286" customFormat="false" ht="15" hidden="false" customHeight="false" outlineLevel="0" collapsed="false">
      <c r="A286" s="13" t="s">
        <v>587</v>
      </c>
      <c r="B286" s="13" t="s">
        <v>588</v>
      </c>
      <c r="C286" s="14" t="n">
        <v>45635</v>
      </c>
      <c r="D286" s="15" t="n">
        <v>58.14</v>
      </c>
    </row>
    <row r="287" customFormat="false" ht="15" hidden="false" customHeight="false" outlineLevel="0" collapsed="false">
      <c r="A287" s="13" t="s">
        <v>589</v>
      </c>
      <c r="B287" s="13" t="s">
        <v>590</v>
      </c>
      <c r="C287" s="14" t="n">
        <v>45635</v>
      </c>
      <c r="D287" s="15" t="n">
        <v>34.88</v>
      </c>
    </row>
    <row r="288" customFormat="false" ht="15" hidden="false" customHeight="false" outlineLevel="0" collapsed="false">
      <c r="A288" s="13" t="s">
        <v>591</v>
      </c>
      <c r="B288" s="13" t="s">
        <v>592</v>
      </c>
      <c r="C288" s="14" t="n">
        <v>45635</v>
      </c>
      <c r="D288" s="15" t="n">
        <v>34.76</v>
      </c>
    </row>
    <row r="289" customFormat="false" ht="15" hidden="false" customHeight="false" outlineLevel="0" collapsed="false">
      <c r="A289" s="13" t="s">
        <v>593</v>
      </c>
      <c r="B289" s="13" t="s">
        <v>594</v>
      </c>
      <c r="C289" s="14" t="n">
        <v>45635</v>
      </c>
      <c r="D289" s="15" t="n">
        <v>41.41</v>
      </c>
    </row>
    <row r="290" customFormat="false" ht="15" hidden="false" customHeight="false" outlineLevel="0" collapsed="false">
      <c r="A290" s="13" t="s">
        <v>595</v>
      </c>
      <c r="B290" s="13" t="s">
        <v>596</v>
      </c>
      <c r="C290" s="14" t="n">
        <v>45635</v>
      </c>
      <c r="D290" s="15" t="n">
        <v>19.29</v>
      </c>
    </row>
    <row r="291" customFormat="false" ht="15" hidden="false" customHeight="false" outlineLevel="0" collapsed="false">
      <c r="A291" s="13" t="s">
        <v>597</v>
      </c>
      <c r="B291" s="13" t="s">
        <v>598</v>
      </c>
      <c r="C291" s="14" t="n">
        <v>45636</v>
      </c>
      <c r="D291" s="15" t="n">
        <v>50.72</v>
      </c>
    </row>
    <row r="292" customFormat="false" ht="15" hidden="false" customHeight="false" outlineLevel="0" collapsed="false">
      <c r="A292" s="13" t="s">
        <v>599</v>
      </c>
      <c r="B292" s="13" t="s">
        <v>600</v>
      </c>
      <c r="C292" s="14" t="n">
        <v>45636</v>
      </c>
      <c r="D292" s="15" t="n">
        <v>28.73</v>
      </c>
    </row>
    <row r="293" customFormat="false" ht="15" hidden="false" customHeight="false" outlineLevel="0" collapsed="false">
      <c r="A293" s="13" t="s">
        <v>601</v>
      </c>
      <c r="B293" s="13" t="s">
        <v>225</v>
      </c>
      <c r="C293" s="14" t="n">
        <v>45636</v>
      </c>
      <c r="D293" s="15" t="n">
        <v>30.33</v>
      </c>
    </row>
    <row r="294" customFormat="false" ht="15" hidden="false" customHeight="false" outlineLevel="0" collapsed="false">
      <c r="A294" s="13" t="s">
        <v>602</v>
      </c>
      <c r="B294" s="13" t="s">
        <v>603</v>
      </c>
      <c r="C294" s="14" t="n">
        <v>45636</v>
      </c>
      <c r="D294" s="15" t="n">
        <v>21.15</v>
      </c>
    </row>
    <row r="295" customFormat="false" ht="15" hidden="false" customHeight="false" outlineLevel="0" collapsed="false">
      <c r="A295" s="13" t="s">
        <v>604</v>
      </c>
      <c r="B295" s="13" t="s">
        <v>605</v>
      </c>
      <c r="C295" s="14" t="n">
        <v>45636</v>
      </c>
      <c r="D295" s="15" t="n">
        <v>20.44</v>
      </c>
    </row>
    <row r="296" customFormat="false" ht="15" hidden="false" customHeight="false" outlineLevel="0" collapsed="false">
      <c r="A296" s="13" t="s">
        <v>606</v>
      </c>
      <c r="B296" s="13" t="s">
        <v>607</v>
      </c>
      <c r="C296" s="14" t="n">
        <v>45636</v>
      </c>
      <c r="D296" s="15" t="n">
        <v>21.92</v>
      </c>
    </row>
    <row r="297" customFormat="false" ht="15" hidden="false" customHeight="false" outlineLevel="0" collapsed="false">
      <c r="A297" s="13" t="s">
        <v>608</v>
      </c>
      <c r="B297" s="13" t="s">
        <v>609</v>
      </c>
      <c r="C297" s="14" t="n">
        <v>45636</v>
      </c>
      <c r="D297" s="15" t="n">
        <v>22.48</v>
      </c>
    </row>
    <row r="298" customFormat="false" ht="15" hidden="false" customHeight="false" outlineLevel="0" collapsed="false">
      <c r="A298" s="13" t="s">
        <v>610</v>
      </c>
      <c r="B298" s="13" t="s">
        <v>182</v>
      </c>
      <c r="C298" s="14" t="n">
        <v>45636</v>
      </c>
      <c r="D298" s="15" t="n">
        <v>86.69</v>
      </c>
    </row>
    <row r="299" customFormat="false" ht="15" hidden="false" customHeight="false" outlineLevel="0" collapsed="false">
      <c r="A299" s="13" t="s">
        <v>611</v>
      </c>
      <c r="B299" s="13" t="s">
        <v>52</v>
      </c>
      <c r="C299" s="14" t="n">
        <v>45636</v>
      </c>
      <c r="D299" s="15" t="n">
        <v>38.28</v>
      </c>
    </row>
    <row r="300" customFormat="false" ht="15" hidden="false" customHeight="false" outlineLevel="0" collapsed="false">
      <c r="A300" s="13" t="s">
        <v>612</v>
      </c>
      <c r="B300" s="13" t="s">
        <v>613</v>
      </c>
      <c r="C300" s="14" t="n">
        <v>45637</v>
      </c>
      <c r="D300" s="15" t="n">
        <v>24.11</v>
      </c>
    </row>
    <row r="301" customFormat="false" ht="15" hidden="false" customHeight="false" outlineLevel="0" collapsed="false">
      <c r="A301" s="13" t="s">
        <v>614</v>
      </c>
      <c r="B301" s="13" t="s">
        <v>615</v>
      </c>
      <c r="C301" s="14" t="n">
        <v>45637</v>
      </c>
      <c r="D301" s="15" t="n">
        <v>25.73</v>
      </c>
    </row>
    <row r="302" customFormat="false" ht="15" hidden="false" customHeight="false" outlineLevel="0" collapsed="false">
      <c r="A302" s="13" t="s">
        <v>616</v>
      </c>
      <c r="B302" s="13" t="s">
        <v>316</v>
      </c>
      <c r="C302" s="14" t="n">
        <v>45637</v>
      </c>
      <c r="D302" s="15" t="n">
        <v>40.83</v>
      </c>
    </row>
    <row r="303" customFormat="false" ht="15" hidden="false" customHeight="false" outlineLevel="0" collapsed="false">
      <c r="A303" s="13" t="s">
        <v>617</v>
      </c>
      <c r="B303" s="13" t="s">
        <v>618</v>
      </c>
      <c r="C303" s="14" t="n">
        <v>45637</v>
      </c>
      <c r="D303" s="15" t="n">
        <v>41.79</v>
      </c>
    </row>
    <row r="304" customFormat="false" ht="15" hidden="false" customHeight="false" outlineLevel="0" collapsed="false">
      <c r="A304" s="13" t="s">
        <v>619</v>
      </c>
      <c r="B304" s="13" t="s">
        <v>620</v>
      </c>
      <c r="C304" s="14" t="n">
        <v>45637</v>
      </c>
      <c r="D304" s="15" t="n">
        <v>41.48</v>
      </c>
    </row>
    <row r="305" customFormat="false" ht="15" hidden="false" customHeight="false" outlineLevel="0" collapsed="false">
      <c r="A305" s="13" t="s">
        <v>621</v>
      </c>
      <c r="B305" s="13" t="s">
        <v>622</v>
      </c>
      <c r="C305" s="14" t="n">
        <v>45637</v>
      </c>
      <c r="D305" s="15" t="n">
        <v>35.07</v>
      </c>
    </row>
    <row r="306" customFormat="false" ht="15" hidden="false" customHeight="false" outlineLevel="0" collapsed="false">
      <c r="A306" s="13" t="s">
        <v>623</v>
      </c>
      <c r="B306" s="13" t="s">
        <v>624</v>
      </c>
      <c r="C306" s="14" t="n">
        <v>45638</v>
      </c>
      <c r="D306" s="15" t="n">
        <v>31.16</v>
      </c>
    </row>
    <row r="307" customFormat="false" ht="15" hidden="false" customHeight="false" outlineLevel="0" collapsed="false">
      <c r="A307" s="13" t="s">
        <v>625</v>
      </c>
      <c r="B307" s="13" t="s">
        <v>626</v>
      </c>
      <c r="C307" s="14" t="n">
        <v>45638</v>
      </c>
      <c r="D307" s="15" t="n">
        <v>42.86</v>
      </c>
    </row>
    <row r="308" customFormat="false" ht="15" hidden="false" customHeight="false" outlineLevel="0" collapsed="false">
      <c r="A308" s="13" t="s">
        <v>627</v>
      </c>
      <c r="B308" s="13" t="s">
        <v>174</v>
      </c>
      <c r="C308" s="14" t="n">
        <v>45638</v>
      </c>
      <c r="D308" s="15" t="n">
        <v>34.37</v>
      </c>
    </row>
    <row r="309" customFormat="false" ht="15" hidden="false" customHeight="false" outlineLevel="0" collapsed="false">
      <c r="A309" s="13" t="s">
        <v>628</v>
      </c>
      <c r="B309" s="13" t="s">
        <v>629</v>
      </c>
      <c r="C309" s="14" t="n">
        <v>45638</v>
      </c>
      <c r="D309" s="15" t="n">
        <v>65.54</v>
      </c>
    </row>
    <row r="310" customFormat="false" ht="15" hidden="false" customHeight="false" outlineLevel="0" collapsed="false">
      <c r="A310" s="13" t="s">
        <v>630</v>
      </c>
      <c r="B310" s="13" t="s">
        <v>94</v>
      </c>
      <c r="C310" s="14" t="n">
        <v>45638</v>
      </c>
      <c r="D310" s="15" t="n">
        <v>28.94</v>
      </c>
    </row>
    <row r="311" customFormat="false" ht="15" hidden="false" customHeight="false" outlineLevel="0" collapsed="false">
      <c r="A311" s="13" t="s">
        <v>631</v>
      </c>
      <c r="B311" s="13" t="s">
        <v>168</v>
      </c>
      <c r="C311" s="14" t="n">
        <v>45638</v>
      </c>
      <c r="D311" s="15" t="n">
        <v>35.07</v>
      </c>
    </row>
    <row r="312" customFormat="false" ht="15" hidden="false" customHeight="false" outlineLevel="0" collapsed="false">
      <c r="A312" s="13" t="s">
        <v>632</v>
      </c>
      <c r="B312" s="13" t="s">
        <v>633</v>
      </c>
      <c r="C312" s="14" t="n">
        <v>45639</v>
      </c>
      <c r="D312" s="15" t="n">
        <v>29.47</v>
      </c>
    </row>
    <row r="313" customFormat="false" ht="15" hidden="false" customHeight="false" outlineLevel="0" collapsed="false">
      <c r="A313" s="13" t="s">
        <v>634</v>
      </c>
      <c r="B313" s="13" t="s">
        <v>635</v>
      </c>
      <c r="C313" s="14" t="n">
        <v>45639</v>
      </c>
      <c r="D313" s="15" t="n">
        <v>50.83</v>
      </c>
    </row>
    <row r="314" customFormat="false" ht="15" hidden="false" customHeight="false" outlineLevel="0" collapsed="false">
      <c r="A314" s="13" t="s">
        <v>636</v>
      </c>
      <c r="B314" s="13" t="s">
        <v>637</v>
      </c>
      <c r="C314" s="14" t="n">
        <v>45639</v>
      </c>
      <c r="D314" s="15" t="n">
        <v>36.35</v>
      </c>
    </row>
    <row r="315" customFormat="false" ht="15" hidden="false" customHeight="false" outlineLevel="0" collapsed="false">
      <c r="A315" s="13" t="s">
        <v>638</v>
      </c>
      <c r="B315" s="13" t="s">
        <v>180</v>
      </c>
      <c r="C315" s="14" t="n">
        <v>45639</v>
      </c>
      <c r="D315" s="15" t="n">
        <v>22.45</v>
      </c>
    </row>
    <row r="316" customFormat="false" ht="15" hidden="false" customHeight="false" outlineLevel="0" collapsed="false">
      <c r="A316" s="13" t="s">
        <v>639</v>
      </c>
      <c r="B316" s="13" t="s">
        <v>640</v>
      </c>
      <c r="C316" s="14" t="n">
        <v>45639</v>
      </c>
      <c r="D316" s="15" t="n">
        <v>26.43</v>
      </c>
    </row>
    <row r="317" customFormat="false" ht="15" hidden="false" customHeight="false" outlineLevel="0" collapsed="false">
      <c r="A317" s="13" t="s">
        <v>641</v>
      </c>
      <c r="B317" s="13" t="s">
        <v>642</v>
      </c>
      <c r="C317" s="14" t="n">
        <v>45639</v>
      </c>
      <c r="D317" s="15" t="n">
        <v>29.79</v>
      </c>
    </row>
    <row r="318" customFormat="false" ht="15" hidden="false" customHeight="false" outlineLevel="0" collapsed="false">
      <c r="A318" s="13" t="s">
        <v>643</v>
      </c>
      <c r="B318" s="13" t="s">
        <v>311</v>
      </c>
      <c r="C318" s="14" t="n">
        <v>45639</v>
      </c>
      <c r="D318" s="15" t="n">
        <v>50.48</v>
      </c>
    </row>
    <row r="319" customFormat="false" ht="15" hidden="false" customHeight="false" outlineLevel="0" collapsed="false">
      <c r="A319" s="13" t="s">
        <v>644</v>
      </c>
      <c r="B319" s="13" t="s">
        <v>645</v>
      </c>
      <c r="C319" s="14" t="n">
        <v>45639</v>
      </c>
      <c r="D319" s="15" t="n">
        <v>41.09</v>
      </c>
    </row>
    <row r="320" customFormat="false" ht="15" hidden="false" customHeight="false" outlineLevel="0" collapsed="false">
      <c r="A320" s="13" t="s">
        <v>646</v>
      </c>
      <c r="B320" s="13" t="s">
        <v>231</v>
      </c>
      <c r="C320" s="14" t="n">
        <v>45640</v>
      </c>
      <c r="D320" s="15" t="n">
        <v>51.15</v>
      </c>
    </row>
    <row r="321" customFormat="false" ht="15" hidden="false" customHeight="false" outlineLevel="0" collapsed="false">
      <c r="A321" s="13" t="s">
        <v>647</v>
      </c>
      <c r="B321" s="13" t="s">
        <v>648</v>
      </c>
      <c r="C321" s="14" t="n">
        <v>45640</v>
      </c>
      <c r="D321" s="15" t="n">
        <v>43.66</v>
      </c>
    </row>
    <row r="322" customFormat="false" ht="15" hidden="false" customHeight="false" outlineLevel="0" collapsed="false">
      <c r="A322" s="13" t="s">
        <v>649</v>
      </c>
      <c r="B322" s="13" t="s">
        <v>650</v>
      </c>
      <c r="C322" s="14" t="n">
        <v>45640</v>
      </c>
      <c r="D322" s="15" t="n">
        <v>53.74</v>
      </c>
    </row>
    <row r="323" customFormat="false" ht="15" hidden="false" customHeight="false" outlineLevel="0" collapsed="false">
      <c r="A323" s="13" t="s">
        <v>651</v>
      </c>
      <c r="B323" s="13" t="s">
        <v>652</v>
      </c>
      <c r="C323" s="14" t="n">
        <v>45640</v>
      </c>
      <c r="D323" s="15" t="n">
        <v>27.81</v>
      </c>
    </row>
    <row r="324" customFormat="false" ht="15" hidden="false" customHeight="false" outlineLevel="0" collapsed="false">
      <c r="A324" s="13" t="s">
        <v>653</v>
      </c>
      <c r="B324" s="13" t="s">
        <v>253</v>
      </c>
      <c r="C324" s="14" t="n">
        <v>45640</v>
      </c>
      <c r="D324" s="15" t="n">
        <v>20.46</v>
      </c>
    </row>
    <row r="325" customFormat="false" ht="15" hidden="false" customHeight="false" outlineLevel="0" collapsed="false">
      <c r="A325" s="13" t="s">
        <v>654</v>
      </c>
      <c r="B325" s="13" t="s">
        <v>108</v>
      </c>
      <c r="C325" s="14" t="n">
        <v>45640</v>
      </c>
      <c r="D325" s="15" t="n">
        <v>68.97</v>
      </c>
    </row>
    <row r="326" customFormat="false" ht="15" hidden="false" customHeight="false" outlineLevel="0" collapsed="false">
      <c r="A326" s="13" t="s">
        <v>655</v>
      </c>
      <c r="B326" s="13" t="s">
        <v>656</v>
      </c>
      <c r="C326" s="14" t="n">
        <v>45641</v>
      </c>
      <c r="D326" s="15" t="n">
        <v>48.66</v>
      </c>
    </row>
    <row r="327" customFormat="false" ht="15" hidden="false" customHeight="false" outlineLevel="0" collapsed="false">
      <c r="A327" s="13" t="s">
        <v>657</v>
      </c>
      <c r="B327" s="13" t="s">
        <v>658</v>
      </c>
      <c r="C327" s="14" t="n">
        <v>45641</v>
      </c>
      <c r="D327" s="15" t="n">
        <v>34.01</v>
      </c>
    </row>
    <row r="328" customFormat="false" ht="15" hidden="false" customHeight="false" outlineLevel="0" collapsed="false">
      <c r="A328" s="13" t="s">
        <v>659</v>
      </c>
      <c r="B328" s="13" t="s">
        <v>249</v>
      </c>
      <c r="C328" s="14" t="n">
        <v>45641</v>
      </c>
      <c r="D328" s="15" t="n">
        <v>32.57</v>
      </c>
    </row>
    <row r="329" customFormat="false" ht="15" hidden="false" customHeight="false" outlineLevel="0" collapsed="false">
      <c r="A329" s="13" t="s">
        <v>660</v>
      </c>
      <c r="B329" s="13" t="s">
        <v>661</v>
      </c>
      <c r="C329" s="14" t="n">
        <v>45641</v>
      </c>
      <c r="D329" s="15" t="n">
        <v>37.19</v>
      </c>
    </row>
    <row r="330" customFormat="false" ht="15" hidden="false" customHeight="false" outlineLevel="0" collapsed="false">
      <c r="A330" s="13" t="s">
        <v>662</v>
      </c>
      <c r="B330" s="13" t="s">
        <v>166</v>
      </c>
      <c r="C330" s="14" t="n">
        <v>45641</v>
      </c>
      <c r="D330" s="15" t="n">
        <v>18.98</v>
      </c>
    </row>
    <row r="331" customFormat="false" ht="15" hidden="false" customHeight="false" outlineLevel="0" collapsed="false">
      <c r="A331" s="13" t="s">
        <v>663</v>
      </c>
      <c r="B331" s="13" t="s">
        <v>664</v>
      </c>
      <c r="C331" s="14" t="n">
        <v>45642</v>
      </c>
      <c r="D331" s="15" t="n">
        <v>34.7</v>
      </c>
    </row>
    <row r="332" customFormat="false" ht="15" hidden="false" customHeight="false" outlineLevel="0" collapsed="false">
      <c r="A332" s="13" t="s">
        <v>665</v>
      </c>
      <c r="B332" s="13" t="s">
        <v>390</v>
      </c>
      <c r="C332" s="14" t="n">
        <v>45642</v>
      </c>
      <c r="D332" s="15" t="n">
        <v>28.08</v>
      </c>
    </row>
    <row r="333" customFormat="false" ht="15" hidden="false" customHeight="false" outlineLevel="0" collapsed="false">
      <c r="A333" s="13" t="s">
        <v>666</v>
      </c>
      <c r="B333" s="13" t="s">
        <v>188</v>
      </c>
      <c r="C333" s="14" t="n">
        <v>45642</v>
      </c>
      <c r="D333" s="15" t="n">
        <v>50.9</v>
      </c>
    </row>
    <row r="334" customFormat="false" ht="15" hidden="false" customHeight="false" outlineLevel="0" collapsed="false">
      <c r="A334" s="13" t="s">
        <v>667</v>
      </c>
      <c r="B334" s="13" t="s">
        <v>668</v>
      </c>
      <c r="C334" s="14" t="n">
        <v>45642</v>
      </c>
      <c r="D334" s="15" t="n">
        <v>19.2</v>
      </c>
    </row>
    <row r="335" customFormat="false" ht="15" hidden="false" customHeight="false" outlineLevel="0" collapsed="false">
      <c r="A335" s="13" t="s">
        <v>669</v>
      </c>
      <c r="B335" s="13" t="s">
        <v>670</v>
      </c>
      <c r="C335" s="14" t="n">
        <v>45643</v>
      </c>
      <c r="D335" s="15" t="n">
        <v>52.96</v>
      </c>
    </row>
    <row r="336" customFormat="false" ht="15" hidden="false" customHeight="false" outlineLevel="0" collapsed="false">
      <c r="A336" s="13" t="s">
        <v>671</v>
      </c>
      <c r="B336" s="13" t="s">
        <v>62</v>
      </c>
      <c r="C336" s="14" t="n">
        <v>45643</v>
      </c>
      <c r="D336" s="15" t="n">
        <v>65.36</v>
      </c>
    </row>
    <row r="337" customFormat="false" ht="15" hidden="false" customHeight="false" outlineLevel="0" collapsed="false">
      <c r="A337" s="13" t="s">
        <v>672</v>
      </c>
      <c r="B337" s="13" t="s">
        <v>673</v>
      </c>
      <c r="C337" s="14" t="n">
        <v>45643</v>
      </c>
      <c r="D337" s="15" t="n">
        <v>44.82</v>
      </c>
    </row>
    <row r="338" customFormat="false" ht="15" hidden="false" customHeight="false" outlineLevel="0" collapsed="false">
      <c r="A338" s="13" t="s">
        <v>674</v>
      </c>
      <c r="B338" s="13" t="s">
        <v>54</v>
      </c>
      <c r="C338" s="14" t="n">
        <v>45643</v>
      </c>
      <c r="D338" s="15" t="n">
        <v>20.59</v>
      </c>
    </row>
    <row r="339" customFormat="false" ht="15" hidden="false" customHeight="false" outlineLevel="0" collapsed="false">
      <c r="A339" s="13" t="s">
        <v>675</v>
      </c>
      <c r="B339" s="13" t="s">
        <v>676</v>
      </c>
      <c r="C339" s="14" t="n">
        <v>45643</v>
      </c>
      <c r="D339" s="15" t="n">
        <v>31.52</v>
      </c>
    </row>
    <row r="340" customFormat="false" ht="15" hidden="false" customHeight="false" outlineLevel="0" collapsed="false">
      <c r="A340" s="13" t="s">
        <v>677</v>
      </c>
      <c r="B340" s="13" t="s">
        <v>678</v>
      </c>
      <c r="C340" s="14" t="n">
        <v>45643</v>
      </c>
      <c r="D340" s="15" t="n">
        <v>31.57</v>
      </c>
    </row>
    <row r="341" customFormat="false" ht="15" hidden="false" customHeight="false" outlineLevel="0" collapsed="false">
      <c r="A341" s="13" t="s">
        <v>679</v>
      </c>
      <c r="B341" s="13" t="s">
        <v>680</v>
      </c>
      <c r="C341" s="14" t="n">
        <v>45643</v>
      </c>
      <c r="D341" s="15" t="n">
        <v>29.85</v>
      </c>
    </row>
    <row r="342" customFormat="false" ht="15" hidden="false" customHeight="false" outlineLevel="0" collapsed="false">
      <c r="A342" s="13" t="s">
        <v>681</v>
      </c>
      <c r="B342" s="13" t="s">
        <v>682</v>
      </c>
      <c r="C342" s="14" t="n">
        <v>45644</v>
      </c>
      <c r="D342" s="15" t="n">
        <v>81.71</v>
      </c>
    </row>
    <row r="343" customFormat="false" ht="15" hidden="false" customHeight="false" outlineLevel="0" collapsed="false">
      <c r="A343" s="13" t="s">
        <v>683</v>
      </c>
      <c r="B343" s="13" t="s">
        <v>684</v>
      </c>
      <c r="C343" s="14" t="n">
        <v>45644</v>
      </c>
      <c r="D343" s="15" t="n">
        <v>21.55</v>
      </c>
    </row>
    <row r="344" customFormat="false" ht="15" hidden="false" customHeight="false" outlineLevel="0" collapsed="false">
      <c r="A344" s="13" t="s">
        <v>685</v>
      </c>
      <c r="B344" s="13" t="s">
        <v>686</v>
      </c>
      <c r="C344" s="14" t="n">
        <v>45644</v>
      </c>
      <c r="D344" s="15" t="n">
        <v>25.83</v>
      </c>
    </row>
    <row r="345" customFormat="false" ht="15" hidden="false" customHeight="false" outlineLevel="0" collapsed="false">
      <c r="A345" s="13" t="s">
        <v>687</v>
      </c>
      <c r="B345" s="13" t="s">
        <v>688</v>
      </c>
      <c r="C345" s="14" t="n">
        <v>45644</v>
      </c>
      <c r="D345" s="15" t="n">
        <v>29.7</v>
      </c>
    </row>
    <row r="346" customFormat="false" ht="15" hidden="false" customHeight="false" outlineLevel="0" collapsed="false">
      <c r="A346" s="13" t="s">
        <v>689</v>
      </c>
      <c r="B346" s="13" t="s">
        <v>690</v>
      </c>
      <c r="C346" s="14" t="n">
        <v>45645</v>
      </c>
      <c r="D346" s="15" t="n">
        <v>55.55</v>
      </c>
    </row>
    <row r="347" customFormat="false" ht="15" hidden="false" customHeight="false" outlineLevel="0" collapsed="false">
      <c r="A347" s="13" t="s">
        <v>691</v>
      </c>
      <c r="B347" s="13" t="s">
        <v>692</v>
      </c>
      <c r="C347" s="14" t="n">
        <v>45645</v>
      </c>
      <c r="D347" s="15" t="n">
        <v>40.29</v>
      </c>
    </row>
    <row r="348" customFormat="false" ht="15" hidden="false" customHeight="false" outlineLevel="0" collapsed="false">
      <c r="A348" s="13" t="s">
        <v>693</v>
      </c>
      <c r="B348" s="13" t="s">
        <v>694</v>
      </c>
      <c r="C348" s="14" t="n">
        <v>45645</v>
      </c>
      <c r="D348" s="15" t="n">
        <v>20.9</v>
      </c>
    </row>
    <row r="349" customFormat="false" ht="15" hidden="false" customHeight="false" outlineLevel="0" collapsed="false">
      <c r="A349" s="13" t="s">
        <v>695</v>
      </c>
      <c r="B349" s="13" t="s">
        <v>164</v>
      </c>
      <c r="C349" s="14" t="n">
        <v>45645</v>
      </c>
      <c r="D349" s="15" t="n">
        <v>39.16</v>
      </c>
    </row>
    <row r="350" customFormat="false" ht="15" hidden="false" customHeight="false" outlineLevel="0" collapsed="false">
      <c r="A350" s="13" t="s">
        <v>696</v>
      </c>
      <c r="B350" s="13" t="s">
        <v>697</v>
      </c>
      <c r="C350" s="14" t="n">
        <v>45645</v>
      </c>
      <c r="D350" s="15" t="n">
        <v>38.78</v>
      </c>
    </row>
    <row r="351" customFormat="false" ht="15" hidden="false" customHeight="false" outlineLevel="0" collapsed="false">
      <c r="A351" s="13" t="s">
        <v>698</v>
      </c>
      <c r="B351" s="13" t="s">
        <v>699</v>
      </c>
      <c r="C351" s="14" t="n">
        <v>45645</v>
      </c>
      <c r="D351" s="15" t="n">
        <v>20.33</v>
      </c>
    </row>
    <row r="352" customFormat="false" ht="15" hidden="false" customHeight="false" outlineLevel="0" collapsed="false">
      <c r="A352" s="13" t="s">
        <v>700</v>
      </c>
      <c r="B352" s="13" t="s">
        <v>701</v>
      </c>
      <c r="C352" s="14" t="n">
        <v>45645</v>
      </c>
      <c r="D352" s="15" t="n">
        <v>77.89</v>
      </c>
    </row>
    <row r="353" customFormat="false" ht="15" hidden="false" customHeight="false" outlineLevel="0" collapsed="false">
      <c r="A353" s="13" t="s">
        <v>702</v>
      </c>
      <c r="B353" s="13" t="s">
        <v>703</v>
      </c>
      <c r="C353" s="14" t="n">
        <v>45645</v>
      </c>
      <c r="D353" s="15" t="n">
        <v>50.39</v>
      </c>
    </row>
    <row r="354" customFormat="false" ht="15" hidden="false" customHeight="false" outlineLevel="0" collapsed="false">
      <c r="A354" s="13" t="s">
        <v>704</v>
      </c>
      <c r="B354" s="13" t="s">
        <v>705</v>
      </c>
      <c r="C354" s="14" t="n">
        <v>45646</v>
      </c>
      <c r="D354" s="15" t="n">
        <v>43.65</v>
      </c>
    </row>
    <row r="355" customFormat="false" ht="15" hidden="false" customHeight="false" outlineLevel="0" collapsed="false">
      <c r="A355" s="13" t="s">
        <v>706</v>
      </c>
      <c r="B355" s="13" t="s">
        <v>100</v>
      </c>
      <c r="C355" s="14" t="n">
        <v>45646</v>
      </c>
      <c r="D355" s="15" t="n">
        <v>56.8</v>
      </c>
    </row>
    <row r="356" customFormat="false" ht="15" hidden="false" customHeight="false" outlineLevel="0" collapsed="false">
      <c r="A356" s="13" t="s">
        <v>707</v>
      </c>
      <c r="B356" s="13" t="s">
        <v>708</v>
      </c>
      <c r="C356" s="14" t="n">
        <v>45646</v>
      </c>
      <c r="D356" s="15" t="n">
        <v>64.89</v>
      </c>
    </row>
    <row r="357" customFormat="false" ht="15" hidden="false" customHeight="false" outlineLevel="0" collapsed="false">
      <c r="A357" s="13" t="s">
        <v>709</v>
      </c>
      <c r="B357" s="13" t="s">
        <v>710</v>
      </c>
      <c r="C357" s="14" t="n">
        <v>45646</v>
      </c>
      <c r="D357" s="15" t="n">
        <v>20.33</v>
      </c>
    </row>
    <row r="358" customFormat="false" ht="15" hidden="false" customHeight="false" outlineLevel="0" collapsed="false">
      <c r="A358" s="13" t="s">
        <v>711</v>
      </c>
      <c r="B358" s="13" t="s">
        <v>712</v>
      </c>
      <c r="C358" s="14" t="n">
        <v>45646</v>
      </c>
      <c r="D358" s="15" t="n">
        <v>61.5</v>
      </c>
    </row>
    <row r="359" customFormat="false" ht="15" hidden="false" customHeight="false" outlineLevel="0" collapsed="false">
      <c r="A359" s="13" t="s">
        <v>713</v>
      </c>
      <c r="B359" s="13" t="s">
        <v>714</v>
      </c>
      <c r="C359" s="14" t="n">
        <v>45647</v>
      </c>
      <c r="D359" s="15" t="n">
        <v>35.84</v>
      </c>
    </row>
    <row r="360" customFormat="false" ht="15" hidden="false" customHeight="false" outlineLevel="0" collapsed="false">
      <c r="A360" s="13" t="s">
        <v>715</v>
      </c>
      <c r="B360" s="13" t="s">
        <v>716</v>
      </c>
      <c r="C360" s="14" t="n">
        <v>45647</v>
      </c>
      <c r="D360" s="15" t="n">
        <v>20.48</v>
      </c>
    </row>
    <row r="361" customFormat="false" ht="15" hidden="false" customHeight="false" outlineLevel="0" collapsed="false">
      <c r="A361" s="13" t="s">
        <v>717</v>
      </c>
      <c r="B361" s="13" t="s">
        <v>718</v>
      </c>
      <c r="C361" s="14" t="n">
        <v>45647</v>
      </c>
      <c r="D361" s="15" t="n">
        <v>11.73</v>
      </c>
    </row>
    <row r="362" customFormat="false" ht="15" hidden="false" customHeight="false" outlineLevel="0" collapsed="false">
      <c r="A362" s="13" t="s">
        <v>719</v>
      </c>
      <c r="B362" s="13" t="s">
        <v>720</v>
      </c>
      <c r="C362" s="14" t="n">
        <v>45647</v>
      </c>
      <c r="D362" s="15" t="n">
        <v>39.72</v>
      </c>
    </row>
    <row r="363" customFormat="false" ht="15" hidden="false" customHeight="false" outlineLevel="0" collapsed="false">
      <c r="A363" s="13" t="s">
        <v>721</v>
      </c>
      <c r="B363" s="13" t="s">
        <v>722</v>
      </c>
      <c r="C363" s="14" t="n">
        <v>45647</v>
      </c>
      <c r="D363" s="15" t="n">
        <v>68.46</v>
      </c>
    </row>
    <row r="364" customFormat="false" ht="15" hidden="false" customHeight="false" outlineLevel="0" collapsed="false">
      <c r="A364" s="13" t="s">
        <v>723</v>
      </c>
      <c r="B364" s="13" t="s">
        <v>150</v>
      </c>
      <c r="C364" s="14" t="n">
        <v>45648</v>
      </c>
      <c r="D364" s="15" t="n">
        <v>42.1</v>
      </c>
    </row>
    <row r="365" customFormat="false" ht="15" hidden="false" customHeight="false" outlineLevel="0" collapsed="false">
      <c r="A365" s="13" t="s">
        <v>724</v>
      </c>
      <c r="B365" s="13" t="s">
        <v>725</v>
      </c>
      <c r="C365" s="14" t="n">
        <v>45648</v>
      </c>
      <c r="D365" s="15" t="n">
        <v>32.79</v>
      </c>
    </row>
    <row r="366" customFormat="false" ht="15" hidden="false" customHeight="false" outlineLevel="0" collapsed="false">
      <c r="A366" s="13" t="s">
        <v>726</v>
      </c>
      <c r="B366" s="13" t="s">
        <v>128</v>
      </c>
      <c r="C366" s="14" t="n">
        <v>45648</v>
      </c>
      <c r="D366" s="15" t="n">
        <v>17.25</v>
      </c>
    </row>
    <row r="367" customFormat="false" ht="15" hidden="false" customHeight="false" outlineLevel="0" collapsed="false">
      <c r="A367" s="13" t="s">
        <v>727</v>
      </c>
      <c r="B367" s="13" t="s">
        <v>728</v>
      </c>
      <c r="C367" s="14" t="n">
        <v>45648</v>
      </c>
      <c r="D367" s="15" t="n">
        <v>25.75</v>
      </c>
    </row>
    <row r="368" customFormat="false" ht="15" hidden="false" customHeight="false" outlineLevel="0" collapsed="false">
      <c r="A368" s="13" t="s">
        <v>729</v>
      </c>
      <c r="B368" s="13" t="s">
        <v>730</v>
      </c>
      <c r="C368" s="14" t="n">
        <v>45648</v>
      </c>
      <c r="D368" s="15" t="n">
        <v>82.02</v>
      </c>
    </row>
    <row r="369" customFormat="false" ht="15" hidden="false" customHeight="false" outlineLevel="0" collapsed="false">
      <c r="A369" s="13" t="s">
        <v>731</v>
      </c>
      <c r="B369" s="13" t="s">
        <v>210</v>
      </c>
      <c r="C369" s="14" t="n">
        <v>45648</v>
      </c>
      <c r="D369" s="15" t="n">
        <v>28.39</v>
      </c>
    </row>
    <row r="370" customFormat="false" ht="15" hidden="false" customHeight="false" outlineLevel="0" collapsed="false">
      <c r="A370" s="13" t="s">
        <v>732</v>
      </c>
      <c r="B370" s="13" t="s">
        <v>733</v>
      </c>
      <c r="C370" s="14" t="n">
        <v>45648</v>
      </c>
      <c r="D370" s="15" t="n">
        <v>28.14</v>
      </c>
    </row>
    <row r="371" customFormat="false" ht="15" hidden="false" customHeight="false" outlineLevel="0" collapsed="false">
      <c r="A371" s="13" t="s">
        <v>734</v>
      </c>
      <c r="B371" s="13" t="s">
        <v>480</v>
      </c>
      <c r="C371" s="14" t="n">
        <v>45648</v>
      </c>
      <c r="D371" s="15" t="n">
        <v>34.1</v>
      </c>
    </row>
    <row r="372" customFormat="false" ht="15" hidden="false" customHeight="false" outlineLevel="0" collapsed="false">
      <c r="A372" s="13" t="s">
        <v>735</v>
      </c>
      <c r="B372" s="13" t="s">
        <v>736</v>
      </c>
      <c r="C372" s="14" t="n">
        <v>45648</v>
      </c>
      <c r="D372" s="15" t="n">
        <v>35.13</v>
      </c>
    </row>
    <row r="373" customFormat="false" ht="15" hidden="false" customHeight="false" outlineLevel="0" collapsed="false">
      <c r="A373" s="13" t="s">
        <v>737</v>
      </c>
      <c r="B373" s="13" t="s">
        <v>126</v>
      </c>
      <c r="C373" s="14" t="n">
        <v>45649</v>
      </c>
      <c r="D373" s="15" t="n">
        <v>48.44</v>
      </c>
    </row>
    <row r="374" customFormat="false" ht="15" hidden="false" customHeight="false" outlineLevel="0" collapsed="false">
      <c r="A374" s="13" t="s">
        <v>738</v>
      </c>
      <c r="B374" s="13" t="s">
        <v>739</v>
      </c>
      <c r="C374" s="14" t="n">
        <v>45649</v>
      </c>
      <c r="D374" s="15" t="n">
        <v>19.8</v>
      </c>
    </row>
    <row r="375" customFormat="false" ht="15" hidden="false" customHeight="false" outlineLevel="0" collapsed="false">
      <c r="A375" s="13" t="s">
        <v>740</v>
      </c>
      <c r="B375" s="13" t="s">
        <v>741</v>
      </c>
      <c r="C375" s="14" t="n">
        <v>45649</v>
      </c>
      <c r="D375" s="15" t="n">
        <v>24.82</v>
      </c>
    </row>
    <row r="376" customFormat="false" ht="15" hidden="false" customHeight="false" outlineLevel="0" collapsed="false">
      <c r="A376" s="13" t="s">
        <v>742</v>
      </c>
      <c r="B376" s="13" t="s">
        <v>743</v>
      </c>
      <c r="C376" s="14" t="n">
        <v>45649</v>
      </c>
      <c r="D376" s="15" t="n">
        <v>28</v>
      </c>
    </row>
    <row r="377" customFormat="false" ht="15" hidden="false" customHeight="false" outlineLevel="0" collapsed="false">
      <c r="A377" s="13" t="s">
        <v>744</v>
      </c>
      <c r="B377" s="13" t="s">
        <v>321</v>
      </c>
      <c r="C377" s="14" t="n">
        <v>45649</v>
      </c>
      <c r="D377" s="15" t="n">
        <v>59.72</v>
      </c>
    </row>
    <row r="378" customFormat="false" ht="15" hidden="false" customHeight="false" outlineLevel="0" collapsed="false">
      <c r="A378" s="13" t="s">
        <v>745</v>
      </c>
      <c r="B378" s="13" t="s">
        <v>746</v>
      </c>
      <c r="C378" s="14" t="n">
        <v>45649</v>
      </c>
      <c r="D378" s="15" t="n">
        <v>39.24</v>
      </c>
    </row>
    <row r="379" customFormat="false" ht="15" hidden="false" customHeight="false" outlineLevel="0" collapsed="false">
      <c r="A379" s="13" t="s">
        <v>747</v>
      </c>
      <c r="B379" s="13" t="s">
        <v>748</v>
      </c>
      <c r="C379" s="14" t="n">
        <v>45650</v>
      </c>
      <c r="D379" s="15" t="n">
        <v>32.73</v>
      </c>
    </row>
    <row r="380" customFormat="false" ht="15" hidden="false" customHeight="false" outlineLevel="0" collapsed="false">
      <c r="A380" s="13" t="s">
        <v>749</v>
      </c>
      <c r="B380" s="13" t="s">
        <v>750</v>
      </c>
      <c r="C380" s="14" t="n">
        <v>45650</v>
      </c>
      <c r="D380" s="15" t="n">
        <v>25.08</v>
      </c>
    </row>
    <row r="381" customFormat="false" ht="15" hidden="false" customHeight="false" outlineLevel="0" collapsed="false">
      <c r="A381" s="13" t="s">
        <v>751</v>
      </c>
      <c r="B381" s="13" t="s">
        <v>752</v>
      </c>
      <c r="C381" s="14" t="n">
        <v>45650</v>
      </c>
      <c r="D381" s="15" t="n">
        <v>27.33</v>
      </c>
    </row>
    <row r="382" customFormat="false" ht="15" hidden="false" customHeight="false" outlineLevel="0" collapsed="false">
      <c r="A382" s="13" t="s">
        <v>753</v>
      </c>
      <c r="B382" s="13" t="s">
        <v>754</v>
      </c>
      <c r="C382" s="14" t="n">
        <v>45650</v>
      </c>
      <c r="D382" s="15" t="n">
        <v>45.99</v>
      </c>
    </row>
    <row r="383" customFormat="false" ht="15" hidden="false" customHeight="false" outlineLevel="0" collapsed="false">
      <c r="A383" s="13" t="s">
        <v>755</v>
      </c>
      <c r="B383" s="13" t="s">
        <v>756</v>
      </c>
      <c r="C383" s="14" t="n">
        <v>45650</v>
      </c>
      <c r="D383" s="15" t="n">
        <v>38.83</v>
      </c>
    </row>
    <row r="384" customFormat="false" ht="15" hidden="false" customHeight="false" outlineLevel="0" collapsed="false">
      <c r="A384" s="13" t="s">
        <v>757</v>
      </c>
      <c r="B384" s="13" t="s">
        <v>60</v>
      </c>
      <c r="C384" s="14" t="n">
        <v>45651</v>
      </c>
      <c r="D384" s="15" t="n">
        <v>45.64</v>
      </c>
    </row>
    <row r="385" customFormat="false" ht="15" hidden="false" customHeight="false" outlineLevel="0" collapsed="false">
      <c r="A385" s="13" t="s">
        <v>758</v>
      </c>
      <c r="B385" s="13" t="s">
        <v>759</v>
      </c>
      <c r="C385" s="14" t="n">
        <v>45651</v>
      </c>
      <c r="D385" s="15" t="n">
        <v>45.2</v>
      </c>
    </row>
    <row r="386" customFormat="false" ht="15" hidden="false" customHeight="false" outlineLevel="0" collapsed="false">
      <c r="A386" s="13" t="s">
        <v>760</v>
      </c>
      <c r="B386" s="13" t="s">
        <v>761</v>
      </c>
      <c r="C386" s="14" t="n">
        <v>45651</v>
      </c>
      <c r="D386" s="15" t="n">
        <v>29.63</v>
      </c>
    </row>
    <row r="387" customFormat="false" ht="15" hidden="false" customHeight="false" outlineLevel="0" collapsed="false">
      <c r="A387" s="13" t="s">
        <v>762</v>
      </c>
      <c r="B387" s="13" t="s">
        <v>763</v>
      </c>
      <c r="C387" s="14" t="n">
        <v>45651</v>
      </c>
      <c r="D387" s="15" t="n">
        <v>23.06</v>
      </c>
    </row>
    <row r="388" customFormat="false" ht="15" hidden="false" customHeight="false" outlineLevel="0" collapsed="false">
      <c r="A388" s="13" t="s">
        <v>764</v>
      </c>
      <c r="B388" s="13" t="s">
        <v>765</v>
      </c>
      <c r="C388" s="14" t="n">
        <v>45651</v>
      </c>
      <c r="D388" s="15" t="n">
        <v>26.57</v>
      </c>
    </row>
    <row r="389" customFormat="false" ht="15" hidden="false" customHeight="false" outlineLevel="0" collapsed="false">
      <c r="A389" s="13" t="s">
        <v>766</v>
      </c>
      <c r="B389" s="13" t="s">
        <v>767</v>
      </c>
      <c r="C389" s="14" t="n">
        <v>45651</v>
      </c>
      <c r="D389" s="15" t="n">
        <v>32.27</v>
      </c>
    </row>
    <row r="390" customFormat="false" ht="15" hidden="false" customHeight="false" outlineLevel="0" collapsed="false">
      <c r="A390" s="13" t="s">
        <v>768</v>
      </c>
      <c r="B390" s="13" t="s">
        <v>769</v>
      </c>
      <c r="C390" s="14" t="n">
        <v>45652</v>
      </c>
      <c r="D390" s="15" t="n">
        <v>47.88</v>
      </c>
    </row>
    <row r="391" customFormat="false" ht="15" hidden="false" customHeight="false" outlineLevel="0" collapsed="false">
      <c r="A391" s="13" t="s">
        <v>770</v>
      </c>
      <c r="B391" s="13" t="s">
        <v>771</v>
      </c>
      <c r="C391" s="14" t="n">
        <v>45652</v>
      </c>
      <c r="D391" s="15" t="n">
        <v>61.31</v>
      </c>
    </row>
    <row r="392" customFormat="false" ht="15" hidden="false" customHeight="false" outlineLevel="0" collapsed="false">
      <c r="A392" s="13" t="s">
        <v>772</v>
      </c>
      <c r="B392" s="13" t="s">
        <v>773</v>
      </c>
      <c r="C392" s="14" t="n">
        <v>45652</v>
      </c>
      <c r="D392" s="15" t="n">
        <v>34.12</v>
      </c>
    </row>
    <row r="393" customFormat="false" ht="15" hidden="false" customHeight="false" outlineLevel="0" collapsed="false">
      <c r="A393" s="13" t="s">
        <v>774</v>
      </c>
      <c r="B393" s="13" t="s">
        <v>775</v>
      </c>
      <c r="C393" s="14" t="n">
        <v>45652</v>
      </c>
      <c r="D393" s="15" t="n">
        <v>18.81</v>
      </c>
    </row>
    <row r="394" customFormat="false" ht="15" hidden="false" customHeight="false" outlineLevel="0" collapsed="false">
      <c r="A394" s="13" t="s">
        <v>776</v>
      </c>
      <c r="B394" s="13" t="s">
        <v>198</v>
      </c>
      <c r="C394" s="14" t="n">
        <v>45653</v>
      </c>
      <c r="D394" s="15" t="n">
        <v>51.47</v>
      </c>
    </row>
    <row r="395" customFormat="false" ht="15" hidden="false" customHeight="false" outlineLevel="0" collapsed="false">
      <c r="A395" s="13" t="s">
        <v>777</v>
      </c>
      <c r="B395" s="13" t="s">
        <v>778</v>
      </c>
      <c r="C395" s="14" t="n">
        <v>45653</v>
      </c>
      <c r="D395" s="15" t="n">
        <v>18.6</v>
      </c>
    </row>
    <row r="396" customFormat="false" ht="15" hidden="false" customHeight="false" outlineLevel="0" collapsed="false">
      <c r="A396" s="13" t="s">
        <v>779</v>
      </c>
      <c r="B396" s="13" t="s">
        <v>780</v>
      </c>
      <c r="C396" s="14" t="n">
        <v>45653</v>
      </c>
      <c r="D396" s="15" t="n">
        <v>34.01</v>
      </c>
    </row>
    <row r="397" customFormat="false" ht="15" hidden="false" customHeight="false" outlineLevel="0" collapsed="false">
      <c r="A397" s="13" t="s">
        <v>781</v>
      </c>
      <c r="B397" s="13" t="s">
        <v>782</v>
      </c>
      <c r="C397" s="14" t="n">
        <v>45653</v>
      </c>
      <c r="D397" s="15" t="n">
        <v>31.37</v>
      </c>
    </row>
    <row r="398" customFormat="false" ht="15" hidden="false" customHeight="false" outlineLevel="0" collapsed="false">
      <c r="A398" s="13" t="s">
        <v>783</v>
      </c>
      <c r="B398" s="13" t="s">
        <v>784</v>
      </c>
      <c r="C398" s="14" t="n">
        <v>45653</v>
      </c>
      <c r="D398" s="15" t="n">
        <v>28.5</v>
      </c>
    </row>
    <row r="399" customFormat="false" ht="15" hidden="false" customHeight="false" outlineLevel="0" collapsed="false">
      <c r="A399" s="13" t="s">
        <v>785</v>
      </c>
      <c r="B399" s="13" t="s">
        <v>498</v>
      </c>
      <c r="C399" s="14" t="n">
        <v>45653</v>
      </c>
      <c r="D399" s="15" t="n">
        <v>61.03</v>
      </c>
    </row>
    <row r="400" customFormat="false" ht="15" hidden="false" customHeight="false" outlineLevel="0" collapsed="false">
      <c r="A400" s="13" t="s">
        <v>786</v>
      </c>
      <c r="B400" s="13" t="s">
        <v>787</v>
      </c>
      <c r="C400" s="14" t="n">
        <v>45654</v>
      </c>
      <c r="D400" s="15" t="n">
        <v>31.83</v>
      </c>
    </row>
    <row r="401" customFormat="false" ht="15" hidden="false" customHeight="false" outlineLevel="0" collapsed="false">
      <c r="A401" s="13" t="s">
        <v>788</v>
      </c>
      <c r="B401" s="13" t="s">
        <v>400</v>
      </c>
      <c r="C401" s="14" t="n">
        <v>45654</v>
      </c>
      <c r="D401" s="15" t="n">
        <v>81.95</v>
      </c>
    </row>
    <row r="402" customFormat="false" ht="15" hidden="false" customHeight="false" outlineLevel="0" collapsed="false">
      <c r="A402" s="13" t="s">
        <v>789</v>
      </c>
      <c r="B402" s="13" t="s">
        <v>450</v>
      </c>
      <c r="C402" s="14" t="n">
        <v>45654</v>
      </c>
      <c r="D402" s="15" t="n">
        <v>48.55</v>
      </c>
    </row>
    <row r="403" customFormat="false" ht="15" hidden="false" customHeight="false" outlineLevel="0" collapsed="false">
      <c r="A403" s="13" t="s">
        <v>790</v>
      </c>
      <c r="B403" s="13" t="s">
        <v>68</v>
      </c>
      <c r="C403" s="14" t="n">
        <v>45654</v>
      </c>
      <c r="D403" s="15" t="n">
        <v>86.05</v>
      </c>
    </row>
    <row r="404" customFormat="false" ht="15" hidden="false" customHeight="false" outlineLevel="0" collapsed="false">
      <c r="A404" s="13" t="s">
        <v>791</v>
      </c>
      <c r="B404" s="13" t="s">
        <v>792</v>
      </c>
      <c r="C404" s="14" t="n">
        <v>45655</v>
      </c>
      <c r="D404" s="15" t="n">
        <v>35.4</v>
      </c>
    </row>
    <row r="405" customFormat="false" ht="15" hidden="false" customHeight="false" outlineLevel="0" collapsed="false">
      <c r="A405" s="13" t="s">
        <v>793</v>
      </c>
      <c r="B405" s="13" t="s">
        <v>794</v>
      </c>
      <c r="C405" s="14" t="n">
        <v>45655</v>
      </c>
      <c r="D405" s="15" t="n">
        <v>32.48</v>
      </c>
    </row>
    <row r="406" customFormat="false" ht="15" hidden="false" customHeight="false" outlineLevel="0" collapsed="false">
      <c r="A406" s="13" t="s">
        <v>795</v>
      </c>
      <c r="B406" s="13" t="s">
        <v>458</v>
      </c>
      <c r="C406" s="14" t="n">
        <v>45656</v>
      </c>
      <c r="D406" s="15" t="n">
        <v>28.79</v>
      </c>
    </row>
    <row r="407" customFormat="false" ht="15" hidden="false" customHeight="false" outlineLevel="0" collapsed="false">
      <c r="A407" s="13" t="s">
        <v>796</v>
      </c>
      <c r="B407" s="13" t="s">
        <v>797</v>
      </c>
      <c r="C407" s="14" t="n">
        <v>45656</v>
      </c>
      <c r="D407" s="15" t="n">
        <v>25.38</v>
      </c>
    </row>
    <row r="408" customFormat="false" ht="15" hidden="false" customHeight="false" outlineLevel="0" collapsed="false">
      <c r="A408" s="13" t="s">
        <v>798</v>
      </c>
      <c r="B408" s="13" t="s">
        <v>799</v>
      </c>
      <c r="C408" s="14" t="n">
        <v>45656</v>
      </c>
      <c r="D408" s="15" t="n">
        <v>20.69</v>
      </c>
    </row>
    <row r="409" customFormat="false" ht="15" hidden="false" customHeight="false" outlineLevel="0" collapsed="false">
      <c r="A409" s="13" t="s">
        <v>800</v>
      </c>
      <c r="B409" s="13" t="s">
        <v>277</v>
      </c>
      <c r="C409" s="14" t="n">
        <v>45656</v>
      </c>
      <c r="D409" s="15" t="n">
        <v>37.57</v>
      </c>
    </row>
    <row r="410" customFormat="false" ht="15" hidden="false" customHeight="false" outlineLevel="0" collapsed="false">
      <c r="A410" s="13" t="s">
        <v>801</v>
      </c>
      <c r="B410" s="13" t="s">
        <v>802</v>
      </c>
      <c r="C410" s="14" t="n">
        <v>45656</v>
      </c>
      <c r="D410" s="15" t="n">
        <v>66.37</v>
      </c>
    </row>
    <row r="411" customFormat="false" ht="15" hidden="false" customHeight="false" outlineLevel="0" collapsed="false">
      <c r="A411" s="13" t="s">
        <v>803</v>
      </c>
      <c r="B411" s="13" t="s">
        <v>804</v>
      </c>
      <c r="C411" s="14" t="n">
        <v>45656</v>
      </c>
      <c r="D411" s="15" t="n">
        <v>58.98</v>
      </c>
    </row>
    <row r="412" customFormat="false" ht="15" hidden="false" customHeight="false" outlineLevel="0" collapsed="false">
      <c r="A412" s="13" t="s">
        <v>805</v>
      </c>
      <c r="B412" s="13" t="s">
        <v>467</v>
      </c>
      <c r="C412" s="14" t="n">
        <v>45656</v>
      </c>
      <c r="D412" s="15" t="n">
        <v>55.93</v>
      </c>
    </row>
    <row r="413" customFormat="false" ht="15" hidden="false" customHeight="false" outlineLevel="0" collapsed="false">
      <c r="A413" s="13" t="s">
        <v>806</v>
      </c>
      <c r="B413" s="13" t="s">
        <v>364</v>
      </c>
      <c r="C413" s="14" t="n">
        <v>45656</v>
      </c>
      <c r="D413" s="15" t="n">
        <v>21.03</v>
      </c>
    </row>
    <row r="414" customFormat="false" ht="15" hidden="false" customHeight="false" outlineLevel="0" collapsed="false">
      <c r="A414" s="13" t="s">
        <v>807</v>
      </c>
      <c r="B414" s="13" t="s">
        <v>808</v>
      </c>
      <c r="C414" s="14" t="n">
        <v>45656</v>
      </c>
      <c r="D414" s="15" t="n">
        <v>52.44</v>
      </c>
    </row>
    <row r="415" customFormat="false" ht="15" hidden="false" customHeight="false" outlineLevel="0" collapsed="false">
      <c r="A415" s="13" t="s">
        <v>809</v>
      </c>
      <c r="B415" s="13" t="s">
        <v>810</v>
      </c>
      <c r="C415" s="14" t="n">
        <v>45657</v>
      </c>
      <c r="D415" s="15" t="n">
        <v>22.3</v>
      </c>
    </row>
    <row r="416" customFormat="false" ht="15" hidden="false" customHeight="false" outlineLevel="0" collapsed="false">
      <c r="A416" s="13" t="s">
        <v>811</v>
      </c>
      <c r="B416" s="13" t="s">
        <v>812</v>
      </c>
      <c r="C416" s="14" t="n">
        <v>45657</v>
      </c>
      <c r="D416" s="15" t="n">
        <v>26.56</v>
      </c>
    </row>
    <row r="417" customFormat="false" ht="15" hidden="false" customHeight="false" outlineLevel="0" collapsed="false">
      <c r="A417" s="13" t="s">
        <v>813</v>
      </c>
      <c r="B417" s="13" t="s">
        <v>366</v>
      </c>
      <c r="C417" s="14" t="n">
        <v>45657</v>
      </c>
      <c r="D417" s="15" t="n">
        <v>31.44</v>
      </c>
    </row>
    <row r="418" customFormat="false" ht="15" hidden="false" customHeight="false" outlineLevel="0" collapsed="false">
      <c r="A418" s="13" t="s">
        <v>814</v>
      </c>
      <c r="B418" s="13" t="s">
        <v>132</v>
      </c>
      <c r="C418" s="14" t="n">
        <v>45657</v>
      </c>
      <c r="D418" s="15" t="n">
        <v>21.99</v>
      </c>
    </row>
    <row r="419" customFormat="false" ht="15" hidden="false" customHeight="false" outlineLevel="0" collapsed="false">
      <c r="A419" s="13" t="s">
        <v>815</v>
      </c>
      <c r="B419" s="13" t="s">
        <v>816</v>
      </c>
      <c r="C419" s="14" t="n">
        <v>45657</v>
      </c>
      <c r="D419" s="15" t="n">
        <v>15.05</v>
      </c>
    </row>
    <row r="420" customFormat="false" ht="15" hidden="false" customHeight="false" outlineLevel="0" collapsed="false">
      <c r="A420" s="13" t="s">
        <v>817</v>
      </c>
      <c r="B420" s="13" t="s">
        <v>818</v>
      </c>
      <c r="C420" s="14" t="n">
        <v>45657</v>
      </c>
      <c r="D420" s="15" t="n">
        <v>47.92</v>
      </c>
    </row>
    <row r="421" customFormat="false" ht="15" hidden="false" customHeight="false" outlineLevel="0" collapsed="false">
      <c r="A421" s="13" t="s">
        <v>819</v>
      </c>
      <c r="B421" s="13" t="s">
        <v>820</v>
      </c>
      <c r="C421" s="14" t="n">
        <v>45657</v>
      </c>
      <c r="D421" s="15" t="n">
        <v>21.5</v>
      </c>
    </row>
    <row r="422" customFormat="false" ht="15" hidden="false" customHeight="false" outlineLevel="0" collapsed="false">
      <c r="A422" s="13" t="s">
        <v>821</v>
      </c>
      <c r="B422" s="13" t="s">
        <v>822</v>
      </c>
      <c r="C422" s="14" t="n">
        <v>45658</v>
      </c>
      <c r="D422" s="15" t="n">
        <v>21.5</v>
      </c>
    </row>
    <row r="423" customFormat="false" ht="15" hidden="false" customHeight="false" outlineLevel="0" collapsed="false">
      <c r="A423" s="13" t="s">
        <v>823</v>
      </c>
      <c r="B423" s="13" t="s">
        <v>824</v>
      </c>
      <c r="C423" s="14" t="n">
        <v>45658</v>
      </c>
      <c r="D423" s="15" t="n">
        <v>37.31</v>
      </c>
    </row>
    <row r="424" customFormat="false" ht="15" hidden="false" customHeight="false" outlineLevel="0" collapsed="false">
      <c r="A424" s="13" t="s">
        <v>825</v>
      </c>
      <c r="B424" s="13" t="s">
        <v>233</v>
      </c>
      <c r="C424" s="14" t="n">
        <v>45658</v>
      </c>
      <c r="D424" s="15" t="n">
        <v>35.24</v>
      </c>
    </row>
    <row r="425" customFormat="false" ht="15" hidden="false" customHeight="false" outlineLevel="0" collapsed="false">
      <c r="A425" s="13" t="s">
        <v>826</v>
      </c>
      <c r="B425" s="13" t="s">
        <v>178</v>
      </c>
      <c r="C425" s="14" t="n">
        <v>45658</v>
      </c>
      <c r="D425" s="15" t="n">
        <v>55.23</v>
      </c>
    </row>
    <row r="426" customFormat="false" ht="15" hidden="false" customHeight="false" outlineLevel="0" collapsed="false">
      <c r="A426" s="13" t="s">
        <v>827</v>
      </c>
      <c r="B426" s="13" t="s">
        <v>188</v>
      </c>
      <c r="C426" s="14" t="n">
        <v>45658</v>
      </c>
      <c r="D426" s="15" t="n">
        <v>76.42</v>
      </c>
    </row>
    <row r="427" customFormat="false" ht="15" hidden="false" customHeight="false" outlineLevel="0" collapsed="false">
      <c r="A427" s="13" t="s">
        <v>828</v>
      </c>
      <c r="B427" s="13" t="s">
        <v>829</v>
      </c>
      <c r="C427" s="14" t="n">
        <v>45658</v>
      </c>
      <c r="D427" s="15" t="n">
        <v>56.17</v>
      </c>
    </row>
    <row r="428" customFormat="false" ht="15" hidden="false" customHeight="false" outlineLevel="0" collapsed="false">
      <c r="A428" s="13" t="s">
        <v>830</v>
      </c>
      <c r="B428" s="13" t="s">
        <v>565</v>
      </c>
      <c r="C428" s="14" t="n">
        <v>45658</v>
      </c>
      <c r="D428" s="15" t="n">
        <v>35.7</v>
      </c>
    </row>
    <row r="429" customFormat="false" ht="15" hidden="false" customHeight="false" outlineLevel="0" collapsed="false">
      <c r="A429" s="13" t="s">
        <v>831</v>
      </c>
      <c r="B429" s="13" t="s">
        <v>832</v>
      </c>
      <c r="C429" s="14" t="n">
        <v>45658</v>
      </c>
      <c r="D429" s="15" t="n">
        <v>21.37</v>
      </c>
    </row>
    <row r="430" customFormat="false" ht="15" hidden="false" customHeight="false" outlineLevel="0" collapsed="false">
      <c r="A430" s="13" t="s">
        <v>833</v>
      </c>
      <c r="B430" s="13" t="s">
        <v>146</v>
      </c>
      <c r="C430" s="14" t="n">
        <v>45658</v>
      </c>
      <c r="D430" s="15" t="n">
        <v>64.24</v>
      </c>
    </row>
    <row r="431" customFormat="false" ht="15" hidden="false" customHeight="false" outlineLevel="0" collapsed="false">
      <c r="A431" s="13" t="s">
        <v>834</v>
      </c>
      <c r="B431" s="13" t="s">
        <v>835</v>
      </c>
      <c r="C431" s="14" t="n">
        <v>45659</v>
      </c>
      <c r="D431" s="15" t="n">
        <v>28.58</v>
      </c>
    </row>
    <row r="432" customFormat="false" ht="15" hidden="false" customHeight="false" outlineLevel="0" collapsed="false">
      <c r="A432" s="13" t="s">
        <v>836</v>
      </c>
      <c r="B432" s="13" t="s">
        <v>837</v>
      </c>
      <c r="C432" s="14" t="n">
        <v>45659</v>
      </c>
      <c r="D432" s="15" t="n">
        <v>38.94</v>
      </c>
    </row>
    <row r="433" customFormat="false" ht="15" hidden="false" customHeight="false" outlineLevel="0" collapsed="false">
      <c r="A433" s="13" t="s">
        <v>838</v>
      </c>
      <c r="B433" s="13" t="s">
        <v>42</v>
      </c>
      <c r="C433" s="14" t="n">
        <v>45659</v>
      </c>
      <c r="D433" s="15" t="n">
        <v>45.92</v>
      </c>
    </row>
    <row r="434" customFormat="false" ht="15" hidden="false" customHeight="false" outlineLevel="0" collapsed="false">
      <c r="A434" s="13" t="s">
        <v>839</v>
      </c>
      <c r="B434" s="13" t="s">
        <v>840</v>
      </c>
      <c r="C434" s="14" t="n">
        <v>45659</v>
      </c>
      <c r="D434" s="15" t="n">
        <v>34.65</v>
      </c>
    </row>
    <row r="435" customFormat="false" ht="15" hidden="false" customHeight="false" outlineLevel="0" collapsed="false">
      <c r="A435" s="13" t="s">
        <v>841</v>
      </c>
      <c r="B435" s="13" t="s">
        <v>842</v>
      </c>
      <c r="C435" s="14" t="n">
        <v>45659</v>
      </c>
      <c r="D435" s="15" t="n">
        <v>34.01</v>
      </c>
    </row>
    <row r="436" customFormat="false" ht="15" hidden="false" customHeight="false" outlineLevel="0" collapsed="false">
      <c r="A436" s="13" t="s">
        <v>843</v>
      </c>
      <c r="B436" s="13" t="s">
        <v>521</v>
      </c>
      <c r="C436" s="14" t="n">
        <v>45659</v>
      </c>
      <c r="D436" s="15" t="n">
        <v>22.21</v>
      </c>
    </row>
    <row r="437" customFormat="false" ht="15" hidden="false" customHeight="false" outlineLevel="0" collapsed="false">
      <c r="A437" s="13" t="s">
        <v>844</v>
      </c>
      <c r="B437" s="13" t="s">
        <v>845</v>
      </c>
      <c r="C437" s="14" t="n">
        <v>45660</v>
      </c>
      <c r="D437" s="15" t="n">
        <v>25.9</v>
      </c>
    </row>
    <row r="438" customFormat="false" ht="15" hidden="false" customHeight="false" outlineLevel="0" collapsed="false">
      <c r="A438" s="13" t="s">
        <v>846</v>
      </c>
      <c r="B438" s="13" t="s">
        <v>847</v>
      </c>
      <c r="C438" s="14" t="n">
        <v>45660</v>
      </c>
      <c r="D438" s="15" t="n">
        <v>56.22</v>
      </c>
    </row>
    <row r="439" customFormat="false" ht="15" hidden="false" customHeight="false" outlineLevel="0" collapsed="false">
      <c r="A439" s="13" t="s">
        <v>848</v>
      </c>
      <c r="B439" s="13" t="s">
        <v>849</v>
      </c>
      <c r="C439" s="14" t="n">
        <v>45660</v>
      </c>
      <c r="D439" s="15" t="n">
        <v>41.71</v>
      </c>
    </row>
    <row r="440" customFormat="false" ht="15" hidden="false" customHeight="false" outlineLevel="0" collapsed="false">
      <c r="A440" s="13" t="s">
        <v>850</v>
      </c>
      <c r="B440" s="13" t="s">
        <v>295</v>
      </c>
      <c r="C440" s="14" t="n">
        <v>45660</v>
      </c>
      <c r="D440" s="15" t="n">
        <v>46.93</v>
      </c>
    </row>
    <row r="441" customFormat="false" ht="15" hidden="false" customHeight="false" outlineLevel="0" collapsed="false">
      <c r="A441" s="13" t="s">
        <v>851</v>
      </c>
      <c r="B441" s="13" t="s">
        <v>110</v>
      </c>
      <c r="C441" s="14" t="n">
        <v>45660</v>
      </c>
      <c r="D441" s="15" t="n">
        <v>41.64</v>
      </c>
    </row>
    <row r="442" customFormat="false" ht="15" hidden="false" customHeight="false" outlineLevel="0" collapsed="false">
      <c r="A442" s="13" t="s">
        <v>852</v>
      </c>
      <c r="B442" s="13" t="s">
        <v>853</v>
      </c>
      <c r="C442" s="14" t="n">
        <v>45661</v>
      </c>
      <c r="D442" s="15" t="n">
        <v>24.28</v>
      </c>
    </row>
    <row r="443" customFormat="false" ht="15" hidden="false" customHeight="false" outlineLevel="0" collapsed="false">
      <c r="A443" s="13" t="s">
        <v>854</v>
      </c>
      <c r="B443" s="13" t="s">
        <v>558</v>
      </c>
      <c r="C443" s="14" t="n">
        <v>45661</v>
      </c>
      <c r="D443" s="15" t="n">
        <v>36.44</v>
      </c>
    </row>
    <row r="444" customFormat="false" ht="15" hidden="false" customHeight="false" outlineLevel="0" collapsed="false">
      <c r="A444" s="13" t="s">
        <v>855</v>
      </c>
      <c r="B444" s="13" t="s">
        <v>58</v>
      </c>
      <c r="C444" s="14" t="n">
        <v>45661</v>
      </c>
      <c r="D444" s="15" t="n">
        <v>28.88</v>
      </c>
    </row>
    <row r="445" customFormat="false" ht="15" hidden="false" customHeight="false" outlineLevel="0" collapsed="false">
      <c r="A445" s="13" t="s">
        <v>856</v>
      </c>
      <c r="B445" s="13" t="s">
        <v>543</v>
      </c>
      <c r="C445" s="14" t="n">
        <v>45661</v>
      </c>
      <c r="D445" s="15" t="n">
        <v>95.09</v>
      </c>
    </row>
    <row r="446" customFormat="false" ht="15" hidden="false" customHeight="false" outlineLevel="0" collapsed="false">
      <c r="A446" s="13" t="s">
        <v>857</v>
      </c>
      <c r="B446" s="13" t="s">
        <v>285</v>
      </c>
      <c r="C446" s="14" t="n">
        <v>45661</v>
      </c>
      <c r="D446" s="15" t="n">
        <v>23.46</v>
      </c>
    </row>
    <row r="447" customFormat="false" ht="15" hidden="false" customHeight="false" outlineLevel="0" collapsed="false">
      <c r="A447" s="13" t="s">
        <v>858</v>
      </c>
      <c r="B447" s="13" t="s">
        <v>488</v>
      </c>
      <c r="C447" s="14" t="n">
        <v>45661</v>
      </c>
      <c r="D447" s="15" t="n">
        <v>36.58</v>
      </c>
    </row>
    <row r="448" customFormat="false" ht="15" hidden="false" customHeight="false" outlineLevel="0" collapsed="false">
      <c r="A448" s="13" t="s">
        <v>859</v>
      </c>
      <c r="B448" s="13" t="s">
        <v>554</v>
      </c>
      <c r="C448" s="14" t="n">
        <v>45661</v>
      </c>
      <c r="D448" s="15" t="n">
        <v>32.72</v>
      </c>
    </row>
    <row r="449" customFormat="false" ht="15" hidden="false" customHeight="false" outlineLevel="0" collapsed="false">
      <c r="A449" s="13" t="s">
        <v>860</v>
      </c>
      <c r="B449" s="13" t="s">
        <v>861</v>
      </c>
      <c r="C449" s="14" t="n">
        <v>45661</v>
      </c>
      <c r="D449" s="15" t="n">
        <v>49.92</v>
      </c>
    </row>
    <row r="450" customFormat="false" ht="15" hidden="false" customHeight="false" outlineLevel="0" collapsed="false">
      <c r="A450" s="13" t="s">
        <v>862</v>
      </c>
      <c r="B450" s="13" t="s">
        <v>512</v>
      </c>
      <c r="C450" s="14" t="n">
        <v>45661</v>
      </c>
      <c r="D450" s="15" t="n">
        <v>32.36</v>
      </c>
    </row>
    <row r="451" customFormat="false" ht="15" hidden="false" customHeight="false" outlineLevel="0" collapsed="false">
      <c r="A451" s="13" t="s">
        <v>863</v>
      </c>
      <c r="B451" s="13" t="s">
        <v>864</v>
      </c>
      <c r="C451" s="14" t="n">
        <v>45662</v>
      </c>
      <c r="D451" s="15" t="n">
        <v>30.11</v>
      </c>
    </row>
    <row r="452" customFormat="false" ht="15" hidden="false" customHeight="false" outlineLevel="0" collapsed="false">
      <c r="A452" s="13" t="s">
        <v>865</v>
      </c>
      <c r="B452" s="13" t="s">
        <v>866</v>
      </c>
      <c r="C452" s="14" t="n">
        <v>45662</v>
      </c>
      <c r="D452" s="15" t="n">
        <v>46.46</v>
      </c>
    </row>
    <row r="453" customFormat="false" ht="15" hidden="false" customHeight="false" outlineLevel="0" collapsed="false">
      <c r="A453" s="13" t="s">
        <v>867</v>
      </c>
      <c r="B453" s="13" t="s">
        <v>868</v>
      </c>
      <c r="C453" s="14" t="n">
        <v>45662</v>
      </c>
      <c r="D453" s="15" t="n">
        <v>50.02</v>
      </c>
    </row>
    <row r="454" customFormat="false" ht="15" hidden="false" customHeight="false" outlineLevel="0" collapsed="false">
      <c r="A454" s="13" t="s">
        <v>869</v>
      </c>
      <c r="B454" s="13" t="s">
        <v>870</v>
      </c>
      <c r="C454" s="14" t="n">
        <v>45662</v>
      </c>
      <c r="D454" s="15" t="n">
        <v>32.97</v>
      </c>
    </row>
    <row r="455" customFormat="false" ht="15" hidden="false" customHeight="false" outlineLevel="0" collapsed="false">
      <c r="A455" s="13" t="s">
        <v>871</v>
      </c>
      <c r="B455" s="13" t="s">
        <v>872</v>
      </c>
      <c r="C455" s="14" t="n">
        <v>45662</v>
      </c>
      <c r="D455" s="15" t="n">
        <v>42.34</v>
      </c>
    </row>
    <row r="456" customFormat="false" ht="15" hidden="false" customHeight="false" outlineLevel="0" collapsed="false">
      <c r="A456" s="13" t="s">
        <v>873</v>
      </c>
      <c r="B456" s="13" t="s">
        <v>874</v>
      </c>
      <c r="C456" s="14" t="n">
        <v>45662</v>
      </c>
      <c r="D456" s="15" t="n">
        <v>21.6</v>
      </c>
    </row>
    <row r="457" customFormat="false" ht="15" hidden="false" customHeight="false" outlineLevel="0" collapsed="false">
      <c r="A457" s="13" t="s">
        <v>875</v>
      </c>
      <c r="B457" s="13" t="s">
        <v>876</v>
      </c>
      <c r="C457" s="14" t="n">
        <v>45662</v>
      </c>
      <c r="D457" s="15" t="n">
        <v>16.01</v>
      </c>
    </row>
    <row r="458" customFormat="false" ht="15" hidden="false" customHeight="false" outlineLevel="0" collapsed="false">
      <c r="A458" s="13" t="s">
        <v>877</v>
      </c>
      <c r="B458" s="13" t="s">
        <v>52</v>
      </c>
      <c r="C458" s="14" t="n">
        <v>45662</v>
      </c>
      <c r="D458" s="15" t="n">
        <v>47.2</v>
      </c>
    </row>
    <row r="459" customFormat="false" ht="15" hidden="false" customHeight="false" outlineLevel="0" collapsed="false">
      <c r="A459" s="13" t="s">
        <v>878</v>
      </c>
      <c r="B459" s="13" t="s">
        <v>323</v>
      </c>
      <c r="C459" s="14" t="n">
        <v>45662</v>
      </c>
      <c r="D459" s="15" t="n">
        <v>78.23</v>
      </c>
    </row>
    <row r="460" customFormat="false" ht="15" hidden="false" customHeight="false" outlineLevel="0" collapsed="false">
      <c r="A460" s="13" t="s">
        <v>879</v>
      </c>
      <c r="B460" s="13" t="s">
        <v>880</v>
      </c>
      <c r="C460" s="14" t="n">
        <v>45663</v>
      </c>
      <c r="D460" s="15" t="n">
        <v>33.32</v>
      </c>
    </row>
    <row r="461" customFormat="false" ht="15" hidden="false" customHeight="false" outlineLevel="0" collapsed="false">
      <c r="A461" s="13" t="s">
        <v>881</v>
      </c>
      <c r="B461" s="13" t="s">
        <v>635</v>
      </c>
      <c r="C461" s="14" t="n">
        <v>45663</v>
      </c>
      <c r="D461" s="15" t="n">
        <v>27.6</v>
      </c>
    </row>
    <row r="462" customFormat="false" ht="15" hidden="false" customHeight="false" outlineLevel="0" collapsed="false">
      <c r="A462" s="13" t="s">
        <v>882</v>
      </c>
      <c r="B462" s="13" t="s">
        <v>883</v>
      </c>
      <c r="C462" s="14" t="n">
        <v>45663</v>
      </c>
      <c r="D462" s="15" t="n">
        <v>26.57</v>
      </c>
    </row>
    <row r="463" customFormat="false" ht="15" hidden="false" customHeight="false" outlineLevel="0" collapsed="false">
      <c r="A463" s="13" t="s">
        <v>884</v>
      </c>
      <c r="B463" s="13" t="s">
        <v>885</v>
      </c>
      <c r="C463" s="14" t="n">
        <v>45663</v>
      </c>
      <c r="D463" s="15" t="n">
        <v>59.85</v>
      </c>
    </row>
    <row r="464" customFormat="false" ht="15" hidden="false" customHeight="false" outlineLevel="0" collapsed="false">
      <c r="A464" s="13" t="s">
        <v>886</v>
      </c>
      <c r="B464" s="13" t="s">
        <v>204</v>
      </c>
      <c r="C464" s="14" t="n">
        <v>45663</v>
      </c>
      <c r="D464" s="15" t="n">
        <v>43.62</v>
      </c>
    </row>
    <row r="465" customFormat="false" ht="15" hidden="false" customHeight="false" outlineLevel="0" collapsed="false">
      <c r="A465" s="13" t="s">
        <v>887</v>
      </c>
      <c r="B465" s="13" t="s">
        <v>888</v>
      </c>
      <c r="C465" s="14" t="n">
        <v>45663</v>
      </c>
      <c r="D465" s="15" t="n">
        <v>24.02</v>
      </c>
    </row>
    <row r="466" customFormat="false" ht="15" hidden="false" customHeight="false" outlineLevel="0" collapsed="false">
      <c r="A466" s="13" t="s">
        <v>889</v>
      </c>
      <c r="B466" s="13" t="s">
        <v>335</v>
      </c>
      <c r="C466" s="14" t="n">
        <v>45663</v>
      </c>
      <c r="D466" s="15" t="n">
        <v>36.4</v>
      </c>
    </row>
    <row r="467" customFormat="false" ht="15" hidden="false" customHeight="false" outlineLevel="0" collapsed="false">
      <c r="A467" s="13" t="s">
        <v>890</v>
      </c>
      <c r="B467" s="13" t="s">
        <v>891</v>
      </c>
      <c r="C467" s="14" t="n">
        <v>45663</v>
      </c>
      <c r="D467" s="15" t="n">
        <v>26.95</v>
      </c>
    </row>
    <row r="468" customFormat="false" ht="15" hidden="false" customHeight="false" outlineLevel="0" collapsed="false">
      <c r="A468" s="13" t="s">
        <v>892</v>
      </c>
      <c r="B468" s="13" t="s">
        <v>893</v>
      </c>
      <c r="C468" s="14" t="n">
        <v>45664</v>
      </c>
      <c r="D468" s="15" t="n">
        <v>19.85</v>
      </c>
    </row>
    <row r="469" customFormat="false" ht="15" hidden="false" customHeight="false" outlineLevel="0" collapsed="false">
      <c r="A469" s="13" t="s">
        <v>894</v>
      </c>
      <c r="B469" s="13" t="s">
        <v>895</v>
      </c>
      <c r="C469" s="14" t="n">
        <v>45664</v>
      </c>
      <c r="D469" s="15" t="n">
        <v>85.44</v>
      </c>
    </row>
    <row r="470" customFormat="false" ht="15" hidden="false" customHeight="false" outlineLevel="0" collapsed="false">
      <c r="A470" s="13" t="s">
        <v>896</v>
      </c>
      <c r="B470" s="13" t="s">
        <v>897</v>
      </c>
      <c r="C470" s="14" t="n">
        <v>45664</v>
      </c>
      <c r="D470" s="15" t="n">
        <v>52.05</v>
      </c>
    </row>
    <row r="471" customFormat="false" ht="15" hidden="false" customHeight="false" outlineLevel="0" collapsed="false">
      <c r="A471" s="13" t="s">
        <v>898</v>
      </c>
      <c r="B471" s="13" t="s">
        <v>899</v>
      </c>
      <c r="C471" s="14" t="n">
        <v>45664</v>
      </c>
      <c r="D471" s="15" t="n">
        <v>57.49</v>
      </c>
    </row>
    <row r="472" customFormat="false" ht="15" hidden="false" customHeight="false" outlineLevel="0" collapsed="false">
      <c r="A472" s="13" t="s">
        <v>900</v>
      </c>
      <c r="B472" s="13" t="s">
        <v>257</v>
      </c>
      <c r="C472" s="14" t="n">
        <v>45664</v>
      </c>
      <c r="D472" s="15" t="n">
        <v>20.1</v>
      </c>
    </row>
    <row r="473" customFormat="false" ht="15" hidden="false" customHeight="false" outlineLevel="0" collapsed="false">
      <c r="A473" s="13" t="s">
        <v>901</v>
      </c>
      <c r="B473" s="13" t="s">
        <v>902</v>
      </c>
      <c r="C473" s="14" t="n">
        <v>45664</v>
      </c>
      <c r="D473" s="15" t="n">
        <v>31.75</v>
      </c>
    </row>
    <row r="474" customFormat="false" ht="15" hidden="false" customHeight="false" outlineLevel="0" collapsed="false">
      <c r="A474" s="13" t="s">
        <v>903</v>
      </c>
      <c r="B474" s="13" t="s">
        <v>452</v>
      </c>
      <c r="C474" s="14" t="n">
        <v>45664</v>
      </c>
      <c r="D474" s="15" t="n">
        <v>51.35</v>
      </c>
    </row>
    <row r="475" customFormat="false" ht="15" hidden="false" customHeight="false" outlineLevel="0" collapsed="false">
      <c r="A475" s="13" t="s">
        <v>904</v>
      </c>
      <c r="B475" s="13" t="s">
        <v>186</v>
      </c>
      <c r="C475" s="14" t="n">
        <v>45665</v>
      </c>
      <c r="D475" s="15" t="n">
        <v>22.17</v>
      </c>
    </row>
    <row r="476" customFormat="false" ht="15" hidden="false" customHeight="false" outlineLevel="0" collapsed="false">
      <c r="A476" s="13" t="s">
        <v>905</v>
      </c>
      <c r="B476" s="13" t="s">
        <v>906</v>
      </c>
      <c r="C476" s="14" t="n">
        <v>45665</v>
      </c>
      <c r="D476" s="15" t="n">
        <v>31.38</v>
      </c>
    </row>
    <row r="477" customFormat="false" ht="15" hidden="false" customHeight="false" outlineLevel="0" collapsed="false">
      <c r="A477" s="13" t="s">
        <v>907</v>
      </c>
      <c r="B477" s="13" t="s">
        <v>316</v>
      </c>
      <c r="C477" s="14" t="n">
        <v>45665</v>
      </c>
      <c r="D477" s="15" t="n">
        <v>47.1</v>
      </c>
    </row>
    <row r="478" customFormat="false" ht="15" hidden="false" customHeight="false" outlineLevel="0" collapsed="false">
      <c r="A478" s="13" t="s">
        <v>908</v>
      </c>
      <c r="B478" s="13" t="s">
        <v>909</v>
      </c>
      <c r="C478" s="14" t="n">
        <v>45666</v>
      </c>
      <c r="D478" s="15" t="n">
        <v>37.04</v>
      </c>
    </row>
    <row r="479" customFormat="false" ht="15" hidden="false" customHeight="false" outlineLevel="0" collapsed="false">
      <c r="A479" s="13" t="s">
        <v>910</v>
      </c>
      <c r="B479" s="13" t="s">
        <v>588</v>
      </c>
      <c r="C479" s="14" t="n">
        <v>45666</v>
      </c>
      <c r="D479" s="15" t="n">
        <v>50.68</v>
      </c>
    </row>
    <row r="480" customFormat="false" ht="15" hidden="false" customHeight="false" outlineLevel="0" collapsed="false">
      <c r="A480" s="13" t="s">
        <v>911</v>
      </c>
      <c r="B480" s="13" t="s">
        <v>618</v>
      </c>
      <c r="C480" s="14" t="n">
        <v>45666</v>
      </c>
      <c r="D480" s="15" t="n">
        <v>29.68</v>
      </c>
    </row>
    <row r="481" customFormat="false" ht="15" hidden="false" customHeight="false" outlineLevel="0" collapsed="false">
      <c r="A481" s="13" t="s">
        <v>912</v>
      </c>
      <c r="B481" s="13" t="s">
        <v>214</v>
      </c>
      <c r="C481" s="14" t="n">
        <v>45666</v>
      </c>
      <c r="D481" s="15" t="n">
        <v>40.66</v>
      </c>
    </row>
    <row r="482" customFormat="false" ht="15" hidden="false" customHeight="false" outlineLevel="0" collapsed="false">
      <c r="A482" s="13" t="s">
        <v>913</v>
      </c>
      <c r="B482" s="13" t="s">
        <v>309</v>
      </c>
      <c r="C482" s="14" t="n">
        <v>45666</v>
      </c>
      <c r="D482" s="15" t="n">
        <v>48.18</v>
      </c>
    </row>
    <row r="483" customFormat="false" ht="15" hidden="false" customHeight="false" outlineLevel="0" collapsed="false">
      <c r="A483" s="13" t="s">
        <v>914</v>
      </c>
      <c r="B483" s="13" t="s">
        <v>538</v>
      </c>
      <c r="C483" s="14" t="n">
        <v>45666</v>
      </c>
      <c r="D483" s="15" t="n">
        <v>47.4</v>
      </c>
    </row>
    <row r="484" customFormat="false" ht="15" hidden="false" customHeight="false" outlineLevel="0" collapsed="false">
      <c r="A484" s="13" t="s">
        <v>915</v>
      </c>
      <c r="B484" s="13" t="s">
        <v>88</v>
      </c>
      <c r="C484" s="14" t="n">
        <v>45667</v>
      </c>
      <c r="D484" s="15" t="n">
        <v>51.48</v>
      </c>
    </row>
    <row r="485" customFormat="false" ht="15" hidden="false" customHeight="false" outlineLevel="0" collapsed="false">
      <c r="A485" s="13" t="s">
        <v>916</v>
      </c>
      <c r="B485" s="13" t="s">
        <v>227</v>
      </c>
      <c r="C485" s="14" t="n">
        <v>45667</v>
      </c>
      <c r="D485" s="15" t="n">
        <v>42.84</v>
      </c>
    </row>
    <row r="486" customFormat="false" ht="15" hidden="false" customHeight="false" outlineLevel="0" collapsed="false">
      <c r="A486" s="13" t="s">
        <v>917</v>
      </c>
      <c r="B486" s="13" t="s">
        <v>918</v>
      </c>
      <c r="C486" s="14" t="n">
        <v>45667</v>
      </c>
      <c r="D486" s="15" t="n">
        <v>72.62</v>
      </c>
    </row>
    <row r="487" customFormat="false" ht="15" hidden="false" customHeight="false" outlineLevel="0" collapsed="false">
      <c r="A487" s="13" t="s">
        <v>919</v>
      </c>
      <c r="B487" s="13" t="s">
        <v>920</v>
      </c>
      <c r="C487" s="14" t="n">
        <v>45667</v>
      </c>
      <c r="D487" s="15" t="n">
        <v>45.48</v>
      </c>
    </row>
    <row r="488" customFormat="false" ht="15" hidden="false" customHeight="false" outlineLevel="0" collapsed="false">
      <c r="A488" s="13" t="s">
        <v>921</v>
      </c>
      <c r="B488" s="13" t="s">
        <v>922</v>
      </c>
      <c r="C488" s="14" t="n">
        <v>45667</v>
      </c>
      <c r="D488" s="15" t="n">
        <v>55.48</v>
      </c>
    </row>
    <row r="489" customFormat="false" ht="15" hidden="false" customHeight="false" outlineLevel="0" collapsed="false">
      <c r="A489" s="13" t="s">
        <v>923</v>
      </c>
      <c r="B489" s="13" t="s">
        <v>924</v>
      </c>
      <c r="C489" s="14" t="n">
        <v>45667</v>
      </c>
      <c r="D489" s="15" t="n">
        <v>31.7</v>
      </c>
    </row>
    <row r="490" customFormat="false" ht="15" hidden="false" customHeight="false" outlineLevel="0" collapsed="false">
      <c r="A490" s="13" t="s">
        <v>925</v>
      </c>
      <c r="B490" s="13" t="s">
        <v>194</v>
      </c>
      <c r="C490" s="14" t="n">
        <v>45667</v>
      </c>
      <c r="D490" s="15" t="n">
        <v>54.02</v>
      </c>
    </row>
    <row r="491" customFormat="false" ht="15" hidden="false" customHeight="false" outlineLevel="0" collapsed="false">
      <c r="A491" s="13" t="s">
        <v>926</v>
      </c>
      <c r="B491" s="13" t="s">
        <v>438</v>
      </c>
      <c r="C491" s="14" t="n">
        <v>45668</v>
      </c>
      <c r="D491" s="15" t="n">
        <v>31.5</v>
      </c>
    </row>
    <row r="492" customFormat="false" ht="15" hidden="false" customHeight="false" outlineLevel="0" collapsed="false">
      <c r="A492" s="13" t="s">
        <v>927</v>
      </c>
      <c r="B492" s="13" t="s">
        <v>928</v>
      </c>
      <c r="C492" s="14" t="n">
        <v>45668</v>
      </c>
      <c r="D492" s="15" t="n">
        <v>31.26</v>
      </c>
    </row>
    <row r="493" customFormat="false" ht="15" hidden="false" customHeight="false" outlineLevel="0" collapsed="false">
      <c r="A493" s="13" t="s">
        <v>929</v>
      </c>
      <c r="B493" s="13" t="s">
        <v>930</v>
      </c>
      <c r="C493" s="14" t="n">
        <v>45668</v>
      </c>
      <c r="D493" s="15" t="n">
        <v>19.34</v>
      </c>
    </row>
    <row r="494" customFormat="false" ht="15" hidden="false" customHeight="false" outlineLevel="0" collapsed="false">
      <c r="A494" s="13" t="s">
        <v>931</v>
      </c>
      <c r="B494" s="13" t="s">
        <v>932</v>
      </c>
      <c r="C494" s="14" t="n">
        <v>45668</v>
      </c>
      <c r="D494" s="15" t="n">
        <v>52.03</v>
      </c>
    </row>
    <row r="495" customFormat="false" ht="15" hidden="false" customHeight="false" outlineLevel="0" collapsed="false">
      <c r="A495" s="13" t="s">
        <v>933</v>
      </c>
      <c r="B495" s="13" t="s">
        <v>934</v>
      </c>
      <c r="C495" s="14" t="n">
        <v>45668</v>
      </c>
      <c r="D495" s="15" t="n">
        <v>53.73</v>
      </c>
    </row>
    <row r="496" customFormat="false" ht="15" hidden="false" customHeight="false" outlineLevel="0" collapsed="false">
      <c r="A496" s="13" t="s">
        <v>935</v>
      </c>
      <c r="B496" s="13" t="s">
        <v>936</v>
      </c>
      <c r="C496" s="14" t="n">
        <v>45669</v>
      </c>
      <c r="D496" s="15" t="n">
        <v>37.37</v>
      </c>
    </row>
    <row r="497" customFormat="false" ht="15" hidden="false" customHeight="false" outlineLevel="0" collapsed="false">
      <c r="A497" s="13" t="s">
        <v>937</v>
      </c>
      <c r="B497" s="13" t="s">
        <v>126</v>
      </c>
      <c r="C497" s="14" t="n">
        <v>45669</v>
      </c>
      <c r="D497" s="15" t="n">
        <v>24.23</v>
      </c>
    </row>
    <row r="498" customFormat="false" ht="15" hidden="false" customHeight="false" outlineLevel="0" collapsed="false">
      <c r="A498" s="13" t="s">
        <v>938</v>
      </c>
      <c r="B498" s="13" t="s">
        <v>223</v>
      </c>
      <c r="C498" s="14" t="n">
        <v>45669</v>
      </c>
      <c r="D498" s="15" t="n">
        <v>55.41</v>
      </c>
    </row>
    <row r="499" customFormat="false" ht="15" hidden="false" customHeight="false" outlineLevel="0" collapsed="false">
      <c r="A499" s="13" t="s">
        <v>939</v>
      </c>
      <c r="B499" s="13" t="s">
        <v>72</v>
      </c>
      <c r="C499" s="14" t="n">
        <v>45669</v>
      </c>
      <c r="D499" s="15" t="n">
        <v>41.52</v>
      </c>
    </row>
    <row r="500" customFormat="false" ht="15" hidden="false" customHeight="false" outlineLevel="0" collapsed="false">
      <c r="A500" s="13" t="s">
        <v>940</v>
      </c>
      <c r="B500" s="13" t="s">
        <v>941</v>
      </c>
      <c r="C500" s="14" t="n">
        <v>45669</v>
      </c>
      <c r="D500" s="15" t="n">
        <v>54.42</v>
      </c>
    </row>
    <row r="501" customFormat="false" ht="15" hidden="false" customHeight="false" outlineLevel="0" collapsed="false">
      <c r="A501" s="13" t="s">
        <v>942</v>
      </c>
      <c r="B501" s="13" t="s">
        <v>943</v>
      </c>
      <c r="C501" s="14" t="n">
        <v>45669</v>
      </c>
      <c r="D501" s="15" t="n">
        <v>34.09</v>
      </c>
    </row>
    <row r="502" customFormat="false" ht="15" hidden="false" customHeight="false" outlineLevel="0" collapsed="false">
      <c r="A502" s="13" t="s">
        <v>944</v>
      </c>
      <c r="B502" s="13" t="s">
        <v>945</v>
      </c>
      <c r="C502" s="14" t="n">
        <v>45669</v>
      </c>
      <c r="D502" s="15" t="n">
        <v>27.86</v>
      </c>
    </row>
    <row r="503" customFormat="false" ht="15" hidden="false" customHeight="false" outlineLevel="0" collapsed="false">
      <c r="A503" s="13" t="s">
        <v>946</v>
      </c>
      <c r="B503" s="13" t="s">
        <v>947</v>
      </c>
      <c r="C503" s="14" t="n">
        <v>45669</v>
      </c>
      <c r="D503" s="15" t="n">
        <v>33.71</v>
      </c>
    </row>
    <row r="504" customFormat="false" ht="15" hidden="false" customHeight="false" outlineLevel="0" collapsed="false">
      <c r="A504" s="13" t="s">
        <v>948</v>
      </c>
      <c r="B504" s="13" t="s">
        <v>949</v>
      </c>
      <c r="C504" s="14" t="n">
        <v>45669</v>
      </c>
      <c r="D504" s="15" t="n">
        <v>85.56</v>
      </c>
    </row>
    <row r="505" customFormat="false" ht="15" hidden="false" customHeight="false" outlineLevel="0" collapsed="false">
      <c r="A505" s="13" t="s">
        <v>950</v>
      </c>
      <c r="B505" s="13" t="s">
        <v>951</v>
      </c>
      <c r="C505" s="14" t="n">
        <v>45669</v>
      </c>
      <c r="D505" s="15" t="n">
        <v>33.61</v>
      </c>
    </row>
    <row r="506" customFormat="false" ht="15" hidden="false" customHeight="false" outlineLevel="0" collapsed="false">
      <c r="A506" s="13" t="s">
        <v>952</v>
      </c>
      <c r="B506" s="13" t="s">
        <v>392</v>
      </c>
      <c r="C506" s="14" t="n">
        <v>45670</v>
      </c>
      <c r="D506" s="15" t="n">
        <v>49.34</v>
      </c>
    </row>
    <row r="507" customFormat="false" ht="15" hidden="false" customHeight="false" outlineLevel="0" collapsed="false">
      <c r="A507" s="13" t="s">
        <v>953</v>
      </c>
      <c r="B507" s="13" t="s">
        <v>954</v>
      </c>
      <c r="C507" s="14" t="n">
        <v>45670</v>
      </c>
      <c r="D507" s="15" t="n">
        <v>13.27</v>
      </c>
    </row>
    <row r="508" customFormat="false" ht="15" hidden="false" customHeight="false" outlineLevel="0" collapsed="false">
      <c r="A508" s="13" t="s">
        <v>955</v>
      </c>
      <c r="B508" s="13" t="s">
        <v>956</v>
      </c>
      <c r="C508" s="14" t="n">
        <v>45671</v>
      </c>
      <c r="D508" s="15" t="n">
        <v>39.62</v>
      </c>
    </row>
    <row r="509" customFormat="false" ht="15" hidden="false" customHeight="false" outlineLevel="0" collapsed="false">
      <c r="A509" s="13" t="s">
        <v>957</v>
      </c>
      <c r="B509" s="13" t="s">
        <v>460</v>
      </c>
      <c r="C509" s="14" t="n">
        <v>45671</v>
      </c>
      <c r="D509" s="15" t="n">
        <v>51.38</v>
      </c>
    </row>
    <row r="510" customFormat="false" ht="15" hidden="false" customHeight="false" outlineLevel="0" collapsed="false">
      <c r="A510" s="13" t="s">
        <v>958</v>
      </c>
      <c r="B510" s="13" t="s">
        <v>959</v>
      </c>
      <c r="C510" s="14" t="n">
        <v>45671</v>
      </c>
      <c r="D510" s="15" t="n">
        <v>25.77</v>
      </c>
    </row>
    <row r="511" customFormat="false" ht="15" hidden="false" customHeight="false" outlineLevel="0" collapsed="false">
      <c r="A511" s="13" t="s">
        <v>960</v>
      </c>
      <c r="B511" s="13" t="s">
        <v>76</v>
      </c>
      <c r="C511" s="14" t="n">
        <v>45671</v>
      </c>
      <c r="D511" s="15" t="n">
        <v>49.98</v>
      </c>
    </row>
    <row r="512" customFormat="false" ht="15" hidden="false" customHeight="false" outlineLevel="0" collapsed="false">
      <c r="A512" s="13" t="s">
        <v>961</v>
      </c>
      <c r="B512" s="13" t="s">
        <v>962</v>
      </c>
      <c r="C512" s="14" t="n">
        <v>45671</v>
      </c>
      <c r="D512" s="15" t="n">
        <v>12.92</v>
      </c>
    </row>
    <row r="513" customFormat="false" ht="15" hidden="false" customHeight="false" outlineLevel="0" collapsed="false">
      <c r="A513" s="13" t="s">
        <v>963</v>
      </c>
      <c r="B513" s="13" t="s">
        <v>964</v>
      </c>
      <c r="C513" s="14" t="n">
        <v>45671</v>
      </c>
      <c r="D513" s="15" t="n">
        <v>41.02</v>
      </c>
    </row>
    <row r="514" customFormat="false" ht="15" hidden="false" customHeight="false" outlineLevel="0" collapsed="false">
      <c r="A514" s="13" t="s">
        <v>965</v>
      </c>
      <c r="B514" s="13" t="s">
        <v>966</v>
      </c>
      <c r="C514" s="14" t="n">
        <v>45671</v>
      </c>
      <c r="D514" s="15" t="n">
        <v>32.38</v>
      </c>
    </row>
    <row r="515" customFormat="false" ht="15" hidden="false" customHeight="false" outlineLevel="0" collapsed="false">
      <c r="A515" s="13" t="s">
        <v>967</v>
      </c>
      <c r="B515" s="13" t="s">
        <v>458</v>
      </c>
      <c r="C515" s="14" t="n">
        <v>45672</v>
      </c>
      <c r="D515" s="15" t="n">
        <v>109.93</v>
      </c>
    </row>
    <row r="516" customFormat="false" ht="15" hidden="false" customHeight="false" outlineLevel="0" collapsed="false">
      <c r="A516" s="13" t="s">
        <v>968</v>
      </c>
      <c r="B516" s="13" t="s">
        <v>472</v>
      </c>
      <c r="C516" s="14" t="n">
        <v>45672</v>
      </c>
      <c r="D516" s="15" t="n">
        <v>23.67</v>
      </c>
    </row>
    <row r="517" customFormat="false" ht="15" hidden="false" customHeight="false" outlineLevel="0" collapsed="false">
      <c r="A517" s="13" t="s">
        <v>969</v>
      </c>
      <c r="B517" s="13" t="s">
        <v>970</v>
      </c>
      <c r="C517" s="14" t="n">
        <v>45672</v>
      </c>
      <c r="D517" s="15" t="n">
        <v>56.89</v>
      </c>
    </row>
    <row r="518" customFormat="false" ht="15" hidden="false" customHeight="false" outlineLevel="0" collapsed="false">
      <c r="A518" s="13" t="s">
        <v>971</v>
      </c>
      <c r="B518" s="13" t="s">
        <v>637</v>
      </c>
      <c r="C518" s="14" t="n">
        <v>45672</v>
      </c>
      <c r="D518" s="15" t="n">
        <v>84</v>
      </c>
    </row>
    <row r="519" customFormat="false" ht="15" hidden="false" customHeight="false" outlineLevel="0" collapsed="false">
      <c r="A519" s="13" t="s">
        <v>972</v>
      </c>
      <c r="B519" s="13" t="s">
        <v>188</v>
      </c>
      <c r="C519" s="14" t="n">
        <v>45672</v>
      </c>
      <c r="D519" s="15" t="n">
        <v>37.1</v>
      </c>
    </row>
    <row r="520" customFormat="false" ht="15" hidden="false" customHeight="false" outlineLevel="0" collapsed="false">
      <c r="A520" s="13" t="s">
        <v>973</v>
      </c>
      <c r="B520" s="13" t="s">
        <v>974</v>
      </c>
      <c r="C520" s="14" t="n">
        <v>45672</v>
      </c>
      <c r="D520" s="15" t="n">
        <v>45.99</v>
      </c>
    </row>
    <row r="521" customFormat="false" ht="15" hidden="false" customHeight="false" outlineLevel="0" collapsed="false">
      <c r="A521" s="13" t="s">
        <v>975</v>
      </c>
      <c r="B521" s="13" t="s">
        <v>52</v>
      </c>
      <c r="C521" s="14" t="n">
        <v>45672</v>
      </c>
      <c r="D521" s="15" t="n">
        <v>32.07</v>
      </c>
    </row>
    <row r="522" customFormat="false" ht="15" hidden="false" customHeight="false" outlineLevel="0" collapsed="false">
      <c r="A522" s="13" t="s">
        <v>976</v>
      </c>
      <c r="B522" s="13" t="s">
        <v>977</v>
      </c>
      <c r="C522" s="14" t="n">
        <v>45672</v>
      </c>
      <c r="D522" s="15" t="n">
        <v>41.83</v>
      </c>
    </row>
    <row r="523" customFormat="false" ht="15" hidden="false" customHeight="false" outlineLevel="0" collapsed="false">
      <c r="A523" s="13" t="s">
        <v>978</v>
      </c>
      <c r="B523" s="13" t="s">
        <v>354</v>
      </c>
      <c r="C523" s="14" t="n">
        <v>45672</v>
      </c>
      <c r="D523" s="15" t="n">
        <v>41.88</v>
      </c>
    </row>
    <row r="524" customFormat="false" ht="15" hidden="false" customHeight="false" outlineLevel="0" collapsed="false">
      <c r="A524" s="13" t="s">
        <v>979</v>
      </c>
      <c r="B524" s="13" t="s">
        <v>498</v>
      </c>
      <c r="C524" s="14" t="n">
        <v>45672</v>
      </c>
      <c r="D524" s="15" t="n">
        <v>52.67</v>
      </c>
    </row>
    <row r="525" customFormat="false" ht="15" hidden="false" customHeight="false" outlineLevel="0" collapsed="false">
      <c r="A525" s="13" t="s">
        <v>980</v>
      </c>
      <c r="B525" s="13" t="s">
        <v>981</v>
      </c>
      <c r="C525" s="14" t="n">
        <v>45673</v>
      </c>
      <c r="D525" s="15" t="n">
        <v>19.08</v>
      </c>
    </row>
    <row r="526" customFormat="false" ht="15" hidden="false" customHeight="false" outlineLevel="0" collapsed="false">
      <c r="A526" s="13" t="s">
        <v>982</v>
      </c>
      <c r="B526" s="13" t="s">
        <v>337</v>
      </c>
      <c r="C526" s="14" t="n">
        <v>45673</v>
      </c>
      <c r="D526" s="15" t="n">
        <v>47.52</v>
      </c>
    </row>
    <row r="527" customFormat="false" ht="15" hidden="false" customHeight="false" outlineLevel="0" collapsed="false">
      <c r="A527" s="13" t="s">
        <v>983</v>
      </c>
      <c r="B527" s="13" t="s">
        <v>287</v>
      </c>
      <c r="C527" s="14" t="n">
        <v>45673</v>
      </c>
      <c r="D527" s="15" t="n">
        <v>45.66</v>
      </c>
    </row>
    <row r="528" customFormat="false" ht="15" hidden="false" customHeight="false" outlineLevel="0" collapsed="false">
      <c r="A528" s="13" t="s">
        <v>984</v>
      </c>
      <c r="B528" s="13" t="s">
        <v>824</v>
      </c>
      <c r="C528" s="14" t="n">
        <v>45673</v>
      </c>
      <c r="D528" s="15" t="n">
        <v>51.96</v>
      </c>
    </row>
    <row r="529" customFormat="false" ht="15" hidden="false" customHeight="false" outlineLevel="0" collapsed="false">
      <c r="A529" s="13" t="s">
        <v>985</v>
      </c>
      <c r="B529" s="13" t="s">
        <v>986</v>
      </c>
      <c r="C529" s="14" t="n">
        <v>45673</v>
      </c>
      <c r="D529" s="15" t="n">
        <v>30.07</v>
      </c>
    </row>
    <row r="530" customFormat="false" ht="15" hidden="false" customHeight="false" outlineLevel="0" collapsed="false">
      <c r="A530" s="13" t="s">
        <v>987</v>
      </c>
      <c r="B530" s="13" t="s">
        <v>154</v>
      </c>
      <c r="C530" s="14" t="n">
        <v>45673</v>
      </c>
      <c r="D530" s="15" t="n">
        <v>12.5</v>
      </c>
    </row>
    <row r="531" customFormat="false" ht="15" hidden="false" customHeight="false" outlineLevel="0" collapsed="false">
      <c r="A531" s="13" t="s">
        <v>988</v>
      </c>
      <c r="B531" s="13" t="s">
        <v>989</v>
      </c>
      <c r="C531" s="14" t="n">
        <v>45673</v>
      </c>
      <c r="D531" s="15" t="n">
        <v>25.51</v>
      </c>
    </row>
    <row r="532" customFormat="false" ht="15" hidden="false" customHeight="false" outlineLevel="0" collapsed="false">
      <c r="A532" s="13" t="s">
        <v>990</v>
      </c>
      <c r="B532" s="13" t="s">
        <v>390</v>
      </c>
      <c r="C532" s="14" t="n">
        <v>45673</v>
      </c>
      <c r="D532" s="15" t="n">
        <v>48.98</v>
      </c>
    </row>
    <row r="533" customFormat="false" ht="15" hidden="false" customHeight="false" outlineLevel="0" collapsed="false">
      <c r="A533" s="13" t="s">
        <v>991</v>
      </c>
      <c r="B533" s="13" t="s">
        <v>492</v>
      </c>
      <c r="C533" s="14" t="n">
        <v>45673</v>
      </c>
      <c r="D533" s="15" t="n">
        <v>50.83</v>
      </c>
    </row>
    <row r="534" customFormat="false" ht="15" hidden="false" customHeight="false" outlineLevel="0" collapsed="false">
      <c r="A534" s="13" t="s">
        <v>992</v>
      </c>
      <c r="B534" s="13" t="s">
        <v>993</v>
      </c>
      <c r="C534" s="14" t="n">
        <v>45673</v>
      </c>
      <c r="D534" s="15" t="n">
        <v>28.33</v>
      </c>
    </row>
    <row r="535" customFormat="false" ht="15" hidden="false" customHeight="false" outlineLevel="0" collapsed="false">
      <c r="A535" s="13" t="s">
        <v>994</v>
      </c>
      <c r="B535" s="13" t="s">
        <v>450</v>
      </c>
      <c r="C535" s="14" t="n">
        <v>45673</v>
      </c>
      <c r="D535" s="15" t="n">
        <v>40.64</v>
      </c>
    </row>
    <row r="536" customFormat="false" ht="15" hidden="false" customHeight="false" outlineLevel="0" collapsed="false">
      <c r="A536" s="13" t="s">
        <v>995</v>
      </c>
      <c r="B536" s="13" t="s">
        <v>996</v>
      </c>
      <c r="C536" s="14" t="n">
        <v>45674</v>
      </c>
      <c r="D536" s="15" t="n">
        <v>54.22</v>
      </c>
    </row>
    <row r="537" customFormat="false" ht="15" hidden="false" customHeight="false" outlineLevel="0" collapsed="false">
      <c r="A537" s="13" t="s">
        <v>997</v>
      </c>
      <c r="B537" s="13" t="s">
        <v>543</v>
      </c>
      <c r="C537" s="14" t="n">
        <v>45674</v>
      </c>
      <c r="D537" s="15" t="n">
        <v>55.61</v>
      </c>
    </row>
    <row r="538" customFormat="false" ht="15" hidden="false" customHeight="false" outlineLevel="0" collapsed="false">
      <c r="A538" s="13" t="s">
        <v>998</v>
      </c>
      <c r="B538" s="13" t="s">
        <v>999</v>
      </c>
      <c r="C538" s="14" t="n">
        <v>45674</v>
      </c>
      <c r="D538" s="15" t="n">
        <v>69.62</v>
      </c>
    </row>
    <row r="539" customFormat="false" ht="15" hidden="false" customHeight="false" outlineLevel="0" collapsed="false">
      <c r="A539" s="13" t="s">
        <v>1000</v>
      </c>
      <c r="B539" s="13" t="s">
        <v>682</v>
      </c>
      <c r="C539" s="14" t="n">
        <v>45674</v>
      </c>
      <c r="D539" s="15" t="n">
        <v>40.36</v>
      </c>
    </row>
    <row r="540" customFormat="false" ht="15" hidden="false" customHeight="false" outlineLevel="0" collapsed="false">
      <c r="A540" s="13" t="s">
        <v>1001</v>
      </c>
      <c r="B540" s="13" t="s">
        <v>1002</v>
      </c>
      <c r="C540" s="14" t="n">
        <v>45674</v>
      </c>
      <c r="D540" s="15" t="n">
        <v>20.36</v>
      </c>
    </row>
    <row r="541" customFormat="false" ht="15" hidden="false" customHeight="false" outlineLevel="0" collapsed="false">
      <c r="A541" s="13" t="s">
        <v>1003</v>
      </c>
      <c r="B541" s="13" t="s">
        <v>1004</v>
      </c>
      <c r="C541" s="14" t="n">
        <v>45675</v>
      </c>
      <c r="D541" s="15" t="n">
        <v>41.87</v>
      </c>
    </row>
    <row r="542" customFormat="false" ht="15" hidden="false" customHeight="false" outlineLevel="0" collapsed="false">
      <c r="A542" s="13" t="s">
        <v>1005</v>
      </c>
      <c r="B542" s="13" t="s">
        <v>708</v>
      </c>
      <c r="C542" s="14" t="n">
        <v>45675</v>
      </c>
      <c r="D542" s="15" t="n">
        <v>42.77</v>
      </c>
    </row>
    <row r="543" customFormat="false" ht="15" hidden="false" customHeight="false" outlineLevel="0" collapsed="false">
      <c r="A543" s="13" t="s">
        <v>1006</v>
      </c>
      <c r="B543" s="13" t="s">
        <v>730</v>
      </c>
      <c r="C543" s="14" t="n">
        <v>45675</v>
      </c>
      <c r="D543" s="15" t="n">
        <v>21.48</v>
      </c>
    </row>
    <row r="544" customFormat="false" ht="15" hidden="false" customHeight="false" outlineLevel="0" collapsed="false">
      <c r="A544" s="13" t="s">
        <v>1007</v>
      </c>
      <c r="B544" s="13" t="s">
        <v>245</v>
      </c>
      <c r="C544" s="14" t="n">
        <v>45675</v>
      </c>
      <c r="D544" s="15" t="n">
        <v>23.7</v>
      </c>
    </row>
    <row r="545" customFormat="false" ht="15" hidden="false" customHeight="false" outlineLevel="0" collapsed="false">
      <c r="A545" s="13" t="s">
        <v>1008</v>
      </c>
      <c r="B545" s="13" t="s">
        <v>640</v>
      </c>
      <c r="C545" s="14" t="n">
        <v>45675</v>
      </c>
      <c r="D545" s="15" t="n">
        <v>47.32</v>
      </c>
    </row>
    <row r="546" customFormat="false" ht="15" hidden="false" customHeight="false" outlineLevel="0" collapsed="false">
      <c r="A546" s="13" t="s">
        <v>1009</v>
      </c>
      <c r="B546" s="13" t="s">
        <v>1010</v>
      </c>
      <c r="C546" s="14" t="n">
        <v>45675</v>
      </c>
      <c r="D546" s="15" t="n">
        <v>31.48</v>
      </c>
    </row>
    <row r="547" customFormat="false" ht="15" hidden="false" customHeight="false" outlineLevel="0" collapsed="false">
      <c r="A547" s="13" t="s">
        <v>1011</v>
      </c>
      <c r="B547" s="13" t="s">
        <v>1012</v>
      </c>
      <c r="C547" s="14" t="n">
        <v>45675</v>
      </c>
      <c r="D547" s="15" t="n">
        <v>25.19</v>
      </c>
    </row>
    <row r="548" customFormat="false" ht="15" hidden="false" customHeight="false" outlineLevel="0" collapsed="false">
      <c r="A548" s="13" t="s">
        <v>1013</v>
      </c>
      <c r="B548" s="13" t="s">
        <v>1014</v>
      </c>
      <c r="C548" s="14" t="n">
        <v>45675</v>
      </c>
      <c r="D548" s="15" t="n">
        <v>53.87</v>
      </c>
    </row>
    <row r="549" customFormat="false" ht="15" hidden="false" customHeight="false" outlineLevel="0" collapsed="false">
      <c r="A549" s="13" t="s">
        <v>1015</v>
      </c>
      <c r="B549" s="13" t="s">
        <v>673</v>
      </c>
      <c r="C549" s="14" t="n">
        <v>45676</v>
      </c>
      <c r="D549" s="15" t="n">
        <v>71.08</v>
      </c>
    </row>
    <row r="550" customFormat="false" ht="15" hidden="false" customHeight="false" outlineLevel="0" collapsed="false">
      <c r="A550" s="13" t="s">
        <v>1016</v>
      </c>
      <c r="B550" s="13" t="s">
        <v>1017</v>
      </c>
      <c r="C550" s="14" t="n">
        <v>45676</v>
      </c>
      <c r="D550" s="15" t="n">
        <v>67.82</v>
      </c>
    </row>
    <row r="551" customFormat="false" ht="15" hidden="false" customHeight="false" outlineLevel="0" collapsed="false">
      <c r="A551" s="13" t="s">
        <v>1018</v>
      </c>
      <c r="B551" s="13" t="s">
        <v>1019</v>
      </c>
      <c r="C551" s="14" t="n">
        <v>45676</v>
      </c>
      <c r="D551" s="15" t="n">
        <v>21.24</v>
      </c>
    </row>
    <row r="552" customFormat="false" ht="15" hidden="false" customHeight="false" outlineLevel="0" collapsed="false">
      <c r="A552" s="13" t="s">
        <v>1020</v>
      </c>
      <c r="B552" s="13" t="s">
        <v>1021</v>
      </c>
      <c r="C552" s="14" t="n">
        <v>45677</v>
      </c>
      <c r="D552" s="15" t="n">
        <v>22.74</v>
      </c>
    </row>
    <row r="553" customFormat="false" ht="15" hidden="false" customHeight="false" outlineLevel="0" collapsed="false">
      <c r="A553" s="13" t="s">
        <v>1022</v>
      </c>
      <c r="B553" s="13" t="s">
        <v>1023</v>
      </c>
      <c r="C553" s="14" t="n">
        <v>45677</v>
      </c>
      <c r="D553" s="15" t="n">
        <v>84.15</v>
      </c>
    </row>
    <row r="554" customFormat="false" ht="15" hidden="false" customHeight="false" outlineLevel="0" collapsed="false">
      <c r="A554" s="13" t="s">
        <v>1024</v>
      </c>
      <c r="B554" s="13" t="s">
        <v>517</v>
      </c>
      <c r="C554" s="14" t="n">
        <v>45677</v>
      </c>
      <c r="D554" s="15" t="n">
        <v>35.57</v>
      </c>
    </row>
    <row r="555" customFormat="false" ht="15" hidden="false" customHeight="false" outlineLevel="0" collapsed="false">
      <c r="A555" s="13" t="s">
        <v>1025</v>
      </c>
      <c r="B555" s="13" t="s">
        <v>548</v>
      </c>
      <c r="C555" s="14" t="n">
        <v>45677</v>
      </c>
      <c r="D555" s="15" t="n">
        <v>19.78</v>
      </c>
    </row>
    <row r="556" customFormat="false" ht="15" hidden="false" customHeight="false" outlineLevel="0" collapsed="false">
      <c r="A556" s="13" t="s">
        <v>1026</v>
      </c>
      <c r="B556" s="13" t="s">
        <v>1027</v>
      </c>
      <c r="C556" s="14" t="n">
        <v>45677</v>
      </c>
      <c r="D556" s="15" t="n">
        <v>34.49</v>
      </c>
    </row>
    <row r="557" customFormat="false" ht="15" hidden="false" customHeight="false" outlineLevel="0" collapsed="false">
      <c r="A557" s="13" t="s">
        <v>1028</v>
      </c>
      <c r="B557" s="13" t="s">
        <v>480</v>
      </c>
      <c r="C557" s="14" t="n">
        <v>45677</v>
      </c>
      <c r="D557" s="15" t="n">
        <v>33.97</v>
      </c>
    </row>
    <row r="558" customFormat="false" ht="15" hidden="false" customHeight="false" outlineLevel="0" collapsed="false">
      <c r="A558" s="13" t="s">
        <v>1029</v>
      </c>
      <c r="B558" s="13" t="s">
        <v>1030</v>
      </c>
      <c r="C558" s="14" t="n">
        <v>45677</v>
      </c>
      <c r="D558" s="15" t="n">
        <v>30.72</v>
      </c>
    </row>
    <row r="559" customFormat="false" ht="15" hidden="false" customHeight="false" outlineLevel="0" collapsed="false">
      <c r="A559" s="13" t="s">
        <v>1031</v>
      </c>
      <c r="B559" s="13" t="s">
        <v>1032</v>
      </c>
      <c r="C559" s="14" t="n">
        <v>45677</v>
      </c>
      <c r="D559" s="15" t="n">
        <v>51.76</v>
      </c>
    </row>
    <row r="560" customFormat="false" ht="15" hidden="false" customHeight="false" outlineLevel="0" collapsed="false">
      <c r="A560" s="13" t="s">
        <v>1033</v>
      </c>
      <c r="B560" s="13" t="s">
        <v>746</v>
      </c>
      <c r="C560" s="14" t="n">
        <v>45677</v>
      </c>
      <c r="D560" s="15" t="n">
        <v>34.46</v>
      </c>
    </row>
    <row r="561" customFormat="false" ht="15" hidden="false" customHeight="false" outlineLevel="0" collapsed="false">
      <c r="A561" s="13" t="s">
        <v>1034</v>
      </c>
      <c r="B561" s="13" t="s">
        <v>387</v>
      </c>
      <c r="C561" s="14" t="n">
        <v>45677</v>
      </c>
      <c r="D561" s="15" t="n">
        <v>28.04</v>
      </c>
    </row>
    <row r="562" customFormat="false" ht="15" hidden="false" customHeight="false" outlineLevel="0" collapsed="false">
      <c r="A562" s="13" t="s">
        <v>1035</v>
      </c>
      <c r="B562" s="13" t="s">
        <v>1036</v>
      </c>
      <c r="C562" s="14" t="n">
        <v>45678</v>
      </c>
      <c r="D562" s="15" t="n">
        <v>17.48</v>
      </c>
    </row>
    <row r="563" customFormat="false" ht="15" hidden="false" customHeight="false" outlineLevel="0" collapsed="false">
      <c r="A563" s="13" t="s">
        <v>1037</v>
      </c>
      <c r="B563" s="13" t="s">
        <v>1038</v>
      </c>
      <c r="C563" s="14" t="n">
        <v>45678</v>
      </c>
      <c r="D563" s="15" t="n">
        <v>45.24</v>
      </c>
    </row>
    <row r="564" customFormat="false" ht="15" hidden="false" customHeight="false" outlineLevel="0" collapsed="false">
      <c r="A564" s="13" t="s">
        <v>1039</v>
      </c>
      <c r="B564" s="13" t="s">
        <v>311</v>
      </c>
      <c r="C564" s="14" t="n">
        <v>45678</v>
      </c>
      <c r="D564" s="15" t="n">
        <v>35.17</v>
      </c>
    </row>
    <row r="565" customFormat="false" ht="15" hidden="false" customHeight="false" outlineLevel="0" collapsed="false">
      <c r="A565" s="13" t="s">
        <v>1040</v>
      </c>
      <c r="B565" s="13" t="s">
        <v>1041</v>
      </c>
      <c r="C565" s="14" t="n">
        <v>45678</v>
      </c>
      <c r="D565" s="15" t="n">
        <v>42.93</v>
      </c>
    </row>
    <row r="566" customFormat="false" ht="15" hidden="false" customHeight="false" outlineLevel="0" collapsed="false">
      <c r="A566" s="13" t="s">
        <v>1042</v>
      </c>
      <c r="B566" s="13" t="s">
        <v>253</v>
      </c>
      <c r="C566" s="14" t="n">
        <v>45679</v>
      </c>
      <c r="D566" s="15" t="n">
        <v>40.59</v>
      </c>
    </row>
    <row r="567" customFormat="false" ht="15" hidden="false" customHeight="false" outlineLevel="0" collapsed="false">
      <c r="A567" s="13" t="s">
        <v>1043</v>
      </c>
      <c r="B567" s="13" t="s">
        <v>1044</v>
      </c>
      <c r="C567" s="14" t="n">
        <v>45679</v>
      </c>
      <c r="D567" s="15" t="n">
        <v>28.21</v>
      </c>
    </row>
    <row r="568" customFormat="false" ht="15" hidden="false" customHeight="false" outlineLevel="0" collapsed="false">
      <c r="A568" s="13" t="s">
        <v>1045</v>
      </c>
      <c r="B568" s="13" t="s">
        <v>1046</v>
      </c>
      <c r="C568" s="14" t="n">
        <v>45679</v>
      </c>
      <c r="D568" s="15" t="n">
        <v>46.01</v>
      </c>
    </row>
    <row r="569" customFormat="false" ht="15" hidden="false" customHeight="false" outlineLevel="0" collapsed="false">
      <c r="A569" s="13" t="s">
        <v>1047</v>
      </c>
      <c r="B569" s="13" t="s">
        <v>122</v>
      </c>
      <c r="C569" s="14" t="n">
        <v>45680</v>
      </c>
      <c r="D569" s="15" t="n">
        <v>75.68</v>
      </c>
    </row>
    <row r="570" customFormat="false" ht="15" hidden="false" customHeight="false" outlineLevel="0" collapsed="false">
      <c r="A570" s="13" t="s">
        <v>1048</v>
      </c>
      <c r="B570" s="13" t="s">
        <v>1049</v>
      </c>
      <c r="C570" s="14" t="n">
        <v>45680</v>
      </c>
      <c r="D570" s="15" t="n">
        <v>69.49</v>
      </c>
    </row>
    <row r="571" customFormat="false" ht="15" hidden="false" customHeight="false" outlineLevel="0" collapsed="false">
      <c r="A571" s="13" t="s">
        <v>1050</v>
      </c>
      <c r="B571" s="13" t="s">
        <v>1051</v>
      </c>
      <c r="C571" s="14" t="n">
        <v>45680</v>
      </c>
      <c r="D571" s="15" t="n">
        <v>52.75</v>
      </c>
    </row>
    <row r="572" customFormat="false" ht="15" hidden="false" customHeight="false" outlineLevel="0" collapsed="false">
      <c r="A572" s="13" t="s">
        <v>1052</v>
      </c>
      <c r="B572" s="13" t="s">
        <v>62</v>
      </c>
      <c r="C572" s="14" t="n">
        <v>45680</v>
      </c>
      <c r="D572" s="15" t="n">
        <v>34.05</v>
      </c>
    </row>
    <row r="573" customFormat="false" ht="15" hidden="false" customHeight="false" outlineLevel="0" collapsed="false">
      <c r="A573" s="13" t="s">
        <v>1053</v>
      </c>
      <c r="B573" s="13" t="s">
        <v>1054</v>
      </c>
      <c r="C573" s="14" t="n">
        <v>45680</v>
      </c>
      <c r="D573" s="15" t="n">
        <v>21.91</v>
      </c>
    </row>
    <row r="574" customFormat="false" ht="15" hidden="false" customHeight="false" outlineLevel="0" collapsed="false">
      <c r="A574" s="13" t="s">
        <v>1055</v>
      </c>
      <c r="B574" s="13" t="s">
        <v>697</v>
      </c>
      <c r="C574" s="14" t="n">
        <v>45680</v>
      </c>
      <c r="D574" s="15" t="n">
        <v>76.86</v>
      </c>
    </row>
    <row r="575" customFormat="false" ht="15" hidden="false" customHeight="false" outlineLevel="0" collapsed="false">
      <c r="A575" s="13" t="s">
        <v>1056</v>
      </c>
      <c r="B575" s="13" t="s">
        <v>279</v>
      </c>
      <c r="C575" s="14" t="n">
        <v>45680</v>
      </c>
      <c r="D575" s="15" t="n">
        <v>68.49</v>
      </c>
    </row>
    <row r="576" customFormat="false" ht="15" hidden="false" customHeight="false" outlineLevel="0" collapsed="false">
      <c r="A576" s="13" t="s">
        <v>1057</v>
      </c>
      <c r="B576" s="13" t="s">
        <v>575</v>
      </c>
      <c r="C576" s="14" t="n">
        <v>45680</v>
      </c>
      <c r="D576" s="15" t="n">
        <v>18.54</v>
      </c>
    </row>
    <row r="577" customFormat="false" ht="15" hidden="false" customHeight="false" outlineLevel="0" collapsed="false">
      <c r="A577" s="13" t="s">
        <v>1058</v>
      </c>
      <c r="B577" s="13" t="s">
        <v>1059</v>
      </c>
      <c r="C577" s="14" t="n">
        <v>45680</v>
      </c>
      <c r="D577" s="15" t="n">
        <v>40.19</v>
      </c>
    </row>
    <row r="578" customFormat="false" ht="15" hidden="false" customHeight="false" outlineLevel="0" collapsed="false">
      <c r="A578" s="13" t="s">
        <v>1060</v>
      </c>
      <c r="B578" s="13" t="s">
        <v>373</v>
      </c>
      <c r="C578" s="14" t="n">
        <v>45681</v>
      </c>
      <c r="D578" s="15" t="n">
        <v>21.64</v>
      </c>
    </row>
    <row r="579" customFormat="false" ht="15" hidden="false" customHeight="false" outlineLevel="0" collapsed="false">
      <c r="A579" s="13" t="s">
        <v>1061</v>
      </c>
      <c r="B579" s="13" t="s">
        <v>366</v>
      </c>
      <c r="C579" s="14" t="n">
        <v>45681</v>
      </c>
      <c r="D579" s="15" t="n">
        <v>43.06</v>
      </c>
    </row>
    <row r="580" customFormat="false" ht="15" hidden="false" customHeight="false" outlineLevel="0" collapsed="false">
      <c r="A580" s="13" t="s">
        <v>1062</v>
      </c>
      <c r="B580" s="13" t="s">
        <v>174</v>
      </c>
      <c r="C580" s="14" t="n">
        <v>45681</v>
      </c>
      <c r="D580" s="15" t="n">
        <v>49.32</v>
      </c>
    </row>
    <row r="581" customFormat="false" ht="15" hidden="false" customHeight="false" outlineLevel="0" collapsed="false">
      <c r="A581" s="13" t="s">
        <v>1063</v>
      </c>
      <c r="B581" s="13" t="s">
        <v>1064</v>
      </c>
      <c r="C581" s="14" t="n">
        <v>45681</v>
      </c>
      <c r="D581" s="15" t="n">
        <v>42.26</v>
      </c>
    </row>
    <row r="582" customFormat="false" ht="15" hidden="false" customHeight="false" outlineLevel="0" collapsed="false">
      <c r="A582" s="13" t="s">
        <v>1065</v>
      </c>
      <c r="B582" s="13" t="s">
        <v>1066</v>
      </c>
      <c r="C582" s="14" t="n">
        <v>45681</v>
      </c>
      <c r="D582" s="15" t="n">
        <v>23.46</v>
      </c>
    </row>
    <row r="583" customFormat="false" ht="15" hidden="false" customHeight="false" outlineLevel="0" collapsed="false">
      <c r="A583" s="13" t="s">
        <v>1067</v>
      </c>
      <c r="B583" s="13" t="s">
        <v>1068</v>
      </c>
      <c r="C583" s="14" t="n">
        <v>45681</v>
      </c>
      <c r="D583" s="15" t="n">
        <v>18.89</v>
      </c>
    </row>
    <row r="584" customFormat="false" ht="15" hidden="false" customHeight="false" outlineLevel="0" collapsed="false">
      <c r="A584" s="13" t="s">
        <v>1069</v>
      </c>
      <c r="B584" s="13" t="s">
        <v>1070</v>
      </c>
      <c r="C584" s="14" t="n">
        <v>45681</v>
      </c>
      <c r="D584" s="15" t="n">
        <v>28.34</v>
      </c>
    </row>
    <row r="585" customFormat="false" ht="15" hidden="false" customHeight="false" outlineLevel="0" collapsed="false">
      <c r="A585" s="13" t="s">
        <v>1071</v>
      </c>
      <c r="B585" s="13" t="s">
        <v>1072</v>
      </c>
      <c r="C585" s="14" t="n">
        <v>45681</v>
      </c>
      <c r="D585" s="15" t="n">
        <v>18.3</v>
      </c>
    </row>
    <row r="586" customFormat="false" ht="15" hidden="false" customHeight="false" outlineLevel="0" collapsed="false">
      <c r="A586" s="13" t="s">
        <v>1073</v>
      </c>
      <c r="B586" s="13" t="s">
        <v>1074</v>
      </c>
      <c r="C586" s="14" t="n">
        <v>45681</v>
      </c>
      <c r="D586" s="15" t="n">
        <v>45.08</v>
      </c>
    </row>
    <row r="587" customFormat="false" ht="15" hidden="false" customHeight="false" outlineLevel="0" collapsed="false">
      <c r="A587" s="13" t="s">
        <v>1075</v>
      </c>
      <c r="B587" s="13" t="s">
        <v>1076</v>
      </c>
      <c r="C587" s="14" t="n">
        <v>45681</v>
      </c>
      <c r="D587" s="15" t="n">
        <v>21.19</v>
      </c>
    </row>
    <row r="588" customFormat="false" ht="15" hidden="false" customHeight="false" outlineLevel="0" collapsed="false">
      <c r="A588" s="13" t="s">
        <v>1077</v>
      </c>
      <c r="B588" s="13" t="s">
        <v>1078</v>
      </c>
      <c r="C588" s="14" t="n">
        <v>45682</v>
      </c>
      <c r="D588" s="15" t="n">
        <v>31.39</v>
      </c>
    </row>
    <row r="589" customFormat="false" ht="15" hidden="false" customHeight="false" outlineLevel="0" collapsed="false">
      <c r="A589" s="13" t="s">
        <v>1079</v>
      </c>
      <c r="B589" s="13" t="s">
        <v>225</v>
      </c>
      <c r="C589" s="14" t="n">
        <v>45682</v>
      </c>
      <c r="D589" s="15" t="n">
        <v>44.08</v>
      </c>
    </row>
    <row r="590" customFormat="false" ht="15" hidden="false" customHeight="false" outlineLevel="0" collapsed="false">
      <c r="A590" s="13" t="s">
        <v>1080</v>
      </c>
      <c r="B590" s="13" t="s">
        <v>100</v>
      </c>
      <c r="C590" s="14" t="n">
        <v>45682</v>
      </c>
      <c r="D590" s="15" t="n">
        <v>33.62</v>
      </c>
    </row>
    <row r="591" customFormat="false" ht="15" hidden="false" customHeight="false" outlineLevel="0" collapsed="false">
      <c r="A591" s="13" t="s">
        <v>1081</v>
      </c>
      <c r="B591" s="13" t="s">
        <v>1082</v>
      </c>
      <c r="C591" s="14" t="n">
        <v>45682</v>
      </c>
      <c r="D591" s="15" t="n">
        <v>51.29</v>
      </c>
    </row>
    <row r="592" customFormat="false" ht="15" hidden="false" customHeight="false" outlineLevel="0" collapsed="false">
      <c r="A592" s="13" t="s">
        <v>1083</v>
      </c>
      <c r="B592" s="13" t="s">
        <v>1084</v>
      </c>
      <c r="C592" s="14" t="n">
        <v>45682</v>
      </c>
      <c r="D592" s="15" t="n">
        <v>34.57</v>
      </c>
    </row>
    <row r="593" customFormat="false" ht="15" hidden="false" customHeight="false" outlineLevel="0" collapsed="false">
      <c r="A593" s="13" t="s">
        <v>1085</v>
      </c>
      <c r="B593" s="13" t="s">
        <v>1086</v>
      </c>
      <c r="C593" s="14" t="n">
        <v>45682</v>
      </c>
      <c r="D593" s="15" t="n">
        <v>21.71</v>
      </c>
    </row>
    <row r="594" customFormat="false" ht="15" hidden="false" customHeight="false" outlineLevel="0" collapsed="false">
      <c r="A594" s="13" t="s">
        <v>1087</v>
      </c>
      <c r="B594" s="13" t="s">
        <v>428</v>
      </c>
      <c r="C594" s="14" t="n">
        <v>45682</v>
      </c>
      <c r="D594" s="15" t="n">
        <v>34.63</v>
      </c>
    </row>
    <row r="595" customFormat="false" ht="15" hidden="false" customHeight="false" outlineLevel="0" collapsed="false">
      <c r="A595" s="13" t="s">
        <v>1088</v>
      </c>
      <c r="B595" s="13" t="s">
        <v>1089</v>
      </c>
      <c r="C595" s="14" t="n">
        <v>45682</v>
      </c>
      <c r="D595" s="15" t="n">
        <v>20.42</v>
      </c>
    </row>
    <row r="596" customFormat="false" ht="15" hidden="false" customHeight="false" outlineLevel="0" collapsed="false">
      <c r="A596" s="13" t="s">
        <v>1090</v>
      </c>
      <c r="B596" s="13" t="s">
        <v>1091</v>
      </c>
      <c r="C596" s="14" t="n">
        <v>45682</v>
      </c>
      <c r="D596" s="15" t="n">
        <v>23.47</v>
      </c>
    </row>
    <row r="597" customFormat="false" ht="15" hidden="false" customHeight="false" outlineLevel="0" collapsed="false">
      <c r="A597" s="13" t="s">
        <v>1092</v>
      </c>
      <c r="B597" s="13" t="s">
        <v>1093</v>
      </c>
      <c r="C597" s="14" t="n">
        <v>45683</v>
      </c>
      <c r="D597" s="15" t="n">
        <v>29.64</v>
      </c>
    </row>
    <row r="598" customFormat="false" ht="15" hidden="false" customHeight="false" outlineLevel="0" collapsed="false">
      <c r="A598" s="13" t="s">
        <v>1094</v>
      </c>
      <c r="B598" s="13" t="s">
        <v>1095</v>
      </c>
      <c r="C598" s="14" t="n">
        <v>45683</v>
      </c>
      <c r="D598" s="15" t="n">
        <v>27.02</v>
      </c>
    </row>
    <row r="599" customFormat="false" ht="15" hidden="false" customHeight="false" outlineLevel="0" collapsed="false">
      <c r="A599" s="13" t="s">
        <v>1096</v>
      </c>
      <c r="B599" s="13" t="s">
        <v>1097</v>
      </c>
      <c r="C599" s="14" t="n">
        <v>45683</v>
      </c>
      <c r="D599" s="15" t="n">
        <v>29.06</v>
      </c>
    </row>
    <row r="600" customFormat="false" ht="15" hidden="false" customHeight="false" outlineLevel="0" collapsed="false">
      <c r="A600" s="13" t="s">
        <v>1098</v>
      </c>
      <c r="B600" s="13" t="s">
        <v>519</v>
      </c>
      <c r="C600" s="14" t="n">
        <v>45683</v>
      </c>
      <c r="D600" s="15" t="n">
        <v>23.22</v>
      </c>
    </row>
    <row r="601" customFormat="false" ht="15" hidden="false" customHeight="false" outlineLevel="0" collapsed="false">
      <c r="A601" s="13" t="s">
        <v>1099</v>
      </c>
      <c r="B601" s="13" t="s">
        <v>1100</v>
      </c>
      <c r="C601" s="14" t="n">
        <v>45683</v>
      </c>
      <c r="D601" s="15" t="n">
        <v>39.25</v>
      </c>
    </row>
    <row r="602" customFormat="false" ht="15" hidden="false" customHeight="false" outlineLevel="0" collapsed="false">
      <c r="A602" s="13" t="s">
        <v>1101</v>
      </c>
      <c r="B602" s="13" t="s">
        <v>1102</v>
      </c>
      <c r="C602" s="14" t="n">
        <v>45684</v>
      </c>
      <c r="D602" s="15" t="n">
        <v>25.1</v>
      </c>
    </row>
    <row r="603" customFormat="false" ht="15" hidden="false" customHeight="false" outlineLevel="0" collapsed="false">
      <c r="A603" s="13" t="s">
        <v>1103</v>
      </c>
      <c r="B603" s="13" t="s">
        <v>198</v>
      </c>
      <c r="C603" s="14" t="n">
        <v>45684</v>
      </c>
      <c r="D603" s="15" t="n">
        <v>60.24</v>
      </c>
    </row>
    <row r="604" customFormat="false" ht="15" hidden="false" customHeight="false" outlineLevel="0" collapsed="false">
      <c r="A604" s="13" t="s">
        <v>1104</v>
      </c>
      <c r="B604" s="13" t="s">
        <v>1105</v>
      </c>
      <c r="C604" s="14" t="n">
        <v>45684</v>
      </c>
      <c r="D604" s="15" t="n">
        <v>18.77</v>
      </c>
    </row>
    <row r="605" customFormat="false" ht="15" hidden="false" customHeight="false" outlineLevel="0" collapsed="false">
      <c r="A605" s="13" t="s">
        <v>1106</v>
      </c>
      <c r="B605" s="13" t="s">
        <v>1107</v>
      </c>
      <c r="C605" s="14" t="n">
        <v>45684</v>
      </c>
      <c r="D605" s="15" t="n">
        <v>71.71</v>
      </c>
    </row>
    <row r="606" customFormat="false" ht="15" hidden="false" customHeight="false" outlineLevel="0" collapsed="false">
      <c r="A606" s="13" t="s">
        <v>1108</v>
      </c>
      <c r="B606" s="13" t="s">
        <v>478</v>
      </c>
      <c r="C606" s="14" t="n">
        <v>45684</v>
      </c>
      <c r="D606" s="15" t="n">
        <v>28.33</v>
      </c>
    </row>
    <row r="607" customFormat="false" ht="15" hidden="false" customHeight="false" outlineLevel="0" collapsed="false">
      <c r="A607" s="13" t="s">
        <v>1109</v>
      </c>
      <c r="B607" s="13" t="s">
        <v>188</v>
      </c>
      <c r="C607" s="14" t="n">
        <v>45684</v>
      </c>
      <c r="D607" s="15" t="n">
        <v>47.59</v>
      </c>
    </row>
    <row r="608" customFormat="false" ht="15" hidden="false" customHeight="false" outlineLevel="0" collapsed="false">
      <c r="A608" s="13" t="s">
        <v>1110</v>
      </c>
      <c r="B608" s="13" t="s">
        <v>1111</v>
      </c>
      <c r="C608" s="14" t="n">
        <v>45684</v>
      </c>
      <c r="D608" s="15" t="n">
        <v>20.85</v>
      </c>
    </row>
    <row r="609" customFormat="false" ht="15" hidden="false" customHeight="false" outlineLevel="0" collapsed="false">
      <c r="A609" s="13" t="s">
        <v>1112</v>
      </c>
      <c r="B609" s="13" t="s">
        <v>1113</v>
      </c>
      <c r="C609" s="14" t="n">
        <v>45685</v>
      </c>
      <c r="D609" s="15" t="n">
        <v>54.19</v>
      </c>
    </row>
    <row r="610" customFormat="false" ht="15" hidden="false" customHeight="false" outlineLevel="0" collapsed="false">
      <c r="A610" s="13" t="s">
        <v>1114</v>
      </c>
      <c r="B610" s="13" t="s">
        <v>144</v>
      </c>
      <c r="C610" s="14" t="n">
        <v>45685</v>
      </c>
      <c r="D610" s="15" t="n">
        <v>53.22</v>
      </c>
    </row>
    <row r="611" customFormat="false" ht="15" hidden="false" customHeight="false" outlineLevel="0" collapsed="false">
      <c r="A611" s="13" t="s">
        <v>1115</v>
      </c>
      <c r="B611" s="13" t="s">
        <v>1116</v>
      </c>
      <c r="C611" s="14" t="n">
        <v>45685</v>
      </c>
      <c r="D611" s="15" t="n">
        <v>51.17</v>
      </c>
    </row>
    <row r="612" customFormat="false" ht="15" hidden="false" customHeight="false" outlineLevel="0" collapsed="false">
      <c r="A612" s="13" t="s">
        <v>1117</v>
      </c>
      <c r="B612" s="13" t="s">
        <v>1118</v>
      </c>
      <c r="C612" s="14" t="n">
        <v>45685</v>
      </c>
      <c r="D612" s="15" t="n">
        <v>56.71</v>
      </c>
    </row>
    <row r="613" customFormat="false" ht="15" hidden="false" customHeight="false" outlineLevel="0" collapsed="false">
      <c r="A613" s="13" t="s">
        <v>1119</v>
      </c>
      <c r="B613" s="13" t="s">
        <v>1120</v>
      </c>
      <c r="C613" s="14" t="n">
        <v>45686</v>
      </c>
      <c r="D613" s="15" t="n">
        <v>40.13</v>
      </c>
    </row>
    <row r="614" customFormat="false" ht="15" hidden="false" customHeight="false" outlineLevel="0" collapsed="false">
      <c r="A614" s="13" t="s">
        <v>1121</v>
      </c>
      <c r="B614" s="13" t="s">
        <v>400</v>
      </c>
      <c r="C614" s="14" t="n">
        <v>45686</v>
      </c>
      <c r="D614" s="15" t="n">
        <v>78.2</v>
      </c>
    </row>
    <row r="615" customFormat="false" ht="15" hidden="false" customHeight="false" outlineLevel="0" collapsed="false">
      <c r="A615" s="13" t="s">
        <v>1122</v>
      </c>
      <c r="B615" s="13" t="s">
        <v>629</v>
      </c>
      <c r="C615" s="14" t="n">
        <v>45686</v>
      </c>
      <c r="D615" s="15" t="n">
        <v>65.94</v>
      </c>
    </row>
    <row r="616" customFormat="false" ht="15" hidden="false" customHeight="false" outlineLevel="0" collapsed="false">
      <c r="A616" s="13" t="s">
        <v>1123</v>
      </c>
      <c r="B616" s="13" t="s">
        <v>1124</v>
      </c>
      <c r="C616" s="14" t="n">
        <v>45686</v>
      </c>
      <c r="D616" s="15" t="n">
        <v>34.03</v>
      </c>
    </row>
    <row r="617" customFormat="false" ht="15" hidden="false" customHeight="false" outlineLevel="0" collapsed="false">
      <c r="A617" s="13" t="s">
        <v>1125</v>
      </c>
      <c r="B617" s="13" t="s">
        <v>1126</v>
      </c>
      <c r="C617" s="14" t="n">
        <v>45686</v>
      </c>
      <c r="D617" s="15" t="n">
        <v>38.42</v>
      </c>
    </row>
    <row r="618" customFormat="false" ht="15" hidden="false" customHeight="false" outlineLevel="0" collapsed="false">
      <c r="A618" s="13" t="s">
        <v>1127</v>
      </c>
      <c r="B618" s="13" t="s">
        <v>116</v>
      </c>
      <c r="C618" s="14" t="n">
        <v>45686</v>
      </c>
      <c r="D618" s="15" t="n">
        <v>38.09</v>
      </c>
    </row>
    <row r="619" customFormat="false" ht="15" hidden="false" customHeight="false" outlineLevel="0" collapsed="false">
      <c r="A619" s="13" t="s">
        <v>1128</v>
      </c>
      <c r="B619" s="13" t="s">
        <v>1129</v>
      </c>
      <c r="C619" s="14" t="n">
        <v>45686</v>
      </c>
      <c r="D619" s="15" t="n">
        <v>35.14</v>
      </c>
    </row>
    <row r="620" customFormat="false" ht="15" hidden="false" customHeight="false" outlineLevel="0" collapsed="false">
      <c r="A620" s="13" t="s">
        <v>1130</v>
      </c>
      <c r="B620" s="13" t="s">
        <v>682</v>
      </c>
      <c r="C620" s="14" t="n">
        <v>45687</v>
      </c>
      <c r="D620" s="15" t="n">
        <v>46.69</v>
      </c>
    </row>
    <row r="621" customFormat="false" ht="15" hidden="false" customHeight="false" outlineLevel="0" collapsed="false">
      <c r="A621" s="13" t="s">
        <v>1131</v>
      </c>
      <c r="B621" s="13" t="s">
        <v>1132</v>
      </c>
      <c r="C621" s="14" t="n">
        <v>45687</v>
      </c>
      <c r="D621" s="15" t="n">
        <v>59.57</v>
      </c>
    </row>
    <row r="622" customFormat="false" ht="15" hidden="false" customHeight="false" outlineLevel="0" collapsed="false">
      <c r="A622" s="13" t="s">
        <v>1133</v>
      </c>
      <c r="B622" s="13" t="s">
        <v>1134</v>
      </c>
      <c r="C622" s="14" t="n">
        <v>45687</v>
      </c>
      <c r="D622" s="15" t="n">
        <v>51.2</v>
      </c>
    </row>
    <row r="623" customFormat="false" ht="15" hidden="false" customHeight="false" outlineLevel="0" collapsed="false">
      <c r="A623" s="13" t="s">
        <v>1135</v>
      </c>
      <c r="B623" s="13" t="s">
        <v>523</v>
      </c>
      <c r="C623" s="14" t="n">
        <v>45687</v>
      </c>
      <c r="D623" s="15" t="n">
        <v>24.84</v>
      </c>
    </row>
    <row r="624" customFormat="false" ht="15" hidden="false" customHeight="false" outlineLevel="0" collapsed="false">
      <c r="A624" s="13" t="s">
        <v>1136</v>
      </c>
      <c r="B624" s="13" t="s">
        <v>1137</v>
      </c>
      <c r="C624" s="14" t="n">
        <v>45687</v>
      </c>
      <c r="D624" s="15" t="n">
        <v>57.57</v>
      </c>
    </row>
    <row r="625" customFormat="false" ht="15" hidden="false" customHeight="false" outlineLevel="0" collapsed="false">
      <c r="A625" s="13" t="s">
        <v>1138</v>
      </c>
      <c r="B625" s="13" t="s">
        <v>754</v>
      </c>
      <c r="C625" s="14" t="n">
        <v>45687</v>
      </c>
      <c r="D625" s="15" t="n">
        <v>40.6</v>
      </c>
    </row>
    <row r="626" customFormat="false" ht="15" hidden="false" customHeight="false" outlineLevel="0" collapsed="false">
      <c r="A626" s="13" t="s">
        <v>1139</v>
      </c>
      <c r="B626" s="13" t="s">
        <v>482</v>
      </c>
      <c r="C626" s="14" t="n">
        <v>45687</v>
      </c>
      <c r="D626" s="15" t="n">
        <v>55.74</v>
      </c>
    </row>
    <row r="627" customFormat="false" ht="15" hidden="false" customHeight="false" outlineLevel="0" collapsed="false">
      <c r="A627" s="13" t="s">
        <v>1140</v>
      </c>
      <c r="B627" s="13" t="s">
        <v>1141</v>
      </c>
      <c r="C627" s="14" t="n">
        <v>45687</v>
      </c>
      <c r="D627" s="15" t="n">
        <v>21.94</v>
      </c>
    </row>
    <row r="628" customFormat="false" ht="15" hidden="false" customHeight="false" outlineLevel="0" collapsed="false">
      <c r="A628" s="13" t="s">
        <v>1142</v>
      </c>
      <c r="B628" s="13" t="s">
        <v>635</v>
      </c>
      <c r="C628" s="14" t="n">
        <v>45688</v>
      </c>
      <c r="D628" s="15" t="n">
        <v>39.39</v>
      </c>
    </row>
    <row r="629" customFormat="false" ht="15" hidden="false" customHeight="false" outlineLevel="0" collapsed="false">
      <c r="A629" s="13" t="s">
        <v>1143</v>
      </c>
      <c r="B629" s="13" t="s">
        <v>1144</v>
      </c>
      <c r="C629" s="14" t="n">
        <v>45688</v>
      </c>
      <c r="D629" s="15" t="n">
        <v>22.22</v>
      </c>
    </row>
    <row r="630" customFormat="false" ht="15" hidden="false" customHeight="false" outlineLevel="0" collapsed="false">
      <c r="A630" s="13" t="s">
        <v>1145</v>
      </c>
      <c r="B630" s="13" t="s">
        <v>102</v>
      </c>
      <c r="C630" s="14" t="n">
        <v>45688</v>
      </c>
      <c r="D630" s="15" t="n">
        <v>30.34</v>
      </c>
    </row>
    <row r="631" customFormat="false" ht="15" hidden="false" customHeight="false" outlineLevel="0" collapsed="false">
      <c r="A631" s="13" t="s">
        <v>1146</v>
      </c>
      <c r="B631" s="13" t="s">
        <v>1147</v>
      </c>
      <c r="C631" s="14" t="n">
        <v>45689</v>
      </c>
      <c r="D631" s="15" t="n">
        <v>49.55</v>
      </c>
    </row>
    <row r="632" customFormat="false" ht="15" hidden="false" customHeight="false" outlineLevel="0" collapsed="false">
      <c r="A632" s="13" t="s">
        <v>1148</v>
      </c>
      <c r="B632" s="13" t="s">
        <v>1149</v>
      </c>
      <c r="C632" s="14" t="n">
        <v>45689</v>
      </c>
      <c r="D632" s="15" t="n">
        <v>17.79</v>
      </c>
    </row>
    <row r="633" customFormat="false" ht="15" hidden="false" customHeight="false" outlineLevel="0" collapsed="false">
      <c r="A633" s="13" t="s">
        <v>1150</v>
      </c>
      <c r="B633" s="13" t="s">
        <v>360</v>
      </c>
      <c r="C633" s="14" t="n">
        <v>45689</v>
      </c>
      <c r="D633" s="15" t="n">
        <v>36.84</v>
      </c>
    </row>
    <row r="634" customFormat="false" ht="15" hidden="false" customHeight="false" outlineLevel="0" collapsed="false">
      <c r="A634" s="13" t="s">
        <v>1151</v>
      </c>
      <c r="B634" s="13" t="s">
        <v>1152</v>
      </c>
      <c r="C634" s="14" t="n">
        <v>45689</v>
      </c>
      <c r="D634" s="15" t="n">
        <v>53.85</v>
      </c>
    </row>
    <row r="635" customFormat="false" ht="15" hidden="false" customHeight="false" outlineLevel="0" collapsed="false">
      <c r="A635" s="13" t="s">
        <v>1153</v>
      </c>
      <c r="B635" s="13" t="s">
        <v>1154</v>
      </c>
      <c r="C635" s="14" t="n">
        <v>45689</v>
      </c>
      <c r="D635" s="15" t="n">
        <v>41.42</v>
      </c>
    </row>
    <row r="636" customFormat="false" ht="15" hidden="false" customHeight="false" outlineLevel="0" collapsed="false">
      <c r="A636" s="13" t="s">
        <v>1155</v>
      </c>
      <c r="B636" s="13" t="s">
        <v>182</v>
      </c>
      <c r="C636" s="14" t="n">
        <v>45689</v>
      </c>
      <c r="D636" s="15" t="n">
        <v>36.19</v>
      </c>
    </row>
    <row r="637" customFormat="false" ht="15" hidden="false" customHeight="false" outlineLevel="0" collapsed="false">
      <c r="A637" s="13" t="s">
        <v>1156</v>
      </c>
      <c r="B637" s="13" t="s">
        <v>275</v>
      </c>
      <c r="C637" s="14" t="n">
        <v>45689</v>
      </c>
      <c r="D637" s="15" t="n">
        <v>33.54</v>
      </c>
    </row>
    <row r="638" customFormat="false" ht="15" hidden="false" customHeight="false" outlineLevel="0" collapsed="false">
      <c r="A638" s="13" t="s">
        <v>1157</v>
      </c>
      <c r="B638" s="13" t="s">
        <v>1158</v>
      </c>
      <c r="C638" s="14" t="n">
        <v>45689</v>
      </c>
      <c r="D638" s="15" t="n">
        <v>33.75</v>
      </c>
    </row>
    <row r="639" customFormat="false" ht="15" hidden="false" customHeight="false" outlineLevel="0" collapsed="false">
      <c r="A639" s="13" t="s">
        <v>1159</v>
      </c>
      <c r="B639" s="13" t="s">
        <v>558</v>
      </c>
      <c r="C639" s="14" t="n">
        <v>45690</v>
      </c>
      <c r="D639" s="15" t="n">
        <v>25.03</v>
      </c>
    </row>
    <row r="640" customFormat="false" ht="15" hidden="false" customHeight="false" outlineLevel="0" collapsed="false">
      <c r="A640" s="13" t="s">
        <v>1160</v>
      </c>
      <c r="B640" s="13" t="s">
        <v>1161</v>
      </c>
      <c r="C640" s="14" t="n">
        <v>45690</v>
      </c>
      <c r="D640" s="15" t="n">
        <v>35</v>
      </c>
    </row>
    <row r="641" customFormat="false" ht="15" hidden="false" customHeight="false" outlineLevel="0" collapsed="false">
      <c r="A641" s="13" t="s">
        <v>1162</v>
      </c>
      <c r="B641" s="13" t="s">
        <v>314</v>
      </c>
      <c r="C641" s="14" t="n">
        <v>45690</v>
      </c>
      <c r="D641" s="15" t="n">
        <v>43.42</v>
      </c>
    </row>
    <row r="642" customFormat="false" ht="15" hidden="false" customHeight="false" outlineLevel="0" collapsed="false">
      <c r="A642" s="13" t="s">
        <v>1163</v>
      </c>
      <c r="B642" s="13" t="s">
        <v>424</v>
      </c>
      <c r="C642" s="14" t="n">
        <v>45690</v>
      </c>
      <c r="D642" s="15" t="n">
        <v>46.81</v>
      </c>
    </row>
    <row r="643" customFormat="false" ht="15" hidden="false" customHeight="false" outlineLevel="0" collapsed="false">
      <c r="A643" s="13" t="s">
        <v>1164</v>
      </c>
      <c r="B643" s="13" t="s">
        <v>249</v>
      </c>
      <c r="C643" s="14" t="n">
        <v>45690</v>
      </c>
      <c r="D643" s="15" t="n">
        <v>49.99</v>
      </c>
    </row>
    <row r="644" customFormat="false" ht="15" hidden="false" customHeight="false" outlineLevel="0" collapsed="false">
      <c r="A644" s="13" t="s">
        <v>1165</v>
      </c>
      <c r="B644" s="13" t="s">
        <v>1166</v>
      </c>
      <c r="C644" s="14" t="n">
        <v>45690</v>
      </c>
      <c r="D644" s="15" t="n">
        <v>23.08</v>
      </c>
    </row>
    <row r="645" customFormat="false" ht="15" hidden="false" customHeight="false" outlineLevel="0" collapsed="false">
      <c r="A645" s="13" t="s">
        <v>1167</v>
      </c>
      <c r="B645" s="13" t="s">
        <v>160</v>
      </c>
      <c r="C645" s="14" t="n">
        <v>45690</v>
      </c>
      <c r="D645" s="15" t="n">
        <v>43.87</v>
      </c>
    </row>
    <row r="646" customFormat="false" ht="15" hidden="false" customHeight="false" outlineLevel="0" collapsed="false">
      <c r="A646" s="13" t="s">
        <v>1168</v>
      </c>
      <c r="B646" s="13" t="s">
        <v>645</v>
      </c>
      <c r="C646" s="14" t="n">
        <v>45690</v>
      </c>
      <c r="D646" s="15" t="n">
        <v>40.55</v>
      </c>
    </row>
    <row r="647" customFormat="false" ht="15" hidden="false" customHeight="false" outlineLevel="0" collapsed="false">
      <c r="A647" s="13" t="s">
        <v>1169</v>
      </c>
      <c r="B647" s="13" t="s">
        <v>1170</v>
      </c>
      <c r="C647" s="14" t="n">
        <v>45690</v>
      </c>
      <c r="D647" s="15" t="n">
        <v>58.43</v>
      </c>
    </row>
    <row r="648" customFormat="false" ht="15" hidden="false" customHeight="false" outlineLevel="0" collapsed="false">
      <c r="A648" s="13" t="s">
        <v>1171</v>
      </c>
      <c r="B648" s="13" t="s">
        <v>1172</v>
      </c>
      <c r="C648" s="14" t="n">
        <v>45690</v>
      </c>
      <c r="D648" s="15" t="n">
        <v>33.11</v>
      </c>
    </row>
    <row r="649" customFormat="false" ht="15" hidden="false" customHeight="false" outlineLevel="0" collapsed="false">
      <c r="A649" s="13" t="s">
        <v>1173</v>
      </c>
      <c r="B649" s="13" t="s">
        <v>1174</v>
      </c>
      <c r="C649" s="14" t="n">
        <v>45691</v>
      </c>
      <c r="D649" s="15" t="n">
        <v>34.38</v>
      </c>
    </row>
    <row r="650" customFormat="false" ht="15" hidden="false" customHeight="false" outlineLevel="0" collapsed="false">
      <c r="A650" s="13" t="s">
        <v>1175</v>
      </c>
      <c r="B650" s="13" t="s">
        <v>1176</v>
      </c>
      <c r="C650" s="14" t="n">
        <v>45691</v>
      </c>
      <c r="D650" s="15" t="n">
        <v>43.26</v>
      </c>
    </row>
    <row r="651" customFormat="false" ht="15" hidden="false" customHeight="false" outlineLevel="0" collapsed="false">
      <c r="A651" s="13" t="s">
        <v>1177</v>
      </c>
      <c r="B651" s="13" t="s">
        <v>1178</v>
      </c>
      <c r="C651" s="14" t="n">
        <v>45691</v>
      </c>
      <c r="D651" s="15" t="n">
        <v>53.82</v>
      </c>
    </row>
    <row r="652" customFormat="false" ht="15" hidden="false" customHeight="false" outlineLevel="0" collapsed="false">
      <c r="A652" s="13" t="s">
        <v>1179</v>
      </c>
      <c r="B652" s="13" t="s">
        <v>1180</v>
      </c>
      <c r="C652" s="14" t="n">
        <v>45691</v>
      </c>
      <c r="D652" s="15" t="n">
        <v>24.5</v>
      </c>
    </row>
    <row r="653" customFormat="false" ht="15" hidden="false" customHeight="false" outlineLevel="0" collapsed="false">
      <c r="A653" s="13" t="s">
        <v>1181</v>
      </c>
      <c r="B653" s="13" t="s">
        <v>1182</v>
      </c>
      <c r="C653" s="14" t="n">
        <v>45691</v>
      </c>
      <c r="D653" s="15" t="n">
        <v>36.47</v>
      </c>
    </row>
    <row r="654" customFormat="false" ht="15" hidden="false" customHeight="false" outlineLevel="0" collapsed="false">
      <c r="A654" s="13" t="s">
        <v>1183</v>
      </c>
      <c r="B654" s="13" t="s">
        <v>1184</v>
      </c>
      <c r="C654" s="14" t="n">
        <v>45691</v>
      </c>
      <c r="D654" s="15" t="n">
        <v>72.25</v>
      </c>
    </row>
    <row r="655" customFormat="false" ht="15" hidden="false" customHeight="false" outlineLevel="0" collapsed="false">
      <c r="A655" s="13" t="s">
        <v>1185</v>
      </c>
      <c r="B655" s="13" t="s">
        <v>1186</v>
      </c>
      <c r="C655" s="14" t="n">
        <v>45691</v>
      </c>
      <c r="D655" s="15" t="n">
        <v>32.92</v>
      </c>
    </row>
    <row r="656" customFormat="false" ht="15" hidden="false" customHeight="false" outlineLevel="0" collapsed="false">
      <c r="A656" s="13" t="s">
        <v>1187</v>
      </c>
      <c r="B656" s="13" t="s">
        <v>295</v>
      </c>
      <c r="C656" s="14" t="n">
        <v>45691</v>
      </c>
      <c r="D656" s="15" t="n">
        <v>27.5</v>
      </c>
    </row>
    <row r="657" customFormat="false" ht="15" hidden="false" customHeight="false" outlineLevel="0" collapsed="false">
      <c r="A657" s="13" t="s">
        <v>1188</v>
      </c>
      <c r="B657" s="13" t="s">
        <v>467</v>
      </c>
      <c r="C657" s="14" t="n">
        <v>45691</v>
      </c>
      <c r="D657" s="15" t="n">
        <v>50.32</v>
      </c>
    </row>
    <row r="658" customFormat="false" ht="15" hidden="false" customHeight="false" outlineLevel="0" collapsed="false">
      <c r="A658" s="13" t="s">
        <v>1189</v>
      </c>
      <c r="B658" s="13" t="s">
        <v>452</v>
      </c>
      <c r="C658" s="14" t="n">
        <v>45691</v>
      </c>
      <c r="D658" s="15" t="n">
        <v>48.56</v>
      </c>
    </row>
    <row r="659" customFormat="false" ht="15" hidden="false" customHeight="false" outlineLevel="0" collapsed="false">
      <c r="A659" s="13" t="s">
        <v>1190</v>
      </c>
      <c r="B659" s="13" t="s">
        <v>1191</v>
      </c>
      <c r="C659" s="14" t="n">
        <v>45692</v>
      </c>
      <c r="D659" s="15" t="n">
        <v>20.76</v>
      </c>
    </row>
    <row r="660" customFormat="false" ht="15" hidden="false" customHeight="false" outlineLevel="0" collapsed="false">
      <c r="A660" s="13" t="s">
        <v>1192</v>
      </c>
      <c r="B660" s="13" t="s">
        <v>1193</v>
      </c>
      <c r="C660" s="14" t="n">
        <v>45692</v>
      </c>
      <c r="D660" s="15" t="n">
        <v>118.2</v>
      </c>
    </row>
    <row r="661" customFormat="false" ht="15" hidden="false" customHeight="false" outlineLevel="0" collapsed="false">
      <c r="A661" s="13" t="s">
        <v>1194</v>
      </c>
      <c r="B661" s="13" t="s">
        <v>285</v>
      </c>
      <c r="C661" s="14" t="n">
        <v>45692</v>
      </c>
      <c r="D661" s="15" t="n">
        <v>35.6</v>
      </c>
    </row>
    <row r="662" customFormat="false" ht="15" hidden="false" customHeight="false" outlineLevel="0" collapsed="false">
      <c r="A662" s="13" t="s">
        <v>1195</v>
      </c>
      <c r="B662" s="13" t="s">
        <v>490</v>
      </c>
      <c r="C662" s="14" t="n">
        <v>45692</v>
      </c>
      <c r="D662" s="15" t="n">
        <v>45.98</v>
      </c>
    </row>
    <row r="663" customFormat="false" ht="15" hidden="false" customHeight="false" outlineLevel="0" collapsed="false">
      <c r="A663" s="13" t="s">
        <v>1196</v>
      </c>
      <c r="B663" s="13" t="s">
        <v>554</v>
      </c>
      <c r="C663" s="14" t="n">
        <v>45692</v>
      </c>
      <c r="D663" s="15" t="n">
        <v>47.73</v>
      </c>
    </row>
    <row r="664" customFormat="false" ht="15" hidden="false" customHeight="false" outlineLevel="0" collapsed="false">
      <c r="A664" s="13" t="s">
        <v>1197</v>
      </c>
      <c r="B664" s="13" t="s">
        <v>510</v>
      </c>
      <c r="C664" s="14" t="n">
        <v>45692</v>
      </c>
      <c r="D664" s="15" t="n">
        <v>41.71</v>
      </c>
    </row>
    <row r="665" customFormat="false" ht="15" hidden="false" customHeight="false" outlineLevel="0" collapsed="false">
      <c r="A665" s="13" t="s">
        <v>1198</v>
      </c>
      <c r="B665" s="13" t="s">
        <v>96</v>
      </c>
      <c r="C665" s="14" t="n">
        <v>45692</v>
      </c>
      <c r="D665" s="15" t="n">
        <v>39.78</v>
      </c>
    </row>
    <row r="666" customFormat="false" ht="15" hidden="false" customHeight="false" outlineLevel="0" collapsed="false">
      <c r="A666" s="13" t="s">
        <v>1199</v>
      </c>
      <c r="B666" s="13" t="s">
        <v>1200</v>
      </c>
      <c r="C666" s="14" t="n">
        <v>45692</v>
      </c>
      <c r="D666" s="15" t="n">
        <v>62.07</v>
      </c>
    </row>
    <row r="667" customFormat="false" ht="15" hidden="false" customHeight="false" outlineLevel="0" collapsed="false">
      <c r="A667" s="13" t="s">
        <v>1201</v>
      </c>
      <c r="B667" s="13" t="s">
        <v>1202</v>
      </c>
      <c r="C667" s="14" t="n">
        <v>45692</v>
      </c>
      <c r="D667" s="15" t="n">
        <v>52.97</v>
      </c>
    </row>
    <row r="668" customFormat="false" ht="15" hidden="false" customHeight="false" outlineLevel="0" collapsed="false">
      <c r="A668" s="13" t="s">
        <v>1203</v>
      </c>
      <c r="B668" s="13" t="s">
        <v>1204</v>
      </c>
      <c r="C668" s="14" t="n">
        <v>45693</v>
      </c>
      <c r="D668" s="15" t="n">
        <v>33.1</v>
      </c>
    </row>
    <row r="669" customFormat="false" ht="15" hidden="false" customHeight="false" outlineLevel="0" collapsed="false">
      <c r="A669" s="13" t="s">
        <v>1205</v>
      </c>
      <c r="B669" s="13" t="s">
        <v>458</v>
      </c>
      <c r="C669" s="14" t="n">
        <v>45693</v>
      </c>
      <c r="D669" s="15" t="n">
        <v>20.84</v>
      </c>
    </row>
    <row r="670" customFormat="false" ht="15" hidden="false" customHeight="false" outlineLevel="0" collapsed="false">
      <c r="A670" s="13" t="s">
        <v>1206</v>
      </c>
      <c r="B670" s="13" t="s">
        <v>1207</v>
      </c>
      <c r="C670" s="14" t="n">
        <v>45693</v>
      </c>
      <c r="D670" s="15" t="n">
        <v>21.49</v>
      </c>
    </row>
    <row r="671" customFormat="false" ht="15" hidden="false" customHeight="false" outlineLevel="0" collapsed="false">
      <c r="A671" s="13" t="s">
        <v>1208</v>
      </c>
      <c r="B671" s="13" t="s">
        <v>1209</v>
      </c>
      <c r="C671" s="14" t="n">
        <v>45693</v>
      </c>
      <c r="D671" s="15" t="n">
        <v>23.62</v>
      </c>
    </row>
    <row r="672" customFormat="false" ht="15" hidden="false" customHeight="false" outlineLevel="0" collapsed="false">
      <c r="A672" s="13" t="s">
        <v>1210</v>
      </c>
      <c r="B672" s="13" t="s">
        <v>1211</v>
      </c>
      <c r="C672" s="14" t="n">
        <v>45693</v>
      </c>
      <c r="D672" s="15" t="n">
        <v>20.17</v>
      </c>
    </row>
    <row r="673" customFormat="false" ht="15" hidden="false" customHeight="false" outlineLevel="0" collapsed="false">
      <c r="A673" s="13" t="s">
        <v>1212</v>
      </c>
      <c r="B673" s="13" t="s">
        <v>1213</v>
      </c>
      <c r="C673" s="14" t="n">
        <v>45693</v>
      </c>
      <c r="D673" s="15" t="n">
        <v>64.78</v>
      </c>
    </row>
    <row r="674" customFormat="false" ht="15" hidden="false" customHeight="false" outlineLevel="0" collapsed="false">
      <c r="A674" s="13" t="s">
        <v>1214</v>
      </c>
      <c r="B674" s="13" t="s">
        <v>253</v>
      </c>
      <c r="C674" s="14" t="n">
        <v>45693</v>
      </c>
      <c r="D674" s="15" t="n">
        <v>24.45</v>
      </c>
    </row>
    <row r="675" customFormat="false" ht="15" hidden="false" customHeight="false" outlineLevel="0" collapsed="false">
      <c r="A675" s="13" t="s">
        <v>1215</v>
      </c>
      <c r="B675" s="13" t="s">
        <v>180</v>
      </c>
      <c r="C675" s="14" t="n">
        <v>45694</v>
      </c>
      <c r="D675" s="15" t="n">
        <v>31.32</v>
      </c>
    </row>
    <row r="676" customFormat="false" ht="15" hidden="false" customHeight="false" outlineLevel="0" collapsed="false">
      <c r="A676" s="13" t="s">
        <v>1216</v>
      </c>
      <c r="B676" s="13" t="s">
        <v>1217</v>
      </c>
      <c r="C676" s="14" t="n">
        <v>45694</v>
      </c>
      <c r="D676" s="15" t="n">
        <v>31.3</v>
      </c>
    </row>
    <row r="677" customFormat="false" ht="15" hidden="false" customHeight="false" outlineLevel="0" collapsed="false">
      <c r="A677" s="13" t="s">
        <v>1218</v>
      </c>
      <c r="B677" s="13" t="s">
        <v>1219</v>
      </c>
      <c r="C677" s="14" t="n">
        <v>45694</v>
      </c>
      <c r="D677" s="15" t="n">
        <v>27.41</v>
      </c>
    </row>
    <row r="678" customFormat="false" ht="15" hidden="false" customHeight="false" outlineLevel="0" collapsed="false">
      <c r="A678" s="13" t="s">
        <v>1220</v>
      </c>
      <c r="B678" s="13" t="s">
        <v>1221</v>
      </c>
      <c r="C678" s="14" t="n">
        <v>45694</v>
      </c>
      <c r="D678" s="15" t="n">
        <v>74.09</v>
      </c>
    </row>
    <row r="679" customFormat="false" ht="15" hidden="false" customHeight="false" outlineLevel="0" collapsed="false">
      <c r="A679" s="13" t="s">
        <v>1222</v>
      </c>
      <c r="B679" s="13" t="s">
        <v>1223</v>
      </c>
      <c r="C679" s="14" t="n">
        <v>45694</v>
      </c>
      <c r="D679" s="15" t="n">
        <v>27.05</v>
      </c>
    </row>
    <row r="680" customFormat="false" ht="15" hidden="false" customHeight="false" outlineLevel="0" collapsed="false">
      <c r="A680" s="13" t="s">
        <v>1224</v>
      </c>
      <c r="B680" s="13" t="s">
        <v>1041</v>
      </c>
      <c r="C680" s="14" t="n">
        <v>45694</v>
      </c>
      <c r="D680" s="15" t="n">
        <v>42.61</v>
      </c>
    </row>
    <row r="681" customFormat="false" ht="15" hidden="false" customHeight="false" outlineLevel="0" collapsed="false">
      <c r="A681" s="13" t="s">
        <v>1225</v>
      </c>
      <c r="B681" s="13" t="s">
        <v>1226</v>
      </c>
      <c r="C681" s="14" t="n">
        <v>45694</v>
      </c>
      <c r="D681" s="15" t="n">
        <v>29.98</v>
      </c>
    </row>
    <row r="682" customFormat="false" ht="15" hidden="false" customHeight="false" outlineLevel="0" collapsed="false">
      <c r="A682" s="13" t="s">
        <v>1227</v>
      </c>
      <c r="B682" s="13" t="s">
        <v>1228</v>
      </c>
      <c r="C682" s="14" t="n">
        <v>45695</v>
      </c>
      <c r="D682" s="15" t="n">
        <v>12.5</v>
      </c>
    </row>
    <row r="683" customFormat="false" ht="15" hidden="false" customHeight="false" outlineLevel="0" collapsed="false">
      <c r="A683" s="13" t="s">
        <v>1229</v>
      </c>
      <c r="B683" s="13" t="s">
        <v>1230</v>
      </c>
      <c r="C683" s="14" t="n">
        <v>45695</v>
      </c>
      <c r="D683" s="15" t="n">
        <v>23.07</v>
      </c>
    </row>
    <row r="684" customFormat="false" ht="15" hidden="false" customHeight="false" outlineLevel="0" collapsed="false">
      <c r="A684" s="13" t="s">
        <v>1231</v>
      </c>
      <c r="B684" s="13" t="s">
        <v>1232</v>
      </c>
      <c r="C684" s="14" t="n">
        <v>45695</v>
      </c>
      <c r="D684" s="15" t="n">
        <v>81.86</v>
      </c>
    </row>
    <row r="685" customFormat="false" ht="15" hidden="false" customHeight="false" outlineLevel="0" collapsed="false">
      <c r="A685" s="13" t="s">
        <v>1233</v>
      </c>
      <c r="B685" s="13" t="s">
        <v>335</v>
      </c>
      <c r="C685" s="14" t="n">
        <v>45695</v>
      </c>
      <c r="D685" s="15" t="n">
        <v>31.34</v>
      </c>
    </row>
    <row r="686" customFormat="false" ht="15" hidden="false" customHeight="false" outlineLevel="0" collapsed="false">
      <c r="A686" s="13" t="s">
        <v>1234</v>
      </c>
      <c r="B686" s="13" t="s">
        <v>454</v>
      </c>
      <c r="C686" s="14" t="n">
        <v>45695</v>
      </c>
      <c r="D686" s="15" t="n">
        <v>41.88</v>
      </c>
    </row>
    <row r="687" customFormat="false" ht="15" hidden="false" customHeight="false" outlineLevel="0" collapsed="false">
      <c r="A687" s="13" t="s">
        <v>1235</v>
      </c>
      <c r="B687" s="13" t="s">
        <v>1236</v>
      </c>
      <c r="C687" s="14" t="n">
        <v>45696</v>
      </c>
      <c r="D687" s="15" t="n">
        <v>29.77</v>
      </c>
    </row>
    <row r="688" customFormat="false" ht="15" hidden="false" customHeight="false" outlineLevel="0" collapsed="false">
      <c r="A688" s="13" t="s">
        <v>1237</v>
      </c>
      <c r="B688" s="13" t="s">
        <v>1238</v>
      </c>
      <c r="C688" s="14" t="n">
        <v>45696</v>
      </c>
      <c r="D688" s="15" t="n">
        <v>20.83</v>
      </c>
    </row>
    <row r="689" customFormat="false" ht="15" hidden="false" customHeight="false" outlineLevel="0" collapsed="false">
      <c r="A689" s="13" t="s">
        <v>1239</v>
      </c>
      <c r="B689" s="13" t="s">
        <v>902</v>
      </c>
      <c r="C689" s="14" t="n">
        <v>45696</v>
      </c>
      <c r="D689" s="15" t="n">
        <v>37.66</v>
      </c>
    </row>
    <row r="690" customFormat="false" ht="15" hidden="false" customHeight="false" outlineLevel="0" collapsed="false">
      <c r="A690" s="13" t="s">
        <v>1240</v>
      </c>
      <c r="B690" s="13" t="s">
        <v>678</v>
      </c>
      <c r="C690" s="14" t="n">
        <v>45696</v>
      </c>
      <c r="D690" s="15" t="n">
        <v>50.77</v>
      </c>
    </row>
    <row r="691" customFormat="false" ht="15" hidden="false" customHeight="false" outlineLevel="0" collapsed="false">
      <c r="A691" s="13" t="s">
        <v>1241</v>
      </c>
      <c r="B691" s="13" t="s">
        <v>565</v>
      </c>
      <c r="C691" s="14" t="n">
        <v>45696</v>
      </c>
      <c r="D691" s="15" t="n">
        <v>55.85</v>
      </c>
    </row>
    <row r="692" customFormat="false" ht="15" hidden="false" customHeight="false" outlineLevel="0" collapsed="false">
      <c r="A692" s="13" t="s">
        <v>1242</v>
      </c>
      <c r="B692" s="13" t="s">
        <v>1243</v>
      </c>
      <c r="C692" s="14" t="n">
        <v>45696</v>
      </c>
      <c r="D692" s="15" t="n">
        <v>21.46</v>
      </c>
    </row>
    <row r="693" customFormat="false" ht="15" hidden="false" customHeight="false" outlineLevel="0" collapsed="false">
      <c r="A693" s="13" t="s">
        <v>1244</v>
      </c>
      <c r="B693" s="13" t="s">
        <v>498</v>
      </c>
      <c r="C693" s="14" t="n">
        <v>45696</v>
      </c>
      <c r="D693" s="15" t="n">
        <v>82.31</v>
      </c>
    </row>
    <row r="694" customFormat="false" ht="15" hidden="false" customHeight="false" outlineLevel="0" collapsed="false">
      <c r="A694" s="13" t="s">
        <v>1245</v>
      </c>
      <c r="B694" s="13" t="s">
        <v>1246</v>
      </c>
      <c r="C694" s="14" t="n">
        <v>45696</v>
      </c>
      <c r="D694" s="15" t="n">
        <v>21.6</v>
      </c>
    </row>
    <row r="695" customFormat="false" ht="15" hidden="false" customHeight="false" outlineLevel="0" collapsed="false">
      <c r="A695" s="13" t="s">
        <v>1247</v>
      </c>
      <c r="B695" s="13" t="s">
        <v>1248</v>
      </c>
      <c r="C695" s="14" t="n">
        <v>45697</v>
      </c>
      <c r="D695" s="15" t="n">
        <v>24.42</v>
      </c>
    </row>
    <row r="696" customFormat="false" ht="15" hidden="false" customHeight="false" outlineLevel="0" collapsed="false">
      <c r="A696" s="13" t="s">
        <v>1249</v>
      </c>
      <c r="B696" s="13" t="s">
        <v>1250</v>
      </c>
      <c r="C696" s="14" t="n">
        <v>45697</v>
      </c>
      <c r="D696" s="15" t="n">
        <v>21.73</v>
      </c>
    </row>
    <row r="697" customFormat="false" ht="15" hidden="false" customHeight="false" outlineLevel="0" collapsed="false">
      <c r="A697" s="13" t="s">
        <v>1251</v>
      </c>
      <c r="B697" s="13" t="s">
        <v>1252</v>
      </c>
      <c r="C697" s="14" t="n">
        <v>45697</v>
      </c>
      <c r="D697" s="15" t="n">
        <v>37.45</v>
      </c>
    </row>
    <row r="698" customFormat="false" ht="15" hidden="false" customHeight="false" outlineLevel="0" collapsed="false">
      <c r="A698" s="13" t="s">
        <v>1253</v>
      </c>
      <c r="B698" s="13" t="s">
        <v>146</v>
      </c>
      <c r="C698" s="14" t="n">
        <v>45697</v>
      </c>
      <c r="D698" s="15" t="n">
        <v>52.01</v>
      </c>
    </row>
    <row r="699" customFormat="false" ht="15" hidden="false" customHeight="false" outlineLevel="0" collapsed="false">
      <c r="A699" s="13" t="s">
        <v>1254</v>
      </c>
      <c r="B699" s="13" t="s">
        <v>512</v>
      </c>
      <c r="C699" s="14" t="n">
        <v>45697</v>
      </c>
      <c r="D699" s="15" t="n">
        <v>74.28</v>
      </c>
    </row>
    <row r="700" customFormat="false" ht="15" hidden="false" customHeight="false" outlineLevel="0" collapsed="false">
      <c r="A700" s="13" t="s">
        <v>1255</v>
      </c>
      <c r="B700" s="13" t="s">
        <v>1256</v>
      </c>
      <c r="C700" s="14" t="n">
        <v>45698</v>
      </c>
      <c r="D700" s="15" t="n">
        <v>41.67</v>
      </c>
    </row>
    <row r="701" customFormat="false" ht="15" hidden="false" customHeight="false" outlineLevel="0" collapsed="false">
      <c r="A701" s="13" t="s">
        <v>1257</v>
      </c>
      <c r="B701" s="13" t="s">
        <v>588</v>
      </c>
      <c r="C701" s="14" t="n">
        <v>45698</v>
      </c>
      <c r="D701" s="15" t="n">
        <v>35.12</v>
      </c>
    </row>
    <row r="702" customFormat="false" ht="15" hidden="false" customHeight="false" outlineLevel="0" collapsed="false">
      <c r="A702" s="13" t="s">
        <v>1258</v>
      </c>
      <c r="B702" s="13" t="s">
        <v>70</v>
      </c>
      <c r="C702" s="14" t="n">
        <v>45698</v>
      </c>
      <c r="D702" s="15" t="n">
        <v>21.19</v>
      </c>
    </row>
    <row r="703" customFormat="false" ht="15" hidden="false" customHeight="false" outlineLevel="0" collapsed="false">
      <c r="A703" s="13" t="s">
        <v>1259</v>
      </c>
      <c r="B703" s="13" t="s">
        <v>842</v>
      </c>
      <c r="C703" s="14" t="n">
        <v>45698</v>
      </c>
      <c r="D703" s="15" t="n">
        <v>53.54</v>
      </c>
    </row>
    <row r="704" customFormat="false" ht="15" hidden="false" customHeight="false" outlineLevel="0" collapsed="false">
      <c r="A704" s="13" t="s">
        <v>1260</v>
      </c>
      <c r="B704" s="13" t="s">
        <v>1261</v>
      </c>
      <c r="C704" s="14" t="n">
        <v>45698</v>
      </c>
      <c r="D704" s="15" t="n">
        <v>34.62</v>
      </c>
    </row>
    <row r="705" customFormat="false" ht="15" hidden="false" customHeight="false" outlineLevel="0" collapsed="false">
      <c r="A705" s="13" t="s">
        <v>1262</v>
      </c>
      <c r="B705" s="13" t="s">
        <v>521</v>
      </c>
      <c r="C705" s="14" t="n">
        <v>45698</v>
      </c>
      <c r="D705" s="15" t="n">
        <v>31.96</v>
      </c>
    </row>
    <row r="706" customFormat="false" ht="15" hidden="false" customHeight="false" outlineLevel="0" collapsed="false">
      <c r="A706" s="13" t="s">
        <v>1263</v>
      </c>
      <c r="B706" s="13" t="s">
        <v>1264</v>
      </c>
      <c r="C706" s="14" t="n">
        <v>45698</v>
      </c>
      <c r="D706" s="15" t="n">
        <v>23.81</v>
      </c>
    </row>
    <row r="707" customFormat="false" ht="15" hidden="false" customHeight="false" outlineLevel="0" collapsed="false">
      <c r="A707" s="13" t="s">
        <v>1265</v>
      </c>
      <c r="B707" s="13" t="s">
        <v>1266</v>
      </c>
      <c r="C707" s="14" t="n">
        <v>45698</v>
      </c>
      <c r="D707" s="15" t="n">
        <v>29.94</v>
      </c>
    </row>
    <row r="708" customFormat="false" ht="15" hidden="false" customHeight="false" outlineLevel="0" collapsed="false">
      <c r="A708" s="13" t="s">
        <v>1267</v>
      </c>
      <c r="B708" s="13" t="s">
        <v>824</v>
      </c>
      <c r="C708" s="14" t="n">
        <v>45699</v>
      </c>
      <c r="D708" s="15" t="n">
        <v>54.21</v>
      </c>
    </row>
    <row r="709" customFormat="false" ht="15" hidden="false" customHeight="false" outlineLevel="0" collapsed="false">
      <c r="A709" s="13" t="s">
        <v>1268</v>
      </c>
      <c r="B709" s="13" t="s">
        <v>243</v>
      </c>
      <c r="C709" s="14" t="n">
        <v>45699</v>
      </c>
      <c r="D709" s="15" t="n">
        <v>17.88</v>
      </c>
    </row>
    <row r="710" customFormat="false" ht="15" hidden="false" customHeight="false" outlineLevel="0" collapsed="false">
      <c r="A710" s="13" t="s">
        <v>1269</v>
      </c>
      <c r="B710" s="13" t="s">
        <v>1270</v>
      </c>
      <c r="C710" s="14" t="n">
        <v>45699</v>
      </c>
      <c r="D710" s="15" t="n">
        <v>23.71</v>
      </c>
    </row>
    <row r="711" customFormat="false" ht="15" hidden="false" customHeight="false" outlineLevel="0" collapsed="false">
      <c r="A711" s="13" t="s">
        <v>1271</v>
      </c>
      <c r="B711" s="13" t="s">
        <v>1272</v>
      </c>
      <c r="C711" s="14" t="n">
        <v>45699</v>
      </c>
      <c r="D711" s="15" t="n">
        <v>27.8</v>
      </c>
    </row>
    <row r="712" customFormat="false" ht="15" hidden="false" customHeight="false" outlineLevel="0" collapsed="false">
      <c r="A712" s="13" t="s">
        <v>1273</v>
      </c>
      <c r="B712" s="13" t="s">
        <v>1274</v>
      </c>
      <c r="C712" s="14" t="n">
        <v>45699</v>
      </c>
      <c r="D712" s="15" t="n">
        <v>51.33</v>
      </c>
    </row>
    <row r="713" customFormat="false" ht="15" hidden="false" customHeight="false" outlineLevel="0" collapsed="false">
      <c r="A713" s="13" t="s">
        <v>1275</v>
      </c>
      <c r="B713" s="13" t="s">
        <v>488</v>
      </c>
      <c r="C713" s="14" t="n">
        <v>45699</v>
      </c>
      <c r="D713" s="15" t="n">
        <v>58.94</v>
      </c>
    </row>
    <row r="714" customFormat="false" ht="15" hidden="false" customHeight="false" outlineLevel="0" collapsed="false">
      <c r="A714" s="13" t="s">
        <v>1276</v>
      </c>
      <c r="B714" s="13" t="s">
        <v>1277</v>
      </c>
      <c r="C714" s="14" t="n">
        <v>45699</v>
      </c>
      <c r="D714" s="15" t="n">
        <v>63.63</v>
      </c>
    </row>
    <row r="715" customFormat="false" ht="15" hidden="false" customHeight="false" outlineLevel="0" collapsed="false">
      <c r="A715" s="13" t="s">
        <v>1278</v>
      </c>
      <c r="B715" s="13" t="s">
        <v>1279</v>
      </c>
      <c r="C715" s="14" t="n">
        <v>45700</v>
      </c>
      <c r="D715" s="15" t="n">
        <v>21.19</v>
      </c>
    </row>
    <row r="716" customFormat="false" ht="15" hidden="false" customHeight="false" outlineLevel="0" collapsed="false">
      <c r="A716" s="13" t="s">
        <v>1280</v>
      </c>
      <c r="B716" s="13" t="s">
        <v>697</v>
      </c>
      <c r="C716" s="14" t="n">
        <v>45700</v>
      </c>
      <c r="D716" s="15" t="n">
        <v>45.08</v>
      </c>
    </row>
    <row r="717" customFormat="false" ht="15" hidden="false" customHeight="false" outlineLevel="0" collapsed="false">
      <c r="A717" s="13" t="s">
        <v>1281</v>
      </c>
      <c r="B717" s="13" t="s">
        <v>874</v>
      </c>
      <c r="C717" s="14" t="n">
        <v>45700</v>
      </c>
      <c r="D717" s="15" t="n">
        <v>60.25</v>
      </c>
    </row>
    <row r="718" customFormat="false" ht="15" hidden="false" customHeight="false" outlineLevel="0" collapsed="false">
      <c r="A718" s="13" t="s">
        <v>1282</v>
      </c>
      <c r="B718" s="13" t="s">
        <v>642</v>
      </c>
      <c r="C718" s="14" t="n">
        <v>45700</v>
      </c>
      <c r="D718" s="15" t="n">
        <v>24.4</v>
      </c>
    </row>
    <row r="719" customFormat="false" ht="15" hidden="false" customHeight="false" outlineLevel="0" collapsed="false">
      <c r="A719" s="13" t="s">
        <v>1283</v>
      </c>
      <c r="B719" s="13" t="s">
        <v>1284</v>
      </c>
      <c r="C719" s="14" t="n">
        <v>45700</v>
      </c>
      <c r="D719" s="15" t="n">
        <v>18.21</v>
      </c>
    </row>
    <row r="720" customFormat="false" ht="15" hidden="false" customHeight="false" outlineLevel="0" collapsed="false">
      <c r="A720" s="13" t="s">
        <v>1285</v>
      </c>
      <c r="B720" s="13" t="s">
        <v>1286</v>
      </c>
      <c r="C720" s="14" t="n">
        <v>45701</v>
      </c>
      <c r="D720" s="15" t="n">
        <v>67.66</v>
      </c>
    </row>
    <row r="721" customFormat="false" ht="15" hidden="false" customHeight="false" outlineLevel="0" collapsed="false">
      <c r="A721" s="13" t="s">
        <v>1287</v>
      </c>
      <c r="B721" s="13" t="s">
        <v>633</v>
      </c>
      <c r="C721" s="14" t="n">
        <v>45701</v>
      </c>
      <c r="D721" s="15" t="n">
        <v>61.62</v>
      </c>
    </row>
    <row r="722" customFormat="false" ht="15" hidden="false" customHeight="false" outlineLevel="0" collapsed="false">
      <c r="A722" s="13" t="s">
        <v>1288</v>
      </c>
      <c r="B722" s="13" t="s">
        <v>1289</v>
      </c>
      <c r="C722" s="14" t="n">
        <v>45701</v>
      </c>
      <c r="D722" s="15" t="n">
        <v>31.48</v>
      </c>
    </row>
    <row r="723" customFormat="false" ht="15" hidden="false" customHeight="false" outlineLevel="0" collapsed="false">
      <c r="A723" s="13" t="s">
        <v>1290</v>
      </c>
      <c r="B723" s="13" t="s">
        <v>1291</v>
      </c>
      <c r="C723" s="14" t="n">
        <v>45701</v>
      </c>
      <c r="D723" s="15" t="n">
        <v>20.31</v>
      </c>
    </row>
    <row r="724" customFormat="false" ht="15" hidden="false" customHeight="false" outlineLevel="0" collapsed="false">
      <c r="A724" s="13" t="s">
        <v>1292</v>
      </c>
      <c r="B724" s="13" t="s">
        <v>1293</v>
      </c>
      <c r="C724" s="14" t="n">
        <v>45701</v>
      </c>
      <c r="D724" s="15" t="n">
        <v>34.48</v>
      </c>
    </row>
    <row r="725" customFormat="false" ht="15" hidden="false" customHeight="false" outlineLevel="0" collapsed="false">
      <c r="A725" s="13" t="s">
        <v>1294</v>
      </c>
      <c r="B725" s="13" t="s">
        <v>1295</v>
      </c>
      <c r="C725" s="14" t="n">
        <v>45701</v>
      </c>
      <c r="D725" s="15" t="n">
        <v>20.44</v>
      </c>
    </row>
    <row r="726" customFormat="false" ht="15" hidden="false" customHeight="false" outlineLevel="0" collapsed="false">
      <c r="A726" s="13" t="s">
        <v>1296</v>
      </c>
      <c r="B726" s="13" t="s">
        <v>1297</v>
      </c>
      <c r="C726" s="14" t="n">
        <v>45701</v>
      </c>
      <c r="D726" s="15" t="n">
        <v>25.79</v>
      </c>
    </row>
    <row r="727" customFormat="false" ht="15" hidden="false" customHeight="false" outlineLevel="0" collapsed="false">
      <c r="A727" s="13" t="s">
        <v>1298</v>
      </c>
      <c r="B727" s="13" t="s">
        <v>1299</v>
      </c>
      <c r="C727" s="14" t="n">
        <v>45701</v>
      </c>
      <c r="D727" s="15" t="n">
        <v>62.93</v>
      </c>
    </row>
    <row r="728" customFormat="false" ht="15" hidden="false" customHeight="false" outlineLevel="0" collapsed="false">
      <c r="A728" s="13" t="s">
        <v>1300</v>
      </c>
      <c r="B728" s="13" t="s">
        <v>321</v>
      </c>
      <c r="C728" s="14" t="n">
        <v>45701</v>
      </c>
      <c r="D728" s="15" t="n">
        <v>38.29</v>
      </c>
    </row>
    <row r="729" customFormat="false" ht="15" hidden="false" customHeight="false" outlineLevel="0" collapsed="false">
      <c r="A729" s="13" t="s">
        <v>1301</v>
      </c>
      <c r="B729" s="13" t="s">
        <v>1302</v>
      </c>
      <c r="C729" s="14" t="n">
        <v>45702</v>
      </c>
      <c r="D729" s="15" t="n">
        <v>16.43</v>
      </c>
    </row>
    <row r="730" customFormat="false" ht="15" hidden="false" customHeight="false" outlineLevel="0" collapsed="false">
      <c r="A730" s="13" t="s">
        <v>1303</v>
      </c>
      <c r="B730" s="13" t="s">
        <v>1304</v>
      </c>
      <c r="C730" s="14" t="n">
        <v>45702</v>
      </c>
      <c r="D730" s="15" t="n">
        <v>29.31</v>
      </c>
    </row>
    <row r="731" customFormat="false" ht="15" hidden="false" customHeight="false" outlineLevel="0" collapsed="false">
      <c r="A731" s="13" t="s">
        <v>1305</v>
      </c>
      <c r="B731" s="13" t="s">
        <v>570</v>
      </c>
      <c r="C731" s="14" t="n">
        <v>45702</v>
      </c>
      <c r="D731" s="15" t="n">
        <v>26.55</v>
      </c>
    </row>
    <row r="732" customFormat="false" ht="15" hidden="false" customHeight="false" outlineLevel="0" collapsed="false">
      <c r="A732" s="13" t="s">
        <v>1306</v>
      </c>
      <c r="B732" s="13" t="s">
        <v>231</v>
      </c>
      <c r="C732" s="14" t="n">
        <v>45702</v>
      </c>
      <c r="D732" s="15" t="n">
        <v>44.45</v>
      </c>
    </row>
    <row r="733" customFormat="false" ht="15" hidden="false" customHeight="false" outlineLevel="0" collapsed="false">
      <c r="A733" s="13" t="s">
        <v>1307</v>
      </c>
      <c r="B733" s="13" t="s">
        <v>1308</v>
      </c>
      <c r="C733" s="14" t="n">
        <v>45702</v>
      </c>
      <c r="D733" s="15" t="n">
        <v>75.37</v>
      </c>
    </row>
    <row r="734" customFormat="false" ht="15" hidden="false" customHeight="false" outlineLevel="0" collapsed="false">
      <c r="A734" s="13" t="s">
        <v>1309</v>
      </c>
      <c r="B734" s="13" t="s">
        <v>1310</v>
      </c>
      <c r="C734" s="14" t="n">
        <v>45702</v>
      </c>
      <c r="D734" s="15" t="n">
        <v>43.34</v>
      </c>
    </row>
    <row r="735" customFormat="false" ht="15" hidden="false" customHeight="false" outlineLevel="0" collapsed="false">
      <c r="A735" s="13" t="s">
        <v>1311</v>
      </c>
      <c r="B735" s="13" t="s">
        <v>1312</v>
      </c>
      <c r="C735" s="14" t="n">
        <v>45702</v>
      </c>
      <c r="D735" s="15" t="n">
        <v>25.33</v>
      </c>
    </row>
    <row r="736" customFormat="false" ht="15" hidden="false" customHeight="false" outlineLevel="0" collapsed="false">
      <c r="A736" s="13" t="s">
        <v>1313</v>
      </c>
      <c r="B736" s="13" t="s">
        <v>1314</v>
      </c>
      <c r="C736" s="14" t="n">
        <v>45702</v>
      </c>
      <c r="D736" s="15" t="n">
        <v>35.11</v>
      </c>
    </row>
    <row r="737" customFormat="false" ht="15" hidden="false" customHeight="false" outlineLevel="0" collapsed="false">
      <c r="A737" s="13" t="s">
        <v>1315</v>
      </c>
      <c r="B737" s="13" t="s">
        <v>1316</v>
      </c>
      <c r="C737" s="14" t="n">
        <v>45702</v>
      </c>
      <c r="D737" s="15" t="n">
        <v>29.91</v>
      </c>
    </row>
    <row r="738" customFormat="false" ht="15" hidden="false" customHeight="false" outlineLevel="0" collapsed="false">
      <c r="A738" s="13" t="s">
        <v>1317</v>
      </c>
      <c r="B738" s="13" t="s">
        <v>1318</v>
      </c>
      <c r="C738" s="14" t="n">
        <v>45702</v>
      </c>
      <c r="D738" s="15" t="n">
        <v>19.16</v>
      </c>
    </row>
    <row r="739" customFormat="false" ht="15" hidden="false" customHeight="false" outlineLevel="0" collapsed="false">
      <c r="A739" s="13" t="s">
        <v>1319</v>
      </c>
      <c r="B739" s="13" t="s">
        <v>1320</v>
      </c>
      <c r="C739" s="14" t="n">
        <v>45702</v>
      </c>
      <c r="D739" s="15" t="n">
        <v>26.12</v>
      </c>
    </row>
    <row r="740" customFormat="false" ht="15" hidden="false" customHeight="false" outlineLevel="0" collapsed="false">
      <c r="A740" s="13" t="s">
        <v>1321</v>
      </c>
      <c r="B740" s="13" t="s">
        <v>835</v>
      </c>
      <c r="C740" s="14" t="n">
        <v>45703</v>
      </c>
      <c r="D740" s="15" t="n">
        <v>41.56</v>
      </c>
    </row>
    <row r="741" customFormat="false" ht="15" hidden="false" customHeight="false" outlineLevel="0" collapsed="false">
      <c r="A741" s="13" t="s">
        <v>1322</v>
      </c>
      <c r="B741" s="13" t="s">
        <v>1323</v>
      </c>
      <c r="C741" s="14" t="n">
        <v>45703</v>
      </c>
      <c r="D741" s="15" t="n">
        <v>35.57</v>
      </c>
    </row>
    <row r="742" customFormat="false" ht="15" hidden="false" customHeight="false" outlineLevel="0" collapsed="false">
      <c r="A742" s="13" t="s">
        <v>1324</v>
      </c>
      <c r="B742" s="13" t="s">
        <v>1325</v>
      </c>
      <c r="C742" s="14" t="n">
        <v>45703</v>
      </c>
      <c r="D742" s="15" t="n">
        <v>25.34</v>
      </c>
    </row>
    <row r="743" customFormat="false" ht="15" hidden="false" customHeight="false" outlineLevel="0" collapsed="false">
      <c r="A743" s="13" t="s">
        <v>1326</v>
      </c>
      <c r="B743" s="13" t="s">
        <v>1327</v>
      </c>
      <c r="C743" s="14" t="n">
        <v>45703</v>
      </c>
      <c r="D743" s="15" t="n">
        <v>32.45</v>
      </c>
    </row>
    <row r="744" customFormat="false" ht="15" hidden="false" customHeight="false" outlineLevel="0" collapsed="false">
      <c r="A744" s="13" t="s">
        <v>1328</v>
      </c>
      <c r="B744" s="13" t="s">
        <v>1329</v>
      </c>
      <c r="C744" s="14" t="n">
        <v>45703</v>
      </c>
      <c r="D744" s="15" t="n">
        <v>36.4</v>
      </c>
    </row>
    <row r="745" customFormat="false" ht="15" hidden="false" customHeight="false" outlineLevel="0" collapsed="false">
      <c r="A745" s="13" t="s">
        <v>1330</v>
      </c>
      <c r="B745" s="13" t="s">
        <v>283</v>
      </c>
      <c r="C745" s="14" t="n">
        <v>45704</v>
      </c>
      <c r="D745" s="15" t="n">
        <v>36.32</v>
      </c>
    </row>
    <row r="746" customFormat="false" ht="15" hidden="false" customHeight="false" outlineLevel="0" collapsed="false">
      <c r="A746" s="13" t="s">
        <v>1331</v>
      </c>
      <c r="B746" s="13" t="s">
        <v>1332</v>
      </c>
      <c r="C746" s="14" t="n">
        <v>45704</v>
      </c>
      <c r="D746" s="15" t="n">
        <v>20.59</v>
      </c>
    </row>
    <row r="747" customFormat="false" ht="15" hidden="false" customHeight="false" outlineLevel="0" collapsed="false">
      <c r="A747" s="13" t="s">
        <v>1333</v>
      </c>
      <c r="B747" s="13" t="s">
        <v>1334</v>
      </c>
      <c r="C747" s="14" t="n">
        <v>45704</v>
      </c>
      <c r="D747" s="15" t="n">
        <v>56.67</v>
      </c>
    </row>
    <row r="748" customFormat="false" ht="15" hidden="false" customHeight="false" outlineLevel="0" collapsed="false">
      <c r="A748" s="13" t="s">
        <v>1335</v>
      </c>
      <c r="B748" s="13" t="s">
        <v>1336</v>
      </c>
      <c r="C748" s="14" t="n">
        <v>45704</v>
      </c>
      <c r="D748" s="15" t="n">
        <v>35.32</v>
      </c>
    </row>
    <row r="749" customFormat="false" ht="15" hidden="false" customHeight="false" outlineLevel="0" collapsed="false">
      <c r="A749" s="13" t="s">
        <v>1337</v>
      </c>
      <c r="B749" s="13" t="s">
        <v>1338</v>
      </c>
      <c r="C749" s="14" t="n">
        <v>45704</v>
      </c>
      <c r="D749" s="15" t="n">
        <v>29.58</v>
      </c>
    </row>
    <row r="750" customFormat="false" ht="15" hidden="false" customHeight="false" outlineLevel="0" collapsed="false">
      <c r="A750" s="13" t="s">
        <v>1339</v>
      </c>
      <c r="B750" s="13" t="s">
        <v>1340</v>
      </c>
      <c r="C750" s="14" t="n">
        <v>45704</v>
      </c>
      <c r="D750" s="15" t="n">
        <v>51.79</v>
      </c>
    </row>
    <row r="751" customFormat="false" ht="15" hidden="false" customHeight="false" outlineLevel="0" collapsed="false">
      <c r="A751" s="13" t="s">
        <v>1341</v>
      </c>
      <c r="B751" s="13" t="s">
        <v>1342</v>
      </c>
      <c r="C751" s="14" t="n">
        <v>45704</v>
      </c>
      <c r="D751" s="15" t="n">
        <v>37.11</v>
      </c>
    </row>
    <row r="752" customFormat="false" ht="15" hidden="false" customHeight="false" outlineLevel="0" collapsed="false">
      <c r="A752" s="13" t="s">
        <v>1343</v>
      </c>
      <c r="B752" s="13" t="s">
        <v>309</v>
      </c>
      <c r="C752" s="14" t="n">
        <v>45704</v>
      </c>
      <c r="D752" s="15" t="n">
        <v>47.06</v>
      </c>
    </row>
    <row r="753" customFormat="false" ht="15" hidden="false" customHeight="false" outlineLevel="0" collapsed="false">
      <c r="A753" s="13" t="s">
        <v>1344</v>
      </c>
      <c r="B753" s="13" t="s">
        <v>538</v>
      </c>
      <c r="C753" s="14" t="n">
        <v>45704</v>
      </c>
      <c r="D753" s="15" t="n">
        <v>46.53</v>
      </c>
    </row>
    <row r="754" customFormat="false" ht="15" hidden="false" customHeight="false" outlineLevel="0" collapsed="false">
      <c r="A754" s="13" t="s">
        <v>1345</v>
      </c>
      <c r="B754" s="13" t="s">
        <v>1346</v>
      </c>
      <c r="C754" s="14" t="n">
        <v>45704</v>
      </c>
      <c r="D754" s="15" t="n">
        <v>28.53</v>
      </c>
    </row>
    <row r="755" customFormat="false" ht="15" hidden="false" customHeight="false" outlineLevel="0" collapsed="false">
      <c r="A755" s="13" t="s">
        <v>1347</v>
      </c>
      <c r="B755" s="13" t="s">
        <v>525</v>
      </c>
      <c r="C755" s="14" t="n">
        <v>45704</v>
      </c>
      <c r="D755" s="15" t="n">
        <v>40.25</v>
      </c>
    </row>
    <row r="756" customFormat="false" ht="15" hidden="false" customHeight="false" outlineLevel="0" collapsed="false">
      <c r="A756" s="13" t="s">
        <v>1348</v>
      </c>
      <c r="B756" s="13" t="s">
        <v>1023</v>
      </c>
      <c r="C756" s="14" t="n">
        <v>45705</v>
      </c>
      <c r="D756" s="15" t="n">
        <v>40.97</v>
      </c>
    </row>
    <row r="757" customFormat="false" ht="15" hidden="false" customHeight="false" outlineLevel="0" collapsed="false">
      <c r="A757" s="13" t="s">
        <v>1349</v>
      </c>
      <c r="B757" s="13" t="s">
        <v>1350</v>
      </c>
      <c r="C757" s="14" t="n">
        <v>45705</v>
      </c>
      <c r="D757" s="15" t="n">
        <v>45.99</v>
      </c>
    </row>
    <row r="758" customFormat="false" ht="15" hidden="false" customHeight="false" outlineLevel="0" collapsed="false">
      <c r="A758" s="13" t="s">
        <v>1351</v>
      </c>
      <c r="B758" s="13" t="s">
        <v>708</v>
      </c>
      <c r="C758" s="14" t="n">
        <v>45705</v>
      </c>
      <c r="D758" s="15" t="n">
        <v>64.99</v>
      </c>
    </row>
    <row r="759" customFormat="false" ht="15" hidden="false" customHeight="false" outlineLevel="0" collapsed="false">
      <c r="A759" s="13" t="s">
        <v>1352</v>
      </c>
      <c r="B759" s="13" t="s">
        <v>661</v>
      </c>
      <c r="C759" s="14" t="n">
        <v>45705</v>
      </c>
      <c r="D759" s="15" t="n">
        <v>28.78</v>
      </c>
    </row>
    <row r="760" customFormat="false" ht="15" hidden="false" customHeight="false" outlineLevel="0" collapsed="false">
      <c r="A760" s="13" t="s">
        <v>1353</v>
      </c>
      <c r="B760" s="13" t="s">
        <v>970</v>
      </c>
      <c r="C760" s="14" t="n">
        <v>45705</v>
      </c>
      <c r="D760" s="15" t="n">
        <v>99.89</v>
      </c>
    </row>
    <row r="761" customFormat="false" ht="15" hidden="false" customHeight="false" outlineLevel="0" collapsed="false">
      <c r="A761" s="13" t="s">
        <v>1354</v>
      </c>
      <c r="B761" s="13" t="s">
        <v>390</v>
      </c>
      <c r="C761" s="14" t="n">
        <v>45705</v>
      </c>
      <c r="D761" s="15" t="n">
        <v>43.26</v>
      </c>
    </row>
    <row r="762" customFormat="false" ht="15" hidden="false" customHeight="false" outlineLevel="0" collapsed="false">
      <c r="A762" s="13" t="s">
        <v>1355</v>
      </c>
      <c r="B762" s="13" t="s">
        <v>637</v>
      </c>
      <c r="C762" s="14" t="n">
        <v>45705</v>
      </c>
      <c r="D762" s="15" t="n">
        <v>60.8</v>
      </c>
    </row>
    <row r="763" customFormat="false" ht="15" hidden="false" customHeight="false" outlineLevel="0" collapsed="false">
      <c r="A763" s="13" t="s">
        <v>1356</v>
      </c>
      <c r="B763" s="13" t="s">
        <v>618</v>
      </c>
      <c r="C763" s="14" t="n">
        <v>45705</v>
      </c>
      <c r="D763" s="15" t="n">
        <v>46.66</v>
      </c>
    </row>
    <row r="764" customFormat="false" ht="15" hidden="false" customHeight="false" outlineLevel="0" collapsed="false">
      <c r="A764" s="13" t="s">
        <v>1357</v>
      </c>
      <c r="B764" s="13" t="s">
        <v>1358</v>
      </c>
      <c r="C764" s="14" t="n">
        <v>45705</v>
      </c>
      <c r="D764" s="15" t="n">
        <v>35.23</v>
      </c>
    </row>
    <row r="765" customFormat="false" ht="15" hidden="false" customHeight="false" outlineLevel="0" collapsed="false">
      <c r="A765" s="13" t="s">
        <v>1359</v>
      </c>
      <c r="B765" s="13" t="s">
        <v>1360</v>
      </c>
      <c r="C765" s="14" t="n">
        <v>45705</v>
      </c>
      <c r="D765" s="15" t="n">
        <v>23.19</v>
      </c>
    </row>
    <row r="766" customFormat="false" ht="15" hidden="false" customHeight="false" outlineLevel="0" collapsed="false">
      <c r="A766" s="13" t="s">
        <v>1361</v>
      </c>
      <c r="B766" s="13" t="s">
        <v>1362</v>
      </c>
      <c r="C766" s="14" t="n">
        <v>45705</v>
      </c>
      <c r="D766" s="15" t="n">
        <v>43.9</v>
      </c>
    </row>
    <row r="767" customFormat="false" ht="15" hidden="false" customHeight="false" outlineLevel="0" collapsed="false">
      <c r="A767" s="13" t="s">
        <v>1363</v>
      </c>
      <c r="B767" s="13" t="s">
        <v>1364</v>
      </c>
      <c r="C767" s="14" t="n">
        <v>45705</v>
      </c>
      <c r="D767" s="15" t="n">
        <v>36.03</v>
      </c>
    </row>
    <row r="768" customFormat="false" ht="15" hidden="false" customHeight="false" outlineLevel="0" collapsed="false">
      <c r="A768" s="13" t="s">
        <v>1365</v>
      </c>
      <c r="B768" s="13" t="s">
        <v>484</v>
      </c>
      <c r="C768" s="14" t="n">
        <v>45706</v>
      </c>
      <c r="D768" s="15" t="n">
        <v>74.35</v>
      </c>
    </row>
    <row r="769" customFormat="false" ht="15" hidden="false" customHeight="false" outlineLevel="0" collapsed="false">
      <c r="A769" s="13" t="s">
        <v>1366</v>
      </c>
      <c r="B769" s="13" t="s">
        <v>1367</v>
      </c>
      <c r="C769" s="14" t="n">
        <v>45706</v>
      </c>
      <c r="D769" s="15" t="n">
        <v>49.08</v>
      </c>
    </row>
    <row r="770" customFormat="false" ht="15" hidden="false" customHeight="false" outlineLevel="0" collapsed="false">
      <c r="A770" s="13" t="s">
        <v>1368</v>
      </c>
      <c r="B770" s="13" t="s">
        <v>1369</v>
      </c>
      <c r="C770" s="14" t="n">
        <v>45706</v>
      </c>
      <c r="D770" s="15" t="n">
        <v>51.38</v>
      </c>
    </row>
    <row r="771" customFormat="false" ht="15" hidden="false" customHeight="false" outlineLevel="0" collapsed="false">
      <c r="A771" s="13" t="s">
        <v>1370</v>
      </c>
      <c r="B771" s="13" t="s">
        <v>1371</v>
      </c>
      <c r="C771" s="14" t="n">
        <v>45706</v>
      </c>
      <c r="D771" s="15" t="n">
        <v>50.08</v>
      </c>
    </row>
    <row r="772" customFormat="false" ht="15" hidden="false" customHeight="false" outlineLevel="0" collapsed="false">
      <c r="A772" s="13" t="s">
        <v>1372</v>
      </c>
      <c r="B772" s="13" t="s">
        <v>52</v>
      </c>
      <c r="C772" s="14" t="n">
        <v>45706</v>
      </c>
      <c r="D772" s="15" t="n">
        <v>97.7</v>
      </c>
    </row>
    <row r="773" customFormat="false" ht="15" hidden="false" customHeight="false" outlineLevel="0" collapsed="false">
      <c r="A773" s="13" t="s">
        <v>1373</v>
      </c>
      <c r="B773" s="13" t="s">
        <v>746</v>
      </c>
      <c r="C773" s="14" t="n">
        <v>45706</v>
      </c>
      <c r="D773" s="15" t="n">
        <v>65.09</v>
      </c>
    </row>
    <row r="774" customFormat="false" ht="15" hidden="false" customHeight="false" outlineLevel="0" collapsed="false">
      <c r="A774" s="13" t="s">
        <v>1374</v>
      </c>
      <c r="B774" s="13" t="s">
        <v>452</v>
      </c>
      <c r="C774" s="14" t="n">
        <v>45706</v>
      </c>
      <c r="D774" s="15" t="n">
        <v>25.44</v>
      </c>
    </row>
    <row r="775" customFormat="false" ht="15" hidden="false" customHeight="false" outlineLevel="0" collapsed="false">
      <c r="A775" s="13" t="s">
        <v>1375</v>
      </c>
      <c r="B775" s="13" t="s">
        <v>1376</v>
      </c>
      <c r="C775" s="14" t="n">
        <v>45707</v>
      </c>
      <c r="D775" s="15" t="n">
        <v>34</v>
      </c>
    </row>
    <row r="776" customFormat="false" ht="15" hidden="false" customHeight="false" outlineLevel="0" collapsed="false">
      <c r="A776" s="13" t="s">
        <v>1377</v>
      </c>
      <c r="B776" s="13" t="s">
        <v>164</v>
      </c>
      <c r="C776" s="14" t="n">
        <v>45707</v>
      </c>
      <c r="D776" s="15" t="n">
        <v>29.58</v>
      </c>
    </row>
    <row r="777" customFormat="false" ht="15" hidden="false" customHeight="false" outlineLevel="0" collapsed="false">
      <c r="A777" s="13" t="s">
        <v>1378</v>
      </c>
      <c r="B777" s="13" t="s">
        <v>1379</v>
      </c>
      <c r="C777" s="14" t="n">
        <v>45707</v>
      </c>
      <c r="D777" s="15" t="n">
        <v>37.15</v>
      </c>
    </row>
    <row r="778" customFormat="false" ht="15" hidden="false" customHeight="false" outlineLevel="0" collapsed="false">
      <c r="A778" s="13" t="s">
        <v>1380</v>
      </c>
      <c r="B778" s="13" t="s">
        <v>1381</v>
      </c>
      <c r="C778" s="14" t="n">
        <v>45707</v>
      </c>
      <c r="D778" s="15" t="n">
        <v>16.51</v>
      </c>
    </row>
    <row r="779" customFormat="false" ht="15" hidden="false" customHeight="false" outlineLevel="0" collapsed="false">
      <c r="A779" s="13" t="s">
        <v>1382</v>
      </c>
      <c r="B779" s="13" t="s">
        <v>1383</v>
      </c>
      <c r="C779" s="14" t="n">
        <v>45707</v>
      </c>
      <c r="D779" s="15" t="n">
        <v>40.28</v>
      </c>
    </row>
    <row r="780" customFormat="false" ht="15" hidden="false" customHeight="false" outlineLevel="0" collapsed="false">
      <c r="A780" s="13" t="s">
        <v>1384</v>
      </c>
      <c r="B780" s="13" t="s">
        <v>1385</v>
      </c>
      <c r="C780" s="14" t="n">
        <v>45708</v>
      </c>
      <c r="D780" s="15" t="n">
        <v>19.67</v>
      </c>
    </row>
    <row r="781" customFormat="false" ht="15" hidden="false" customHeight="false" outlineLevel="0" collapsed="false">
      <c r="A781" s="13" t="s">
        <v>1386</v>
      </c>
      <c r="B781" s="13" t="s">
        <v>377</v>
      </c>
      <c r="C781" s="14" t="n">
        <v>45708</v>
      </c>
      <c r="D781" s="15" t="n">
        <v>33.04</v>
      </c>
    </row>
    <row r="782" customFormat="false" ht="15" hidden="false" customHeight="false" outlineLevel="0" collapsed="false">
      <c r="A782" s="13" t="s">
        <v>1387</v>
      </c>
      <c r="B782" s="13" t="s">
        <v>400</v>
      </c>
      <c r="C782" s="14" t="n">
        <v>45708</v>
      </c>
      <c r="D782" s="15" t="n">
        <v>40.63</v>
      </c>
    </row>
    <row r="783" customFormat="false" ht="15" hidden="false" customHeight="false" outlineLevel="0" collapsed="false">
      <c r="A783" s="13" t="s">
        <v>1388</v>
      </c>
      <c r="B783" s="13" t="s">
        <v>219</v>
      </c>
      <c r="C783" s="14" t="n">
        <v>45708</v>
      </c>
      <c r="D783" s="15" t="n">
        <v>57.58</v>
      </c>
    </row>
    <row r="784" customFormat="false" ht="15" hidden="false" customHeight="false" outlineLevel="0" collapsed="false">
      <c r="A784" s="13" t="s">
        <v>1389</v>
      </c>
      <c r="B784" s="13" t="s">
        <v>316</v>
      </c>
      <c r="C784" s="14" t="n">
        <v>45708</v>
      </c>
      <c r="D784" s="15" t="n">
        <v>40.99</v>
      </c>
    </row>
    <row r="785" customFormat="false" ht="15" hidden="false" customHeight="false" outlineLevel="0" collapsed="false">
      <c r="A785" s="13" t="s">
        <v>1390</v>
      </c>
      <c r="B785" s="13" t="s">
        <v>1391</v>
      </c>
      <c r="C785" s="14" t="n">
        <v>45708</v>
      </c>
      <c r="D785" s="15" t="n">
        <v>23.54</v>
      </c>
    </row>
    <row r="786" customFormat="false" ht="15" hidden="false" customHeight="false" outlineLevel="0" collapsed="false">
      <c r="A786" s="13" t="s">
        <v>1392</v>
      </c>
      <c r="B786" s="13" t="s">
        <v>48</v>
      </c>
      <c r="C786" s="14" t="n">
        <v>45708</v>
      </c>
      <c r="D786" s="15" t="n">
        <v>26.7</v>
      </c>
    </row>
    <row r="787" customFormat="false" ht="15" hidden="false" customHeight="false" outlineLevel="0" collapsed="false">
      <c r="A787" s="13" t="s">
        <v>1393</v>
      </c>
      <c r="B787" s="13" t="s">
        <v>1394</v>
      </c>
      <c r="C787" s="14" t="n">
        <v>45708</v>
      </c>
      <c r="D787" s="15" t="n">
        <v>28.5</v>
      </c>
    </row>
    <row r="788" customFormat="false" ht="15" hidden="false" customHeight="false" outlineLevel="0" collapsed="false">
      <c r="A788" s="13" t="s">
        <v>1395</v>
      </c>
      <c r="B788" s="13" t="s">
        <v>108</v>
      </c>
      <c r="C788" s="14" t="n">
        <v>45708</v>
      </c>
      <c r="D788" s="15" t="n">
        <v>45.14</v>
      </c>
    </row>
    <row r="789" customFormat="false" ht="15" hidden="false" customHeight="false" outlineLevel="0" collapsed="false">
      <c r="A789" s="13" t="s">
        <v>1396</v>
      </c>
      <c r="B789" s="13" t="s">
        <v>325</v>
      </c>
      <c r="C789" s="14" t="n">
        <v>45709</v>
      </c>
      <c r="D789" s="15" t="n">
        <v>31.75</v>
      </c>
    </row>
    <row r="790" customFormat="false" ht="15" hidden="false" customHeight="false" outlineLevel="0" collapsed="false">
      <c r="A790" s="13" t="s">
        <v>1397</v>
      </c>
      <c r="B790" s="13" t="s">
        <v>138</v>
      </c>
      <c r="C790" s="14" t="n">
        <v>45709</v>
      </c>
      <c r="D790" s="15" t="n">
        <v>45.6</v>
      </c>
    </row>
    <row r="791" customFormat="false" ht="15" hidden="false" customHeight="false" outlineLevel="0" collapsed="false">
      <c r="A791" s="13" t="s">
        <v>1398</v>
      </c>
      <c r="B791" s="13" t="s">
        <v>590</v>
      </c>
      <c r="C791" s="14" t="n">
        <v>45709</v>
      </c>
      <c r="D791" s="15" t="n">
        <v>59.98</v>
      </c>
    </row>
    <row r="792" customFormat="false" ht="15" hidden="false" customHeight="false" outlineLevel="0" collapsed="false">
      <c r="A792" s="13" t="s">
        <v>1399</v>
      </c>
      <c r="B792" s="13" t="s">
        <v>188</v>
      </c>
      <c r="C792" s="14" t="n">
        <v>45709</v>
      </c>
      <c r="D792" s="15" t="n">
        <v>30.13</v>
      </c>
    </row>
    <row r="793" customFormat="false" ht="15" hidden="false" customHeight="false" outlineLevel="0" collapsed="false">
      <c r="A793" s="13" t="s">
        <v>1400</v>
      </c>
      <c r="B793" s="13" t="s">
        <v>1401</v>
      </c>
      <c r="C793" s="14" t="n">
        <v>45710</v>
      </c>
      <c r="D793" s="15" t="n">
        <v>17.16</v>
      </c>
    </row>
    <row r="794" customFormat="false" ht="15" hidden="false" customHeight="false" outlineLevel="0" collapsed="false">
      <c r="A794" s="13" t="s">
        <v>1402</v>
      </c>
      <c r="B794" s="13" t="s">
        <v>223</v>
      </c>
      <c r="C794" s="14" t="n">
        <v>45710</v>
      </c>
      <c r="D794" s="15" t="n">
        <v>41.5</v>
      </c>
    </row>
    <row r="795" customFormat="false" ht="15" hidden="false" customHeight="false" outlineLevel="0" collapsed="false">
      <c r="A795" s="13" t="s">
        <v>1403</v>
      </c>
      <c r="B795" s="13" t="s">
        <v>673</v>
      </c>
      <c r="C795" s="14" t="n">
        <v>45710</v>
      </c>
      <c r="D795" s="15" t="n">
        <v>36.94</v>
      </c>
    </row>
    <row r="796" customFormat="false" ht="15" hidden="false" customHeight="false" outlineLevel="0" collapsed="false">
      <c r="A796" s="13" t="s">
        <v>1404</v>
      </c>
      <c r="B796" s="13" t="s">
        <v>1405</v>
      </c>
      <c r="C796" s="14" t="n">
        <v>45710</v>
      </c>
      <c r="D796" s="15" t="n">
        <v>21</v>
      </c>
    </row>
    <row r="797" customFormat="false" ht="15" hidden="false" customHeight="false" outlineLevel="0" collapsed="false">
      <c r="A797" s="13" t="s">
        <v>1406</v>
      </c>
      <c r="B797" s="13" t="s">
        <v>210</v>
      </c>
      <c r="C797" s="14" t="n">
        <v>45710</v>
      </c>
      <c r="D797" s="15" t="n">
        <v>39.93</v>
      </c>
    </row>
    <row r="798" customFormat="false" ht="15" hidden="false" customHeight="false" outlineLevel="0" collapsed="false">
      <c r="A798" s="13" t="s">
        <v>1407</v>
      </c>
      <c r="B798" s="13" t="s">
        <v>1408</v>
      </c>
      <c r="C798" s="14" t="n">
        <v>45710</v>
      </c>
      <c r="D798" s="15" t="n">
        <v>36.87</v>
      </c>
    </row>
    <row r="799" customFormat="false" ht="15" hidden="false" customHeight="false" outlineLevel="0" collapsed="false">
      <c r="A799" s="13" t="s">
        <v>1409</v>
      </c>
      <c r="B799" s="13" t="s">
        <v>701</v>
      </c>
      <c r="C799" s="14" t="n">
        <v>45710</v>
      </c>
      <c r="D799" s="15" t="n">
        <v>38.87</v>
      </c>
    </row>
    <row r="800" customFormat="false" ht="15" hidden="false" customHeight="false" outlineLevel="0" collapsed="false">
      <c r="A800" s="13" t="s">
        <v>1410</v>
      </c>
      <c r="B800" s="13" t="s">
        <v>1411</v>
      </c>
      <c r="C800" s="14" t="n">
        <v>45710</v>
      </c>
      <c r="D800" s="15" t="n">
        <v>35.29</v>
      </c>
    </row>
    <row r="801" customFormat="false" ht="15" hidden="false" customHeight="false" outlineLevel="0" collapsed="false">
      <c r="A801" s="13" t="s">
        <v>1412</v>
      </c>
      <c r="B801" s="13" t="s">
        <v>58</v>
      </c>
      <c r="C801" s="14" t="n">
        <v>45711</v>
      </c>
      <c r="D801" s="15" t="n">
        <v>43.47</v>
      </c>
    </row>
    <row r="802" customFormat="false" ht="15" hidden="false" customHeight="false" outlineLevel="0" collapsed="false">
      <c r="A802" s="13" t="s">
        <v>1413</v>
      </c>
      <c r="B802" s="13" t="s">
        <v>1414</v>
      </c>
      <c r="C802" s="14" t="n">
        <v>45711</v>
      </c>
      <c r="D802" s="15" t="n">
        <v>33.32</v>
      </c>
    </row>
    <row r="803" customFormat="false" ht="15" hidden="false" customHeight="false" outlineLevel="0" collapsed="false">
      <c r="A803" s="13" t="s">
        <v>1415</v>
      </c>
      <c r="B803" s="13" t="s">
        <v>640</v>
      </c>
      <c r="C803" s="14" t="n">
        <v>45711</v>
      </c>
      <c r="D803" s="15" t="n">
        <v>35.9</v>
      </c>
    </row>
    <row r="804" customFormat="false" ht="15" hidden="false" customHeight="false" outlineLevel="0" collapsed="false">
      <c r="A804" s="13" t="s">
        <v>1416</v>
      </c>
      <c r="B804" s="13" t="s">
        <v>688</v>
      </c>
      <c r="C804" s="14" t="n">
        <v>45711</v>
      </c>
      <c r="D804" s="15" t="n">
        <v>40.06</v>
      </c>
    </row>
    <row r="805" customFormat="false" ht="15" hidden="false" customHeight="false" outlineLevel="0" collapsed="false">
      <c r="A805" s="13" t="s">
        <v>1417</v>
      </c>
      <c r="B805" s="13" t="s">
        <v>1418</v>
      </c>
      <c r="C805" s="14" t="n">
        <v>45712</v>
      </c>
      <c r="D805" s="15" t="n">
        <v>30.03</v>
      </c>
    </row>
    <row r="806" customFormat="false" ht="15" hidden="false" customHeight="false" outlineLevel="0" collapsed="false">
      <c r="A806" s="13" t="s">
        <v>1419</v>
      </c>
      <c r="B806" s="13" t="s">
        <v>761</v>
      </c>
      <c r="C806" s="14" t="n">
        <v>45712</v>
      </c>
      <c r="D806" s="15" t="n">
        <v>33.68</v>
      </c>
    </row>
    <row r="807" customFormat="false" ht="15" hidden="false" customHeight="false" outlineLevel="0" collapsed="false">
      <c r="A807" s="13" t="s">
        <v>1420</v>
      </c>
      <c r="B807" s="13" t="s">
        <v>233</v>
      </c>
      <c r="C807" s="14" t="n">
        <v>45712</v>
      </c>
      <c r="D807" s="15" t="n">
        <v>40.24</v>
      </c>
    </row>
    <row r="808" customFormat="false" ht="15" hidden="false" customHeight="false" outlineLevel="0" collapsed="false">
      <c r="A808" s="13" t="s">
        <v>1421</v>
      </c>
      <c r="B808" s="13" t="s">
        <v>502</v>
      </c>
      <c r="C808" s="14" t="n">
        <v>45712</v>
      </c>
      <c r="D808" s="15" t="n">
        <v>19.23</v>
      </c>
    </row>
    <row r="809" customFormat="false" ht="15" hidden="false" customHeight="false" outlineLevel="0" collapsed="false">
      <c r="A809" s="13" t="s">
        <v>1422</v>
      </c>
      <c r="B809" s="13" t="s">
        <v>1423</v>
      </c>
      <c r="C809" s="14" t="n">
        <v>45712</v>
      </c>
      <c r="D809" s="15" t="n">
        <v>28.11</v>
      </c>
    </row>
    <row r="810" customFormat="false" ht="15" hidden="false" customHeight="false" outlineLevel="0" collapsed="false">
      <c r="A810" s="13" t="s">
        <v>1424</v>
      </c>
      <c r="B810" s="13" t="s">
        <v>319</v>
      </c>
      <c r="C810" s="14" t="n">
        <v>45712</v>
      </c>
      <c r="D810" s="15" t="n">
        <v>27.19</v>
      </c>
    </row>
    <row r="811" customFormat="false" ht="15" hidden="false" customHeight="false" outlineLevel="0" collapsed="false">
      <c r="A811" s="13" t="s">
        <v>1425</v>
      </c>
      <c r="B811" s="13" t="s">
        <v>1426</v>
      </c>
      <c r="C811" s="14" t="n">
        <v>45712</v>
      </c>
      <c r="D811" s="15" t="n">
        <v>52.37</v>
      </c>
    </row>
    <row r="812" customFormat="false" ht="15" hidden="false" customHeight="false" outlineLevel="0" collapsed="false">
      <c r="A812" s="13" t="s">
        <v>1427</v>
      </c>
      <c r="B812" s="13" t="s">
        <v>168</v>
      </c>
      <c r="C812" s="14" t="n">
        <v>45712</v>
      </c>
      <c r="D812" s="15" t="n">
        <v>32.23</v>
      </c>
    </row>
    <row r="813" customFormat="false" ht="15" hidden="false" customHeight="false" outlineLevel="0" collapsed="false">
      <c r="A813" s="13" t="s">
        <v>1428</v>
      </c>
      <c r="B813" s="13" t="s">
        <v>808</v>
      </c>
      <c r="C813" s="14" t="n">
        <v>45712</v>
      </c>
      <c r="D813" s="15" t="n">
        <v>55.36</v>
      </c>
    </row>
    <row r="814" customFormat="false" ht="15" hidden="false" customHeight="false" outlineLevel="0" collapsed="false">
      <c r="A814" s="13" t="s">
        <v>1429</v>
      </c>
      <c r="B814" s="13" t="s">
        <v>1430</v>
      </c>
      <c r="C814" s="14" t="n">
        <v>45712</v>
      </c>
      <c r="D814" s="15" t="n">
        <v>49.06</v>
      </c>
    </row>
    <row r="815" customFormat="false" ht="15" hidden="false" customHeight="false" outlineLevel="0" collapsed="false">
      <c r="A815" s="13" t="s">
        <v>1431</v>
      </c>
      <c r="B815" s="13" t="s">
        <v>853</v>
      </c>
      <c r="C815" s="14" t="n">
        <v>45713</v>
      </c>
      <c r="D815" s="15" t="n">
        <v>59.88</v>
      </c>
    </row>
    <row r="816" customFormat="false" ht="15" hidden="false" customHeight="false" outlineLevel="0" collapsed="false">
      <c r="A816" s="13" t="s">
        <v>1432</v>
      </c>
      <c r="B816" s="13" t="s">
        <v>1433</v>
      </c>
      <c r="C816" s="14" t="n">
        <v>45713</v>
      </c>
      <c r="D816" s="15" t="n">
        <v>29.93</v>
      </c>
    </row>
    <row r="817" customFormat="false" ht="15" hidden="false" customHeight="false" outlineLevel="0" collapsed="false">
      <c r="A817" s="13" t="s">
        <v>1434</v>
      </c>
      <c r="B817" s="13" t="s">
        <v>635</v>
      </c>
      <c r="C817" s="14" t="n">
        <v>45713</v>
      </c>
      <c r="D817" s="15" t="n">
        <v>34.48</v>
      </c>
    </row>
    <row r="818" customFormat="false" ht="15" hidden="false" customHeight="false" outlineLevel="0" collapsed="false">
      <c r="A818" s="13" t="s">
        <v>1435</v>
      </c>
      <c r="B818" s="13" t="s">
        <v>1436</v>
      </c>
      <c r="C818" s="14" t="n">
        <v>45713</v>
      </c>
      <c r="D818" s="15" t="n">
        <v>38.48</v>
      </c>
    </row>
    <row r="819" customFormat="false" ht="15" hidden="false" customHeight="false" outlineLevel="0" collapsed="false">
      <c r="A819" s="13" t="s">
        <v>1437</v>
      </c>
      <c r="B819" s="13" t="s">
        <v>1438</v>
      </c>
      <c r="C819" s="14" t="n">
        <v>45713</v>
      </c>
      <c r="D819" s="15" t="n">
        <v>53.26</v>
      </c>
    </row>
    <row r="820" customFormat="false" ht="15" hidden="false" customHeight="false" outlineLevel="0" collapsed="false">
      <c r="A820" s="13" t="s">
        <v>1439</v>
      </c>
      <c r="B820" s="13" t="s">
        <v>1440</v>
      </c>
      <c r="C820" s="14" t="n">
        <v>45713</v>
      </c>
      <c r="D820" s="15" t="n">
        <v>48.33</v>
      </c>
    </row>
    <row r="821" customFormat="false" ht="15" hidden="false" customHeight="false" outlineLevel="0" collapsed="false">
      <c r="A821" s="13" t="s">
        <v>1441</v>
      </c>
      <c r="B821" s="13" t="s">
        <v>1442</v>
      </c>
      <c r="C821" s="14" t="n">
        <v>45713</v>
      </c>
      <c r="D821" s="15" t="n">
        <v>40.92</v>
      </c>
    </row>
    <row r="822" customFormat="false" ht="15" hidden="false" customHeight="false" outlineLevel="0" collapsed="false">
      <c r="A822" s="13" t="s">
        <v>1443</v>
      </c>
      <c r="B822" s="13" t="s">
        <v>1014</v>
      </c>
      <c r="C822" s="14" t="n">
        <v>45713</v>
      </c>
      <c r="D822" s="15" t="n">
        <v>60.67</v>
      </c>
    </row>
    <row r="823" customFormat="false" ht="15" hidden="false" customHeight="false" outlineLevel="0" collapsed="false">
      <c r="A823" s="13" t="s">
        <v>1444</v>
      </c>
      <c r="B823" s="13" t="s">
        <v>1445</v>
      </c>
      <c r="C823" s="14" t="n">
        <v>45714</v>
      </c>
      <c r="D823" s="15" t="n">
        <v>36.79</v>
      </c>
    </row>
    <row r="824" customFormat="false" ht="15" hidden="false" customHeight="false" outlineLevel="0" collapsed="false">
      <c r="A824" s="13" t="s">
        <v>1446</v>
      </c>
      <c r="B824" s="13" t="s">
        <v>586</v>
      </c>
      <c r="C824" s="14" t="n">
        <v>45714</v>
      </c>
      <c r="D824" s="15" t="n">
        <v>29.86</v>
      </c>
    </row>
    <row r="825" customFormat="false" ht="15" hidden="false" customHeight="false" outlineLevel="0" collapsed="false">
      <c r="A825" s="13" t="s">
        <v>1447</v>
      </c>
      <c r="B825" s="13" t="s">
        <v>545</v>
      </c>
      <c r="C825" s="14" t="n">
        <v>45714</v>
      </c>
      <c r="D825" s="15" t="n">
        <v>50.3</v>
      </c>
    </row>
    <row r="826" customFormat="false" ht="15" hidden="false" customHeight="false" outlineLevel="0" collapsed="false">
      <c r="A826" s="13" t="s">
        <v>1448</v>
      </c>
      <c r="B826" s="13" t="s">
        <v>771</v>
      </c>
      <c r="C826" s="14" t="n">
        <v>45714</v>
      </c>
      <c r="D826" s="15" t="n">
        <v>56.59</v>
      </c>
    </row>
    <row r="827" customFormat="false" ht="15" hidden="false" customHeight="false" outlineLevel="0" collapsed="false">
      <c r="A827" s="13" t="s">
        <v>1449</v>
      </c>
      <c r="B827" s="13" t="s">
        <v>629</v>
      </c>
      <c r="C827" s="14" t="n">
        <v>45714</v>
      </c>
      <c r="D827" s="15" t="n">
        <v>33.38</v>
      </c>
    </row>
    <row r="828" customFormat="false" ht="15" hidden="false" customHeight="false" outlineLevel="0" collapsed="false">
      <c r="A828" s="13" t="s">
        <v>1450</v>
      </c>
      <c r="B828" s="13" t="s">
        <v>1451</v>
      </c>
      <c r="C828" s="14" t="n">
        <v>45714</v>
      </c>
      <c r="D828" s="15" t="n">
        <v>31.41</v>
      </c>
    </row>
    <row r="829" customFormat="false" ht="15" hidden="false" customHeight="false" outlineLevel="0" collapsed="false">
      <c r="A829" s="13" t="s">
        <v>1452</v>
      </c>
      <c r="B829" s="13" t="s">
        <v>1453</v>
      </c>
      <c r="C829" s="14" t="n">
        <v>45714</v>
      </c>
      <c r="D829" s="15" t="n">
        <v>27.76</v>
      </c>
    </row>
    <row r="830" customFormat="false" ht="15" hidden="false" customHeight="false" outlineLevel="0" collapsed="false">
      <c r="A830" s="13" t="s">
        <v>1454</v>
      </c>
      <c r="B830" s="13" t="s">
        <v>1455</v>
      </c>
      <c r="C830" s="14" t="n">
        <v>45714</v>
      </c>
      <c r="D830" s="15" t="n">
        <v>30.82</v>
      </c>
    </row>
    <row r="831" customFormat="false" ht="15" hidden="false" customHeight="false" outlineLevel="0" collapsed="false">
      <c r="A831" s="13" t="s">
        <v>1456</v>
      </c>
      <c r="B831" s="13" t="s">
        <v>1457</v>
      </c>
      <c r="C831" s="14" t="n">
        <v>45714</v>
      </c>
      <c r="D831" s="15" t="n">
        <v>69.61</v>
      </c>
    </row>
    <row r="832" customFormat="false" ht="15" hidden="false" customHeight="false" outlineLevel="0" collapsed="false">
      <c r="A832" s="13" t="s">
        <v>1458</v>
      </c>
      <c r="B832" s="13" t="s">
        <v>1459</v>
      </c>
      <c r="C832" s="14" t="n">
        <v>45714</v>
      </c>
      <c r="D832" s="15" t="n">
        <v>33.3</v>
      </c>
    </row>
    <row r="833" customFormat="false" ht="15" hidden="false" customHeight="false" outlineLevel="0" collapsed="false">
      <c r="A833" s="13" t="s">
        <v>1460</v>
      </c>
      <c r="B833" s="13" t="s">
        <v>703</v>
      </c>
      <c r="C833" s="14" t="n">
        <v>45714</v>
      </c>
      <c r="D833" s="15" t="n">
        <v>57.03</v>
      </c>
    </row>
    <row r="834" customFormat="false" ht="15" hidden="false" customHeight="false" outlineLevel="0" collapsed="false">
      <c r="A834" s="13" t="s">
        <v>1461</v>
      </c>
      <c r="B834" s="13" t="s">
        <v>1462</v>
      </c>
      <c r="C834" s="14" t="n">
        <v>45714</v>
      </c>
      <c r="D834" s="15" t="n">
        <v>41.66</v>
      </c>
    </row>
    <row r="835" customFormat="false" ht="15" hidden="false" customHeight="false" outlineLevel="0" collapsed="false">
      <c r="A835" s="13" t="s">
        <v>1463</v>
      </c>
      <c r="B835" s="13" t="s">
        <v>150</v>
      </c>
      <c r="C835" s="14" t="n">
        <v>45715</v>
      </c>
      <c r="D835" s="15" t="n">
        <v>44.43</v>
      </c>
    </row>
    <row r="836" customFormat="false" ht="15" hidden="false" customHeight="false" outlineLevel="0" collapsed="false">
      <c r="A836" s="13" t="s">
        <v>1464</v>
      </c>
      <c r="B836" s="13" t="s">
        <v>658</v>
      </c>
      <c r="C836" s="14" t="n">
        <v>45715</v>
      </c>
      <c r="D836" s="15" t="n">
        <v>16.37</v>
      </c>
    </row>
    <row r="837" customFormat="false" ht="15" hidden="false" customHeight="false" outlineLevel="0" collapsed="false">
      <c r="A837" s="13" t="s">
        <v>1465</v>
      </c>
      <c r="B837" s="13" t="s">
        <v>88</v>
      </c>
      <c r="C837" s="14" t="n">
        <v>45715</v>
      </c>
      <c r="D837" s="15" t="n">
        <v>52.71</v>
      </c>
    </row>
    <row r="838" customFormat="false" ht="15" hidden="false" customHeight="false" outlineLevel="0" collapsed="false">
      <c r="A838" s="13" t="s">
        <v>1466</v>
      </c>
      <c r="B838" s="13" t="s">
        <v>1467</v>
      </c>
      <c r="C838" s="14" t="n">
        <v>45715</v>
      </c>
      <c r="D838" s="15" t="n">
        <v>51.07</v>
      </c>
    </row>
    <row r="839" customFormat="false" ht="15" hidden="false" customHeight="false" outlineLevel="0" collapsed="false">
      <c r="A839" s="13" t="s">
        <v>1468</v>
      </c>
      <c r="B839" s="13" t="s">
        <v>1469</v>
      </c>
      <c r="C839" s="14" t="n">
        <v>45715</v>
      </c>
      <c r="D839" s="15" t="n">
        <v>43.32</v>
      </c>
    </row>
    <row r="840" customFormat="false" ht="15" hidden="false" customHeight="false" outlineLevel="0" collapsed="false">
      <c r="A840" s="13" t="s">
        <v>1470</v>
      </c>
      <c r="B840" s="13" t="s">
        <v>1471</v>
      </c>
      <c r="C840" s="14" t="n">
        <v>45715</v>
      </c>
      <c r="D840" s="15" t="n">
        <v>26.6</v>
      </c>
    </row>
    <row r="841" customFormat="false" ht="15" hidden="false" customHeight="false" outlineLevel="0" collapsed="false">
      <c r="A841" s="13" t="s">
        <v>1472</v>
      </c>
      <c r="B841" s="13" t="s">
        <v>1116</v>
      </c>
      <c r="C841" s="14" t="n">
        <v>45715</v>
      </c>
      <c r="D841" s="15" t="n">
        <v>80.89</v>
      </c>
    </row>
    <row r="842" customFormat="false" ht="15" hidden="false" customHeight="false" outlineLevel="0" collapsed="false">
      <c r="A842" s="13" t="s">
        <v>1473</v>
      </c>
      <c r="B842" s="13" t="s">
        <v>876</v>
      </c>
      <c r="C842" s="14" t="n">
        <v>45715</v>
      </c>
      <c r="D842" s="15" t="n">
        <v>22.66</v>
      </c>
    </row>
    <row r="843" customFormat="false" ht="15" hidden="false" customHeight="false" outlineLevel="0" collapsed="false">
      <c r="A843" s="13" t="s">
        <v>1474</v>
      </c>
      <c r="B843" s="13" t="s">
        <v>366</v>
      </c>
      <c r="C843" s="14" t="n">
        <v>45716</v>
      </c>
      <c r="D843" s="15" t="n">
        <v>19.2</v>
      </c>
    </row>
    <row r="844" customFormat="false" ht="15" hidden="false" customHeight="false" outlineLevel="0" collapsed="false">
      <c r="A844" s="13" t="s">
        <v>1475</v>
      </c>
      <c r="B844" s="13" t="s">
        <v>62</v>
      </c>
      <c r="C844" s="14" t="n">
        <v>45716</v>
      </c>
      <c r="D844" s="15" t="n">
        <v>34.88</v>
      </c>
    </row>
    <row r="845" customFormat="false" ht="15" hidden="false" customHeight="false" outlineLevel="0" collapsed="false">
      <c r="A845" s="13" t="s">
        <v>1476</v>
      </c>
      <c r="B845" s="13" t="s">
        <v>1477</v>
      </c>
      <c r="C845" s="14" t="n">
        <v>45716</v>
      </c>
      <c r="D845" s="15" t="n">
        <v>45.41</v>
      </c>
    </row>
    <row r="846" customFormat="false" ht="15" hidden="false" customHeight="false" outlineLevel="0" collapsed="false">
      <c r="A846" s="13" t="s">
        <v>1478</v>
      </c>
      <c r="B846" s="13" t="s">
        <v>1479</v>
      </c>
      <c r="C846" s="14" t="n">
        <v>45716</v>
      </c>
      <c r="D846" s="15" t="n">
        <v>53.32</v>
      </c>
    </row>
    <row r="847" customFormat="false" ht="15" hidden="false" customHeight="false" outlineLevel="0" collapsed="false">
      <c r="A847" s="13" t="s">
        <v>1480</v>
      </c>
      <c r="B847" s="13" t="s">
        <v>1481</v>
      </c>
      <c r="C847" s="14" t="n">
        <v>45716</v>
      </c>
      <c r="D847" s="15" t="n">
        <v>54.21</v>
      </c>
    </row>
    <row r="848" customFormat="false" ht="15" hidden="false" customHeight="false" outlineLevel="0" collapsed="false">
      <c r="A848" s="13" t="s">
        <v>1482</v>
      </c>
      <c r="B848" s="13" t="s">
        <v>521</v>
      </c>
      <c r="C848" s="14" t="n">
        <v>45716</v>
      </c>
      <c r="D848" s="15" t="n">
        <v>49.49</v>
      </c>
    </row>
    <row r="849" customFormat="false" ht="15" hidden="false" customHeight="false" outlineLevel="0" collapsed="false">
      <c r="A849" s="13" t="s">
        <v>1483</v>
      </c>
      <c r="B849" s="13" t="s">
        <v>1484</v>
      </c>
      <c r="C849" s="14" t="n">
        <v>45716</v>
      </c>
      <c r="D849" s="15" t="n">
        <v>13.74</v>
      </c>
    </row>
    <row r="850" customFormat="false" ht="15" hidden="false" customHeight="false" outlineLevel="0" collapsed="false">
      <c r="A850" s="13" t="s">
        <v>1485</v>
      </c>
      <c r="B850" s="13" t="s">
        <v>1486</v>
      </c>
      <c r="C850" s="14" t="n">
        <v>45716</v>
      </c>
      <c r="D850" s="15" t="n">
        <v>20.31</v>
      </c>
    </row>
    <row r="851" customFormat="false" ht="15" hidden="false" customHeight="false" outlineLevel="0" collapsed="false">
      <c r="A851" s="13" t="s">
        <v>1487</v>
      </c>
      <c r="B851" s="13" t="s">
        <v>656</v>
      </c>
      <c r="C851" s="14" t="n">
        <v>45717</v>
      </c>
      <c r="D851" s="15" t="n">
        <v>24.05</v>
      </c>
    </row>
    <row r="852" customFormat="false" ht="15" hidden="false" customHeight="false" outlineLevel="0" collapsed="false">
      <c r="A852" s="13" t="s">
        <v>1488</v>
      </c>
      <c r="B852" s="13" t="s">
        <v>1489</v>
      </c>
      <c r="C852" s="14" t="n">
        <v>45717</v>
      </c>
      <c r="D852" s="15" t="n">
        <v>53.48</v>
      </c>
    </row>
    <row r="853" customFormat="false" ht="15" hidden="false" customHeight="false" outlineLevel="0" collapsed="false">
      <c r="A853" s="13" t="s">
        <v>1490</v>
      </c>
      <c r="B853" s="13" t="s">
        <v>1491</v>
      </c>
      <c r="C853" s="14" t="n">
        <v>45717</v>
      </c>
      <c r="D853" s="15" t="n">
        <v>26.07</v>
      </c>
    </row>
    <row r="854" customFormat="false" ht="15" hidden="false" customHeight="false" outlineLevel="0" collapsed="false">
      <c r="A854" s="13" t="s">
        <v>1492</v>
      </c>
      <c r="B854" s="13" t="s">
        <v>94</v>
      </c>
      <c r="C854" s="14" t="n">
        <v>45717</v>
      </c>
      <c r="D854" s="15" t="n">
        <v>23.22</v>
      </c>
    </row>
    <row r="855" customFormat="false" ht="15" hidden="false" customHeight="false" outlineLevel="0" collapsed="false">
      <c r="A855" s="13" t="s">
        <v>1493</v>
      </c>
      <c r="B855" s="13" t="s">
        <v>932</v>
      </c>
      <c r="C855" s="14" t="n">
        <v>45717</v>
      </c>
      <c r="D855" s="15" t="n">
        <v>48.01</v>
      </c>
    </row>
    <row r="856" customFormat="false" ht="15" hidden="false" customHeight="false" outlineLevel="0" collapsed="false">
      <c r="A856" s="13" t="s">
        <v>1494</v>
      </c>
      <c r="B856" s="13" t="s">
        <v>1495</v>
      </c>
      <c r="C856" s="14" t="n">
        <v>45717</v>
      </c>
      <c r="D856" s="15" t="n">
        <v>36.3</v>
      </c>
    </row>
    <row r="857" customFormat="false" ht="15" hidden="false" customHeight="false" outlineLevel="0" collapsed="false">
      <c r="A857" s="13" t="s">
        <v>1496</v>
      </c>
      <c r="B857" s="13" t="s">
        <v>1497</v>
      </c>
      <c r="C857" s="14" t="n">
        <v>45717</v>
      </c>
      <c r="D857" s="15" t="n">
        <v>40.32</v>
      </c>
    </row>
    <row r="858" customFormat="false" ht="15" hidden="false" customHeight="false" outlineLevel="0" collapsed="false">
      <c r="A858" s="13" t="s">
        <v>1498</v>
      </c>
      <c r="B858" s="13" t="s">
        <v>311</v>
      </c>
      <c r="C858" s="14" t="n">
        <v>45717</v>
      </c>
      <c r="D858" s="15" t="n">
        <v>26.29</v>
      </c>
    </row>
    <row r="859" customFormat="false" ht="15" hidden="false" customHeight="false" outlineLevel="0" collapsed="false">
      <c r="A859" s="13" t="s">
        <v>1499</v>
      </c>
      <c r="B859" s="13" t="s">
        <v>1500</v>
      </c>
      <c r="C859" s="14" t="n">
        <v>45717</v>
      </c>
      <c r="D859" s="15" t="n">
        <v>20.73</v>
      </c>
    </row>
    <row r="860" customFormat="false" ht="15" hidden="false" customHeight="false" outlineLevel="0" collapsed="false">
      <c r="A860" s="13" t="s">
        <v>1501</v>
      </c>
      <c r="B860" s="13" t="s">
        <v>198</v>
      </c>
      <c r="C860" s="14" t="n">
        <v>45718</v>
      </c>
      <c r="D860" s="15" t="n">
        <v>42.19</v>
      </c>
    </row>
    <row r="861" customFormat="false" ht="15" hidden="false" customHeight="false" outlineLevel="0" collapsed="false">
      <c r="A861" s="13" t="s">
        <v>1502</v>
      </c>
      <c r="B861" s="13" t="s">
        <v>543</v>
      </c>
      <c r="C861" s="14" t="n">
        <v>45718</v>
      </c>
      <c r="D861" s="15" t="n">
        <v>30.67</v>
      </c>
    </row>
    <row r="862" customFormat="false" ht="15" hidden="false" customHeight="false" outlineLevel="0" collapsed="false">
      <c r="A862" s="13" t="s">
        <v>1503</v>
      </c>
      <c r="B862" s="13" t="s">
        <v>174</v>
      </c>
      <c r="C862" s="14" t="n">
        <v>45718</v>
      </c>
      <c r="D862" s="15" t="n">
        <v>31.3</v>
      </c>
    </row>
    <row r="863" customFormat="false" ht="15" hidden="false" customHeight="false" outlineLevel="0" collapsed="false">
      <c r="A863" s="13" t="s">
        <v>1504</v>
      </c>
      <c r="B863" s="13" t="s">
        <v>54</v>
      </c>
      <c r="C863" s="14" t="n">
        <v>45718</v>
      </c>
      <c r="D863" s="15" t="n">
        <v>98.19</v>
      </c>
    </row>
    <row r="864" customFormat="false" ht="15" hidden="false" customHeight="false" outlineLevel="0" collapsed="false">
      <c r="A864" s="13" t="s">
        <v>1505</v>
      </c>
      <c r="B864" s="13" t="s">
        <v>1506</v>
      </c>
      <c r="C864" s="14" t="n">
        <v>45718</v>
      </c>
      <c r="D864" s="15" t="n">
        <v>21.21</v>
      </c>
    </row>
    <row r="865" customFormat="false" ht="15" hidden="false" customHeight="false" outlineLevel="0" collapsed="false">
      <c r="A865" s="13" t="s">
        <v>1507</v>
      </c>
      <c r="B865" s="13" t="s">
        <v>1508</v>
      </c>
      <c r="C865" s="14" t="n">
        <v>45718</v>
      </c>
      <c r="D865" s="15" t="n">
        <v>21.31</v>
      </c>
    </row>
    <row r="866" customFormat="false" ht="15" hidden="false" customHeight="false" outlineLevel="0" collapsed="false">
      <c r="A866" s="13" t="s">
        <v>1509</v>
      </c>
      <c r="B866" s="13" t="s">
        <v>456</v>
      </c>
      <c r="C866" s="14" t="n">
        <v>45719</v>
      </c>
      <c r="D866" s="15" t="n">
        <v>54.5</v>
      </c>
    </row>
    <row r="867" customFormat="false" ht="15" hidden="false" customHeight="false" outlineLevel="0" collapsed="false">
      <c r="A867" s="13" t="s">
        <v>1510</v>
      </c>
      <c r="B867" s="13" t="s">
        <v>72</v>
      </c>
      <c r="C867" s="14" t="n">
        <v>45719</v>
      </c>
      <c r="D867" s="15" t="n">
        <v>50.18</v>
      </c>
    </row>
    <row r="868" customFormat="false" ht="15" hidden="false" customHeight="false" outlineLevel="0" collapsed="false">
      <c r="A868" s="13" t="s">
        <v>1511</v>
      </c>
      <c r="B868" s="13" t="s">
        <v>128</v>
      </c>
      <c r="C868" s="14" t="n">
        <v>45719</v>
      </c>
      <c r="D868" s="15" t="n">
        <v>48.76</v>
      </c>
    </row>
    <row r="869" customFormat="false" ht="15" hidden="false" customHeight="false" outlineLevel="0" collapsed="false">
      <c r="A869" s="13" t="s">
        <v>1512</v>
      </c>
      <c r="B869" s="13" t="s">
        <v>100</v>
      </c>
      <c r="C869" s="14" t="n">
        <v>45719</v>
      </c>
      <c r="D869" s="15" t="n">
        <v>51.55</v>
      </c>
    </row>
    <row r="870" customFormat="false" ht="15" hidden="false" customHeight="false" outlineLevel="0" collapsed="false">
      <c r="A870" s="13" t="s">
        <v>1513</v>
      </c>
      <c r="B870" s="13" t="s">
        <v>1514</v>
      </c>
      <c r="C870" s="14" t="n">
        <v>45719</v>
      </c>
      <c r="D870" s="15" t="n">
        <v>32.35</v>
      </c>
    </row>
    <row r="871" customFormat="false" ht="15" hidden="false" customHeight="false" outlineLevel="0" collapsed="false">
      <c r="A871" s="13" t="s">
        <v>1515</v>
      </c>
      <c r="B871" s="13" t="s">
        <v>697</v>
      </c>
      <c r="C871" s="14" t="n">
        <v>45719</v>
      </c>
      <c r="D871" s="15" t="n">
        <v>47.29</v>
      </c>
    </row>
    <row r="872" customFormat="false" ht="15" hidden="false" customHeight="false" outlineLevel="0" collapsed="false">
      <c r="A872" s="13" t="s">
        <v>1516</v>
      </c>
      <c r="B872" s="13" t="s">
        <v>1517</v>
      </c>
      <c r="C872" s="14" t="n">
        <v>45719</v>
      </c>
      <c r="D872" s="15" t="n">
        <v>59.51</v>
      </c>
    </row>
    <row r="873" customFormat="false" ht="15" hidden="false" customHeight="false" outlineLevel="0" collapsed="false">
      <c r="A873" s="13" t="s">
        <v>1518</v>
      </c>
      <c r="B873" s="13" t="s">
        <v>1519</v>
      </c>
      <c r="C873" s="14" t="n">
        <v>45719</v>
      </c>
      <c r="D873" s="15" t="n">
        <v>41.08</v>
      </c>
    </row>
    <row r="874" customFormat="false" ht="15" hidden="false" customHeight="false" outlineLevel="0" collapsed="false">
      <c r="A874" s="13" t="s">
        <v>1520</v>
      </c>
      <c r="B874" s="13" t="s">
        <v>548</v>
      </c>
      <c r="C874" s="14" t="n">
        <v>45719</v>
      </c>
      <c r="D874" s="15" t="n">
        <v>52.61</v>
      </c>
    </row>
    <row r="875" customFormat="false" ht="15" hidden="false" customHeight="false" outlineLevel="0" collapsed="false">
      <c r="A875" s="13" t="s">
        <v>1521</v>
      </c>
      <c r="B875" s="13" t="s">
        <v>504</v>
      </c>
      <c r="C875" s="14" t="n">
        <v>45719</v>
      </c>
      <c r="D875" s="15" t="n">
        <v>77.5</v>
      </c>
    </row>
    <row r="876" customFormat="false" ht="15" hidden="false" customHeight="false" outlineLevel="0" collapsed="false">
      <c r="A876" s="13" t="s">
        <v>1522</v>
      </c>
      <c r="B876" s="13" t="s">
        <v>1523</v>
      </c>
      <c r="C876" s="14" t="n">
        <v>45719</v>
      </c>
      <c r="D876" s="15" t="n">
        <v>45.65</v>
      </c>
    </row>
    <row r="877" customFormat="false" ht="15" hidden="false" customHeight="false" outlineLevel="0" collapsed="false">
      <c r="A877" s="13" t="s">
        <v>1524</v>
      </c>
      <c r="B877" s="13" t="s">
        <v>1525</v>
      </c>
      <c r="C877" s="14" t="n">
        <v>45719</v>
      </c>
      <c r="D877" s="15" t="n">
        <v>20.68</v>
      </c>
    </row>
    <row r="878" customFormat="false" ht="15" hidden="false" customHeight="false" outlineLevel="0" collapsed="false">
      <c r="A878" s="13" t="s">
        <v>1526</v>
      </c>
      <c r="B878" s="13" t="s">
        <v>934</v>
      </c>
      <c r="C878" s="14" t="n">
        <v>45719</v>
      </c>
      <c r="D878" s="15" t="n">
        <v>40.39</v>
      </c>
    </row>
    <row r="879" customFormat="false" ht="15" hidden="false" customHeight="false" outlineLevel="0" collapsed="false">
      <c r="A879" s="13" t="s">
        <v>1527</v>
      </c>
      <c r="B879" s="13" t="s">
        <v>1528</v>
      </c>
      <c r="C879" s="14" t="n">
        <v>45720</v>
      </c>
      <c r="D879" s="15" t="n">
        <v>30.43</v>
      </c>
    </row>
    <row r="880" customFormat="false" ht="15" hidden="false" customHeight="false" outlineLevel="0" collapsed="false">
      <c r="A880" s="13" t="s">
        <v>1529</v>
      </c>
      <c r="B880" s="13" t="s">
        <v>558</v>
      </c>
      <c r="C880" s="14" t="n">
        <v>45720</v>
      </c>
      <c r="D880" s="15" t="n">
        <v>17.09</v>
      </c>
    </row>
    <row r="881" customFormat="false" ht="15" hidden="false" customHeight="false" outlineLevel="0" collapsed="false">
      <c r="A881" s="13" t="s">
        <v>1530</v>
      </c>
      <c r="B881" s="13" t="s">
        <v>1531</v>
      </c>
      <c r="C881" s="14" t="n">
        <v>45720</v>
      </c>
      <c r="D881" s="15" t="n">
        <v>50.37</v>
      </c>
    </row>
    <row r="882" customFormat="false" ht="15" hidden="false" customHeight="false" outlineLevel="0" collapsed="false">
      <c r="A882" s="13" t="s">
        <v>1532</v>
      </c>
      <c r="B882" s="13" t="s">
        <v>730</v>
      </c>
      <c r="C882" s="14" t="n">
        <v>45720</v>
      </c>
      <c r="D882" s="15" t="n">
        <v>45.9</v>
      </c>
    </row>
    <row r="883" customFormat="false" ht="15" hidden="false" customHeight="false" outlineLevel="0" collapsed="false">
      <c r="A883" s="13" t="s">
        <v>1533</v>
      </c>
      <c r="B883" s="13" t="s">
        <v>257</v>
      </c>
      <c r="C883" s="14" t="n">
        <v>45720</v>
      </c>
      <c r="D883" s="15" t="n">
        <v>43.3</v>
      </c>
    </row>
    <row r="884" customFormat="false" ht="15" hidden="false" customHeight="false" outlineLevel="0" collapsed="false">
      <c r="A884" s="13" t="s">
        <v>1534</v>
      </c>
      <c r="B884" s="13" t="s">
        <v>1535</v>
      </c>
      <c r="C884" s="14" t="n">
        <v>45720</v>
      </c>
      <c r="D884" s="15" t="n">
        <v>42.77</v>
      </c>
    </row>
    <row r="885" customFormat="false" ht="15" hidden="false" customHeight="false" outlineLevel="0" collapsed="false">
      <c r="A885" s="13" t="s">
        <v>1536</v>
      </c>
      <c r="B885" s="13" t="s">
        <v>1537</v>
      </c>
      <c r="C885" s="14" t="n">
        <v>45720</v>
      </c>
      <c r="D885" s="15" t="n">
        <v>61.64</v>
      </c>
    </row>
    <row r="886" customFormat="false" ht="15" hidden="false" customHeight="false" outlineLevel="0" collapsed="false">
      <c r="A886" s="13" t="s">
        <v>1538</v>
      </c>
      <c r="B886" s="13" t="s">
        <v>1539</v>
      </c>
      <c r="C886" s="14" t="n">
        <v>45720</v>
      </c>
      <c r="D886" s="15" t="n">
        <v>32.44</v>
      </c>
    </row>
    <row r="887" customFormat="false" ht="15" hidden="false" customHeight="false" outlineLevel="0" collapsed="false">
      <c r="A887" s="13" t="s">
        <v>1540</v>
      </c>
      <c r="B887" s="13" t="s">
        <v>98</v>
      </c>
      <c r="C887" s="14" t="n">
        <v>45721</v>
      </c>
      <c r="D887" s="15" t="n">
        <v>28.6</v>
      </c>
    </row>
    <row r="888" customFormat="false" ht="15" hidden="false" customHeight="false" outlineLevel="0" collapsed="false">
      <c r="A888" s="13" t="s">
        <v>1541</v>
      </c>
      <c r="B888" s="13" t="s">
        <v>1542</v>
      </c>
      <c r="C888" s="14" t="n">
        <v>45721</v>
      </c>
      <c r="D888" s="15" t="n">
        <v>32.37</v>
      </c>
    </row>
    <row r="889" customFormat="false" ht="15" hidden="false" customHeight="false" outlineLevel="0" collapsed="false">
      <c r="A889" s="13" t="s">
        <v>1543</v>
      </c>
      <c r="B889" s="13" t="s">
        <v>1544</v>
      </c>
      <c r="C889" s="14" t="n">
        <v>45721</v>
      </c>
      <c r="D889" s="15" t="n">
        <v>17.7</v>
      </c>
    </row>
    <row r="890" customFormat="false" ht="15" hidden="false" customHeight="false" outlineLevel="0" collapsed="false">
      <c r="A890" s="13" t="s">
        <v>1545</v>
      </c>
      <c r="B890" s="13" t="s">
        <v>460</v>
      </c>
      <c r="C890" s="14" t="n">
        <v>45721</v>
      </c>
      <c r="D890" s="15" t="n">
        <v>52.44</v>
      </c>
    </row>
    <row r="891" customFormat="false" ht="15" hidden="false" customHeight="false" outlineLevel="0" collapsed="false">
      <c r="A891" s="13" t="s">
        <v>1546</v>
      </c>
      <c r="B891" s="13" t="s">
        <v>76</v>
      </c>
      <c r="C891" s="14" t="n">
        <v>45721</v>
      </c>
      <c r="D891" s="15" t="n">
        <v>38.05</v>
      </c>
    </row>
    <row r="892" customFormat="false" ht="15" hidden="false" customHeight="false" outlineLevel="0" collapsed="false">
      <c r="A892" s="13" t="s">
        <v>1547</v>
      </c>
      <c r="B892" s="13" t="s">
        <v>1548</v>
      </c>
      <c r="C892" s="14" t="n">
        <v>45721</v>
      </c>
      <c r="D892" s="15" t="n">
        <v>19.81</v>
      </c>
    </row>
    <row r="893" customFormat="false" ht="15" hidden="false" customHeight="false" outlineLevel="0" collapsed="false">
      <c r="A893" s="13" t="s">
        <v>1549</v>
      </c>
      <c r="B893" s="13" t="s">
        <v>295</v>
      </c>
      <c r="C893" s="14" t="n">
        <v>45721</v>
      </c>
      <c r="D893" s="15" t="n">
        <v>50.75</v>
      </c>
    </row>
    <row r="894" customFormat="false" ht="15" hidden="false" customHeight="false" outlineLevel="0" collapsed="false">
      <c r="A894" s="13" t="s">
        <v>1550</v>
      </c>
      <c r="B894" s="13" t="s">
        <v>1100</v>
      </c>
      <c r="C894" s="14" t="n">
        <v>45721</v>
      </c>
      <c r="D894" s="15" t="n">
        <v>34.68</v>
      </c>
    </row>
    <row r="895" customFormat="false" ht="15" hidden="false" customHeight="false" outlineLevel="0" collapsed="false">
      <c r="A895" s="13" t="s">
        <v>1551</v>
      </c>
      <c r="B895" s="13" t="s">
        <v>253</v>
      </c>
      <c r="C895" s="14" t="n">
        <v>45721</v>
      </c>
      <c r="D895" s="15" t="n">
        <v>98.3</v>
      </c>
    </row>
    <row r="896" customFormat="false" ht="15" hidden="false" customHeight="false" outlineLevel="0" collapsed="false">
      <c r="A896" s="13" t="s">
        <v>1552</v>
      </c>
      <c r="B896" s="13" t="s">
        <v>722</v>
      </c>
      <c r="C896" s="14" t="n">
        <v>45721</v>
      </c>
      <c r="D896" s="15" t="n">
        <v>65.26</v>
      </c>
    </row>
    <row r="897" customFormat="false" ht="15" hidden="false" customHeight="false" outlineLevel="0" collapsed="false">
      <c r="A897" s="13" t="s">
        <v>1553</v>
      </c>
      <c r="B897" s="13" t="s">
        <v>600</v>
      </c>
      <c r="C897" s="14" t="n">
        <v>45722</v>
      </c>
      <c r="D897" s="15" t="n">
        <v>61.61</v>
      </c>
    </row>
    <row r="898" customFormat="false" ht="15" hidden="false" customHeight="false" outlineLevel="0" collapsed="false">
      <c r="A898" s="13" t="s">
        <v>1554</v>
      </c>
      <c r="B898" s="13" t="s">
        <v>1555</v>
      </c>
      <c r="C898" s="14" t="n">
        <v>45722</v>
      </c>
      <c r="D898" s="15" t="n">
        <v>93.59</v>
      </c>
    </row>
    <row r="899" customFormat="false" ht="15" hidden="false" customHeight="false" outlineLevel="0" collapsed="false">
      <c r="A899" s="13" t="s">
        <v>1556</v>
      </c>
      <c r="B899" s="13" t="s">
        <v>1557</v>
      </c>
      <c r="C899" s="14" t="n">
        <v>45722</v>
      </c>
      <c r="D899" s="15" t="n">
        <v>25.45</v>
      </c>
    </row>
    <row r="900" customFormat="false" ht="15" hidden="false" customHeight="false" outlineLevel="0" collapsed="false">
      <c r="A900" s="13" t="s">
        <v>1558</v>
      </c>
      <c r="B900" s="13" t="s">
        <v>1559</v>
      </c>
      <c r="C900" s="14" t="n">
        <v>45722</v>
      </c>
      <c r="D900" s="15" t="n">
        <v>33.51</v>
      </c>
    </row>
    <row r="901" customFormat="false" ht="15" hidden="false" customHeight="false" outlineLevel="0" collapsed="false">
      <c r="A901" s="13" t="s">
        <v>1560</v>
      </c>
      <c r="B901" s="13" t="s">
        <v>1561</v>
      </c>
      <c r="C901" s="14" t="n">
        <v>45722</v>
      </c>
      <c r="D901" s="15" t="n">
        <v>42.43</v>
      </c>
    </row>
    <row r="902" customFormat="false" ht="15" hidden="false" customHeight="false" outlineLevel="0" collapsed="false">
      <c r="A902" s="13" t="s">
        <v>1562</v>
      </c>
      <c r="B902" s="13" t="s">
        <v>1563</v>
      </c>
      <c r="C902" s="14" t="n">
        <v>45722</v>
      </c>
      <c r="D902" s="15" t="n">
        <v>44.58</v>
      </c>
    </row>
    <row r="903" customFormat="false" ht="15" hidden="false" customHeight="false" outlineLevel="0" collapsed="false">
      <c r="A903" s="13" t="s">
        <v>1564</v>
      </c>
      <c r="B903" s="13" t="s">
        <v>1565</v>
      </c>
      <c r="C903" s="14" t="n">
        <v>45722</v>
      </c>
      <c r="D903" s="15" t="n">
        <v>44.45</v>
      </c>
    </row>
    <row r="904" customFormat="false" ht="15" hidden="false" customHeight="false" outlineLevel="0" collapsed="false">
      <c r="A904" s="13" t="s">
        <v>1566</v>
      </c>
      <c r="B904" s="13" t="s">
        <v>1567</v>
      </c>
      <c r="C904" s="14" t="n">
        <v>45722</v>
      </c>
      <c r="D904" s="15" t="n">
        <v>38.56</v>
      </c>
    </row>
    <row r="905" customFormat="false" ht="15" hidden="false" customHeight="false" outlineLevel="0" collapsed="false">
      <c r="A905" s="13" t="s">
        <v>1568</v>
      </c>
      <c r="B905" s="13" t="s">
        <v>1569</v>
      </c>
      <c r="C905" s="14" t="n">
        <v>45723</v>
      </c>
      <c r="D905" s="15" t="n">
        <v>60.36</v>
      </c>
    </row>
    <row r="906" customFormat="false" ht="15" hidden="false" customHeight="false" outlineLevel="0" collapsed="false">
      <c r="A906" s="13" t="s">
        <v>1570</v>
      </c>
      <c r="B906" s="13" t="s">
        <v>472</v>
      </c>
      <c r="C906" s="14" t="n">
        <v>45723</v>
      </c>
      <c r="D906" s="15" t="n">
        <v>68.27</v>
      </c>
    </row>
    <row r="907" customFormat="false" ht="15" hidden="false" customHeight="false" outlineLevel="0" collapsed="false">
      <c r="A907" s="13" t="s">
        <v>1571</v>
      </c>
      <c r="B907" s="13" t="s">
        <v>824</v>
      </c>
      <c r="C907" s="14" t="n">
        <v>45723</v>
      </c>
      <c r="D907" s="15" t="n">
        <v>31.61</v>
      </c>
    </row>
    <row r="908" customFormat="false" ht="15" hidden="false" customHeight="false" outlineLevel="0" collapsed="false">
      <c r="A908" s="13" t="s">
        <v>1572</v>
      </c>
      <c r="B908" s="13" t="s">
        <v>588</v>
      </c>
      <c r="C908" s="14" t="n">
        <v>45723</v>
      </c>
      <c r="D908" s="15" t="n">
        <v>55.73</v>
      </c>
    </row>
    <row r="909" customFormat="false" ht="15" hidden="false" customHeight="false" outlineLevel="0" collapsed="false">
      <c r="A909" s="13" t="s">
        <v>1573</v>
      </c>
      <c r="B909" s="13" t="s">
        <v>664</v>
      </c>
      <c r="C909" s="14" t="n">
        <v>45723</v>
      </c>
      <c r="D909" s="15" t="n">
        <v>79.15</v>
      </c>
    </row>
    <row r="910" customFormat="false" ht="15" hidden="false" customHeight="false" outlineLevel="0" collapsed="false">
      <c r="A910" s="13" t="s">
        <v>1574</v>
      </c>
      <c r="B910" s="13" t="s">
        <v>682</v>
      </c>
      <c r="C910" s="14" t="n">
        <v>45723</v>
      </c>
      <c r="D910" s="15" t="n">
        <v>44.5</v>
      </c>
    </row>
    <row r="911" customFormat="false" ht="15" hidden="false" customHeight="false" outlineLevel="0" collapsed="false">
      <c r="A911" s="13" t="s">
        <v>1575</v>
      </c>
      <c r="B911" s="13" t="s">
        <v>1576</v>
      </c>
      <c r="C911" s="14" t="n">
        <v>45723</v>
      </c>
      <c r="D911" s="15" t="n">
        <v>18.8</v>
      </c>
    </row>
    <row r="912" customFormat="false" ht="15" hidden="false" customHeight="false" outlineLevel="0" collapsed="false">
      <c r="A912" s="13" t="s">
        <v>1577</v>
      </c>
      <c r="B912" s="13" t="s">
        <v>1578</v>
      </c>
      <c r="C912" s="14" t="n">
        <v>45723</v>
      </c>
      <c r="D912" s="15" t="n">
        <v>32.47</v>
      </c>
    </row>
    <row r="913" customFormat="false" ht="15" hidden="false" customHeight="false" outlineLevel="0" collapsed="false">
      <c r="A913" s="13" t="s">
        <v>1579</v>
      </c>
      <c r="B913" s="13" t="s">
        <v>480</v>
      </c>
      <c r="C913" s="14" t="n">
        <v>45723</v>
      </c>
      <c r="D913" s="15" t="n">
        <v>18.55</v>
      </c>
    </row>
    <row r="914" customFormat="false" ht="15" hidden="false" customHeight="false" outlineLevel="0" collapsed="false">
      <c r="A914" s="13" t="s">
        <v>1580</v>
      </c>
      <c r="B914" s="13" t="s">
        <v>902</v>
      </c>
      <c r="C914" s="14" t="n">
        <v>45723</v>
      </c>
      <c r="D914" s="15" t="n">
        <v>49.44</v>
      </c>
    </row>
    <row r="915" customFormat="false" ht="15" hidden="false" customHeight="false" outlineLevel="0" collapsed="false">
      <c r="A915" s="13" t="s">
        <v>1581</v>
      </c>
      <c r="B915" s="13" t="s">
        <v>1582</v>
      </c>
      <c r="C915" s="14" t="n">
        <v>45723</v>
      </c>
      <c r="D915" s="15" t="n">
        <v>32.97</v>
      </c>
    </row>
    <row r="916" customFormat="false" ht="15" hidden="false" customHeight="false" outlineLevel="0" collapsed="false">
      <c r="A916" s="13" t="s">
        <v>1583</v>
      </c>
      <c r="B916" s="13" t="s">
        <v>1012</v>
      </c>
      <c r="C916" s="14" t="n">
        <v>45723</v>
      </c>
      <c r="D916" s="15" t="n">
        <v>57.16</v>
      </c>
    </row>
    <row r="917" customFormat="false" ht="15" hidden="false" customHeight="false" outlineLevel="0" collapsed="false">
      <c r="A917" s="13" t="s">
        <v>1584</v>
      </c>
      <c r="B917" s="13" t="s">
        <v>323</v>
      </c>
      <c r="C917" s="14" t="n">
        <v>45723</v>
      </c>
      <c r="D917" s="15" t="n">
        <v>23.56</v>
      </c>
    </row>
    <row r="918" customFormat="false" ht="15" hidden="false" customHeight="false" outlineLevel="0" collapsed="false">
      <c r="A918" s="13" t="s">
        <v>1585</v>
      </c>
      <c r="B918" s="13" t="s">
        <v>1586</v>
      </c>
      <c r="C918" s="14" t="n">
        <v>45723</v>
      </c>
      <c r="D918" s="15" t="n">
        <v>24.05</v>
      </c>
    </row>
    <row r="919" customFormat="false" ht="15" hidden="false" customHeight="false" outlineLevel="0" collapsed="false">
      <c r="A919" s="13" t="s">
        <v>1587</v>
      </c>
      <c r="B919" s="13" t="s">
        <v>1588</v>
      </c>
      <c r="C919" s="14" t="n">
        <v>45724</v>
      </c>
      <c r="D919" s="15" t="n">
        <v>47.12</v>
      </c>
    </row>
    <row r="920" customFormat="false" ht="15" hidden="false" customHeight="false" outlineLevel="0" collapsed="false">
      <c r="A920" s="13" t="s">
        <v>1589</v>
      </c>
      <c r="B920" s="13" t="s">
        <v>1590</v>
      </c>
      <c r="C920" s="14" t="n">
        <v>45724</v>
      </c>
      <c r="D920" s="15" t="n">
        <v>50.05</v>
      </c>
    </row>
    <row r="921" customFormat="false" ht="15" hidden="false" customHeight="false" outlineLevel="0" collapsed="false">
      <c r="A921" s="13" t="s">
        <v>1591</v>
      </c>
      <c r="B921" s="13" t="s">
        <v>458</v>
      </c>
      <c r="C921" s="14" t="n">
        <v>45724</v>
      </c>
      <c r="D921" s="15" t="n">
        <v>65.6</v>
      </c>
    </row>
    <row r="922" customFormat="false" ht="15" hidden="false" customHeight="false" outlineLevel="0" collapsed="false">
      <c r="A922" s="13" t="s">
        <v>1592</v>
      </c>
      <c r="B922" s="13" t="s">
        <v>285</v>
      </c>
      <c r="C922" s="14" t="n">
        <v>45724</v>
      </c>
      <c r="D922" s="15" t="n">
        <v>21.14</v>
      </c>
    </row>
    <row r="923" customFormat="false" ht="15" hidden="false" customHeight="false" outlineLevel="0" collapsed="false">
      <c r="A923" s="13" t="s">
        <v>1593</v>
      </c>
      <c r="B923" s="13" t="s">
        <v>837</v>
      </c>
      <c r="C923" s="14" t="n">
        <v>45724</v>
      </c>
      <c r="D923" s="15" t="n">
        <v>33.95</v>
      </c>
    </row>
    <row r="924" customFormat="false" ht="15" hidden="false" customHeight="false" outlineLevel="0" collapsed="false">
      <c r="A924" s="13" t="s">
        <v>1594</v>
      </c>
      <c r="B924" s="13" t="s">
        <v>1595</v>
      </c>
      <c r="C924" s="14" t="n">
        <v>45724</v>
      </c>
      <c r="D924" s="15" t="n">
        <v>28.01</v>
      </c>
    </row>
    <row r="925" customFormat="false" ht="15" hidden="false" customHeight="false" outlineLevel="0" collapsed="false">
      <c r="A925" s="13" t="s">
        <v>1596</v>
      </c>
      <c r="B925" s="13" t="s">
        <v>1597</v>
      </c>
      <c r="C925" s="14" t="n">
        <v>45724</v>
      </c>
      <c r="D925" s="15" t="n">
        <v>54.46</v>
      </c>
    </row>
    <row r="926" customFormat="false" ht="15" hidden="false" customHeight="false" outlineLevel="0" collapsed="false">
      <c r="A926" s="13" t="s">
        <v>1598</v>
      </c>
      <c r="B926" s="13" t="s">
        <v>922</v>
      </c>
      <c r="C926" s="14" t="n">
        <v>45724</v>
      </c>
      <c r="D926" s="15" t="n">
        <v>82.08</v>
      </c>
    </row>
    <row r="927" customFormat="false" ht="15" hidden="false" customHeight="false" outlineLevel="0" collapsed="false">
      <c r="A927" s="13" t="s">
        <v>1599</v>
      </c>
      <c r="B927" s="13" t="s">
        <v>754</v>
      </c>
      <c r="C927" s="14" t="n">
        <v>45724</v>
      </c>
      <c r="D927" s="15" t="n">
        <v>28.03</v>
      </c>
    </row>
    <row r="928" customFormat="false" ht="15" hidden="false" customHeight="false" outlineLevel="0" collapsed="false">
      <c r="A928" s="13" t="s">
        <v>1600</v>
      </c>
      <c r="B928" s="13" t="s">
        <v>406</v>
      </c>
      <c r="C928" s="14" t="n">
        <v>45725</v>
      </c>
      <c r="D928" s="15" t="n">
        <v>45</v>
      </c>
    </row>
    <row r="929" customFormat="false" ht="15" hidden="false" customHeight="false" outlineLevel="0" collapsed="false">
      <c r="A929" s="13" t="s">
        <v>1601</v>
      </c>
      <c r="B929" s="13" t="s">
        <v>1602</v>
      </c>
      <c r="C929" s="14" t="n">
        <v>45725</v>
      </c>
      <c r="D929" s="15" t="n">
        <v>43.2</v>
      </c>
    </row>
    <row r="930" customFormat="false" ht="15" hidden="false" customHeight="false" outlineLevel="0" collapsed="false">
      <c r="A930" s="13" t="s">
        <v>1603</v>
      </c>
      <c r="B930" s="13" t="s">
        <v>1604</v>
      </c>
      <c r="C930" s="14" t="n">
        <v>45725</v>
      </c>
      <c r="D930" s="15" t="n">
        <v>25.32</v>
      </c>
    </row>
    <row r="931" customFormat="false" ht="15" hidden="false" customHeight="false" outlineLevel="0" collapsed="false">
      <c r="A931" s="13" t="s">
        <v>1605</v>
      </c>
      <c r="B931" s="13" t="s">
        <v>1606</v>
      </c>
      <c r="C931" s="14" t="n">
        <v>45725</v>
      </c>
      <c r="D931" s="15" t="n">
        <v>52.06</v>
      </c>
    </row>
    <row r="932" customFormat="false" ht="15" hidden="false" customHeight="false" outlineLevel="0" collapsed="false">
      <c r="A932" s="13" t="s">
        <v>1607</v>
      </c>
      <c r="B932" s="13" t="s">
        <v>959</v>
      </c>
      <c r="C932" s="14" t="n">
        <v>45725</v>
      </c>
      <c r="D932" s="15" t="n">
        <v>31.78</v>
      </c>
    </row>
    <row r="933" customFormat="false" ht="15" hidden="false" customHeight="false" outlineLevel="0" collapsed="false">
      <c r="A933" s="13" t="s">
        <v>1608</v>
      </c>
      <c r="B933" s="13" t="s">
        <v>1609</v>
      </c>
      <c r="C933" s="14" t="n">
        <v>45725</v>
      </c>
      <c r="D933" s="15" t="n">
        <v>77.33</v>
      </c>
    </row>
    <row r="934" customFormat="false" ht="15" hidden="false" customHeight="false" outlineLevel="0" collapsed="false">
      <c r="A934" s="13" t="s">
        <v>1610</v>
      </c>
      <c r="B934" s="13" t="s">
        <v>1041</v>
      </c>
      <c r="C934" s="14" t="n">
        <v>45725</v>
      </c>
      <c r="D934" s="15" t="n">
        <v>36.31</v>
      </c>
    </row>
    <row r="935" customFormat="false" ht="15" hidden="false" customHeight="false" outlineLevel="0" collapsed="false">
      <c r="A935" s="13" t="s">
        <v>1611</v>
      </c>
      <c r="B935" s="13" t="s">
        <v>1193</v>
      </c>
      <c r="C935" s="14" t="n">
        <v>45726</v>
      </c>
      <c r="D935" s="15" t="n">
        <v>69.36</v>
      </c>
    </row>
    <row r="936" customFormat="false" ht="15" hidden="false" customHeight="false" outlineLevel="0" collapsed="false">
      <c r="A936" s="13" t="s">
        <v>1612</v>
      </c>
      <c r="B936" s="13" t="s">
        <v>868</v>
      </c>
      <c r="C936" s="14" t="n">
        <v>45726</v>
      </c>
      <c r="D936" s="15" t="n">
        <v>23.97</v>
      </c>
    </row>
    <row r="937" customFormat="false" ht="15" hidden="false" customHeight="false" outlineLevel="0" collapsed="false">
      <c r="A937" s="13" t="s">
        <v>1613</v>
      </c>
      <c r="B937" s="13" t="s">
        <v>1614</v>
      </c>
      <c r="C937" s="14" t="n">
        <v>45726</v>
      </c>
      <c r="D937" s="15" t="n">
        <v>43.44</v>
      </c>
    </row>
    <row r="938" customFormat="false" ht="15" hidden="false" customHeight="false" outlineLevel="0" collapsed="false">
      <c r="A938" s="13" t="s">
        <v>1615</v>
      </c>
      <c r="B938" s="13" t="s">
        <v>1616</v>
      </c>
      <c r="C938" s="14" t="n">
        <v>45726</v>
      </c>
      <c r="D938" s="15" t="n">
        <v>36.39</v>
      </c>
    </row>
    <row r="939" customFormat="false" ht="15" hidden="false" customHeight="false" outlineLevel="0" collapsed="false">
      <c r="A939" s="13" t="s">
        <v>1617</v>
      </c>
      <c r="B939" s="13" t="s">
        <v>467</v>
      </c>
      <c r="C939" s="14" t="n">
        <v>45726</v>
      </c>
      <c r="D939" s="15" t="n">
        <v>68.14</v>
      </c>
    </row>
    <row r="940" customFormat="false" ht="15" hidden="false" customHeight="false" outlineLevel="0" collapsed="false">
      <c r="A940" s="13" t="s">
        <v>1618</v>
      </c>
      <c r="B940" s="13" t="s">
        <v>1619</v>
      </c>
      <c r="C940" s="14" t="n">
        <v>45726</v>
      </c>
      <c r="D940" s="15" t="n">
        <v>47.96</v>
      </c>
    </row>
    <row r="941" customFormat="false" ht="15" hidden="false" customHeight="false" outlineLevel="0" collapsed="false">
      <c r="A941" s="13" t="s">
        <v>1620</v>
      </c>
      <c r="B941" s="13" t="s">
        <v>184</v>
      </c>
      <c r="C941" s="14" t="n">
        <v>45726</v>
      </c>
      <c r="D941" s="15" t="n">
        <v>50.9</v>
      </c>
    </row>
    <row r="942" customFormat="false" ht="15" hidden="false" customHeight="false" outlineLevel="0" collapsed="false">
      <c r="A942" s="13" t="s">
        <v>1621</v>
      </c>
      <c r="B942" s="13" t="s">
        <v>1622</v>
      </c>
      <c r="C942" s="14" t="n">
        <v>45727</v>
      </c>
      <c r="D942" s="15" t="n">
        <v>26.55</v>
      </c>
    </row>
    <row r="943" customFormat="false" ht="15" hidden="false" customHeight="false" outlineLevel="0" collapsed="false">
      <c r="A943" s="13" t="s">
        <v>1623</v>
      </c>
      <c r="B943" s="13" t="s">
        <v>517</v>
      </c>
      <c r="C943" s="14" t="n">
        <v>45727</v>
      </c>
      <c r="D943" s="15" t="n">
        <v>40.99</v>
      </c>
    </row>
    <row r="944" customFormat="false" ht="15" hidden="false" customHeight="false" outlineLevel="0" collapsed="false">
      <c r="A944" s="13" t="s">
        <v>1624</v>
      </c>
      <c r="B944" s="13" t="s">
        <v>1270</v>
      </c>
      <c r="C944" s="14" t="n">
        <v>45727</v>
      </c>
      <c r="D944" s="15" t="n">
        <v>35.54</v>
      </c>
    </row>
    <row r="945" customFormat="false" ht="15" hidden="false" customHeight="false" outlineLevel="0" collapsed="false">
      <c r="A945" s="13" t="s">
        <v>1625</v>
      </c>
      <c r="B945" s="13" t="s">
        <v>1626</v>
      </c>
      <c r="C945" s="14" t="n">
        <v>45727</v>
      </c>
      <c r="D945" s="15" t="n">
        <v>21.43</v>
      </c>
    </row>
    <row r="946" customFormat="false" ht="15" hidden="false" customHeight="false" outlineLevel="0" collapsed="false">
      <c r="A946" s="13" t="s">
        <v>1627</v>
      </c>
      <c r="B946" s="13" t="s">
        <v>1628</v>
      </c>
      <c r="C946" s="14" t="n">
        <v>45727</v>
      </c>
      <c r="D946" s="15" t="n">
        <v>27.65</v>
      </c>
    </row>
    <row r="947" customFormat="false" ht="15" hidden="false" customHeight="false" outlineLevel="0" collapsed="false">
      <c r="A947" s="13" t="s">
        <v>1629</v>
      </c>
      <c r="B947" s="13" t="s">
        <v>1202</v>
      </c>
      <c r="C947" s="14" t="n">
        <v>45727</v>
      </c>
      <c r="D947" s="15" t="n">
        <v>46.03</v>
      </c>
    </row>
    <row r="948" customFormat="false" ht="15" hidden="false" customHeight="false" outlineLevel="0" collapsed="false">
      <c r="A948" s="13" t="s">
        <v>1630</v>
      </c>
      <c r="B948" s="13" t="s">
        <v>498</v>
      </c>
      <c r="C948" s="14" t="n">
        <v>45727</v>
      </c>
      <c r="D948" s="15" t="n">
        <v>59.81</v>
      </c>
    </row>
    <row r="949" customFormat="false" ht="15" hidden="false" customHeight="false" outlineLevel="0" collapsed="false">
      <c r="A949" s="13" t="s">
        <v>1631</v>
      </c>
      <c r="B949" s="13" t="s">
        <v>110</v>
      </c>
      <c r="C949" s="14" t="n">
        <v>45727</v>
      </c>
      <c r="D949" s="15" t="n">
        <v>30.68</v>
      </c>
    </row>
    <row r="950" customFormat="false" ht="15" hidden="false" customHeight="false" outlineLevel="0" collapsed="false">
      <c r="A950" s="13" t="s">
        <v>1632</v>
      </c>
      <c r="B950" s="13" t="s">
        <v>114</v>
      </c>
      <c r="C950" s="14" t="n">
        <v>45728</v>
      </c>
      <c r="D950" s="15" t="n">
        <v>35.27</v>
      </c>
    </row>
    <row r="951" customFormat="false" ht="15" hidden="false" customHeight="false" outlineLevel="0" collapsed="false">
      <c r="A951" s="13" t="s">
        <v>1633</v>
      </c>
      <c r="B951" s="13" t="s">
        <v>1161</v>
      </c>
      <c r="C951" s="14" t="n">
        <v>45728</v>
      </c>
      <c r="D951" s="15" t="n">
        <v>23.09</v>
      </c>
    </row>
    <row r="952" customFormat="false" ht="15" hidden="false" customHeight="false" outlineLevel="0" collapsed="false">
      <c r="A952" s="13" t="s">
        <v>1634</v>
      </c>
      <c r="B952" s="13" t="s">
        <v>1635</v>
      </c>
      <c r="C952" s="14" t="n">
        <v>45728</v>
      </c>
      <c r="D952" s="15" t="n">
        <v>54.34</v>
      </c>
    </row>
    <row r="953" customFormat="false" ht="15" hidden="false" customHeight="false" outlineLevel="0" collapsed="false">
      <c r="A953" s="13" t="s">
        <v>1636</v>
      </c>
      <c r="B953" s="13" t="s">
        <v>1637</v>
      </c>
      <c r="C953" s="14" t="n">
        <v>45728</v>
      </c>
      <c r="D953" s="15" t="n">
        <v>28.48</v>
      </c>
    </row>
    <row r="954" customFormat="false" ht="15" hidden="false" customHeight="false" outlineLevel="0" collapsed="false">
      <c r="A954" s="13" t="s">
        <v>1638</v>
      </c>
      <c r="B954" s="13" t="s">
        <v>225</v>
      </c>
      <c r="C954" s="14" t="n">
        <v>45728</v>
      </c>
      <c r="D954" s="15" t="n">
        <v>47.42</v>
      </c>
    </row>
    <row r="955" customFormat="false" ht="15" hidden="false" customHeight="false" outlineLevel="0" collapsed="false">
      <c r="A955" s="13" t="s">
        <v>1639</v>
      </c>
      <c r="B955" s="13" t="s">
        <v>1640</v>
      </c>
      <c r="C955" s="14" t="n">
        <v>45728</v>
      </c>
      <c r="D955" s="15" t="n">
        <v>36.46</v>
      </c>
    </row>
    <row r="956" customFormat="false" ht="15" hidden="false" customHeight="false" outlineLevel="0" collapsed="false">
      <c r="A956" s="13" t="s">
        <v>1641</v>
      </c>
      <c r="B956" s="13" t="s">
        <v>1642</v>
      </c>
      <c r="C956" s="14" t="n">
        <v>45728</v>
      </c>
      <c r="D956" s="15" t="n">
        <v>36.55</v>
      </c>
    </row>
    <row r="957" customFormat="false" ht="15" hidden="false" customHeight="false" outlineLevel="0" collapsed="false">
      <c r="A957" s="13" t="s">
        <v>1643</v>
      </c>
      <c r="B957" s="13" t="s">
        <v>897</v>
      </c>
      <c r="C957" s="14" t="n">
        <v>45728</v>
      </c>
      <c r="D957" s="15" t="n">
        <v>39.09</v>
      </c>
    </row>
    <row r="958" customFormat="false" ht="15" hidden="false" customHeight="false" outlineLevel="0" collapsed="false">
      <c r="A958" s="13" t="s">
        <v>1644</v>
      </c>
      <c r="B958" s="13" t="s">
        <v>1645</v>
      </c>
      <c r="C958" s="14" t="n">
        <v>45728</v>
      </c>
      <c r="D958" s="15" t="n">
        <v>21.39</v>
      </c>
    </row>
    <row r="959" customFormat="false" ht="15" hidden="false" customHeight="false" outlineLevel="0" collapsed="false">
      <c r="A959" s="13" t="s">
        <v>1646</v>
      </c>
      <c r="B959" s="13" t="s">
        <v>277</v>
      </c>
      <c r="C959" s="14" t="n">
        <v>45728</v>
      </c>
      <c r="D959" s="15" t="n">
        <v>35.1</v>
      </c>
    </row>
    <row r="960" customFormat="false" ht="15" hidden="false" customHeight="false" outlineLevel="0" collapsed="false">
      <c r="A960" s="13" t="s">
        <v>1647</v>
      </c>
      <c r="B960" s="13" t="s">
        <v>767</v>
      </c>
      <c r="C960" s="14" t="n">
        <v>45728</v>
      </c>
      <c r="D960" s="15" t="n">
        <v>58.31</v>
      </c>
    </row>
    <row r="961" customFormat="false" ht="15" hidden="false" customHeight="false" outlineLevel="0" collapsed="false">
      <c r="A961" s="13" t="s">
        <v>1648</v>
      </c>
      <c r="B961" s="13" t="s">
        <v>885</v>
      </c>
      <c r="C961" s="14" t="n">
        <v>45728</v>
      </c>
      <c r="D961" s="15" t="n">
        <v>26.21</v>
      </c>
    </row>
    <row r="962" customFormat="false" ht="15" hidden="false" customHeight="false" outlineLevel="0" collapsed="false">
      <c r="A962" s="13" t="s">
        <v>1649</v>
      </c>
      <c r="B962" s="13" t="s">
        <v>1650</v>
      </c>
      <c r="C962" s="14" t="n">
        <v>45728</v>
      </c>
      <c r="D962" s="15" t="n">
        <v>33.46</v>
      </c>
    </row>
    <row r="963" customFormat="false" ht="15" hidden="false" customHeight="false" outlineLevel="0" collapsed="false">
      <c r="A963" s="13" t="s">
        <v>1651</v>
      </c>
      <c r="B963" s="13" t="s">
        <v>523</v>
      </c>
      <c r="C963" s="14" t="n">
        <v>45728</v>
      </c>
      <c r="D963" s="15" t="n">
        <v>44.22</v>
      </c>
    </row>
    <row r="964" customFormat="false" ht="15" hidden="false" customHeight="false" outlineLevel="0" collapsed="false">
      <c r="A964" s="13" t="s">
        <v>1652</v>
      </c>
      <c r="B964" s="13" t="s">
        <v>1653</v>
      </c>
      <c r="C964" s="14" t="n">
        <v>45728</v>
      </c>
      <c r="D964" s="15" t="n">
        <v>80.98</v>
      </c>
    </row>
    <row r="965" customFormat="false" ht="15" hidden="false" customHeight="false" outlineLevel="0" collapsed="false">
      <c r="A965" s="13" t="s">
        <v>1654</v>
      </c>
      <c r="B965" s="13" t="s">
        <v>1655</v>
      </c>
      <c r="C965" s="14" t="n">
        <v>45728</v>
      </c>
      <c r="D965" s="15" t="n">
        <v>42.37</v>
      </c>
    </row>
    <row r="966" customFormat="false" ht="15" hidden="false" customHeight="false" outlineLevel="0" collapsed="false">
      <c r="A966" s="13" t="s">
        <v>1656</v>
      </c>
      <c r="B966" s="13" t="s">
        <v>1226</v>
      </c>
      <c r="C966" s="14" t="n">
        <v>45728</v>
      </c>
      <c r="D966" s="15" t="n">
        <v>56.29</v>
      </c>
    </row>
    <row r="967" customFormat="false" ht="15" hidden="false" customHeight="false" outlineLevel="0" collapsed="false">
      <c r="A967" s="13" t="s">
        <v>1657</v>
      </c>
      <c r="B967" s="13" t="s">
        <v>1658</v>
      </c>
      <c r="C967" s="14" t="n">
        <v>45729</v>
      </c>
      <c r="D967" s="15" t="n">
        <v>65.83</v>
      </c>
    </row>
    <row r="968" customFormat="false" ht="15" hidden="false" customHeight="false" outlineLevel="0" collapsed="false">
      <c r="A968" s="13" t="s">
        <v>1659</v>
      </c>
      <c r="B968" s="13" t="s">
        <v>1660</v>
      </c>
      <c r="C968" s="14" t="n">
        <v>45729</v>
      </c>
      <c r="D968" s="15" t="n">
        <v>32.97</v>
      </c>
    </row>
    <row r="969" customFormat="false" ht="15" hidden="false" customHeight="false" outlineLevel="0" collapsed="false">
      <c r="A969" s="13" t="s">
        <v>1661</v>
      </c>
      <c r="B969" s="13" t="s">
        <v>1662</v>
      </c>
      <c r="C969" s="14" t="n">
        <v>45729</v>
      </c>
      <c r="D969" s="15" t="n">
        <v>50.12</v>
      </c>
    </row>
    <row r="970" customFormat="false" ht="15" hidden="false" customHeight="false" outlineLevel="0" collapsed="false">
      <c r="A970" s="13" t="s">
        <v>1663</v>
      </c>
      <c r="B970" s="13" t="s">
        <v>360</v>
      </c>
      <c r="C970" s="14" t="n">
        <v>45729</v>
      </c>
      <c r="D970" s="15" t="n">
        <v>35.99</v>
      </c>
    </row>
    <row r="971" customFormat="false" ht="15" hidden="false" customHeight="false" outlineLevel="0" collapsed="false">
      <c r="A971" s="13" t="s">
        <v>1664</v>
      </c>
      <c r="B971" s="13" t="s">
        <v>126</v>
      </c>
      <c r="C971" s="14" t="n">
        <v>45729</v>
      </c>
      <c r="D971" s="15" t="n">
        <v>53.53</v>
      </c>
    </row>
    <row r="972" customFormat="false" ht="15" hidden="false" customHeight="false" outlineLevel="0" collapsed="false">
      <c r="A972" s="13" t="s">
        <v>1665</v>
      </c>
      <c r="B972" s="13" t="s">
        <v>392</v>
      </c>
      <c r="C972" s="14" t="n">
        <v>45729</v>
      </c>
      <c r="D972" s="15" t="n">
        <v>71.58</v>
      </c>
    </row>
    <row r="973" customFormat="false" ht="15" hidden="false" customHeight="false" outlineLevel="0" collapsed="false">
      <c r="A973" s="13" t="s">
        <v>1666</v>
      </c>
      <c r="B973" s="13" t="s">
        <v>1667</v>
      </c>
      <c r="C973" s="14" t="n">
        <v>45729</v>
      </c>
      <c r="D973" s="15" t="n">
        <v>41.16</v>
      </c>
    </row>
    <row r="974" customFormat="false" ht="15" hidden="false" customHeight="false" outlineLevel="0" collapsed="false">
      <c r="A974" s="13" t="s">
        <v>1668</v>
      </c>
      <c r="B974" s="13" t="s">
        <v>1669</v>
      </c>
      <c r="C974" s="14" t="n">
        <v>45729</v>
      </c>
      <c r="D974" s="15" t="n">
        <v>51.03</v>
      </c>
    </row>
    <row r="975" customFormat="false" ht="15" hidden="false" customHeight="false" outlineLevel="0" collapsed="false">
      <c r="A975" s="13" t="s">
        <v>1670</v>
      </c>
      <c r="B975" s="13" t="s">
        <v>1671</v>
      </c>
      <c r="C975" s="14" t="n">
        <v>45729</v>
      </c>
      <c r="D975" s="15" t="n">
        <v>10.93</v>
      </c>
    </row>
    <row r="976" customFormat="false" ht="15" hidden="false" customHeight="false" outlineLevel="0" collapsed="false">
      <c r="A976" s="13" t="s">
        <v>1672</v>
      </c>
      <c r="B976" s="13" t="s">
        <v>1116</v>
      </c>
      <c r="C976" s="14" t="n">
        <v>45729</v>
      </c>
      <c r="D976" s="15" t="n">
        <v>38.99</v>
      </c>
    </row>
    <row r="977" customFormat="false" ht="15" hidden="false" customHeight="false" outlineLevel="0" collapsed="false">
      <c r="A977" s="13" t="s">
        <v>1673</v>
      </c>
      <c r="B977" s="13" t="s">
        <v>482</v>
      </c>
      <c r="C977" s="14" t="n">
        <v>45729</v>
      </c>
      <c r="D977" s="15" t="n">
        <v>23.84</v>
      </c>
    </row>
    <row r="978" customFormat="false" ht="15" hidden="false" customHeight="false" outlineLevel="0" collapsed="false">
      <c r="A978" s="13" t="s">
        <v>1674</v>
      </c>
      <c r="B978" s="13" t="s">
        <v>1675</v>
      </c>
      <c r="C978" s="14" t="n">
        <v>45730</v>
      </c>
      <c r="D978" s="15" t="n">
        <v>18.58</v>
      </c>
    </row>
    <row r="979" customFormat="false" ht="15" hidden="false" customHeight="false" outlineLevel="0" collapsed="false">
      <c r="A979" s="13" t="s">
        <v>1676</v>
      </c>
      <c r="B979" s="13" t="s">
        <v>941</v>
      </c>
      <c r="C979" s="14" t="n">
        <v>45730</v>
      </c>
      <c r="D979" s="15" t="n">
        <v>45.66</v>
      </c>
    </row>
    <row r="980" customFormat="false" ht="15" hidden="false" customHeight="false" outlineLevel="0" collapsed="false">
      <c r="A980" s="13" t="s">
        <v>1677</v>
      </c>
      <c r="B980" s="13" t="s">
        <v>1678</v>
      </c>
      <c r="C980" s="14" t="n">
        <v>45730</v>
      </c>
      <c r="D980" s="15" t="n">
        <v>35.85</v>
      </c>
    </row>
    <row r="981" customFormat="false" ht="15" hidden="false" customHeight="false" outlineLevel="0" collapsed="false">
      <c r="A981" s="13" t="s">
        <v>1679</v>
      </c>
      <c r="B981" s="13" t="s">
        <v>1680</v>
      </c>
      <c r="C981" s="14" t="n">
        <v>45730</v>
      </c>
      <c r="D981" s="15" t="n">
        <v>30.96</v>
      </c>
    </row>
    <row r="982" customFormat="false" ht="15" hidden="false" customHeight="false" outlineLevel="0" collapsed="false">
      <c r="A982" s="13" t="s">
        <v>1681</v>
      </c>
      <c r="B982" s="13" t="s">
        <v>1457</v>
      </c>
      <c r="C982" s="14" t="n">
        <v>45730</v>
      </c>
      <c r="D982" s="15" t="n">
        <v>58.39</v>
      </c>
    </row>
    <row r="983" customFormat="false" ht="15" hidden="false" customHeight="false" outlineLevel="0" collapsed="false">
      <c r="A983" s="13" t="s">
        <v>1682</v>
      </c>
      <c r="B983" s="13" t="s">
        <v>1221</v>
      </c>
      <c r="C983" s="14" t="n">
        <v>45730</v>
      </c>
      <c r="D983" s="15" t="n">
        <v>27.79</v>
      </c>
    </row>
    <row r="984" customFormat="false" ht="15" hidden="false" customHeight="false" outlineLevel="0" collapsed="false">
      <c r="A984" s="13" t="s">
        <v>1683</v>
      </c>
      <c r="B984" s="13" t="s">
        <v>1684</v>
      </c>
      <c r="C984" s="14" t="n">
        <v>45730</v>
      </c>
      <c r="D984" s="15" t="n">
        <v>35.98</v>
      </c>
    </row>
    <row r="985" customFormat="false" ht="15" hidden="false" customHeight="false" outlineLevel="0" collapsed="false">
      <c r="A985" s="13" t="s">
        <v>1685</v>
      </c>
      <c r="B985" s="13" t="s">
        <v>1686</v>
      </c>
      <c r="C985" s="14" t="n">
        <v>45730</v>
      </c>
      <c r="D985" s="15" t="n">
        <v>24.73</v>
      </c>
    </row>
    <row r="986" customFormat="false" ht="15" hidden="false" customHeight="false" outlineLevel="0" collapsed="false">
      <c r="A986" s="13" t="s">
        <v>1687</v>
      </c>
      <c r="B986" s="13" t="s">
        <v>1688</v>
      </c>
      <c r="C986" s="14" t="n">
        <v>45731</v>
      </c>
      <c r="D986" s="15" t="n">
        <v>64.07</v>
      </c>
    </row>
    <row r="987" customFormat="false" ht="15" hidden="false" customHeight="false" outlineLevel="0" collapsed="false">
      <c r="A987" s="13" t="s">
        <v>1689</v>
      </c>
      <c r="B987" s="13" t="s">
        <v>1690</v>
      </c>
      <c r="C987" s="14" t="n">
        <v>45731</v>
      </c>
      <c r="D987" s="15" t="n">
        <v>51.66</v>
      </c>
    </row>
    <row r="988" customFormat="false" ht="15" hidden="false" customHeight="false" outlineLevel="0" collapsed="false">
      <c r="A988" s="13" t="s">
        <v>1691</v>
      </c>
      <c r="B988" s="13" t="s">
        <v>1174</v>
      </c>
      <c r="C988" s="14" t="n">
        <v>45731</v>
      </c>
      <c r="D988" s="15" t="n">
        <v>22.11</v>
      </c>
    </row>
    <row r="989" customFormat="false" ht="15" hidden="false" customHeight="false" outlineLevel="0" collapsed="false">
      <c r="A989" s="13" t="s">
        <v>1692</v>
      </c>
      <c r="B989" s="13" t="s">
        <v>1693</v>
      </c>
      <c r="C989" s="14" t="n">
        <v>45731</v>
      </c>
      <c r="D989" s="15" t="n">
        <v>44.03</v>
      </c>
    </row>
    <row r="990" customFormat="false" ht="15" hidden="false" customHeight="false" outlineLevel="0" collapsed="false">
      <c r="A990" s="13" t="s">
        <v>1694</v>
      </c>
      <c r="B990" s="13" t="s">
        <v>1695</v>
      </c>
      <c r="C990" s="14" t="n">
        <v>45731</v>
      </c>
      <c r="D990" s="15" t="n">
        <v>24.35</v>
      </c>
    </row>
    <row r="991" customFormat="false" ht="15" hidden="false" customHeight="false" outlineLevel="0" collapsed="false">
      <c r="A991" s="13" t="s">
        <v>1696</v>
      </c>
      <c r="B991" s="13" t="s">
        <v>1697</v>
      </c>
      <c r="C991" s="14" t="n">
        <v>45731</v>
      </c>
      <c r="D991" s="15" t="n">
        <v>57.67</v>
      </c>
    </row>
    <row r="992" customFormat="false" ht="15" hidden="false" customHeight="false" outlineLevel="0" collapsed="false">
      <c r="A992" s="13" t="s">
        <v>1698</v>
      </c>
      <c r="B992" s="13" t="s">
        <v>1699</v>
      </c>
      <c r="C992" s="14" t="n">
        <v>45731</v>
      </c>
      <c r="D992" s="15" t="n">
        <v>29.97</v>
      </c>
    </row>
    <row r="993" customFormat="false" ht="15" hidden="false" customHeight="false" outlineLevel="0" collapsed="false">
      <c r="A993" s="13" t="s">
        <v>1700</v>
      </c>
      <c r="B993" s="13" t="s">
        <v>1279</v>
      </c>
      <c r="C993" s="14" t="n">
        <v>45731</v>
      </c>
      <c r="D993" s="15" t="n">
        <v>40.05</v>
      </c>
    </row>
    <row r="994" customFormat="false" ht="15" hidden="false" customHeight="false" outlineLevel="0" collapsed="false">
      <c r="A994" s="13" t="s">
        <v>1701</v>
      </c>
      <c r="B994" s="13" t="s">
        <v>316</v>
      </c>
      <c r="C994" s="14" t="n">
        <v>45731</v>
      </c>
      <c r="D994" s="15" t="n">
        <v>49.37</v>
      </c>
    </row>
    <row r="995" customFormat="false" ht="15" hidden="false" customHeight="false" outlineLevel="0" collapsed="false">
      <c r="A995" s="13" t="s">
        <v>1702</v>
      </c>
      <c r="B995" s="13" t="s">
        <v>1703</v>
      </c>
      <c r="C995" s="14" t="n">
        <v>45731</v>
      </c>
      <c r="D995" s="15" t="n">
        <v>27.93</v>
      </c>
    </row>
    <row r="996" customFormat="false" ht="15" hidden="false" customHeight="false" outlineLevel="0" collapsed="false">
      <c r="A996" s="13" t="s">
        <v>1704</v>
      </c>
      <c r="B996" s="13" t="s">
        <v>1314</v>
      </c>
      <c r="C996" s="14" t="n">
        <v>45731</v>
      </c>
      <c r="D996" s="15" t="n">
        <v>32.82</v>
      </c>
    </row>
    <row r="997" customFormat="false" ht="15" hidden="false" customHeight="false" outlineLevel="0" collapsed="false">
      <c r="A997" s="13" t="s">
        <v>1705</v>
      </c>
      <c r="B997" s="13" t="s">
        <v>188</v>
      </c>
      <c r="C997" s="14" t="n">
        <v>45731</v>
      </c>
      <c r="D997" s="15" t="n">
        <v>45.9</v>
      </c>
    </row>
    <row r="998" customFormat="false" ht="15" hidden="false" customHeight="false" outlineLevel="0" collapsed="false">
      <c r="A998" s="13" t="s">
        <v>1706</v>
      </c>
      <c r="B998" s="13" t="s">
        <v>450</v>
      </c>
      <c r="C998" s="14" t="n">
        <v>45731</v>
      </c>
      <c r="D998" s="15" t="n">
        <v>29.83</v>
      </c>
    </row>
    <row r="999" customFormat="false" ht="15" hidden="false" customHeight="false" outlineLevel="0" collapsed="false">
      <c r="A999" s="13" t="s">
        <v>1707</v>
      </c>
      <c r="B999" s="13" t="s">
        <v>736</v>
      </c>
      <c r="C999" s="14" t="n">
        <v>45731</v>
      </c>
      <c r="D999" s="15" t="n">
        <v>27.11</v>
      </c>
    </row>
    <row r="1000" customFormat="false" ht="15" hidden="false" customHeight="false" outlineLevel="0" collapsed="false">
      <c r="A1000" s="13" t="s">
        <v>1708</v>
      </c>
      <c r="B1000" s="13" t="s">
        <v>1709</v>
      </c>
      <c r="C1000" s="14" t="n">
        <v>45732</v>
      </c>
      <c r="D1000" s="15" t="n">
        <v>47.34</v>
      </c>
    </row>
    <row r="1001" customFormat="false" ht="15" hidden="false" customHeight="false" outlineLevel="0" collapsed="false">
      <c r="A1001" s="13" t="s">
        <v>1710</v>
      </c>
      <c r="B1001" s="13" t="s">
        <v>60</v>
      </c>
      <c r="C1001" s="14" t="n">
        <v>45732</v>
      </c>
      <c r="D1001" s="15" t="n">
        <v>43.21</v>
      </c>
    </row>
    <row r="1002" customFormat="false" ht="15" hidden="false" customHeight="false" outlineLevel="0" collapsed="false">
      <c r="A1002" s="13" t="s">
        <v>1711</v>
      </c>
      <c r="B1002" s="13" t="s">
        <v>1712</v>
      </c>
      <c r="C1002" s="14" t="n">
        <v>45732</v>
      </c>
      <c r="D1002" s="15" t="n">
        <v>40.35</v>
      </c>
    </row>
    <row r="1003" customFormat="false" ht="15" hidden="false" customHeight="false" outlineLevel="0" collapsed="false">
      <c r="A1003" s="13" t="s">
        <v>1713</v>
      </c>
      <c r="B1003" s="13" t="s">
        <v>1154</v>
      </c>
      <c r="C1003" s="14" t="n">
        <v>45732</v>
      </c>
      <c r="D1003" s="15" t="n">
        <v>37.77</v>
      </c>
    </row>
    <row r="1004" customFormat="false" ht="15" hidden="false" customHeight="false" outlineLevel="0" collapsed="false">
      <c r="A1004" s="13" t="s">
        <v>1714</v>
      </c>
      <c r="B1004" s="13" t="s">
        <v>1715</v>
      </c>
      <c r="C1004" s="14" t="n">
        <v>45732</v>
      </c>
      <c r="D1004" s="15" t="n">
        <v>42.29</v>
      </c>
    </row>
    <row r="1005" customFormat="false" ht="15" hidden="false" customHeight="false" outlineLevel="0" collapsed="false">
      <c r="A1005" s="13" t="s">
        <v>1716</v>
      </c>
      <c r="B1005" s="13" t="s">
        <v>1717</v>
      </c>
      <c r="C1005" s="14" t="n">
        <v>45732</v>
      </c>
      <c r="D1005" s="15" t="n">
        <v>15.88</v>
      </c>
    </row>
    <row r="1006" customFormat="false" ht="15" hidden="false" customHeight="false" outlineLevel="0" collapsed="false">
      <c r="A1006" s="13" t="s">
        <v>1718</v>
      </c>
      <c r="B1006" s="13" t="s">
        <v>949</v>
      </c>
      <c r="C1006" s="14" t="n">
        <v>45732</v>
      </c>
      <c r="D1006" s="15" t="n">
        <v>33.94</v>
      </c>
    </row>
    <row r="1007" customFormat="false" ht="15" hidden="false" customHeight="false" outlineLevel="0" collapsed="false">
      <c r="A1007" s="13" t="s">
        <v>1719</v>
      </c>
      <c r="B1007" s="13" t="s">
        <v>1720</v>
      </c>
      <c r="C1007" s="14" t="n">
        <v>45733</v>
      </c>
      <c r="D1007" s="15" t="n">
        <v>46.67</v>
      </c>
    </row>
    <row r="1008" customFormat="false" ht="15" hidden="false" customHeight="false" outlineLevel="0" collapsed="false">
      <c r="A1008" s="13" t="s">
        <v>1721</v>
      </c>
      <c r="B1008" s="13" t="s">
        <v>1023</v>
      </c>
      <c r="C1008" s="14" t="n">
        <v>45733</v>
      </c>
      <c r="D1008" s="15" t="n">
        <v>30.61</v>
      </c>
    </row>
    <row r="1009" customFormat="false" ht="15" hidden="false" customHeight="false" outlineLevel="0" collapsed="false">
      <c r="A1009" s="13" t="s">
        <v>1722</v>
      </c>
      <c r="B1009" s="13" t="s">
        <v>714</v>
      </c>
      <c r="C1009" s="14" t="n">
        <v>45733</v>
      </c>
      <c r="D1009" s="15" t="n">
        <v>32.25</v>
      </c>
    </row>
    <row r="1010" customFormat="false" ht="15" hidden="false" customHeight="false" outlineLevel="0" collapsed="false">
      <c r="A1010" s="13" t="s">
        <v>1723</v>
      </c>
      <c r="B1010" s="13" t="s">
        <v>1132</v>
      </c>
      <c r="C1010" s="14" t="n">
        <v>45733</v>
      </c>
      <c r="D1010" s="15" t="n">
        <v>25.77</v>
      </c>
    </row>
    <row r="1011" customFormat="false" ht="15" hidden="false" customHeight="false" outlineLevel="0" collapsed="false">
      <c r="A1011" s="13" t="s">
        <v>1724</v>
      </c>
      <c r="B1011" s="13" t="s">
        <v>1213</v>
      </c>
      <c r="C1011" s="14" t="n">
        <v>45733</v>
      </c>
      <c r="D1011" s="15" t="n">
        <v>56.91</v>
      </c>
    </row>
    <row r="1012" customFormat="false" ht="15" hidden="false" customHeight="false" outlineLevel="0" collapsed="false">
      <c r="A1012" s="13" t="s">
        <v>1725</v>
      </c>
      <c r="B1012" s="13" t="s">
        <v>512</v>
      </c>
      <c r="C1012" s="14" t="n">
        <v>45733</v>
      </c>
      <c r="D1012" s="15" t="n">
        <v>38.86</v>
      </c>
    </row>
    <row r="1013" customFormat="false" ht="15" hidden="false" customHeight="false" outlineLevel="0" collapsed="false">
      <c r="A1013" s="13" t="s">
        <v>1726</v>
      </c>
      <c r="B1013" s="13" t="s">
        <v>1727</v>
      </c>
      <c r="C1013" s="14" t="n">
        <v>45734</v>
      </c>
      <c r="D1013" s="15" t="n">
        <v>27.44</v>
      </c>
    </row>
    <row r="1014" customFormat="false" ht="15" hidden="false" customHeight="false" outlineLevel="0" collapsed="false">
      <c r="A1014" s="13" t="s">
        <v>1728</v>
      </c>
      <c r="B1014" s="13" t="s">
        <v>1729</v>
      </c>
      <c r="C1014" s="14" t="n">
        <v>45734</v>
      </c>
      <c r="D1014" s="15" t="n">
        <v>48.22</v>
      </c>
    </row>
    <row r="1015" customFormat="false" ht="15" hidden="false" customHeight="false" outlineLevel="0" collapsed="false">
      <c r="A1015" s="13" t="s">
        <v>1730</v>
      </c>
      <c r="B1015" s="13" t="s">
        <v>1731</v>
      </c>
      <c r="C1015" s="14" t="n">
        <v>45734</v>
      </c>
      <c r="D1015" s="15" t="n">
        <v>23.12</v>
      </c>
    </row>
    <row r="1016" customFormat="false" ht="15" hidden="false" customHeight="false" outlineLevel="0" collapsed="false">
      <c r="A1016" s="13" t="s">
        <v>1732</v>
      </c>
      <c r="B1016" s="13" t="s">
        <v>1381</v>
      </c>
      <c r="C1016" s="14" t="n">
        <v>45734</v>
      </c>
      <c r="D1016" s="15" t="n">
        <v>43.73</v>
      </c>
    </row>
    <row r="1017" customFormat="false" ht="15" hidden="false" customHeight="false" outlineLevel="0" collapsed="false">
      <c r="A1017" s="13" t="s">
        <v>1733</v>
      </c>
      <c r="B1017" s="13" t="s">
        <v>1734</v>
      </c>
      <c r="C1017" s="14" t="n">
        <v>45734</v>
      </c>
      <c r="D1017" s="15" t="n">
        <v>41.06</v>
      </c>
    </row>
    <row r="1018" customFormat="false" ht="15" hidden="false" customHeight="false" outlineLevel="0" collapsed="false">
      <c r="A1018" s="13" t="s">
        <v>1735</v>
      </c>
      <c r="B1018" s="13" t="s">
        <v>1736</v>
      </c>
      <c r="C1018" s="14" t="n">
        <v>45734</v>
      </c>
      <c r="D1018" s="15" t="n">
        <v>19.92</v>
      </c>
    </row>
    <row r="1019" customFormat="false" ht="15" hidden="false" customHeight="false" outlineLevel="0" collapsed="false">
      <c r="A1019" s="13" t="s">
        <v>1737</v>
      </c>
      <c r="B1019" s="13" t="s">
        <v>746</v>
      </c>
      <c r="C1019" s="14" t="n">
        <v>45734</v>
      </c>
      <c r="D1019" s="15" t="n">
        <v>49.81</v>
      </c>
    </row>
    <row r="1020" customFormat="false" ht="15" hidden="false" customHeight="false" outlineLevel="0" collapsed="false">
      <c r="A1020" s="13" t="s">
        <v>1738</v>
      </c>
      <c r="B1020" s="13" t="s">
        <v>1739</v>
      </c>
      <c r="C1020" s="14" t="n">
        <v>45734</v>
      </c>
      <c r="D1020" s="15" t="n">
        <v>42.98</v>
      </c>
    </row>
    <row r="1021" customFormat="false" ht="15" hidden="false" customHeight="false" outlineLevel="0" collapsed="false">
      <c r="A1021" s="13" t="s">
        <v>1740</v>
      </c>
      <c r="B1021" s="13" t="s">
        <v>1741</v>
      </c>
      <c r="C1021" s="14" t="n">
        <v>45735</v>
      </c>
      <c r="D1021" s="15" t="n">
        <v>81.9</v>
      </c>
    </row>
    <row r="1022" customFormat="false" ht="15" hidden="false" customHeight="false" outlineLevel="0" collapsed="false">
      <c r="A1022" s="13" t="s">
        <v>1742</v>
      </c>
      <c r="B1022" s="13" t="s">
        <v>458</v>
      </c>
      <c r="C1022" s="14" t="n">
        <v>45735</v>
      </c>
      <c r="D1022" s="15" t="n">
        <v>34.87</v>
      </c>
    </row>
    <row r="1023" customFormat="false" ht="15" hidden="false" customHeight="false" outlineLevel="0" collapsed="false">
      <c r="A1023" s="13" t="s">
        <v>1743</v>
      </c>
      <c r="B1023" s="13" t="s">
        <v>1744</v>
      </c>
      <c r="C1023" s="14" t="n">
        <v>45735</v>
      </c>
      <c r="D1023" s="15" t="n">
        <v>41.99</v>
      </c>
    </row>
    <row r="1024" customFormat="false" ht="15" hidden="false" customHeight="false" outlineLevel="0" collapsed="false">
      <c r="A1024" s="13" t="s">
        <v>1745</v>
      </c>
      <c r="B1024" s="13" t="s">
        <v>708</v>
      </c>
      <c r="C1024" s="14" t="n">
        <v>45735</v>
      </c>
      <c r="D1024" s="15" t="n">
        <v>91.17</v>
      </c>
    </row>
    <row r="1025" customFormat="false" ht="15" hidden="false" customHeight="false" outlineLevel="0" collapsed="false">
      <c r="A1025" s="13" t="s">
        <v>1746</v>
      </c>
      <c r="B1025" s="13" t="s">
        <v>818</v>
      </c>
      <c r="C1025" s="14" t="n">
        <v>45735</v>
      </c>
      <c r="D1025" s="15" t="n">
        <v>39.04</v>
      </c>
    </row>
    <row r="1026" customFormat="false" ht="15" hidden="false" customHeight="false" outlineLevel="0" collapsed="false">
      <c r="A1026" s="13" t="s">
        <v>1747</v>
      </c>
      <c r="B1026" s="13" t="s">
        <v>1748</v>
      </c>
      <c r="C1026" s="14" t="n">
        <v>45735</v>
      </c>
      <c r="D1026" s="15" t="n">
        <v>39.39</v>
      </c>
    </row>
    <row r="1027" customFormat="false" ht="15" hidden="false" customHeight="false" outlineLevel="0" collapsed="false">
      <c r="A1027" s="13" t="s">
        <v>1749</v>
      </c>
      <c r="B1027" s="13" t="s">
        <v>618</v>
      </c>
      <c r="C1027" s="14" t="n">
        <v>45735</v>
      </c>
      <c r="D1027" s="15" t="n">
        <v>33.65</v>
      </c>
    </row>
    <row r="1028" customFormat="false" ht="15" hidden="false" customHeight="false" outlineLevel="0" collapsed="false">
      <c r="A1028" s="13" t="s">
        <v>1750</v>
      </c>
      <c r="B1028" s="13" t="s">
        <v>364</v>
      </c>
      <c r="C1028" s="14" t="n">
        <v>45735</v>
      </c>
      <c r="D1028" s="15" t="n">
        <v>43.26</v>
      </c>
    </row>
    <row r="1029" customFormat="false" ht="15" hidden="false" customHeight="false" outlineLevel="0" collapsed="false">
      <c r="A1029" s="13" t="s">
        <v>1751</v>
      </c>
      <c r="B1029" s="13" t="s">
        <v>1004</v>
      </c>
      <c r="C1029" s="14" t="n">
        <v>45736</v>
      </c>
      <c r="D1029" s="15" t="n">
        <v>60.8</v>
      </c>
    </row>
    <row r="1030" customFormat="false" ht="15" hidden="false" customHeight="false" outlineLevel="0" collapsed="false">
      <c r="A1030" s="13" t="s">
        <v>1752</v>
      </c>
      <c r="B1030" s="13" t="s">
        <v>1753</v>
      </c>
      <c r="C1030" s="14" t="n">
        <v>45736</v>
      </c>
      <c r="D1030" s="15" t="n">
        <v>30.34</v>
      </c>
    </row>
    <row r="1031" customFormat="false" ht="15" hidden="false" customHeight="false" outlineLevel="0" collapsed="false">
      <c r="A1031" s="13" t="s">
        <v>1754</v>
      </c>
      <c r="B1031" s="13" t="s">
        <v>1755</v>
      </c>
      <c r="C1031" s="14" t="n">
        <v>45736</v>
      </c>
      <c r="D1031" s="15" t="n">
        <v>24.03</v>
      </c>
    </row>
    <row r="1032" customFormat="false" ht="15" hidden="false" customHeight="false" outlineLevel="0" collapsed="false">
      <c r="A1032" s="13" t="s">
        <v>1756</v>
      </c>
      <c r="B1032" s="13" t="s">
        <v>1757</v>
      </c>
      <c r="C1032" s="14" t="n">
        <v>45736</v>
      </c>
      <c r="D1032" s="15" t="n">
        <v>30.84</v>
      </c>
    </row>
    <row r="1033" customFormat="false" ht="15" hidden="false" customHeight="false" outlineLevel="0" collapsed="false">
      <c r="A1033" s="13" t="s">
        <v>1758</v>
      </c>
      <c r="B1033" s="13" t="s">
        <v>488</v>
      </c>
      <c r="C1033" s="14" t="n">
        <v>45736</v>
      </c>
      <c r="D1033" s="15" t="n">
        <v>22.65</v>
      </c>
    </row>
    <row r="1034" customFormat="false" ht="15" hidden="false" customHeight="false" outlineLevel="0" collapsed="false">
      <c r="A1034" s="13" t="s">
        <v>1759</v>
      </c>
      <c r="B1034" s="13" t="s">
        <v>390</v>
      </c>
      <c r="C1034" s="14" t="n">
        <v>45736</v>
      </c>
      <c r="D1034" s="15" t="n">
        <v>40.51</v>
      </c>
    </row>
    <row r="1035" customFormat="false" ht="15" hidden="false" customHeight="false" outlineLevel="0" collapsed="false">
      <c r="A1035" s="13" t="s">
        <v>1760</v>
      </c>
      <c r="B1035" s="13" t="s">
        <v>565</v>
      </c>
      <c r="C1035" s="14" t="n">
        <v>45736</v>
      </c>
      <c r="D1035" s="15" t="n">
        <v>65.62</v>
      </c>
    </row>
    <row r="1036" customFormat="false" ht="15" hidden="false" customHeight="false" outlineLevel="0" collapsed="false">
      <c r="A1036" s="13" t="s">
        <v>1761</v>
      </c>
      <c r="B1036" s="13" t="s">
        <v>1597</v>
      </c>
      <c r="C1036" s="14" t="n">
        <v>45736</v>
      </c>
      <c r="D1036" s="15" t="n">
        <v>52.21</v>
      </c>
    </row>
    <row r="1037" customFormat="false" ht="15" hidden="false" customHeight="false" outlineLevel="0" collapsed="false">
      <c r="A1037" s="13" t="s">
        <v>1762</v>
      </c>
      <c r="B1037" s="13" t="s">
        <v>1763</v>
      </c>
      <c r="C1037" s="14" t="n">
        <v>45736</v>
      </c>
      <c r="D1037" s="15" t="n">
        <v>35.95</v>
      </c>
    </row>
    <row r="1038" customFormat="false" ht="15" hidden="false" customHeight="false" outlineLevel="0" collapsed="false">
      <c r="A1038" s="13" t="s">
        <v>1764</v>
      </c>
      <c r="B1038" s="13" t="s">
        <v>146</v>
      </c>
      <c r="C1038" s="14" t="n">
        <v>45736</v>
      </c>
      <c r="D1038" s="15" t="n">
        <v>58.78</v>
      </c>
    </row>
    <row r="1039" customFormat="false" ht="15" hidden="false" customHeight="false" outlineLevel="0" collapsed="false">
      <c r="A1039" s="13" t="s">
        <v>1765</v>
      </c>
      <c r="B1039" s="13" t="s">
        <v>1766</v>
      </c>
      <c r="C1039" s="14" t="n">
        <v>45737</v>
      </c>
      <c r="D1039" s="15" t="n">
        <v>45.39</v>
      </c>
    </row>
    <row r="1040" customFormat="false" ht="15" hidden="false" customHeight="false" outlineLevel="0" collapsed="false">
      <c r="A1040" s="13" t="s">
        <v>1767</v>
      </c>
      <c r="B1040" s="13" t="s">
        <v>1768</v>
      </c>
      <c r="C1040" s="14" t="n">
        <v>45737</v>
      </c>
      <c r="D1040" s="15" t="n">
        <v>29.21</v>
      </c>
    </row>
    <row r="1041" customFormat="false" ht="15" hidden="false" customHeight="false" outlineLevel="0" collapsed="false">
      <c r="A1041" s="13" t="s">
        <v>1769</v>
      </c>
      <c r="B1041" s="13" t="s">
        <v>1770</v>
      </c>
      <c r="C1041" s="14" t="n">
        <v>45737</v>
      </c>
      <c r="D1041" s="15" t="n">
        <v>18.3</v>
      </c>
    </row>
    <row r="1042" customFormat="false" ht="15" hidden="false" customHeight="false" outlineLevel="0" collapsed="false">
      <c r="A1042" s="13" t="s">
        <v>1771</v>
      </c>
      <c r="B1042" s="13" t="s">
        <v>899</v>
      </c>
      <c r="C1042" s="14" t="n">
        <v>45737</v>
      </c>
      <c r="D1042" s="15" t="n">
        <v>47.86</v>
      </c>
    </row>
    <row r="1043" customFormat="false" ht="15" hidden="false" customHeight="false" outlineLevel="0" collapsed="false">
      <c r="A1043" s="13" t="s">
        <v>1772</v>
      </c>
      <c r="B1043" s="13" t="s">
        <v>1773</v>
      </c>
      <c r="C1043" s="14" t="n">
        <v>45737</v>
      </c>
      <c r="D1043" s="15" t="n">
        <v>42.89</v>
      </c>
    </row>
    <row r="1044" customFormat="false" ht="15" hidden="false" customHeight="false" outlineLevel="0" collapsed="false">
      <c r="A1044" s="13" t="s">
        <v>1774</v>
      </c>
      <c r="B1044" s="13" t="s">
        <v>1320</v>
      </c>
      <c r="C1044" s="14" t="n">
        <v>45737</v>
      </c>
      <c r="D1044" s="15" t="n">
        <v>23.02</v>
      </c>
    </row>
    <row r="1045" customFormat="false" ht="15" hidden="false" customHeight="false" outlineLevel="0" collapsed="false">
      <c r="A1045" s="13" t="s">
        <v>1775</v>
      </c>
      <c r="B1045" s="13" t="s">
        <v>1277</v>
      </c>
      <c r="C1045" s="14" t="n">
        <v>45737</v>
      </c>
      <c r="D1045" s="15" t="n">
        <v>33.61</v>
      </c>
    </row>
    <row r="1046" customFormat="false" ht="15" hidden="false" customHeight="false" outlineLevel="0" collapsed="false">
      <c r="A1046" s="13" t="s">
        <v>1776</v>
      </c>
      <c r="B1046" s="13" t="s">
        <v>635</v>
      </c>
      <c r="C1046" s="14" t="n">
        <v>45738</v>
      </c>
      <c r="D1046" s="15" t="n">
        <v>48.69</v>
      </c>
    </row>
    <row r="1047" customFormat="false" ht="15" hidden="false" customHeight="false" outlineLevel="0" collapsed="false">
      <c r="A1047" s="13" t="s">
        <v>1777</v>
      </c>
      <c r="B1047" s="13" t="s">
        <v>1308</v>
      </c>
      <c r="C1047" s="14" t="n">
        <v>45738</v>
      </c>
      <c r="D1047" s="15" t="n">
        <v>72.87</v>
      </c>
    </row>
    <row r="1048" customFormat="false" ht="15" hidden="false" customHeight="false" outlineLevel="0" collapsed="false">
      <c r="A1048" s="13" t="s">
        <v>1778</v>
      </c>
      <c r="B1048" s="13" t="s">
        <v>637</v>
      </c>
      <c r="C1048" s="14" t="n">
        <v>45738</v>
      </c>
      <c r="D1048" s="15" t="n">
        <v>58.99</v>
      </c>
    </row>
    <row r="1049" customFormat="false" ht="15" hidden="false" customHeight="false" outlineLevel="0" collapsed="false">
      <c r="A1049" s="13" t="s">
        <v>1779</v>
      </c>
      <c r="B1049" s="13" t="s">
        <v>842</v>
      </c>
      <c r="C1049" s="14" t="n">
        <v>45738</v>
      </c>
      <c r="D1049" s="15" t="n">
        <v>22.09</v>
      </c>
    </row>
    <row r="1050" customFormat="false" ht="15" hidden="false" customHeight="false" outlineLevel="0" collapsed="false">
      <c r="A1050" s="13" t="s">
        <v>1780</v>
      </c>
      <c r="B1050" s="13" t="s">
        <v>874</v>
      </c>
      <c r="C1050" s="14" t="n">
        <v>45738</v>
      </c>
      <c r="D1050" s="15" t="n">
        <v>53.45</v>
      </c>
    </row>
    <row r="1051" customFormat="false" ht="15" hidden="false" customHeight="false" outlineLevel="0" collapsed="false">
      <c r="A1051" s="13" t="s">
        <v>1781</v>
      </c>
      <c r="B1051" s="13" t="s">
        <v>1782</v>
      </c>
      <c r="C1051" s="14" t="n">
        <v>45738</v>
      </c>
      <c r="D1051" s="15" t="n">
        <v>43.02</v>
      </c>
    </row>
    <row r="1052" customFormat="false" ht="15" hidden="false" customHeight="false" outlineLevel="0" collapsed="false">
      <c r="A1052" s="13" t="s">
        <v>1783</v>
      </c>
      <c r="B1052" s="13" t="s">
        <v>1784</v>
      </c>
      <c r="C1052" s="14" t="n">
        <v>45738</v>
      </c>
      <c r="D1052" s="15" t="n">
        <v>73.23</v>
      </c>
    </row>
    <row r="1053" customFormat="false" ht="15" hidden="false" customHeight="false" outlineLevel="0" collapsed="false">
      <c r="A1053" s="13" t="s">
        <v>1785</v>
      </c>
      <c r="B1053" s="13" t="s">
        <v>68</v>
      </c>
      <c r="C1053" s="14" t="n">
        <v>45738</v>
      </c>
      <c r="D1053" s="15" t="n">
        <v>30.07</v>
      </c>
    </row>
    <row r="1054" customFormat="false" ht="15" hidden="false" customHeight="false" outlineLevel="0" collapsed="false">
      <c r="A1054" s="13" t="s">
        <v>1786</v>
      </c>
      <c r="B1054" s="13" t="s">
        <v>1787</v>
      </c>
      <c r="C1054" s="14" t="n">
        <v>45738</v>
      </c>
      <c r="D1054" s="15" t="n">
        <v>12.6</v>
      </c>
    </row>
    <row r="1055" customFormat="false" ht="15" hidden="false" customHeight="false" outlineLevel="0" collapsed="false">
      <c r="A1055" s="13" t="s">
        <v>1788</v>
      </c>
      <c r="B1055" s="13" t="s">
        <v>227</v>
      </c>
      <c r="C1055" s="14" t="n">
        <v>45739</v>
      </c>
      <c r="D1055" s="15" t="n">
        <v>47.99</v>
      </c>
    </row>
    <row r="1056" customFormat="false" ht="15" hidden="false" customHeight="false" outlineLevel="0" collapsed="false">
      <c r="A1056" s="13" t="s">
        <v>1789</v>
      </c>
      <c r="B1056" s="13" t="s">
        <v>249</v>
      </c>
      <c r="C1056" s="14" t="n">
        <v>45739</v>
      </c>
      <c r="D1056" s="15" t="n">
        <v>27.65</v>
      </c>
    </row>
    <row r="1057" customFormat="false" ht="15" hidden="false" customHeight="false" outlineLevel="0" collapsed="false">
      <c r="A1057" s="13" t="s">
        <v>1790</v>
      </c>
      <c r="B1057" s="13" t="s">
        <v>1791</v>
      </c>
      <c r="C1057" s="14" t="n">
        <v>45739</v>
      </c>
      <c r="D1057" s="15" t="n">
        <v>50.61</v>
      </c>
    </row>
    <row r="1058" customFormat="false" ht="15" hidden="false" customHeight="false" outlineLevel="0" collapsed="false">
      <c r="A1058" s="13" t="s">
        <v>1792</v>
      </c>
      <c r="B1058" s="13" t="s">
        <v>1793</v>
      </c>
      <c r="C1058" s="14" t="n">
        <v>45739</v>
      </c>
      <c r="D1058" s="15" t="n">
        <v>32.09</v>
      </c>
    </row>
    <row r="1059" customFormat="false" ht="15" hidden="false" customHeight="false" outlineLevel="0" collapsed="false">
      <c r="A1059" s="13" t="s">
        <v>1794</v>
      </c>
      <c r="B1059" s="13" t="s">
        <v>52</v>
      </c>
      <c r="C1059" s="14" t="n">
        <v>45739</v>
      </c>
      <c r="D1059" s="15" t="n">
        <v>28.29</v>
      </c>
    </row>
    <row r="1060" customFormat="false" ht="15" hidden="false" customHeight="false" outlineLevel="0" collapsed="false">
      <c r="A1060" s="13" t="s">
        <v>1795</v>
      </c>
      <c r="B1060" s="13" t="s">
        <v>1364</v>
      </c>
      <c r="C1060" s="14" t="n">
        <v>45739</v>
      </c>
      <c r="D1060" s="15" t="n">
        <v>15</v>
      </c>
    </row>
    <row r="1061" customFormat="false" ht="15" hidden="false" customHeight="false" outlineLevel="0" collapsed="false">
      <c r="A1061" s="13" t="s">
        <v>1796</v>
      </c>
      <c r="B1061" s="13" t="s">
        <v>588</v>
      </c>
      <c r="C1061" s="14" t="n">
        <v>45740</v>
      </c>
      <c r="D1061" s="15" t="n">
        <v>36.13</v>
      </c>
    </row>
    <row r="1062" customFormat="false" ht="15" hidden="false" customHeight="false" outlineLevel="0" collapsed="false">
      <c r="A1062" s="13" t="s">
        <v>1797</v>
      </c>
      <c r="B1062" s="13" t="s">
        <v>1798</v>
      </c>
      <c r="C1062" s="14" t="n">
        <v>45740</v>
      </c>
      <c r="D1062" s="15" t="n">
        <v>40.62</v>
      </c>
    </row>
    <row r="1063" customFormat="false" ht="15" hidden="false" customHeight="false" outlineLevel="0" collapsed="false">
      <c r="A1063" s="13" t="s">
        <v>1799</v>
      </c>
      <c r="B1063" s="13" t="s">
        <v>1800</v>
      </c>
      <c r="C1063" s="14" t="n">
        <v>45740</v>
      </c>
      <c r="D1063" s="15" t="n">
        <v>26.04</v>
      </c>
    </row>
    <row r="1064" customFormat="false" ht="15" hidden="false" customHeight="false" outlineLevel="0" collapsed="false">
      <c r="A1064" s="13" t="s">
        <v>1801</v>
      </c>
      <c r="B1064" s="13" t="s">
        <v>1802</v>
      </c>
      <c r="C1064" s="14" t="n">
        <v>45740</v>
      </c>
      <c r="D1064" s="15" t="n">
        <v>28.18</v>
      </c>
    </row>
    <row r="1065" customFormat="false" ht="15" hidden="false" customHeight="false" outlineLevel="0" collapsed="false">
      <c r="A1065" s="13" t="s">
        <v>1803</v>
      </c>
      <c r="B1065" s="13" t="s">
        <v>66</v>
      </c>
      <c r="C1065" s="14" t="n">
        <v>45740</v>
      </c>
      <c r="D1065" s="15" t="n">
        <v>46.15</v>
      </c>
    </row>
    <row r="1066" customFormat="false" ht="15" hidden="false" customHeight="false" outlineLevel="0" collapsed="false">
      <c r="A1066" s="13" t="s">
        <v>1804</v>
      </c>
      <c r="B1066" s="13" t="s">
        <v>1805</v>
      </c>
      <c r="C1066" s="14" t="n">
        <v>45740</v>
      </c>
      <c r="D1066" s="15" t="n">
        <v>18.52</v>
      </c>
    </row>
    <row r="1067" customFormat="false" ht="15" hidden="false" customHeight="false" outlineLevel="0" collapsed="false">
      <c r="A1067" s="13" t="s">
        <v>1806</v>
      </c>
      <c r="B1067" s="13" t="s">
        <v>1807</v>
      </c>
      <c r="C1067" s="14" t="n">
        <v>45740</v>
      </c>
      <c r="D1067" s="15" t="n">
        <v>39.7</v>
      </c>
    </row>
    <row r="1068" customFormat="false" ht="15" hidden="false" customHeight="false" outlineLevel="0" collapsed="false">
      <c r="A1068" s="13" t="s">
        <v>1808</v>
      </c>
      <c r="B1068" s="13" t="s">
        <v>1809</v>
      </c>
      <c r="C1068" s="14" t="n">
        <v>45740</v>
      </c>
      <c r="D1068" s="15" t="n">
        <v>23.37</v>
      </c>
    </row>
    <row r="1069" customFormat="false" ht="15" hidden="false" customHeight="false" outlineLevel="0" collapsed="false">
      <c r="A1069" s="13" t="s">
        <v>1810</v>
      </c>
      <c r="B1069" s="13" t="s">
        <v>1811</v>
      </c>
      <c r="C1069" s="14" t="n">
        <v>45740</v>
      </c>
      <c r="D1069" s="15" t="n">
        <v>27.97</v>
      </c>
    </row>
    <row r="1070" customFormat="false" ht="15" hidden="false" customHeight="false" outlineLevel="0" collapsed="false">
      <c r="A1070" s="13" t="s">
        <v>1812</v>
      </c>
      <c r="B1070" s="13" t="s">
        <v>1813</v>
      </c>
      <c r="C1070" s="14" t="n">
        <v>45741</v>
      </c>
      <c r="D1070" s="15" t="n">
        <v>27.23</v>
      </c>
    </row>
    <row r="1071" customFormat="false" ht="15" hidden="false" customHeight="false" outlineLevel="0" collapsed="false">
      <c r="A1071" s="13" t="s">
        <v>1814</v>
      </c>
      <c r="B1071" s="13" t="s">
        <v>1325</v>
      </c>
      <c r="C1071" s="14" t="n">
        <v>45741</v>
      </c>
      <c r="D1071" s="15" t="n">
        <v>38.82</v>
      </c>
    </row>
    <row r="1072" customFormat="false" ht="15" hidden="false" customHeight="false" outlineLevel="0" collapsed="false">
      <c r="A1072" s="13" t="s">
        <v>1815</v>
      </c>
      <c r="B1072" s="13" t="s">
        <v>1816</v>
      </c>
      <c r="C1072" s="14" t="n">
        <v>45741</v>
      </c>
      <c r="D1072" s="15" t="n">
        <v>39.78</v>
      </c>
    </row>
    <row r="1073" customFormat="false" ht="15" hidden="false" customHeight="false" outlineLevel="0" collapsed="false">
      <c r="A1073" s="13" t="s">
        <v>1817</v>
      </c>
      <c r="B1073" s="13" t="s">
        <v>1818</v>
      </c>
      <c r="C1073" s="14" t="n">
        <v>45741</v>
      </c>
      <c r="D1073" s="15" t="n">
        <v>12.89</v>
      </c>
    </row>
    <row r="1074" customFormat="false" ht="15" hidden="false" customHeight="false" outlineLevel="0" collapsed="false">
      <c r="A1074" s="13" t="s">
        <v>1819</v>
      </c>
      <c r="B1074" s="13" t="s">
        <v>1820</v>
      </c>
      <c r="C1074" s="14" t="n">
        <v>45741</v>
      </c>
      <c r="D1074" s="15" t="n">
        <v>27.05</v>
      </c>
    </row>
    <row r="1075" customFormat="false" ht="15" hidden="false" customHeight="false" outlineLevel="0" collapsed="false">
      <c r="A1075" s="13" t="s">
        <v>1821</v>
      </c>
      <c r="B1075" s="13" t="s">
        <v>1822</v>
      </c>
      <c r="C1075" s="14" t="n">
        <v>45741</v>
      </c>
      <c r="D1075" s="15" t="n">
        <v>38.85</v>
      </c>
    </row>
    <row r="1076" customFormat="false" ht="15" hidden="false" customHeight="false" outlineLevel="0" collapsed="false">
      <c r="A1076" s="13" t="s">
        <v>1823</v>
      </c>
      <c r="B1076" s="13" t="s">
        <v>1824</v>
      </c>
      <c r="C1076" s="14" t="n">
        <v>45741</v>
      </c>
      <c r="D1076" s="15" t="n">
        <v>21.8</v>
      </c>
    </row>
    <row r="1077" customFormat="false" ht="15" hidden="false" customHeight="false" outlineLevel="0" collapsed="false">
      <c r="A1077" s="13" t="s">
        <v>1825</v>
      </c>
      <c r="B1077" s="13" t="s">
        <v>1107</v>
      </c>
      <c r="C1077" s="14" t="n">
        <v>45741</v>
      </c>
      <c r="D1077" s="15" t="n">
        <v>48.64</v>
      </c>
    </row>
    <row r="1078" customFormat="false" ht="15" hidden="false" customHeight="false" outlineLevel="0" collapsed="false">
      <c r="A1078" s="13" t="s">
        <v>1826</v>
      </c>
      <c r="B1078" s="13" t="s">
        <v>538</v>
      </c>
      <c r="C1078" s="14" t="n">
        <v>45741</v>
      </c>
      <c r="D1078" s="15" t="n">
        <v>34.78</v>
      </c>
    </row>
    <row r="1079" customFormat="false" ht="15" hidden="false" customHeight="false" outlineLevel="0" collapsed="false">
      <c r="A1079" s="13" t="s">
        <v>1827</v>
      </c>
      <c r="B1079" s="13" t="s">
        <v>1828</v>
      </c>
      <c r="C1079" s="14" t="n">
        <v>45741</v>
      </c>
      <c r="D1079" s="15" t="n">
        <v>31.86</v>
      </c>
    </row>
    <row r="1080" customFormat="false" ht="15" hidden="false" customHeight="false" outlineLevel="0" collapsed="false">
      <c r="A1080" s="13" t="s">
        <v>1829</v>
      </c>
      <c r="B1080" s="13" t="s">
        <v>450</v>
      </c>
      <c r="C1080" s="14" t="n">
        <v>45741</v>
      </c>
      <c r="D1080" s="15" t="n">
        <v>69.59</v>
      </c>
    </row>
    <row r="1081" customFormat="false" ht="15" hidden="false" customHeight="false" outlineLevel="0" collapsed="false">
      <c r="A1081" s="13" t="s">
        <v>1830</v>
      </c>
      <c r="B1081" s="13" t="s">
        <v>1226</v>
      </c>
      <c r="C1081" s="14" t="n">
        <v>45741</v>
      </c>
      <c r="D1081" s="15" t="n">
        <v>38.39</v>
      </c>
    </row>
    <row r="1082" customFormat="false" ht="15" hidden="false" customHeight="false" outlineLevel="0" collapsed="false">
      <c r="A1082" s="13" t="s">
        <v>1831</v>
      </c>
      <c r="B1082" s="13" t="s">
        <v>1191</v>
      </c>
      <c r="C1082" s="14" t="n">
        <v>45742</v>
      </c>
      <c r="D1082" s="15" t="n">
        <v>22.47</v>
      </c>
    </row>
    <row r="1083" customFormat="false" ht="15" hidden="false" customHeight="false" outlineLevel="0" collapsed="false">
      <c r="A1083" s="13" t="s">
        <v>1832</v>
      </c>
      <c r="B1083" s="13" t="s">
        <v>626</v>
      </c>
      <c r="C1083" s="14" t="n">
        <v>45742</v>
      </c>
      <c r="D1083" s="15" t="n">
        <v>32.05</v>
      </c>
    </row>
    <row r="1084" customFormat="false" ht="15" hidden="false" customHeight="false" outlineLevel="0" collapsed="false">
      <c r="A1084" s="13" t="s">
        <v>1833</v>
      </c>
      <c r="B1084" s="13" t="s">
        <v>1834</v>
      </c>
      <c r="C1084" s="14" t="n">
        <v>45742</v>
      </c>
      <c r="D1084" s="15" t="n">
        <v>19.81</v>
      </c>
    </row>
    <row r="1085" customFormat="false" ht="15" hidden="false" customHeight="false" outlineLevel="0" collapsed="false">
      <c r="A1085" s="13" t="s">
        <v>1835</v>
      </c>
      <c r="B1085" s="13" t="s">
        <v>182</v>
      </c>
      <c r="C1085" s="14" t="n">
        <v>45742</v>
      </c>
      <c r="D1085" s="15" t="n">
        <v>53.42</v>
      </c>
    </row>
    <row r="1086" customFormat="false" ht="15" hidden="false" customHeight="false" outlineLevel="0" collapsed="false">
      <c r="A1086" s="13" t="s">
        <v>1836</v>
      </c>
      <c r="B1086" s="13" t="s">
        <v>645</v>
      </c>
      <c r="C1086" s="14" t="n">
        <v>45742</v>
      </c>
      <c r="D1086" s="15" t="n">
        <v>29.81</v>
      </c>
    </row>
    <row r="1087" customFormat="false" ht="15" hidden="false" customHeight="false" outlineLevel="0" collapsed="false">
      <c r="A1087" s="13" t="s">
        <v>1837</v>
      </c>
      <c r="B1087" s="13" t="s">
        <v>354</v>
      </c>
      <c r="C1087" s="14" t="n">
        <v>45742</v>
      </c>
      <c r="D1087" s="15" t="n">
        <v>45.11</v>
      </c>
    </row>
    <row r="1088" customFormat="false" ht="15" hidden="false" customHeight="false" outlineLevel="0" collapsed="false">
      <c r="A1088" s="13" t="s">
        <v>1838</v>
      </c>
      <c r="B1088" s="13" t="s">
        <v>835</v>
      </c>
      <c r="C1088" s="14" t="n">
        <v>45743</v>
      </c>
      <c r="D1088" s="15" t="n">
        <v>53.01</v>
      </c>
    </row>
    <row r="1089" customFormat="false" ht="15" hidden="false" customHeight="false" outlineLevel="0" collapsed="false">
      <c r="A1089" s="13" t="s">
        <v>1839</v>
      </c>
      <c r="B1089" s="13" t="s">
        <v>337</v>
      </c>
      <c r="C1089" s="14" t="n">
        <v>45743</v>
      </c>
      <c r="D1089" s="15" t="n">
        <v>23.53</v>
      </c>
    </row>
    <row r="1090" customFormat="false" ht="15" hidden="false" customHeight="false" outlineLevel="0" collapsed="false">
      <c r="A1090" s="13" t="s">
        <v>1840</v>
      </c>
      <c r="B1090" s="13" t="s">
        <v>1367</v>
      </c>
      <c r="C1090" s="14" t="n">
        <v>45743</v>
      </c>
      <c r="D1090" s="15" t="n">
        <v>23.51</v>
      </c>
    </row>
    <row r="1091" customFormat="false" ht="15" hidden="false" customHeight="false" outlineLevel="0" collapsed="false">
      <c r="A1091" s="13" t="s">
        <v>1841</v>
      </c>
      <c r="B1091" s="13" t="s">
        <v>1842</v>
      </c>
      <c r="C1091" s="14" t="n">
        <v>45743</v>
      </c>
      <c r="D1091" s="15" t="n">
        <v>31.52</v>
      </c>
    </row>
    <row r="1092" customFormat="false" ht="15" hidden="false" customHeight="false" outlineLevel="0" collapsed="false">
      <c r="A1092" s="13" t="s">
        <v>1843</v>
      </c>
      <c r="B1092" s="13" t="s">
        <v>1844</v>
      </c>
      <c r="C1092" s="14" t="n">
        <v>45743</v>
      </c>
      <c r="D1092" s="15" t="n">
        <v>27.02</v>
      </c>
    </row>
    <row r="1093" customFormat="false" ht="15" hidden="false" customHeight="false" outlineLevel="0" collapsed="false">
      <c r="A1093" s="13" t="s">
        <v>1845</v>
      </c>
      <c r="B1093" s="13" t="s">
        <v>42</v>
      </c>
      <c r="C1093" s="14" t="n">
        <v>45743</v>
      </c>
      <c r="D1093" s="15" t="n">
        <v>15.26</v>
      </c>
    </row>
    <row r="1094" customFormat="false" ht="15" hidden="false" customHeight="false" outlineLevel="0" collapsed="false">
      <c r="A1094" s="13" t="s">
        <v>1846</v>
      </c>
      <c r="B1094" s="13" t="s">
        <v>673</v>
      </c>
      <c r="C1094" s="14" t="n">
        <v>45743</v>
      </c>
      <c r="D1094" s="15" t="n">
        <v>75.34</v>
      </c>
    </row>
    <row r="1095" customFormat="false" ht="15" hidden="false" customHeight="false" outlineLevel="0" collapsed="false">
      <c r="A1095" s="13" t="s">
        <v>1847</v>
      </c>
      <c r="B1095" s="13" t="s">
        <v>1848</v>
      </c>
      <c r="C1095" s="14" t="n">
        <v>45743</v>
      </c>
      <c r="D1095" s="15" t="n">
        <v>19.92</v>
      </c>
    </row>
    <row r="1096" customFormat="false" ht="15" hidden="false" customHeight="false" outlineLevel="0" collapsed="false">
      <c r="A1096" s="13" t="s">
        <v>1849</v>
      </c>
      <c r="B1096" s="13" t="s">
        <v>418</v>
      </c>
      <c r="C1096" s="14" t="n">
        <v>45743</v>
      </c>
      <c r="D1096" s="15" t="n">
        <v>34.69</v>
      </c>
    </row>
    <row r="1097" customFormat="false" ht="15" hidden="false" customHeight="false" outlineLevel="0" collapsed="false">
      <c r="A1097" s="13" t="s">
        <v>1850</v>
      </c>
      <c r="B1097" s="13" t="s">
        <v>1232</v>
      </c>
      <c r="C1097" s="14" t="n">
        <v>45743</v>
      </c>
      <c r="D1097" s="15" t="n">
        <v>30.22</v>
      </c>
    </row>
    <row r="1098" customFormat="false" ht="15" hidden="false" customHeight="false" outlineLevel="0" collapsed="false">
      <c r="A1098" s="13" t="s">
        <v>1851</v>
      </c>
      <c r="B1098" s="13" t="s">
        <v>1852</v>
      </c>
      <c r="C1098" s="14" t="n">
        <v>45743</v>
      </c>
      <c r="D1098" s="15" t="n">
        <v>51.06</v>
      </c>
    </row>
    <row r="1099" customFormat="false" ht="15" hidden="false" customHeight="false" outlineLevel="0" collapsed="false">
      <c r="A1099" s="13" t="s">
        <v>1853</v>
      </c>
      <c r="B1099" s="13" t="s">
        <v>1854</v>
      </c>
      <c r="C1099" s="14" t="n">
        <v>45744</v>
      </c>
      <c r="D1099" s="15" t="n">
        <v>48.62</v>
      </c>
    </row>
    <row r="1100" customFormat="false" ht="15" hidden="false" customHeight="false" outlineLevel="0" collapsed="false">
      <c r="A1100" s="13" t="s">
        <v>1855</v>
      </c>
      <c r="B1100" s="13" t="s">
        <v>1856</v>
      </c>
      <c r="C1100" s="14" t="n">
        <v>45744</v>
      </c>
      <c r="D1100" s="15" t="n">
        <v>73.91</v>
      </c>
    </row>
    <row r="1101" customFormat="false" ht="15" hidden="false" customHeight="false" outlineLevel="0" collapsed="false">
      <c r="A1101" s="13" t="s">
        <v>1857</v>
      </c>
      <c r="B1101" s="13" t="s">
        <v>829</v>
      </c>
      <c r="C1101" s="14" t="n">
        <v>45744</v>
      </c>
      <c r="D1101" s="15" t="n">
        <v>29.98</v>
      </c>
    </row>
    <row r="1102" customFormat="false" ht="15" hidden="false" customHeight="false" outlineLevel="0" collapsed="false">
      <c r="A1102" s="13" t="s">
        <v>1858</v>
      </c>
      <c r="B1102" s="13" t="s">
        <v>492</v>
      </c>
      <c r="C1102" s="14" t="n">
        <v>45744</v>
      </c>
      <c r="D1102" s="15" t="n">
        <v>31.14</v>
      </c>
    </row>
    <row r="1103" customFormat="false" ht="15" hidden="false" customHeight="false" outlineLevel="0" collapsed="false">
      <c r="A1103" s="13" t="s">
        <v>1859</v>
      </c>
      <c r="B1103" s="13" t="s">
        <v>1860</v>
      </c>
      <c r="C1103" s="14" t="n">
        <v>45745</v>
      </c>
      <c r="D1103" s="15" t="n">
        <v>35.05</v>
      </c>
    </row>
    <row r="1104" customFormat="false" ht="15" hidden="false" customHeight="false" outlineLevel="0" collapsed="false">
      <c r="A1104" s="13" t="s">
        <v>1861</v>
      </c>
      <c r="B1104" s="13" t="s">
        <v>1862</v>
      </c>
      <c r="C1104" s="14" t="n">
        <v>45745</v>
      </c>
      <c r="D1104" s="15" t="n">
        <v>53.5</v>
      </c>
    </row>
    <row r="1105" customFormat="false" ht="15" hidden="false" customHeight="false" outlineLevel="0" collapsed="false">
      <c r="A1105" s="13" t="s">
        <v>1863</v>
      </c>
      <c r="B1105" s="13" t="s">
        <v>400</v>
      </c>
      <c r="C1105" s="14" t="n">
        <v>45745</v>
      </c>
      <c r="D1105" s="15" t="n">
        <v>38.36</v>
      </c>
    </row>
    <row r="1106" customFormat="false" ht="15" hidden="false" customHeight="false" outlineLevel="0" collapsed="false">
      <c r="A1106" s="13" t="s">
        <v>1864</v>
      </c>
      <c r="B1106" s="13" t="s">
        <v>1865</v>
      </c>
      <c r="C1106" s="14" t="n">
        <v>45745</v>
      </c>
      <c r="D1106" s="15" t="n">
        <v>49.54</v>
      </c>
    </row>
    <row r="1107" customFormat="false" ht="15" hidden="false" customHeight="false" outlineLevel="0" collapsed="false">
      <c r="A1107" s="13" t="s">
        <v>1866</v>
      </c>
      <c r="B1107" s="13" t="s">
        <v>1867</v>
      </c>
      <c r="C1107" s="14" t="n">
        <v>45745</v>
      </c>
      <c r="D1107" s="15" t="n">
        <v>56.17</v>
      </c>
    </row>
    <row r="1108" customFormat="false" ht="15" hidden="false" customHeight="false" outlineLevel="0" collapsed="false">
      <c r="A1108" s="13" t="s">
        <v>1868</v>
      </c>
      <c r="B1108" s="13" t="s">
        <v>1869</v>
      </c>
      <c r="C1108" s="14" t="n">
        <v>45745</v>
      </c>
      <c r="D1108" s="15" t="n">
        <v>32.07</v>
      </c>
    </row>
    <row r="1109" customFormat="false" ht="15" hidden="false" customHeight="false" outlineLevel="0" collapsed="false">
      <c r="A1109" s="13" t="s">
        <v>1870</v>
      </c>
      <c r="B1109" s="13" t="s">
        <v>188</v>
      </c>
      <c r="C1109" s="14" t="n">
        <v>45745</v>
      </c>
      <c r="D1109" s="15" t="n">
        <v>47.59</v>
      </c>
    </row>
    <row r="1110" customFormat="false" ht="15" hidden="false" customHeight="false" outlineLevel="0" collapsed="false">
      <c r="A1110" s="13" t="s">
        <v>1871</v>
      </c>
      <c r="B1110" s="13" t="s">
        <v>1872</v>
      </c>
      <c r="C1110" s="14" t="n">
        <v>45745</v>
      </c>
      <c r="D1110" s="15" t="n">
        <v>33.94</v>
      </c>
    </row>
    <row r="1111" customFormat="false" ht="15" hidden="false" customHeight="false" outlineLevel="0" collapsed="false">
      <c r="A1111" s="13" t="s">
        <v>1873</v>
      </c>
      <c r="B1111" s="13" t="s">
        <v>1874</v>
      </c>
      <c r="C1111" s="14" t="n">
        <v>45745</v>
      </c>
      <c r="D1111" s="15" t="n">
        <v>15.76</v>
      </c>
    </row>
    <row r="1112" customFormat="false" ht="15" hidden="false" customHeight="false" outlineLevel="0" collapsed="false">
      <c r="A1112" s="13" t="s">
        <v>1875</v>
      </c>
      <c r="B1112" s="13" t="s">
        <v>1284</v>
      </c>
      <c r="C1112" s="14" t="n">
        <v>45745</v>
      </c>
      <c r="D1112" s="15" t="n">
        <v>33.15</v>
      </c>
    </row>
    <row r="1113" customFormat="false" ht="15" hidden="false" customHeight="false" outlineLevel="0" collapsed="false">
      <c r="A1113" s="13" t="s">
        <v>1876</v>
      </c>
      <c r="B1113" s="13" t="s">
        <v>387</v>
      </c>
      <c r="C1113" s="14" t="n">
        <v>45745</v>
      </c>
      <c r="D1113" s="15" t="n">
        <v>74.48</v>
      </c>
    </row>
    <row r="1114" customFormat="false" ht="15" hidden="false" customHeight="false" outlineLevel="0" collapsed="false">
      <c r="A1114" s="13" t="s">
        <v>1877</v>
      </c>
      <c r="B1114" s="13" t="s">
        <v>1878</v>
      </c>
      <c r="C1114" s="14" t="n">
        <v>45746</v>
      </c>
      <c r="D1114" s="15" t="n">
        <v>22.67</v>
      </c>
    </row>
    <row r="1115" customFormat="false" ht="15" hidden="false" customHeight="false" outlineLevel="0" collapsed="false">
      <c r="A1115" s="13" t="s">
        <v>1879</v>
      </c>
      <c r="B1115" s="13" t="s">
        <v>1880</v>
      </c>
      <c r="C1115" s="14" t="n">
        <v>45746</v>
      </c>
      <c r="D1115" s="15" t="n">
        <v>67.72</v>
      </c>
    </row>
    <row r="1116" customFormat="false" ht="15" hidden="false" customHeight="false" outlineLevel="0" collapsed="false">
      <c r="A1116" s="13" t="s">
        <v>1881</v>
      </c>
      <c r="B1116" s="13" t="s">
        <v>1882</v>
      </c>
      <c r="C1116" s="14" t="n">
        <v>45746</v>
      </c>
      <c r="D1116" s="15" t="n">
        <v>27.42</v>
      </c>
    </row>
    <row r="1117" customFormat="false" ht="15" hidden="false" customHeight="false" outlineLevel="0" collapsed="false">
      <c r="A1117" s="13" t="s">
        <v>1883</v>
      </c>
      <c r="B1117" s="13" t="s">
        <v>102</v>
      </c>
      <c r="C1117" s="14" t="n">
        <v>45746</v>
      </c>
      <c r="D1117" s="15" t="n">
        <v>22.17</v>
      </c>
    </row>
    <row r="1118" customFormat="false" ht="15" hidden="false" customHeight="false" outlineLevel="0" collapsed="false">
      <c r="A1118" s="13" t="s">
        <v>1884</v>
      </c>
      <c r="B1118" s="13" t="s">
        <v>1885</v>
      </c>
      <c r="C1118" s="14" t="n">
        <v>45746</v>
      </c>
      <c r="D1118" s="15" t="n">
        <v>52.84</v>
      </c>
    </row>
    <row r="1119" customFormat="false" ht="15" hidden="false" customHeight="false" outlineLevel="0" collapsed="false">
      <c r="A1119" s="13" t="s">
        <v>1886</v>
      </c>
      <c r="B1119" s="13" t="s">
        <v>1887</v>
      </c>
      <c r="C1119" s="14" t="n">
        <v>45746</v>
      </c>
      <c r="D1119" s="15" t="n">
        <v>49.41</v>
      </c>
    </row>
    <row r="1120" customFormat="false" ht="15" hidden="false" customHeight="false" outlineLevel="0" collapsed="false">
      <c r="A1120" s="13" t="s">
        <v>1888</v>
      </c>
      <c r="B1120" s="13" t="s">
        <v>1889</v>
      </c>
      <c r="C1120" s="14" t="n">
        <v>45746</v>
      </c>
      <c r="D1120" s="15" t="n">
        <v>33.75</v>
      </c>
    </row>
    <row r="1121" customFormat="false" ht="15" hidden="false" customHeight="false" outlineLevel="0" collapsed="false">
      <c r="A1121" s="13" t="s">
        <v>1890</v>
      </c>
      <c r="B1121" s="13" t="s">
        <v>748</v>
      </c>
      <c r="C1121" s="14" t="n">
        <v>45747</v>
      </c>
      <c r="D1121" s="15" t="n">
        <v>22.15</v>
      </c>
    </row>
    <row r="1122" customFormat="false" ht="15" hidden="false" customHeight="false" outlineLevel="0" collapsed="false">
      <c r="A1122" s="13" t="s">
        <v>1891</v>
      </c>
      <c r="B1122" s="13" t="s">
        <v>1892</v>
      </c>
      <c r="C1122" s="14" t="n">
        <v>45747</v>
      </c>
      <c r="D1122" s="15" t="n">
        <v>38.92</v>
      </c>
    </row>
    <row r="1123" customFormat="false" ht="15" hidden="false" customHeight="false" outlineLevel="0" collapsed="false">
      <c r="A1123" s="13" t="s">
        <v>1893</v>
      </c>
      <c r="B1123" s="13" t="s">
        <v>287</v>
      </c>
      <c r="C1123" s="14" t="n">
        <v>45747</v>
      </c>
      <c r="D1123" s="15" t="n">
        <v>61.81</v>
      </c>
    </row>
    <row r="1124" customFormat="false" ht="15" hidden="false" customHeight="false" outlineLevel="0" collapsed="false">
      <c r="A1124" s="13" t="s">
        <v>1894</v>
      </c>
      <c r="B1124" s="13" t="s">
        <v>1895</v>
      </c>
      <c r="C1124" s="14" t="n">
        <v>45747</v>
      </c>
      <c r="D1124" s="15" t="n">
        <v>19.23</v>
      </c>
    </row>
    <row r="1125" customFormat="false" ht="15" hidden="false" customHeight="false" outlineLevel="0" collapsed="false">
      <c r="A1125" s="13" t="s">
        <v>1896</v>
      </c>
      <c r="B1125" s="13" t="s">
        <v>1897</v>
      </c>
      <c r="C1125" s="14" t="n">
        <v>45747</v>
      </c>
      <c r="D1125" s="15" t="n">
        <v>32.82</v>
      </c>
    </row>
    <row r="1126" customFormat="false" ht="15" hidden="false" customHeight="false" outlineLevel="0" collapsed="false">
      <c r="A1126" s="13" t="s">
        <v>1898</v>
      </c>
      <c r="B1126" s="13" t="s">
        <v>478</v>
      </c>
      <c r="C1126" s="14" t="n">
        <v>45747</v>
      </c>
      <c r="D1126" s="15" t="n">
        <v>49.12</v>
      </c>
    </row>
    <row r="1127" customFormat="false" ht="15" hidden="false" customHeight="false" outlineLevel="0" collapsed="false">
      <c r="A1127" s="13" t="s">
        <v>1899</v>
      </c>
      <c r="B1127" s="13" t="s">
        <v>947</v>
      </c>
      <c r="C1127" s="14" t="n">
        <v>45747</v>
      </c>
      <c r="D1127" s="15" t="n">
        <v>25.59</v>
      </c>
    </row>
    <row r="1128" customFormat="false" ht="15" hidden="false" customHeight="false" outlineLevel="0" collapsed="false">
      <c r="A1128" s="13" t="s">
        <v>1900</v>
      </c>
      <c r="B1128" s="13" t="s">
        <v>521</v>
      </c>
      <c r="C1128" s="14" t="n">
        <v>45747</v>
      </c>
      <c r="D1128" s="15" t="n">
        <v>31.61</v>
      </c>
    </row>
    <row r="1129" customFormat="false" ht="15" hidden="false" customHeight="false" outlineLevel="0" collapsed="false">
      <c r="A1129" s="13" t="s">
        <v>1901</v>
      </c>
      <c r="B1129" s="13" t="s">
        <v>750</v>
      </c>
      <c r="C1129" s="14" t="n">
        <v>45748</v>
      </c>
      <c r="D1129" s="15" t="n">
        <v>31.49</v>
      </c>
    </row>
    <row r="1130" customFormat="false" ht="15" hidden="false" customHeight="false" outlineLevel="0" collapsed="false">
      <c r="A1130" s="13" t="s">
        <v>1902</v>
      </c>
      <c r="B1130" s="13" t="s">
        <v>1903</v>
      </c>
      <c r="C1130" s="14" t="n">
        <v>45748</v>
      </c>
      <c r="D1130" s="15" t="n">
        <v>54.07</v>
      </c>
    </row>
    <row r="1131" customFormat="false" ht="15" hidden="false" customHeight="false" outlineLevel="0" collapsed="false">
      <c r="A1131" s="13" t="s">
        <v>1904</v>
      </c>
      <c r="B1131" s="13" t="s">
        <v>824</v>
      </c>
      <c r="C1131" s="14" t="n">
        <v>45748</v>
      </c>
      <c r="D1131" s="15" t="n">
        <v>69.59</v>
      </c>
    </row>
    <row r="1132" customFormat="false" ht="15" hidden="false" customHeight="false" outlineLevel="0" collapsed="false">
      <c r="A1132" s="13" t="s">
        <v>1905</v>
      </c>
      <c r="B1132" s="13" t="s">
        <v>1093</v>
      </c>
      <c r="C1132" s="14" t="n">
        <v>45748</v>
      </c>
      <c r="D1132" s="15" t="n">
        <v>32.35</v>
      </c>
    </row>
    <row r="1133" customFormat="false" ht="15" hidden="false" customHeight="false" outlineLevel="0" collapsed="false">
      <c r="A1133" s="13" t="s">
        <v>1906</v>
      </c>
      <c r="B1133" s="13" t="s">
        <v>1907</v>
      </c>
      <c r="C1133" s="14" t="n">
        <v>45748</v>
      </c>
      <c r="D1133" s="15" t="n">
        <v>51.86</v>
      </c>
    </row>
    <row r="1134" customFormat="false" ht="15" hidden="false" customHeight="false" outlineLevel="0" collapsed="false">
      <c r="A1134" s="13" t="s">
        <v>1908</v>
      </c>
      <c r="B1134" s="13" t="s">
        <v>1519</v>
      </c>
      <c r="C1134" s="14" t="n">
        <v>45748</v>
      </c>
      <c r="D1134" s="15" t="n">
        <v>65.67</v>
      </c>
    </row>
    <row r="1135" customFormat="false" ht="15" hidden="false" customHeight="false" outlineLevel="0" collapsed="false">
      <c r="A1135" s="13" t="s">
        <v>1909</v>
      </c>
      <c r="B1135" s="13" t="s">
        <v>640</v>
      </c>
      <c r="C1135" s="14" t="n">
        <v>45748</v>
      </c>
      <c r="D1135" s="15" t="n">
        <v>63.47</v>
      </c>
    </row>
    <row r="1136" customFormat="false" ht="15" hidden="false" customHeight="false" outlineLevel="0" collapsed="false">
      <c r="A1136" s="13" t="s">
        <v>1910</v>
      </c>
      <c r="B1136" s="13" t="s">
        <v>1911</v>
      </c>
      <c r="C1136" s="14" t="n">
        <v>45748</v>
      </c>
      <c r="D1136" s="15" t="n">
        <v>38.63</v>
      </c>
    </row>
    <row r="1137" customFormat="false" ht="15" hidden="false" customHeight="false" outlineLevel="0" collapsed="false">
      <c r="A1137" s="13" t="s">
        <v>1912</v>
      </c>
      <c r="B1137" s="13" t="s">
        <v>253</v>
      </c>
      <c r="C1137" s="14" t="n">
        <v>45748</v>
      </c>
      <c r="D1137" s="15" t="n">
        <v>143.5</v>
      </c>
    </row>
    <row r="1138" customFormat="false" ht="15" hidden="false" customHeight="false" outlineLevel="0" collapsed="false">
      <c r="A1138" s="13" t="s">
        <v>1913</v>
      </c>
      <c r="B1138" s="13" t="s">
        <v>558</v>
      </c>
      <c r="C1138" s="14" t="n">
        <v>45749</v>
      </c>
      <c r="D1138" s="15" t="n">
        <v>35.36</v>
      </c>
    </row>
    <row r="1139" customFormat="false" ht="15" hidden="false" customHeight="false" outlineLevel="0" collapsed="false">
      <c r="A1139" s="13" t="s">
        <v>1914</v>
      </c>
      <c r="B1139" s="13" t="s">
        <v>970</v>
      </c>
      <c r="C1139" s="14" t="n">
        <v>45749</v>
      </c>
      <c r="D1139" s="15" t="n">
        <v>40.13</v>
      </c>
    </row>
    <row r="1140" customFormat="false" ht="15" hidden="false" customHeight="false" outlineLevel="0" collapsed="false">
      <c r="A1140" s="13" t="s">
        <v>1915</v>
      </c>
      <c r="B1140" s="13" t="s">
        <v>180</v>
      </c>
      <c r="C1140" s="14" t="n">
        <v>45749</v>
      </c>
      <c r="D1140" s="15" t="n">
        <v>30.75</v>
      </c>
    </row>
    <row r="1141" customFormat="false" ht="15" hidden="false" customHeight="false" outlineLevel="0" collapsed="false">
      <c r="A1141" s="13" t="s">
        <v>1916</v>
      </c>
      <c r="B1141" s="13" t="s">
        <v>428</v>
      </c>
      <c r="C1141" s="14" t="n">
        <v>45749</v>
      </c>
      <c r="D1141" s="15" t="n">
        <v>23.97</v>
      </c>
    </row>
    <row r="1142" customFormat="false" ht="15" hidden="false" customHeight="false" outlineLevel="0" collapsed="false">
      <c r="A1142" s="13" t="s">
        <v>1917</v>
      </c>
      <c r="B1142" s="13" t="s">
        <v>678</v>
      </c>
      <c r="C1142" s="14" t="n">
        <v>45749</v>
      </c>
      <c r="D1142" s="15" t="n">
        <v>35.86</v>
      </c>
    </row>
    <row r="1143" customFormat="false" ht="15" hidden="false" customHeight="false" outlineLevel="0" collapsed="false">
      <c r="A1143" s="13" t="s">
        <v>1918</v>
      </c>
      <c r="B1143" s="13" t="s">
        <v>523</v>
      </c>
      <c r="C1143" s="14" t="n">
        <v>45749</v>
      </c>
      <c r="D1143" s="15" t="n">
        <v>52.44</v>
      </c>
    </row>
    <row r="1144" customFormat="false" ht="15" hidden="false" customHeight="false" outlineLevel="0" collapsed="false">
      <c r="A1144" s="13" t="s">
        <v>1919</v>
      </c>
      <c r="B1144" s="13" t="s">
        <v>1920</v>
      </c>
      <c r="C1144" s="14" t="n">
        <v>45749</v>
      </c>
      <c r="D1144" s="15" t="n">
        <v>26.7</v>
      </c>
    </row>
    <row r="1145" customFormat="false" ht="15" hidden="false" customHeight="false" outlineLevel="0" collapsed="false">
      <c r="A1145" s="13" t="s">
        <v>1921</v>
      </c>
      <c r="B1145" s="13" t="s">
        <v>194</v>
      </c>
      <c r="C1145" s="14" t="n">
        <v>45749</v>
      </c>
      <c r="D1145" s="15" t="n">
        <v>33.58</v>
      </c>
    </row>
    <row r="1146" customFormat="false" ht="15" hidden="false" customHeight="false" outlineLevel="0" collapsed="false">
      <c r="A1146" s="13" t="s">
        <v>1922</v>
      </c>
      <c r="B1146" s="13" t="s">
        <v>1923</v>
      </c>
      <c r="C1146" s="14" t="n">
        <v>45749</v>
      </c>
      <c r="D1146" s="15" t="n">
        <v>52.56</v>
      </c>
    </row>
    <row r="1147" customFormat="false" ht="15" hidden="false" customHeight="false" outlineLevel="0" collapsed="false">
      <c r="A1147" s="13" t="s">
        <v>1924</v>
      </c>
      <c r="B1147" s="13" t="s">
        <v>1569</v>
      </c>
      <c r="C1147" s="14" t="n">
        <v>45750</v>
      </c>
      <c r="D1147" s="15" t="n">
        <v>111.32</v>
      </c>
    </row>
    <row r="1148" customFormat="false" ht="15" hidden="false" customHeight="false" outlineLevel="0" collapsed="false">
      <c r="A1148" s="13" t="s">
        <v>1925</v>
      </c>
      <c r="B1148" s="13" t="s">
        <v>1147</v>
      </c>
      <c r="C1148" s="14" t="n">
        <v>45750</v>
      </c>
      <c r="D1148" s="15" t="n">
        <v>12.92</v>
      </c>
    </row>
    <row r="1149" customFormat="false" ht="15" hidden="false" customHeight="false" outlineLevel="0" collapsed="false">
      <c r="A1149" s="13" t="s">
        <v>1926</v>
      </c>
      <c r="B1149" s="13" t="s">
        <v>1927</v>
      </c>
      <c r="C1149" s="14" t="n">
        <v>45750</v>
      </c>
      <c r="D1149" s="15" t="n">
        <v>32.91</v>
      </c>
    </row>
    <row r="1150" customFormat="false" ht="15" hidden="false" customHeight="false" outlineLevel="0" collapsed="false">
      <c r="A1150" s="13" t="s">
        <v>1928</v>
      </c>
      <c r="B1150" s="13" t="s">
        <v>178</v>
      </c>
      <c r="C1150" s="14" t="n">
        <v>45750</v>
      </c>
      <c r="D1150" s="15" t="n">
        <v>66.7</v>
      </c>
    </row>
    <row r="1151" customFormat="false" ht="15" hidden="false" customHeight="false" outlineLevel="0" collapsed="false">
      <c r="A1151" s="13" t="s">
        <v>1929</v>
      </c>
      <c r="B1151" s="13" t="s">
        <v>554</v>
      </c>
      <c r="C1151" s="14" t="n">
        <v>45750</v>
      </c>
      <c r="D1151" s="15" t="n">
        <v>23.89</v>
      </c>
    </row>
    <row r="1152" customFormat="false" ht="15" hidden="false" customHeight="false" outlineLevel="0" collapsed="false">
      <c r="A1152" s="13" t="s">
        <v>1930</v>
      </c>
      <c r="B1152" s="13" t="s">
        <v>1931</v>
      </c>
      <c r="C1152" s="14" t="n">
        <v>45750</v>
      </c>
      <c r="D1152" s="15" t="n">
        <v>13.71</v>
      </c>
    </row>
    <row r="1153" customFormat="false" ht="15" hidden="false" customHeight="false" outlineLevel="0" collapsed="false">
      <c r="A1153" s="13" t="s">
        <v>1932</v>
      </c>
      <c r="B1153" s="13" t="s">
        <v>1933</v>
      </c>
      <c r="C1153" s="14" t="n">
        <v>45750</v>
      </c>
      <c r="D1153" s="15" t="n">
        <v>48.38</v>
      </c>
    </row>
    <row r="1154" customFormat="false" ht="15" hidden="false" customHeight="false" outlineLevel="0" collapsed="false">
      <c r="A1154" s="13" t="s">
        <v>1934</v>
      </c>
      <c r="B1154" s="13" t="s">
        <v>1935</v>
      </c>
      <c r="C1154" s="14" t="n">
        <v>45750</v>
      </c>
      <c r="D1154" s="15" t="n">
        <v>19.6</v>
      </c>
    </row>
    <row r="1155" customFormat="false" ht="15" hidden="false" customHeight="false" outlineLevel="0" collapsed="false">
      <c r="A1155" s="13" t="s">
        <v>1936</v>
      </c>
      <c r="B1155" s="13" t="s">
        <v>1116</v>
      </c>
      <c r="C1155" s="14" t="n">
        <v>45750</v>
      </c>
      <c r="D1155" s="15" t="n">
        <v>31.68</v>
      </c>
    </row>
    <row r="1156" customFormat="false" ht="15" hidden="false" customHeight="false" outlineLevel="0" collapsed="false">
      <c r="A1156" s="13" t="s">
        <v>1937</v>
      </c>
      <c r="B1156" s="13" t="s">
        <v>1938</v>
      </c>
      <c r="C1156" s="14" t="n">
        <v>45751</v>
      </c>
      <c r="D1156" s="15" t="n">
        <v>56.18</v>
      </c>
    </row>
    <row r="1157" customFormat="false" ht="15" hidden="false" customHeight="false" outlineLevel="0" collapsed="false">
      <c r="A1157" s="13" t="s">
        <v>1939</v>
      </c>
      <c r="B1157" s="13" t="s">
        <v>1940</v>
      </c>
      <c r="C1157" s="14" t="n">
        <v>45751</v>
      </c>
      <c r="D1157" s="15" t="n">
        <v>33.69</v>
      </c>
    </row>
    <row r="1158" customFormat="false" ht="15" hidden="false" customHeight="false" outlineLevel="0" collapsed="false">
      <c r="A1158" s="13" t="s">
        <v>1941</v>
      </c>
      <c r="B1158" s="13" t="s">
        <v>1479</v>
      </c>
      <c r="C1158" s="14" t="n">
        <v>45751</v>
      </c>
      <c r="D1158" s="15" t="n">
        <v>32.22</v>
      </c>
    </row>
    <row r="1159" customFormat="false" ht="15" hidden="false" customHeight="false" outlineLevel="0" collapsed="false">
      <c r="A1159" s="13" t="s">
        <v>1942</v>
      </c>
      <c r="B1159" s="13" t="s">
        <v>1943</v>
      </c>
      <c r="C1159" s="14" t="n">
        <v>45751</v>
      </c>
      <c r="D1159" s="15" t="n">
        <v>16.26</v>
      </c>
    </row>
    <row r="1160" customFormat="false" ht="15" hidden="false" customHeight="false" outlineLevel="0" collapsed="false">
      <c r="A1160" s="13" t="s">
        <v>1944</v>
      </c>
      <c r="B1160" s="13" t="s">
        <v>1645</v>
      </c>
      <c r="C1160" s="14" t="n">
        <v>45751</v>
      </c>
      <c r="D1160" s="15" t="n">
        <v>51.27</v>
      </c>
    </row>
    <row r="1161" customFormat="false" ht="15" hidden="false" customHeight="false" outlineLevel="0" collapsed="false">
      <c r="A1161" s="13" t="s">
        <v>1945</v>
      </c>
      <c r="B1161" s="13" t="s">
        <v>1107</v>
      </c>
      <c r="C1161" s="14" t="n">
        <v>45751</v>
      </c>
      <c r="D1161" s="15" t="n">
        <v>22.58</v>
      </c>
    </row>
    <row r="1162" customFormat="false" ht="15" hidden="false" customHeight="false" outlineLevel="0" collapsed="false">
      <c r="A1162" s="13" t="s">
        <v>1946</v>
      </c>
      <c r="B1162" s="13" t="s">
        <v>1539</v>
      </c>
      <c r="C1162" s="14" t="n">
        <v>45751</v>
      </c>
      <c r="D1162" s="15" t="n">
        <v>35.39</v>
      </c>
    </row>
    <row r="1163" customFormat="false" ht="15" hidden="false" customHeight="false" outlineLevel="0" collapsed="false">
      <c r="A1163" s="13" t="s">
        <v>1947</v>
      </c>
      <c r="B1163" s="13" t="s">
        <v>1948</v>
      </c>
      <c r="C1163" s="14" t="n">
        <v>45752</v>
      </c>
      <c r="D1163" s="15" t="n">
        <v>30.68</v>
      </c>
    </row>
    <row r="1164" customFormat="false" ht="15" hidden="false" customHeight="false" outlineLevel="0" collapsed="false">
      <c r="A1164" s="13" t="s">
        <v>1949</v>
      </c>
      <c r="B1164" s="13" t="s">
        <v>373</v>
      </c>
      <c r="C1164" s="14" t="n">
        <v>45752</v>
      </c>
      <c r="D1164" s="15" t="n">
        <v>35.72</v>
      </c>
    </row>
    <row r="1165" customFormat="false" ht="15" hidden="false" customHeight="false" outlineLevel="0" collapsed="false">
      <c r="A1165" s="13" t="s">
        <v>1950</v>
      </c>
      <c r="B1165" s="13" t="s">
        <v>366</v>
      </c>
      <c r="C1165" s="14" t="n">
        <v>45752</v>
      </c>
      <c r="D1165" s="15" t="n">
        <v>27.83</v>
      </c>
    </row>
    <row r="1166" customFormat="false" ht="15" hidden="false" customHeight="false" outlineLevel="0" collapsed="false">
      <c r="A1166" s="13" t="s">
        <v>1951</v>
      </c>
      <c r="B1166" s="13" t="s">
        <v>219</v>
      </c>
      <c r="C1166" s="14" t="n">
        <v>45752</v>
      </c>
      <c r="D1166" s="15" t="n">
        <v>41.66</v>
      </c>
    </row>
    <row r="1167" customFormat="false" ht="15" hidden="false" customHeight="false" outlineLevel="0" collapsed="false">
      <c r="A1167" s="13" t="s">
        <v>1952</v>
      </c>
      <c r="B1167" s="13" t="s">
        <v>309</v>
      </c>
      <c r="C1167" s="14" t="n">
        <v>45752</v>
      </c>
      <c r="D1167" s="15" t="n">
        <v>38.56</v>
      </c>
    </row>
    <row r="1168" customFormat="false" ht="15" hidden="false" customHeight="false" outlineLevel="0" collapsed="false">
      <c r="A1168" s="13" t="s">
        <v>1953</v>
      </c>
      <c r="B1168" s="13" t="s">
        <v>295</v>
      </c>
      <c r="C1168" s="14" t="n">
        <v>45752</v>
      </c>
      <c r="D1168" s="15" t="n">
        <v>35.78</v>
      </c>
    </row>
    <row r="1169" customFormat="false" ht="15" hidden="false" customHeight="false" outlineLevel="0" collapsed="false">
      <c r="A1169" s="13" t="s">
        <v>1954</v>
      </c>
      <c r="B1169" s="13" t="s">
        <v>160</v>
      </c>
      <c r="C1169" s="14" t="n">
        <v>45752</v>
      </c>
      <c r="D1169" s="15" t="n">
        <v>40.48</v>
      </c>
    </row>
    <row r="1170" customFormat="false" ht="15" hidden="false" customHeight="false" outlineLevel="0" collapsed="false">
      <c r="A1170" s="13" t="s">
        <v>1955</v>
      </c>
      <c r="B1170" s="13" t="s">
        <v>96</v>
      </c>
      <c r="C1170" s="14" t="n">
        <v>45752</v>
      </c>
      <c r="D1170" s="15" t="n">
        <v>62.58</v>
      </c>
    </row>
    <row r="1171" customFormat="false" ht="15" hidden="false" customHeight="false" outlineLevel="0" collapsed="false">
      <c r="A1171" s="13" t="s">
        <v>1956</v>
      </c>
      <c r="B1171" s="13" t="s">
        <v>1957</v>
      </c>
      <c r="C1171" s="14" t="n">
        <v>45752</v>
      </c>
      <c r="D1171" s="15" t="n">
        <v>30.68</v>
      </c>
    </row>
    <row r="1172" customFormat="false" ht="15" hidden="false" customHeight="false" outlineLevel="0" collapsed="false">
      <c r="A1172" s="13" t="s">
        <v>1958</v>
      </c>
      <c r="B1172" s="13" t="s">
        <v>1014</v>
      </c>
      <c r="C1172" s="14" t="n">
        <v>45752</v>
      </c>
      <c r="D1172" s="15" t="n">
        <v>45.6</v>
      </c>
    </row>
    <row r="1173" customFormat="false" ht="15" hidden="false" customHeight="false" outlineLevel="0" collapsed="false">
      <c r="A1173" s="13" t="s">
        <v>1959</v>
      </c>
      <c r="B1173" s="13" t="s">
        <v>58</v>
      </c>
      <c r="C1173" s="14" t="n">
        <v>45753</v>
      </c>
      <c r="D1173" s="15" t="n">
        <v>16.85</v>
      </c>
    </row>
    <row r="1174" customFormat="false" ht="15" hidden="false" customHeight="false" outlineLevel="0" collapsed="false">
      <c r="A1174" s="13" t="s">
        <v>1960</v>
      </c>
      <c r="B1174" s="13" t="s">
        <v>543</v>
      </c>
      <c r="C1174" s="14" t="n">
        <v>45753</v>
      </c>
      <c r="D1174" s="15" t="n">
        <v>38.08</v>
      </c>
    </row>
    <row r="1175" customFormat="false" ht="15" hidden="false" customHeight="false" outlineLevel="0" collapsed="false">
      <c r="A1175" s="13" t="s">
        <v>1961</v>
      </c>
      <c r="B1175" s="13" t="s">
        <v>62</v>
      </c>
      <c r="C1175" s="14" t="n">
        <v>45753</v>
      </c>
      <c r="D1175" s="15" t="n">
        <v>16.39</v>
      </c>
    </row>
    <row r="1176" customFormat="false" ht="15" hidden="false" customHeight="false" outlineLevel="0" collapsed="false">
      <c r="A1176" s="13" t="s">
        <v>1962</v>
      </c>
      <c r="B1176" s="13" t="s">
        <v>1310</v>
      </c>
      <c r="C1176" s="14" t="n">
        <v>45753</v>
      </c>
      <c r="D1176" s="15" t="n">
        <v>42.56</v>
      </c>
    </row>
    <row r="1177" customFormat="false" ht="15" hidden="false" customHeight="false" outlineLevel="0" collapsed="false">
      <c r="A1177" s="13" t="s">
        <v>1963</v>
      </c>
      <c r="B1177" s="13" t="s">
        <v>1964</v>
      </c>
      <c r="C1177" s="14" t="n">
        <v>45753</v>
      </c>
      <c r="D1177" s="15" t="n">
        <v>33.36</v>
      </c>
    </row>
    <row r="1178" customFormat="false" ht="15" hidden="false" customHeight="false" outlineLevel="0" collapsed="false">
      <c r="A1178" s="13" t="s">
        <v>1965</v>
      </c>
      <c r="B1178" s="13" t="s">
        <v>1966</v>
      </c>
      <c r="C1178" s="14" t="n">
        <v>45753</v>
      </c>
      <c r="D1178" s="15" t="n">
        <v>24.33</v>
      </c>
    </row>
    <row r="1179" customFormat="false" ht="15" hidden="false" customHeight="false" outlineLevel="0" collapsed="false">
      <c r="A1179" s="13" t="s">
        <v>1967</v>
      </c>
      <c r="B1179" s="13" t="s">
        <v>1072</v>
      </c>
      <c r="C1179" s="14" t="n">
        <v>45753</v>
      </c>
      <c r="D1179" s="15" t="n">
        <v>51.64</v>
      </c>
    </row>
    <row r="1180" customFormat="false" ht="15" hidden="false" customHeight="false" outlineLevel="0" collapsed="false">
      <c r="A1180" s="13" t="s">
        <v>1968</v>
      </c>
      <c r="B1180" s="13" t="s">
        <v>812</v>
      </c>
      <c r="C1180" s="14" t="n">
        <v>45754</v>
      </c>
      <c r="D1180" s="15" t="n">
        <v>38.16</v>
      </c>
    </row>
    <row r="1181" customFormat="false" ht="15" hidden="false" customHeight="false" outlineLevel="0" collapsed="false">
      <c r="A1181" s="13" t="s">
        <v>1969</v>
      </c>
      <c r="B1181" s="13" t="s">
        <v>1970</v>
      </c>
      <c r="C1181" s="14" t="n">
        <v>45754</v>
      </c>
      <c r="D1181" s="15" t="n">
        <v>21.91</v>
      </c>
    </row>
    <row r="1182" customFormat="false" ht="15" hidden="false" customHeight="false" outlineLevel="0" collapsed="false">
      <c r="A1182" s="13" t="s">
        <v>1971</v>
      </c>
      <c r="B1182" s="13" t="s">
        <v>588</v>
      </c>
      <c r="C1182" s="14" t="n">
        <v>45754</v>
      </c>
      <c r="D1182" s="15" t="n">
        <v>41.31</v>
      </c>
    </row>
    <row r="1183" customFormat="false" ht="15" hidden="false" customHeight="false" outlineLevel="0" collapsed="false">
      <c r="A1183" s="13" t="s">
        <v>1972</v>
      </c>
      <c r="B1183" s="13" t="s">
        <v>1051</v>
      </c>
      <c r="C1183" s="14" t="n">
        <v>45754</v>
      </c>
      <c r="D1183" s="15" t="n">
        <v>46.15</v>
      </c>
    </row>
    <row r="1184" customFormat="false" ht="15" hidden="false" customHeight="false" outlineLevel="0" collapsed="false">
      <c r="A1184" s="13" t="s">
        <v>1973</v>
      </c>
      <c r="B1184" s="13" t="s">
        <v>144</v>
      </c>
      <c r="C1184" s="14" t="n">
        <v>45754</v>
      </c>
      <c r="D1184" s="15" t="n">
        <v>16.53</v>
      </c>
    </row>
    <row r="1185" customFormat="false" ht="15" hidden="false" customHeight="false" outlineLevel="0" collapsed="false">
      <c r="A1185" s="13" t="s">
        <v>1974</v>
      </c>
      <c r="B1185" s="13" t="s">
        <v>1975</v>
      </c>
      <c r="C1185" s="14" t="n">
        <v>45754</v>
      </c>
      <c r="D1185" s="15" t="n">
        <v>27.08</v>
      </c>
    </row>
    <row r="1186" customFormat="false" ht="15" hidden="false" customHeight="false" outlineLevel="0" collapsed="false">
      <c r="A1186" s="13" t="s">
        <v>1976</v>
      </c>
      <c r="B1186" s="13" t="s">
        <v>1977</v>
      </c>
      <c r="C1186" s="14" t="n">
        <v>45754</v>
      </c>
      <c r="D1186" s="15" t="n">
        <v>38.78</v>
      </c>
    </row>
    <row r="1187" customFormat="false" ht="15" hidden="false" customHeight="false" outlineLevel="0" collapsed="false">
      <c r="A1187" s="13" t="s">
        <v>1978</v>
      </c>
      <c r="B1187" s="13" t="s">
        <v>214</v>
      </c>
      <c r="C1187" s="14" t="n">
        <v>45754</v>
      </c>
      <c r="D1187" s="15" t="n">
        <v>33.3</v>
      </c>
    </row>
    <row r="1188" customFormat="false" ht="15" hidden="false" customHeight="false" outlineLevel="0" collapsed="false">
      <c r="A1188" s="13" t="s">
        <v>1979</v>
      </c>
      <c r="B1188" s="13" t="s">
        <v>1980</v>
      </c>
      <c r="C1188" s="14" t="n">
        <v>45754</v>
      </c>
      <c r="D1188" s="15" t="n">
        <v>46.31</v>
      </c>
    </row>
    <row r="1189" customFormat="false" ht="15" hidden="false" customHeight="false" outlineLevel="0" collapsed="false">
      <c r="A1189" s="13" t="s">
        <v>1981</v>
      </c>
      <c r="B1189" s="13" t="s">
        <v>594</v>
      </c>
      <c r="C1189" s="14" t="n">
        <v>45754</v>
      </c>
      <c r="D1189" s="15" t="n">
        <v>63.02</v>
      </c>
    </row>
    <row r="1190" customFormat="false" ht="15" hidden="false" customHeight="false" outlineLevel="0" collapsed="false">
      <c r="A1190" s="13" t="s">
        <v>1982</v>
      </c>
      <c r="B1190" s="13" t="s">
        <v>1983</v>
      </c>
      <c r="C1190" s="14" t="n">
        <v>45754</v>
      </c>
      <c r="D1190" s="15" t="n">
        <v>28.37</v>
      </c>
    </row>
    <row r="1191" customFormat="false" ht="15" hidden="false" customHeight="false" outlineLevel="0" collapsed="false">
      <c r="A1191" s="13" t="s">
        <v>1984</v>
      </c>
      <c r="B1191" s="13" t="s">
        <v>1985</v>
      </c>
      <c r="C1191" s="14" t="n">
        <v>45754</v>
      </c>
      <c r="D1191" s="15" t="n">
        <v>31.6</v>
      </c>
    </row>
    <row r="1192" customFormat="false" ht="15" hidden="false" customHeight="false" outlineLevel="0" collapsed="false">
      <c r="A1192" s="13" t="s">
        <v>1986</v>
      </c>
      <c r="B1192" s="13" t="s">
        <v>1987</v>
      </c>
      <c r="C1192" s="14" t="n">
        <v>45755</v>
      </c>
      <c r="D1192" s="15" t="n">
        <v>60.81</v>
      </c>
    </row>
    <row r="1193" customFormat="false" ht="15" hidden="false" customHeight="false" outlineLevel="0" collapsed="false">
      <c r="A1193" s="13" t="s">
        <v>1988</v>
      </c>
      <c r="B1193" s="13" t="s">
        <v>1720</v>
      </c>
      <c r="C1193" s="14" t="n">
        <v>45755</v>
      </c>
      <c r="D1193" s="15" t="n">
        <v>78.03</v>
      </c>
    </row>
    <row r="1194" customFormat="false" ht="15" hidden="false" customHeight="false" outlineLevel="0" collapsed="false">
      <c r="A1194" s="13" t="s">
        <v>1989</v>
      </c>
      <c r="B1194" s="13" t="s">
        <v>1990</v>
      </c>
      <c r="C1194" s="14" t="n">
        <v>45755</v>
      </c>
      <c r="D1194" s="15" t="n">
        <v>55.28</v>
      </c>
    </row>
    <row r="1195" customFormat="false" ht="15" hidden="false" customHeight="false" outlineLevel="0" collapsed="false">
      <c r="A1195" s="13" t="s">
        <v>1991</v>
      </c>
      <c r="B1195" s="13" t="s">
        <v>1992</v>
      </c>
      <c r="C1195" s="14" t="n">
        <v>45755</v>
      </c>
      <c r="D1195" s="15" t="n">
        <v>46.96</v>
      </c>
    </row>
    <row r="1196" customFormat="false" ht="15" hidden="false" customHeight="false" outlineLevel="0" collapsed="false">
      <c r="A1196" s="13" t="s">
        <v>1993</v>
      </c>
      <c r="B1196" s="13" t="s">
        <v>285</v>
      </c>
      <c r="C1196" s="14" t="n">
        <v>45755</v>
      </c>
      <c r="D1196" s="15" t="n">
        <v>37.16</v>
      </c>
    </row>
    <row r="1197" customFormat="false" ht="15" hidden="false" customHeight="false" outlineLevel="0" collapsed="false">
      <c r="A1197" s="13" t="s">
        <v>1994</v>
      </c>
      <c r="B1197" s="13" t="s">
        <v>697</v>
      </c>
      <c r="C1197" s="14" t="n">
        <v>45755</v>
      </c>
      <c r="D1197" s="15" t="n">
        <v>32.65</v>
      </c>
    </row>
    <row r="1198" customFormat="false" ht="15" hidden="false" customHeight="false" outlineLevel="0" collapsed="false">
      <c r="A1198" s="13" t="s">
        <v>1995</v>
      </c>
      <c r="B1198" s="13" t="s">
        <v>480</v>
      </c>
      <c r="C1198" s="14" t="n">
        <v>45755</v>
      </c>
      <c r="D1198" s="15" t="n">
        <v>50.36</v>
      </c>
    </row>
    <row r="1199" customFormat="false" ht="15" hidden="false" customHeight="false" outlineLevel="0" collapsed="false">
      <c r="A1199" s="13" t="s">
        <v>1996</v>
      </c>
      <c r="B1199" s="13" t="s">
        <v>202</v>
      </c>
      <c r="C1199" s="14" t="n">
        <v>45755</v>
      </c>
      <c r="D1199" s="15" t="n">
        <v>19.41</v>
      </c>
    </row>
    <row r="1200" customFormat="false" ht="15" hidden="false" customHeight="false" outlineLevel="0" collapsed="false">
      <c r="A1200" s="13" t="s">
        <v>1997</v>
      </c>
      <c r="B1200" s="13" t="s">
        <v>1998</v>
      </c>
      <c r="C1200" s="14" t="n">
        <v>45755</v>
      </c>
      <c r="D1200" s="15" t="n">
        <v>30.52</v>
      </c>
    </row>
    <row r="1201" customFormat="false" ht="15" hidden="false" customHeight="false" outlineLevel="0" collapsed="false">
      <c r="A1201" s="13" t="s">
        <v>1999</v>
      </c>
      <c r="B1201" s="13" t="s">
        <v>452</v>
      </c>
      <c r="C1201" s="14" t="n">
        <v>45755</v>
      </c>
      <c r="D1201" s="15" t="n">
        <v>34.57</v>
      </c>
    </row>
    <row r="1202" customFormat="false" ht="15" hidden="false" customHeight="false" outlineLevel="0" collapsed="false">
      <c r="A1202" s="13" t="s">
        <v>2000</v>
      </c>
      <c r="B1202" s="13" t="s">
        <v>1302</v>
      </c>
      <c r="C1202" s="14" t="n">
        <v>45756</v>
      </c>
      <c r="D1202" s="15" t="n">
        <v>27.76</v>
      </c>
    </row>
    <row r="1203" customFormat="false" ht="15" hidden="false" customHeight="false" outlineLevel="0" collapsed="false">
      <c r="A1203" s="13" t="s">
        <v>2001</v>
      </c>
      <c r="B1203" s="13" t="s">
        <v>198</v>
      </c>
      <c r="C1203" s="14" t="n">
        <v>45756</v>
      </c>
      <c r="D1203" s="15" t="n">
        <v>52.74</v>
      </c>
    </row>
    <row r="1204" customFormat="false" ht="15" hidden="false" customHeight="false" outlineLevel="0" collapsed="false">
      <c r="A1204" s="13" t="s">
        <v>2002</v>
      </c>
      <c r="B1204" s="13" t="s">
        <v>2003</v>
      </c>
      <c r="C1204" s="14" t="n">
        <v>45756</v>
      </c>
      <c r="D1204" s="15" t="n">
        <v>17.79</v>
      </c>
    </row>
    <row r="1205" customFormat="false" ht="15" hidden="false" customHeight="false" outlineLevel="0" collapsed="false">
      <c r="A1205" s="13" t="s">
        <v>2004</v>
      </c>
      <c r="B1205" s="13" t="s">
        <v>2005</v>
      </c>
      <c r="C1205" s="14" t="n">
        <v>45756</v>
      </c>
      <c r="D1205" s="15" t="n">
        <v>46.24</v>
      </c>
    </row>
    <row r="1206" customFormat="false" ht="15" hidden="false" customHeight="false" outlineLevel="0" collapsed="false">
      <c r="A1206" s="13" t="s">
        <v>2006</v>
      </c>
      <c r="B1206" s="13" t="s">
        <v>1699</v>
      </c>
      <c r="C1206" s="14" t="n">
        <v>45756</v>
      </c>
      <c r="D1206" s="15" t="n">
        <v>51.91</v>
      </c>
    </row>
    <row r="1207" customFormat="false" ht="15" hidden="false" customHeight="false" outlineLevel="0" collapsed="false">
      <c r="A1207" s="13" t="s">
        <v>2007</v>
      </c>
      <c r="B1207" s="13" t="s">
        <v>2008</v>
      </c>
      <c r="C1207" s="14" t="n">
        <v>45756</v>
      </c>
      <c r="D1207" s="15" t="n">
        <v>37.37</v>
      </c>
    </row>
    <row r="1208" customFormat="false" ht="15" hidden="false" customHeight="false" outlineLevel="0" collapsed="false">
      <c r="A1208" s="13" t="s">
        <v>2009</v>
      </c>
      <c r="B1208" s="13" t="s">
        <v>100</v>
      </c>
      <c r="C1208" s="14" t="n">
        <v>45756</v>
      </c>
      <c r="D1208" s="15" t="n">
        <v>38.88</v>
      </c>
    </row>
    <row r="1209" customFormat="false" ht="15" hidden="false" customHeight="false" outlineLevel="0" collapsed="false">
      <c r="A1209" s="13" t="s">
        <v>2010</v>
      </c>
      <c r="B1209" s="13" t="s">
        <v>1038</v>
      </c>
      <c r="C1209" s="14" t="n">
        <v>45756</v>
      </c>
      <c r="D1209" s="15" t="n">
        <v>71.8</v>
      </c>
    </row>
    <row r="1210" customFormat="false" ht="15" hidden="false" customHeight="false" outlineLevel="0" collapsed="false">
      <c r="A1210" s="13" t="s">
        <v>2011</v>
      </c>
      <c r="B1210" s="13" t="s">
        <v>1270</v>
      </c>
      <c r="C1210" s="14" t="n">
        <v>45756</v>
      </c>
      <c r="D1210" s="15" t="n">
        <v>40.23</v>
      </c>
    </row>
    <row r="1211" customFormat="false" ht="15" hidden="false" customHeight="false" outlineLevel="0" collapsed="false">
      <c r="A1211" s="13" t="s">
        <v>2012</v>
      </c>
      <c r="B1211" s="13" t="s">
        <v>2013</v>
      </c>
      <c r="C1211" s="14" t="n">
        <v>45756</v>
      </c>
      <c r="D1211" s="15" t="n">
        <v>18.16</v>
      </c>
    </row>
    <row r="1212" customFormat="false" ht="15" hidden="false" customHeight="false" outlineLevel="0" collapsed="false">
      <c r="A1212" s="13" t="s">
        <v>2014</v>
      </c>
      <c r="B1212" s="13" t="s">
        <v>311</v>
      </c>
      <c r="C1212" s="14" t="n">
        <v>45756</v>
      </c>
      <c r="D1212" s="15" t="n">
        <v>78.02</v>
      </c>
    </row>
    <row r="1213" customFormat="false" ht="15" hidden="false" customHeight="false" outlineLevel="0" collapsed="false">
      <c r="A1213" s="13" t="s">
        <v>2015</v>
      </c>
      <c r="B1213" s="13" t="s">
        <v>2016</v>
      </c>
      <c r="C1213" s="14" t="n">
        <v>45757</v>
      </c>
      <c r="D1213" s="15" t="n">
        <v>16.48</v>
      </c>
    </row>
    <row r="1214" customFormat="false" ht="15" hidden="false" customHeight="false" outlineLevel="0" collapsed="false">
      <c r="A1214" s="13" t="s">
        <v>2017</v>
      </c>
      <c r="B1214" s="13" t="s">
        <v>2018</v>
      </c>
      <c r="C1214" s="14" t="n">
        <v>45757</v>
      </c>
      <c r="D1214" s="15" t="n">
        <v>62.82</v>
      </c>
    </row>
    <row r="1215" customFormat="false" ht="15" hidden="false" customHeight="false" outlineLevel="0" collapsed="false">
      <c r="A1215" s="13" t="s">
        <v>2019</v>
      </c>
      <c r="B1215" s="13" t="s">
        <v>2020</v>
      </c>
      <c r="C1215" s="14" t="n">
        <v>45757</v>
      </c>
      <c r="D1215" s="15" t="n">
        <v>29.54</v>
      </c>
    </row>
    <row r="1216" customFormat="false" ht="15" hidden="false" customHeight="false" outlineLevel="0" collapsed="false">
      <c r="A1216" s="13" t="s">
        <v>2021</v>
      </c>
      <c r="B1216" s="13" t="s">
        <v>2022</v>
      </c>
      <c r="C1216" s="14" t="n">
        <v>45758</v>
      </c>
      <c r="D1216" s="15" t="n">
        <v>28.65</v>
      </c>
    </row>
    <row r="1217" customFormat="false" ht="15" hidden="false" customHeight="false" outlineLevel="0" collapsed="false">
      <c r="A1217" s="13" t="s">
        <v>2023</v>
      </c>
      <c r="B1217" s="13" t="s">
        <v>1451</v>
      </c>
      <c r="C1217" s="14" t="n">
        <v>45758</v>
      </c>
      <c r="D1217" s="15" t="n">
        <v>36.89</v>
      </c>
    </row>
    <row r="1218" customFormat="false" ht="15" hidden="false" customHeight="false" outlineLevel="0" collapsed="false">
      <c r="A1218" s="13" t="s">
        <v>2024</v>
      </c>
      <c r="B1218" s="13" t="s">
        <v>2025</v>
      </c>
      <c r="C1218" s="14" t="n">
        <v>45758</v>
      </c>
      <c r="D1218" s="15" t="n">
        <v>44.92</v>
      </c>
    </row>
    <row r="1219" customFormat="false" ht="15" hidden="false" customHeight="false" outlineLevel="0" collapsed="false">
      <c r="A1219" s="13" t="s">
        <v>2026</v>
      </c>
      <c r="B1219" s="13" t="s">
        <v>245</v>
      </c>
      <c r="C1219" s="14" t="n">
        <v>45758</v>
      </c>
      <c r="D1219" s="15" t="n">
        <v>27.82</v>
      </c>
    </row>
    <row r="1220" customFormat="false" ht="15" hidden="false" customHeight="false" outlineLevel="0" collapsed="false">
      <c r="A1220" s="13" t="s">
        <v>2027</v>
      </c>
      <c r="B1220" s="13" t="s">
        <v>2028</v>
      </c>
      <c r="C1220" s="14" t="n">
        <v>45758</v>
      </c>
      <c r="D1220" s="15" t="n">
        <v>60.08</v>
      </c>
    </row>
    <row r="1221" customFormat="false" ht="15" hidden="false" customHeight="false" outlineLevel="0" collapsed="false">
      <c r="A1221" s="13" t="s">
        <v>2029</v>
      </c>
      <c r="B1221" s="13" t="s">
        <v>2030</v>
      </c>
      <c r="C1221" s="14" t="n">
        <v>45758</v>
      </c>
      <c r="D1221" s="15" t="n">
        <v>38.27</v>
      </c>
    </row>
    <row r="1222" customFormat="false" ht="15" hidden="false" customHeight="false" outlineLevel="0" collapsed="false">
      <c r="A1222" s="13" t="s">
        <v>2031</v>
      </c>
      <c r="B1222" s="13" t="s">
        <v>1457</v>
      </c>
      <c r="C1222" s="14" t="n">
        <v>45758</v>
      </c>
      <c r="D1222" s="15" t="n">
        <v>39.74</v>
      </c>
    </row>
    <row r="1223" customFormat="false" ht="15" hidden="false" customHeight="false" outlineLevel="0" collapsed="false">
      <c r="A1223" s="13" t="s">
        <v>2032</v>
      </c>
      <c r="B1223" s="13" t="s">
        <v>2033</v>
      </c>
      <c r="C1223" s="14" t="n">
        <v>45758</v>
      </c>
      <c r="D1223" s="15" t="n">
        <v>27.83</v>
      </c>
    </row>
    <row r="1224" customFormat="false" ht="15" hidden="false" customHeight="false" outlineLevel="0" collapsed="false">
      <c r="A1224" s="13" t="s">
        <v>2034</v>
      </c>
      <c r="B1224" s="13" t="s">
        <v>1650</v>
      </c>
      <c r="C1224" s="14" t="n">
        <v>45758</v>
      </c>
      <c r="D1224" s="15" t="n">
        <v>35.69</v>
      </c>
    </row>
    <row r="1225" customFormat="false" ht="15" hidden="false" customHeight="false" outlineLevel="0" collapsed="false">
      <c r="A1225" s="13" t="s">
        <v>2035</v>
      </c>
      <c r="B1225" s="13" t="s">
        <v>2036</v>
      </c>
      <c r="C1225" s="14" t="n">
        <v>45758</v>
      </c>
      <c r="D1225" s="15" t="n">
        <v>27.4</v>
      </c>
    </row>
    <row r="1226" customFormat="false" ht="15" hidden="false" customHeight="false" outlineLevel="0" collapsed="false">
      <c r="A1226" s="13" t="s">
        <v>2037</v>
      </c>
      <c r="B1226" s="13" t="s">
        <v>2038</v>
      </c>
      <c r="C1226" s="14" t="n">
        <v>45758</v>
      </c>
      <c r="D1226" s="15" t="n">
        <v>42.89</v>
      </c>
    </row>
    <row r="1227" customFormat="false" ht="15" hidden="false" customHeight="false" outlineLevel="0" collapsed="false">
      <c r="A1227" s="13" t="s">
        <v>2039</v>
      </c>
      <c r="B1227" s="13" t="s">
        <v>853</v>
      </c>
      <c r="C1227" s="14" t="n">
        <v>45759</v>
      </c>
      <c r="D1227" s="15" t="n">
        <v>28.16</v>
      </c>
    </row>
    <row r="1228" customFormat="false" ht="15" hidden="false" customHeight="false" outlineLevel="0" collapsed="false">
      <c r="A1228" s="13" t="s">
        <v>2040</v>
      </c>
      <c r="B1228" s="13" t="s">
        <v>2041</v>
      </c>
      <c r="C1228" s="14" t="n">
        <v>45759</v>
      </c>
      <c r="D1228" s="15" t="n">
        <v>23.48</v>
      </c>
    </row>
    <row r="1229" customFormat="false" ht="15" hidden="false" customHeight="false" outlineLevel="0" collapsed="false">
      <c r="A1229" s="13" t="s">
        <v>2042</v>
      </c>
      <c r="B1229" s="13" t="s">
        <v>629</v>
      </c>
      <c r="C1229" s="14" t="n">
        <v>45759</v>
      </c>
      <c r="D1229" s="15" t="n">
        <v>37.94</v>
      </c>
    </row>
    <row r="1230" customFormat="false" ht="15" hidden="false" customHeight="false" outlineLevel="0" collapsed="false">
      <c r="A1230" s="13" t="s">
        <v>2043</v>
      </c>
      <c r="B1230" s="13" t="s">
        <v>2044</v>
      </c>
      <c r="C1230" s="14" t="n">
        <v>45759</v>
      </c>
      <c r="D1230" s="15" t="n">
        <v>35.29</v>
      </c>
    </row>
    <row r="1231" customFormat="false" ht="15" hidden="false" customHeight="false" outlineLevel="0" collapsed="false">
      <c r="A1231" s="13" t="s">
        <v>2045</v>
      </c>
      <c r="B1231" s="13" t="s">
        <v>2046</v>
      </c>
      <c r="C1231" s="14" t="n">
        <v>45759</v>
      </c>
      <c r="D1231" s="15" t="n">
        <v>38.33</v>
      </c>
    </row>
    <row r="1232" customFormat="false" ht="15" hidden="false" customHeight="false" outlineLevel="0" collapsed="false">
      <c r="A1232" s="13" t="s">
        <v>2047</v>
      </c>
      <c r="B1232" s="13" t="s">
        <v>2048</v>
      </c>
      <c r="C1232" s="14" t="n">
        <v>45759</v>
      </c>
      <c r="D1232" s="15" t="n">
        <v>26.56</v>
      </c>
    </row>
    <row r="1233" customFormat="false" ht="15" hidden="false" customHeight="false" outlineLevel="0" collapsed="false">
      <c r="A1233" s="13" t="s">
        <v>2049</v>
      </c>
      <c r="B1233" s="13" t="s">
        <v>2050</v>
      </c>
      <c r="C1233" s="14" t="n">
        <v>45759</v>
      </c>
      <c r="D1233" s="15" t="n">
        <v>35.13</v>
      </c>
    </row>
    <row r="1234" customFormat="false" ht="15" hidden="false" customHeight="false" outlineLevel="0" collapsed="false">
      <c r="A1234" s="13" t="s">
        <v>2051</v>
      </c>
      <c r="B1234" s="13" t="s">
        <v>618</v>
      </c>
      <c r="C1234" s="14" t="n">
        <v>45759</v>
      </c>
      <c r="D1234" s="15" t="n">
        <v>26.86</v>
      </c>
    </row>
    <row r="1235" customFormat="false" ht="15" hidden="false" customHeight="false" outlineLevel="0" collapsed="false">
      <c r="A1235" s="13" t="s">
        <v>2052</v>
      </c>
      <c r="B1235" s="13" t="s">
        <v>1394</v>
      </c>
      <c r="C1235" s="14" t="n">
        <v>45759</v>
      </c>
      <c r="D1235" s="15" t="n">
        <v>44.69</v>
      </c>
    </row>
    <row r="1236" customFormat="false" ht="15" hidden="false" customHeight="false" outlineLevel="0" collapsed="false">
      <c r="A1236" s="13" t="s">
        <v>2053</v>
      </c>
      <c r="B1236" s="13" t="s">
        <v>490</v>
      </c>
      <c r="C1236" s="14" t="n">
        <v>45760</v>
      </c>
      <c r="D1236" s="15" t="n">
        <v>59.05</v>
      </c>
    </row>
    <row r="1237" customFormat="false" ht="15" hidden="false" customHeight="false" outlineLevel="0" collapsed="false">
      <c r="A1237" s="13" t="s">
        <v>2054</v>
      </c>
      <c r="B1237" s="13" t="s">
        <v>1595</v>
      </c>
      <c r="C1237" s="14" t="n">
        <v>45760</v>
      </c>
      <c r="D1237" s="15" t="n">
        <v>60.11</v>
      </c>
    </row>
    <row r="1238" customFormat="false" ht="15" hidden="false" customHeight="false" outlineLevel="0" collapsed="false">
      <c r="A1238" s="13" t="s">
        <v>2055</v>
      </c>
      <c r="B1238" s="13" t="s">
        <v>1027</v>
      </c>
      <c r="C1238" s="14" t="n">
        <v>45760</v>
      </c>
      <c r="D1238" s="15" t="n">
        <v>43.11</v>
      </c>
    </row>
    <row r="1239" customFormat="false" ht="15" hidden="false" customHeight="false" outlineLevel="0" collapsed="false">
      <c r="A1239" s="13" t="s">
        <v>2056</v>
      </c>
      <c r="B1239" s="13" t="s">
        <v>2057</v>
      </c>
      <c r="C1239" s="14" t="n">
        <v>45760</v>
      </c>
      <c r="D1239" s="15" t="n">
        <v>23.65</v>
      </c>
    </row>
    <row r="1240" customFormat="false" ht="15" hidden="false" customHeight="false" outlineLevel="0" collapsed="false">
      <c r="A1240" s="13" t="s">
        <v>2058</v>
      </c>
      <c r="B1240" s="13" t="s">
        <v>2059</v>
      </c>
      <c r="C1240" s="14" t="n">
        <v>45760</v>
      </c>
      <c r="D1240" s="15" t="n">
        <v>78.37</v>
      </c>
    </row>
    <row r="1241" customFormat="false" ht="15" hidden="false" customHeight="false" outlineLevel="0" collapsed="false">
      <c r="A1241" s="13" t="s">
        <v>2060</v>
      </c>
      <c r="B1241" s="13" t="s">
        <v>1100</v>
      </c>
      <c r="C1241" s="14" t="n">
        <v>45760</v>
      </c>
      <c r="D1241" s="15" t="n">
        <v>32.15</v>
      </c>
    </row>
    <row r="1242" customFormat="false" ht="15" hidden="false" customHeight="false" outlineLevel="0" collapsed="false">
      <c r="A1242" s="13" t="s">
        <v>2061</v>
      </c>
      <c r="B1242" s="13" t="s">
        <v>1023</v>
      </c>
      <c r="C1242" s="14" t="n">
        <v>45761</v>
      </c>
      <c r="D1242" s="15" t="n">
        <v>46.57</v>
      </c>
    </row>
    <row r="1243" customFormat="false" ht="15" hidden="false" customHeight="false" outlineLevel="0" collapsed="false">
      <c r="A1243" s="13" t="s">
        <v>2062</v>
      </c>
      <c r="B1243" s="13" t="s">
        <v>2063</v>
      </c>
      <c r="C1243" s="14" t="n">
        <v>45761</v>
      </c>
      <c r="D1243" s="15" t="n">
        <v>22.88</v>
      </c>
    </row>
    <row r="1244" customFormat="false" ht="15" hidden="false" customHeight="false" outlineLevel="0" collapsed="false">
      <c r="A1244" s="13" t="s">
        <v>2064</v>
      </c>
      <c r="B1244" s="13" t="s">
        <v>1193</v>
      </c>
      <c r="C1244" s="14" t="n">
        <v>45761</v>
      </c>
      <c r="D1244" s="15" t="n">
        <v>67.4</v>
      </c>
    </row>
    <row r="1245" customFormat="false" ht="15" hidden="false" customHeight="false" outlineLevel="0" collapsed="false">
      <c r="A1245" s="13" t="s">
        <v>2065</v>
      </c>
      <c r="B1245" s="13" t="s">
        <v>2066</v>
      </c>
      <c r="C1245" s="14" t="n">
        <v>45761</v>
      </c>
      <c r="D1245" s="15" t="n">
        <v>27.91</v>
      </c>
    </row>
    <row r="1246" customFormat="false" ht="15" hidden="false" customHeight="false" outlineLevel="0" collapsed="false">
      <c r="A1246" s="13" t="s">
        <v>2067</v>
      </c>
      <c r="B1246" s="13" t="s">
        <v>1084</v>
      </c>
      <c r="C1246" s="14" t="n">
        <v>45761</v>
      </c>
      <c r="D1246" s="15" t="n">
        <v>42.46</v>
      </c>
    </row>
    <row r="1247" customFormat="false" ht="15" hidden="false" customHeight="false" outlineLevel="0" collapsed="false">
      <c r="A1247" s="13" t="s">
        <v>2068</v>
      </c>
      <c r="B1247" s="13" t="s">
        <v>1312</v>
      </c>
      <c r="C1247" s="14" t="n">
        <v>45761</v>
      </c>
      <c r="D1247" s="15" t="n">
        <v>33.68</v>
      </c>
    </row>
    <row r="1248" customFormat="false" ht="15" hidden="false" customHeight="false" outlineLevel="0" collapsed="false">
      <c r="A1248" s="13" t="s">
        <v>2069</v>
      </c>
      <c r="B1248" s="13" t="s">
        <v>1314</v>
      </c>
      <c r="C1248" s="14" t="n">
        <v>45761</v>
      </c>
      <c r="D1248" s="15" t="n">
        <v>72.86</v>
      </c>
    </row>
    <row r="1249" customFormat="false" ht="15" hidden="false" customHeight="false" outlineLevel="0" collapsed="false">
      <c r="A1249" s="13" t="s">
        <v>2070</v>
      </c>
      <c r="B1249" s="13" t="s">
        <v>2071</v>
      </c>
      <c r="C1249" s="14" t="n">
        <v>45761</v>
      </c>
      <c r="D1249" s="15" t="n">
        <v>21.21</v>
      </c>
    </row>
    <row r="1250" customFormat="false" ht="15" hidden="false" customHeight="false" outlineLevel="0" collapsed="false">
      <c r="A1250" s="13" t="s">
        <v>2072</v>
      </c>
      <c r="B1250" s="13" t="s">
        <v>2073</v>
      </c>
      <c r="C1250" s="14" t="n">
        <v>45761</v>
      </c>
      <c r="D1250" s="15" t="n">
        <v>31.86</v>
      </c>
    </row>
    <row r="1251" customFormat="false" ht="15" hidden="false" customHeight="false" outlineLevel="0" collapsed="false">
      <c r="A1251" s="13" t="s">
        <v>2074</v>
      </c>
      <c r="B1251" s="13" t="s">
        <v>2075</v>
      </c>
      <c r="C1251" s="14" t="n">
        <v>45761</v>
      </c>
      <c r="D1251" s="15" t="n">
        <v>36.52</v>
      </c>
    </row>
    <row r="1252" customFormat="false" ht="15" hidden="false" customHeight="false" outlineLevel="0" collapsed="false">
      <c r="A1252" s="13" t="s">
        <v>2076</v>
      </c>
      <c r="B1252" s="13" t="s">
        <v>754</v>
      </c>
      <c r="C1252" s="14" t="n">
        <v>45761</v>
      </c>
      <c r="D1252" s="15" t="n">
        <v>27.2</v>
      </c>
    </row>
    <row r="1253" customFormat="false" ht="15" hidden="false" customHeight="false" outlineLevel="0" collapsed="false">
      <c r="A1253" s="13" t="s">
        <v>2077</v>
      </c>
      <c r="B1253" s="13" t="s">
        <v>70</v>
      </c>
      <c r="C1253" s="14" t="n">
        <v>45762</v>
      </c>
      <c r="D1253" s="15" t="n">
        <v>91.56</v>
      </c>
    </row>
    <row r="1254" customFormat="false" ht="15" hidden="false" customHeight="false" outlineLevel="0" collapsed="false">
      <c r="A1254" s="13" t="s">
        <v>2078</v>
      </c>
      <c r="B1254" s="13" t="s">
        <v>2079</v>
      </c>
      <c r="C1254" s="14" t="n">
        <v>45762</v>
      </c>
      <c r="D1254" s="15" t="n">
        <v>42.88</v>
      </c>
    </row>
    <row r="1255" customFormat="false" ht="15" hidden="false" customHeight="false" outlineLevel="0" collapsed="false">
      <c r="A1255" s="13" t="s">
        <v>2080</v>
      </c>
      <c r="B1255" s="13" t="s">
        <v>1338</v>
      </c>
      <c r="C1255" s="14" t="n">
        <v>45762</v>
      </c>
      <c r="D1255" s="15" t="n">
        <v>52.27</v>
      </c>
    </row>
    <row r="1256" customFormat="false" ht="15" hidden="false" customHeight="false" outlineLevel="0" collapsed="false">
      <c r="A1256" s="13" t="s">
        <v>2081</v>
      </c>
      <c r="B1256" s="13" t="s">
        <v>932</v>
      </c>
      <c r="C1256" s="14" t="n">
        <v>45762</v>
      </c>
      <c r="D1256" s="15" t="n">
        <v>45.18</v>
      </c>
    </row>
    <row r="1257" customFormat="false" ht="15" hidden="false" customHeight="false" outlineLevel="0" collapsed="false">
      <c r="A1257" s="13" t="s">
        <v>2082</v>
      </c>
      <c r="B1257" s="13" t="s">
        <v>1152</v>
      </c>
      <c r="C1257" s="14" t="n">
        <v>45762</v>
      </c>
      <c r="D1257" s="15" t="n">
        <v>50.3</v>
      </c>
    </row>
    <row r="1258" customFormat="false" ht="15" hidden="false" customHeight="false" outlineLevel="0" collapsed="false">
      <c r="A1258" s="13" t="s">
        <v>2083</v>
      </c>
      <c r="B1258" s="13" t="s">
        <v>2084</v>
      </c>
      <c r="C1258" s="14" t="n">
        <v>45762</v>
      </c>
      <c r="D1258" s="15" t="n">
        <v>29.08</v>
      </c>
    </row>
    <row r="1259" customFormat="false" ht="15" hidden="false" customHeight="false" outlineLevel="0" collapsed="false">
      <c r="A1259" s="13" t="s">
        <v>2085</v>
      </c>
      <c r="B1259" s="13" t="s">
        <v>521</v>
      </c>
      <c r="C1259" s="14" t="n">
        <v>45762</v>
      </c>
      <c r="D1259" s="15" t="n">
        <v>57.02</v>
      </c>
    </row>
    <row r="1260" customFormat="false" ht="15" hidden="false" customHeight="false" outlineLevel="0" collapsed="false">
      <c r="A1260" s="13" t="s">
        <v>2086</v>
      </c>
      <c r="B1260" s="13" t="s">
        <v>1381</v>
      </c>
      <c r="C1260" s="14" t="n">
        <v>45762</v>
      </c>
      <c r="D1260" s="15" t="n">
        <v>31.95</v>
      </c>
    </row>
    <row r="1261" customFormat="false" ht="15" hidden="false" customHeight="false" outlineLevel="0" collapsed="false">
      <c r="A1261" s="13" t="s">
        <v>2087</v>
      </c>
      <c r="B1261" s="13" t="s">
        <v>467</v>
      </c>
      <c r="C1261" s="14" t="n">
        <v>45762</v>
      </c>
      <c r="D1261" s="15" t="n">
        <v>41.71</v>
      </c>
    </row>
    <row r="1262" customFormat="false" ht="15" hidden="false" customHeight="false" outlineLevel="0" collapsed="false">
      <c r="A1262" s="13" t="s">
        <v>2088</v>
      </c>
      <c r="B1262" s="13" t="s">
        <v>2089</v>
      </c>
      <c r="C1262" s="14" t="n">
        <v>45762</v>
      </c>
      <c r="D1262" s="15" t="n">
        <v>42.54</v>
      </c>
    </row>
    <row r="1263" customFormat="false" ht="15" hidden="false" customHeight="false" outlineLevel="0" collapsed="false">
      <c r="A1263" s="13" t="s">
        <v>2090</v>
      </c>
      <c r="B1263" s="13" t="s">
        <v>2091</v>
      </c>
      <c r="C1263" s="14" t="n">
        <v>45762</v>
      </c>
      <c r="D1263" s="15" t="n">
        <v>32.75</v>
      </c>
    </row>
    <row r="1264" customFormat="false" ht="15" hidden="false" customHeight="false" outlineLevel="0" collapsed="false">
      <c r="A1264" s="13" t="s">
        <v>2092</v>
      </c>
      <c r="B1264" s="13" t="s">
        <v>1655</v>
      </c>
      <c r="C1264" s="14" t="n">
        <v>45762</v>
      </c>
      <c r="D1264" s="15" t="n">
        <v>36.12</v>
      </c>
    </row>
    <row r="1265" customFormat="false" ht="15" hidden="false" customHeight="false" outlineLevel="0" collapsed="false">
      <c r="A1265" s="13" t="s">
        <v>2093</v>
      </c>
      <c r="B1265" s="13" t="s">
        <v>1202</v>
      </c>
      <c r="C1265" s="14" t="n">
        <v>45762</v>
      </c>
      <c r="D1265" s="15" t="n">
        <v>45.28</v>
      </c>
    </row>
    <row r="1266" customFormat="false" ht="15" hidden="false" customHeight="false" outlineLevel="0" collapsed="false">
      <c r="A1266" s="13" t="s">
        <v>2094</v>
      </c>
      <c r="B1266" s="13" t="s">
        <v>2095</v>
      </c>
      <c r="C1266" s="14" t="n">
        <v>45763</v>
      </c>
      <c r="D1266" s="15" t="n">
        <v>49.86</v>
      </c>
    </row>
    <row r="1267" customFormat="false" ht="15" hidden="false" customHeight="false" outlineLevel="0" collapsed="false">
      <c r="A1267" s="13" t="s">
        <v>2096</v>
      </c>
      <c r="B1267" s="13" t="s">
        <v>635</v>
      </c>
      <c r="C1267" s="14" t="n">
        <v>45763</v>
      </c>
      <c r="D1267" s="15" t="n">
        <v>39.92</v>
      </c>
    </row>
    <row r="1268" customFormat="false" ht="15" hidden="false" customHeight="false" outlineLevel="0" collapsed="false">
      <c r="A1268" s="13" t="s">
        <v>2097</v>
      </c>
      <c r="B1268" s="13" t="s">
        <v>1279</v>
      </c>
      <c r="C1268" s="14" t="n">
        <v>45763</v>
      </c>
      <c r="D1268" s="15" t="n">
        <v>90.8</v>
      </c>
    </row>
    <row r="1269" customFormat="false" ht="15" hidden="false" customHeight="false" outlineLevel="0" collapsed="false">
      <c r="A1269" s="13" t="s">
        <v>2098</v>
      </c>
      <c r="B1269" s="13" t="s">
        <v>2099</v>
      </c>
      <c r="C1269" s="14" t="n">
        <v>45763</v>
      </c>
      <c r="D1269" s="15" t="n">
        <v>43.76</v>
      </c>
    </row>
    <row r="1270" customFormat="false" ht="15" hidden="false" customHeight="false" outlineLevel="0" collapsed="false">
      <c r="A1270" s="13" t="s">
        <v>2100</v>
      </c>
      <c r="B1270" s="13" t="s">
        <v>2101</v>
      </c>
      <c r="C1270" s="14" t="n">
        <v>45763</v>
      </c>
      <c r="D1270" s="15" t="n">
        <v>34.42</v>
      </c>
    </row>
    <row r="1271" customFormat="false" ht="15" hidden="false" customHeight="false" outlineLevel="0" collapsed="false">
      <c r="A1271" s="13" t="s">
        <v>2102</v>
      </c>
      <c r="B1271" s="13" t="s">
        <v>233</v>
      </c>
      <c r="C1271" s="14" t="n">
        <v>45763</v>
      </c>
      <c r="D1271" s="15" t="n">
        <v>51.16</v>
      </c>
    </row>
    <row r="1272" customFormat="false" ht="15" hidden="false" customHeight="false" outlineLevel="0" collapsed="false">
      <c r="A1272" s="13" t="s">
        <v>2103</v>
      </c>
      <c r="B1272" s="13" t="s">
        <v>2104</v>
      </c>
      <c r="C1272" s="14" t="n">
        <v>45763</v>
      </c>
      <c r="D1272" s="15" t="n">
        <v>58.01</v>
      </c>
    </row>
    <row r="1273" customFormat="false" ht="15" hidden="false" customHeight="false" outlineLevel="0" collapsed="false">
      <c r="A1273" s="13" t="s">
        <v>2105</v>
      </c>
      <c r="B1273" s="13" t="s">
        <v>1132</v>
      </c>
      <c r="C1273" s="14" t="n">
        <v>45763</v>
      </c>
      <c r="D1273" s="15" t="n">
        <v>23.51</v>
      </c>
    </row>
    <row r="1274" customFormat="false" ht="15" hidden="false" customHeight="false" outlineLevel="0" collapsed="false">
      <c r="A1274" s="13" t="s">
        <v>2106</v>
      </c>
      <c r="B1274" s="13" t="s">
        <v>2107</v>
      </c>
      <c r="C1274" s="14" t="n">
        <v>45763</v>
      </c>
      <c r="D1274" s="15" t="n">
        <v>28.57</v>
      </c>
    </row>
    <row r="1275" customFormat="false" ht="15" hidden="false" customHeight="false" outlineLevel="0" collapsed="false">
      <c r="A1275" s="13" t="s">
        <v>2108</v>
      </c>
      <c r="B1275" s="13" t="s">
        <v>746</v>
      </c>
      <c r="C1275" s="14" t="n">
        <v>45763</v>
      </c>
      <c r="D1275" s="15" t="n">
        <v>26.33</v>
      </c>
    </row>
    <row r="1276" customFormat="false" ht="15" hidden="false" customHeight="false" outlineLevel="0" collapsed="false">
      <c r="A1276" s="13" t="s">
        <v>2109</v>
      </c>
      <c r="B1276" s="13" t="s">
        <v>2110</v>
      </c>
      <c r="C1276" s="14" t="n">
        <v>45763</v>
      </c>
      <c r="D1276" s="15" t="n">
        <v>46.51</v>
      </c>
    </row>
    <row r="1277" customFormat="false" ht="15" hidden="false" customHeight="false" outlineLevel="0" collapsed="false">
      <c r="A1277" s="13" t="s">
        <v>2111</v>
      </c>
      <c r="B1277" s="13" t="s">
        <v>1074</v>
      </c>
      <c r="C1277" s="14" t="n">
        <v>45763</v>
      </c>
      <c r="D1277" s="15" t="n">
        <v>25.56</v>
      </c>
    </row>
    <row r="1278" customFormat="false" ht="15" hidden="false" customHeight="false" outlineLevel="0" collapsed="false">
      <c r="A1278" s="13" t="s">
        <v>2112</v>
      </c>
      <c r="B1278" s="13" t="s">
        <v>2113</v>
      </c>
      <c r="C1278" s="14" t="n">
        <v>45763</v>
      </c>
      <c r="D1278" s="15" t="n">
        <v>31.98</v>
      </c>
    </row>
    <row r="1279" customFormat="false" ht="15" hidden="false" customHeight="false" outlineLevel="0" collapsed="false">
      <c r="A1279" s="13" t="s">
        <v>2114</v>
      </c>
      <c r="B1279" s="13" t="s">
        <v>136</v>
      </c>
      <c r="C1279" s="14" t="n">
        <v>45764</v>
      </c>
      <c r="D1279" s="15" t="n">
        <v>42.46</v>
      </c>
    </row>
    <row r="1280" customFormat="false" ht="15" hidden="false" customHeight="false" outlineLevel="0" collapsed="false">
      <c r="A1280" s="13" t="s">
        <v>2115</v>
      </c>
      <c r="B1280" s="13" t="s">
        <v>456</v>
      </c>
      <c r="C1280" s="14" t="n">
        <v>45764</v>
      </c>
      <c r="D1280" s="15" t="n">
        <v>38.15</v>
      </c>
    </row>
    <row r="1281" customFormat="false" ht="15" hidden="false" customHeight="false" outlineLevel="0" collapsed="false">
      <c r="A1281" s="13" t="s">
        <v>2116</v>
      </c>
      <c r="B1281" s="13" t="s">
        <v>658</v>
      </c>
      <c r="C1281" s="14" t="n">
        <v>45764</v>
      </c>
      <c r="D1281" s="15" t="n">
        <v>55.99</v>
      </c>
    </row>
    <row r="1282" customFormat="false" ht="15" hidden="false" customHeight="false" outlineLevel="0" collapsed="false">
      <c r="A1282" s="13" t="s">
        <v>2117</v>
      </c>
      <c r="B1282" s="13" t="s">
        <v>2118</v>
      </c>
      <c r="C1282" s="14" t="n">
        <v>45764</v>
      </c>
      <c r="D1282" s="15" t="n">
        <v>21.66</v>
      </c>
    </row>
    <row r="1283" customFormat="false" ht="15" hidden="false" customHeight="false" outlineLevel="0" collapsed="false">
      <c r="A1283" s="13" t="s">
        <v>2119</v>
      </c>
      <c r="B1283" s="13" t="s">
        <v>2120</v>
      </c>
      <c r="C1283" s="14" t="n">
        <v>45764</v>
      </c>
      <c r="D1283" s="15" t="n">
        <v>35.47</v>
      </c>
    </row>
    <row r="1284" customFormat="false" ht="15" hidden="false" customHeight="false" outlineLevel="0" collapsed="false">
      <c r="A1284" s="13" t="s">
        <v>2121</v>
      </c>
      <c r="B1284" s="13" t="s">
        <v>2122</v>
      </c>
      <c r="C1284" s="14" t="n">
        <v>45765</v>
      </c>
      <c r="D1284" s="15" t="n">
        <v>37.22</v>
      </c>
    </row>
    <row r="1285" customFormat="false" ht="15" hidden="false" customHeight="false" outlineLevel="0" collapsed="false">
      <c r="A1285" s="13" t="s">
        <v>2123</v>
      </c>
      <c r="B1285" s="13" t="s">
        <v>2124</v>
      </c>
      <c r="C1285" s="14" t="n">
        <v>45765</v>
      </c>
      <c r="D1285" s="15" t="n">
        <v>13.16</v>
      </c>
    </row>
    <row r="1286" customFormat="false" ht="15" hidden="false" customHeight="false" outlineLevel="0" collapsed="false">
      <c r="A1286" s="13" t="s">
        <v>2125</v>
      </c>
      <c r="B1286" s="13" t="s">
        <v>2126</v>
      </c>
      <c r="C1286" s="14" t="n">
        <v>45765</v>
      </c>
      <c r="D1286" s="15" t="n">
        <v>31.6</v>
      </c>
    </row>
    <row r="1287" customFormat="false" ht="15" hidden="false" customHeight="false" outlineLevel="0" collapsed="false">
      <c r="A1287" s="13" t="s">
        <v>2127</v>
      </c>
      <c r="B1287" s="13" t="s">
        <v>2128</v>
      </c>
      <c r="C1287" s="14" t="n">
        <v>45765</v>
      </c>
      <c r="D1287" s="15" t="n">
        <v>74.9</v>
      </c>
    </row>
    <row r="1288" customFormat="false" ht="15" hidden="false" customHeight="false" outlineLevel="0" collapsed="false">
      <c r="A1288" s="13" t="s">
        <v>2129</v>
      </c>
      <c r="B1288" s="13" t="s">
        <v>231</v>
      </c>
      <c r="C1288" s="14" t="n">
        <v>45765</v>
      </c>
      <c r="D1288" s="15" t="n">
        <v>33.24</v>
      </c>
    </row>
    <row r="1289" customFormat="false" ht="15" hidden="false" customHeight="false" outlineLevel="0" collapsed="false">
      <c r="A1289" s="13" t="s">
        <v>2130</v>
      </c>
      <c r="B1289" s="13" t="s">
        <v>424</v>
      </c>
      <c r="C1289" s="14" t="n">
        <v>45765</v>
      </c>
      <c r="D1289" s="15" t="n">
        <v>34.08</v>
      </c>
    </row>
    <row r="1290" customFormat="false" ht="15" hidden="false" customHeight="false" outlineLevel="0" collapsed="false">
      <c r="A1290" s="13" t="s">
        <v>2131</v>
      </c>
      <c r="B1290" s="13" t="s">
        <v>708</v>
      </c>
      <c r="C1290" s="14" t="n">
        <v>45765</v>
      </c>
      <c r="D1290" s="15" t="n">
        <v>32.99</v>
      </c>
    </row>
    <row r="1291" customFormat="false" ht="15" hidden="false" customHeight="false" outlineLevel="0" collapsed="false">
      <c r="A1291" s="13" t="s">
        <v>2132</v>
      </c>
      <c r="B1291" s="13" t="s">
        <v>508</v>
      </c>
      <c r="C1291" s="14" t="n">
        <v>45765</v>
      </c>
      <c r="D1291" s="15" t="n">
        <v>39.88</v>
      </c>
    </row>
    <row r="1292" customFormat="false" ht="15" hidden="false" customHeight="false" outlineLevel="0" collapsed="false">
      <c r="A1292" s="13" t="s">
        <v>2133</v>
      </c>
      <c r="B1292" s="13" t="s">
        <v>316</v>
      </c>
      <c r="C1292" s="14" t="n">
        <v>45765</v>
      </c>
      <c r="D1292" s="15" t="n">
        <v>42.11</v>
      </c>
    </row>
    <row r="1293" customFormat="false" ht="15" hidden="false" customHeight="false" outlineLevel="0" collapsed="false">
      <c r="A1293" s="13" t="s">
        <v>2134</v>
      </c>
      <c r="B1293" s="13" t="s">
        <v>2135</v>
      </c>
      <c r="C1293" s="14" t="n">
        <v>45765</v>
      </c>
      <c r="D1293" s="15" t="n">
        <v>83.07</v>
      </c>
    </row>
    <row r="1294" customFormat="false" ht="15" hidden="false" customHeight="false" outlineLevel="0" collapsed="false">
      <c r="A1294" s="13" t="s">
        <v>2136</v>
      </c>
      <c r="B1294" s="13" t="s">
        <v>902</v>
      </c>
      <c r="C1294" s="14" t="n">
        <v>45765</v>
      </c>
      <c r="D1294" s="15" t="n">
        <v>64.29</v>
      </c>
    </row>
    <row r="1295" customFormat="false" ht="15" hidden="false" customHeight="false" outlineLevel="0" collapsed="false">
      <c r="A1295" s="13" t="s">
        <v>2137</v>
      </c>
      <c r="B1295" s="13" t="s">
        <v>2138</v>
      </c>
      <c r="C1295" s="14" t="n">
        <v>45765</v>
      </c>
      <c r="D1295" s="15" t="n">
        <v>33.58</v>
      </c>
    </row>
    <row r="1296" customFormat="false" ht="15" hidden="false" customHeight="false" outlineLevel="0" collapsed="false">
      <c r="A1296" s="13" t="s">
        <v>2139</v>
      </c>
      <c r="B1296" s="13" t="s">
        <v>2140</v>
      </c>
      <c r="C1296" s="14" t="n">
        <v>45765</v>
      </c>
      <c r="D1296" s="15" t="n">
        <v>30.91</v>
      </c>
    </row>
    <row r="1297" customFormat="false" ht="15" hidden="false" customHeight="false" outlineLevel="0" collapsed="false">
      <c r="A1297" s="13" t="s">
        <v>2141</v>
      </c>
      <c r="B1297" s="13" t="s">
        <v>2142</v>
      </c>
      <c r="C1297" s="14" t="n">
        <v>45766</v>
      </c>
      <c r="D1297" s="15" t="n">
        <v>19.3</v>
      </c>
    </row>
    <row r="1298" customFormat="false" ht="15" hidden="false" customHeight="false" outlineLevel="0" collapsed="false">
      <c r="A1298" s="13" t="s">
        <v>2143</v>
      </c>
      <c r="B1298" s="13" t="s">
        <v>126</v>
      </c>
      <c r="C1298" s="14" t="n">
        <v>45766</v>
      </c>
      <c r="D1298" s="15" t="n">
        <v>21.75</v>
      </c>
    </row>
    <row r="1299" customFormat="false" ht="15" hidden="false" customHeight="false" outlineLevel="0" collapsed="false">
      <c r="A1299" s="13" t="s">
        <v>2144</v>
      </c>
      <c r="B1299" s="13" t="s">
        <v>174</v>
      </c>
      <c r="C1299" s="14" t="n">
        <v>45766</v>
      </c>
      <c r="D1299" s="15" t="n">
        <v>32.68</v>
      </c>
    </row>
    <row r="1300" customFormat="false" ht="15" hidden="false" customHeight="false" outlineLevel="0" collapsed="false">
      <c r="A1300" s="13" t="s">
        <v>2145</v>
      </c>
      <c r="B1300" s="13" t="s">
        <v>661</v>
      </c>
      <c r="C1300" s="14" t="n">
        <v>45766</v>
      </c>
      <c r="D1300" s="15" t="n">
        <v>45.49</v>
      </c>
    </row>
    <row r="1301" customFormat="false" ht="15" hidden="false" customHeight="false" outlineLevel="0" collapsed="false">
      <c r="A1301" s="13" t="s">
        <v>2146</v>
      </c>
      <c r="B1301" s="13" t="s">
        <v>277</v>
      </c>
      <c r="C1301" s="14" t="n">
        <v>45766</v>
      </c>
      <c r="D1301" s="15" t="n">
        <v>21.97</v>
      </c>
    </row>
    <row r="1302" customFormat="false" ht="15" hidden="false" customHeight="false" outlineLevel="0" collapsed="false">
      <c r="A1302" s="13" t="s">
        <v>2147</v>
      </c>
      <c r="B1302" s="13" t="s">
        <v>519</v>
      </c>
      <c r="C1302" s="14" t="n">
        <v>45766</v>
      </c>
      <c r="D1302" s="15" t="n">
        <v>35.15</v>
      </c>
    </row>
    <row r="1303" customFormat="false" ht="15" hidden="false" customHeight="false" outlineLevel="0" collapsed="false">
      <c r="A1303" s="13" t="s">
        <v>2148</v>
      </c>
      <c r="B1303" s="13" t="s">
        <v>1221</v>
      </c>
      <c r="C1303" s="14" t="n">
        <v>45766</v>
      </c>
      <c r="D1303" s="15" t="n">
        <v>60.99</v>
      </c>
    </row>
    <row r="1304" customFormat="false" ht="15" hidden="false" customHeight="false" outlineLevel="0" collapsed="false">
      <c r="A1304" s="13" t="s">
        <v>2149</v>
      </c>
      <c r="B1304" s="13" t="s">
        <v>1539</v>
      </c>
      <c r="C1304" s="14" t="n">
        <v>45766</v>
      </c>
      <c r="D1304" s="15" t="n">
        <v>56.46</v>
      </c>
    </row>
    <row r="1305" customFormat="false" ht="15" hidden="false" customHeight="false" outlineLevel="0" collapsed="false">
      <c r="A1305" s="13" t="s">
        <v>2150</v>
      </c>
      <c r="B1305" s="13" t="s">
        <v>1426</v>
      </c>
      <c r="C1305" s="14" t="n">
        <v>45766</v>
      </c>
      <c r="D1305" s="15" t="n">
        <v>40.67</v>
      </c>
    </row>
    <row r="1306" customFormat="false" ht="15" hidden="false" customHeight="false" outlineLevel="0" collapsed="false">
      <c r="A1306" s="13" t="s">
        <v>2151</v>
      </c>
      <c r="B1306" s="13" t="s">
        <v>2152</v>
      </c>
      <c r="C1306" s="14" t="n">
        <v>45766</v>
      </c>
      <c r="D1306" s="15" t="n">
        <v>25.48</v>
      </c>
    </row>
    <row r="1307" customFormat="false" ht="15" hidden="false" customHeight="false" outlineLevel="0" collapsed="false">
      <c r="A1307" s="13" t="s">
        <v>2153</v>
      </c>
      <c r="B1307" s="13" t="s">
        <v>2154</v>
      </c>
      <c r="C1307" s="14" t="n">
        <v>45766</v>
      </c>
      <c r="D1307" s="15" t="n">
        <v>52.5</v>
      </c>
    </row>
    <row r="1308" customFormat="false" ht="15" hidden="false" customHeight="false" outlineLevel="0" collapsed="false">
      <c r="A1308" s="13" t="s">
        <v>2155</v>
      </c>
      <c r="B1308" s="13" t="s">
        <v>1693</v>
      </c>
      <c r="C1308" s="14" t="n">
        <v>45767</v>
      </c>
      <c r="D1308" s="15" t="n">
        <v>55.51</v>
      </c>
    </row>
    <row r="1309" customFormat="false" ht="15" hidden="false" customHeight="false" outlineLevel="0" collapsed="false">
      <c r="A1309" s="13" t="s">
        <v>2156</v>
      </c>
      <c r="B1309" s="13" t="s">
        <v>1161</v>
      </c>
      <c r="C1309" s="14" t="n">
        <v>45767</v>
      </c>
      <c r="D1309" s="15" t="n">
        <v>35.77</v>
      </c>
    </row>
    <row r="1310" customFormat="false" ht="15" hidden="false" customHeight="false" outlineLevel="0" collapsed="false">
      <c r="A1310" s="13" t="s">
        <v>2157</v>
      </c>
      <c r="B1310" s="13" t="s">
        <v>2158</v>
      </c>
      <c r="C1310" s="14" t="n">
        <v>45767</v>
      </c>
      <c r="D1310" s="15" t="n">
        <v>41.05</v>
      </c>
    </row>
    <row r="1311" customFormat="false" ht="15" hidden="false" customHeight="false" outlineLevel="0" collapsed="false">
      <c r="A1311" s="13" t="s">
        <v>2159</v>
      </c>
      <c r="B1311" s="13" t="s">
        <v>390</v>
      </c>
      <c r="C1311" s="14" t="n">
        <v>45767</v>
      </c>
      <c r="D1311" s="15" t="n">
        <v>52.74</v>
      </c>
    </row>
    <row r="1312" customFormat="false" ht="15" hidden="false" customHeight="false" outlineLevel="0" collapsed="false">
      <c r="A1312" s="13" t="s">
        <v>2160</v>
      </c>
      <c r="B1312" s="13" t="s">
        <v>2161</v>
      </c>
      <c r="C1312" s="14" t="n">
        <v>45767</v>
      </c>
      <c r="D1312" s="15" t="n">
        <v>57.66</v>
      </c>
    </row>
    <row r="1313" customFormat="false" ht="15" hidden="false" customHeight="false" outlineLevel="0" collapsed="false">
      <c r="A1313" s="13" t="s">
        <v>2162</v>
      </c>
      <c r="B1313" s="13" t="s">
        <v>1041</v>
      </c>
      <c r="C1313" s="14" t="n">
        <v>45767</v>
      </c>
      <c r="D1313" s="15" t="n">
        <v>31.49</v>
      </c>
    </row>
    <row r="1314" customFormat="false" ht="15" hidden="false" customHeight="false" outlineLevel="0" collapsed="false">
      <c r="A1314" s="13" t="s">
        <v>2163</v>
      </c>
      <c r="B1314" s="13" t="s">
        <v>2164</v>
      </c>
      <c r="C1314" s="14" t="n">
        <v>45768</v>
      </c>
      <c r="D1314" s="15" t="n">
        <v>32.32</v>
      </c>
    </row>
    <row r="1315" customFormat="false" ht="15" hidden="false" customHeight="false" outlineLevel="0" collapsed="false">
      <c r="A1315" s="13" t="s">
        <v>2165</v>
      </c>
      <c r="B1315" s="13" t="s">
        <v>956</v>
      </c>
      <c r="C1315" s="14" t="n">
        <v>45768</v>
      </c>
      <c r="D1315" s="15" t="n">
        <v>68.17</v>
      </c>
    </row>
    <row r="1316" customFormat="false" ht="15" hidden="false" customHeight="false" outlineLevel="0" collapsed="false">
      <c r="A1316" s="13" t="s">
        <v>2166</v>
      </c>
      <c r="B1316" s="13" t="s">
        <v>2167</v>
      </c>
      <c r="C1316" s="14" t="n">
        <v>45768</v>
      </c>
      <c r="D1316" s="15" t="n">
        <v>51.25</v>
      </c>
    </row>
    <row r="1317" customFormat="false" ht="15" hidden="false" customHeight="false" outlineLevel="0" collapsed="false">
      <c r="A1317" s="13" t="s">
        <v>2168</v>
      </c>
      <c r="B1317" s="13" t="s">
        <v>1082</v>
      </c>
      <c r="C1317" s="14" t="n">
        <v>45768</v>
      </c>
      <c r="D1317" s="15" t="n">
        <v>50.52</v>
      </c>
    </row>
    <row r="1318" customFormat="false" ht="15" hidden="false" customHeight="false" outlineLevel="0" collapsed="false">
      <c r="A1318" s="13" t="s">
        <v>2169</v>
      </c>
      <c r="B1318" s="13" t="s">
        <v>2170</v>
      </c>
      <c r="C1318" s="14" t="n">
        <v>45768</v>
      </c>
      <c r="D1318" s="15" t="n">
        <v>34.51</v>
      </c>
    </row>
    <row r="1319" customFormat="false" ht="15" hidden="false" customHeight="false" outlineLevel="0" collapsed="false">
      <c r="A1319" s="13" t="s">
        <v>2171</v>
      </c>
      <c r="B1319" s="13" t="s">
        <v>1680</v>
      </c>
      <c r="C1319" s="14" t="n">
        <v>45768</v>
      </c>
      <c r="D1319" s="15" t="n">
        <v>39.34</v>
      </c>
    </row>
    <row r="1320" customFormat="false" ht="15" hidden="false" customHeight="false" outlineLevel="0" collapsed="false">
      <c r="A1320" s="13" t="s">
        <v>2172</v>
      </c>
      <c r="B1320" s="13" t="s">
        <v>876</v>
      </c>
      <c r="C1320" s="14" t="n">
        <v>45768</v>
      </c>
      <c r="D1320" s="15" t="n">
        <v>61.21</v>
      </c>
    </row>
    <row r="1321" customFormat="false" ht="15" hidden="false" customHeight="false" outlineLevel="0" collapsed="false">
      <c r="A1321" s="13" t="s">
        <v>2173</v>
      </c>
      <c r="B1321" s="13" t="s">
        <v>808</v>
      </c>
      <c r="C1321" s="14" t="n">
        <v>45768</v>
      </c>
      <c r="D1321" s="15" t="n">
        <v>52.63</v>
      </c>
    </row>
    <row r="1322" customFormat="false" ht="15" hidden="false" customHeight="false" outlineLevel="0" collapsed="false">
      <c r="A1322" s="13" t="s">
        <v>2174</v>
      </c>
      <c r="B1322" s="13" t="s">
        <v>2175</v>
      </c>
      <c r="C1322" s="14" t="n">
        <v>45768</v>
      </c>
      <c r="D1322" s="15" t="n">
        <v>27.99</v>
      </c>
    </row>
    <row r="1323" customFormat="false" ht="15" hidden="false" customHeight="false" outlineLevel="0" collapsed="false">
      <c r="A1323" s="13" t="s">
        <v>2176</v>
      </c>
      <c r="B1323" s="13" t="s">
        <v>2177</v>
      </c>
      <c r="C1323" s="14" t="n">
        <v>45768</v>
      </c>
      <c r="D1323" s="15" t="n">
        <v>42.6</v>
      </c>
    </row>
    <row r="1324" customFormat="false" ht="15" hidden="false" customHeight="false" outlineLevel="0" collapsed="false">
      <c r="A1324" s="13" t="s">
        <v>2178</v>
      </c>
      <c r="B1324" s="13" t="s">
        <v>1880</v>
      </c>
      <c r="C1324" s="14" t="n">
        <v>45769</v>
      </c>
      <c r="D1324" s="15" t="n">
        <v>30.06</v>
      </c>
    </row>
    <row r="1325" customFormat="false" ht="15" hidden="false" customHeight="false" outlineLevel="0" collapsed="false">
      <c r="A1325" s="13" t="s">
        <v>2179</v>
      </c>
      <c r="B1325" s="13" t="s">
        <v>2180</v>
      </c>
      <c r="C1325" s="14" t="n">
        <v>45769</v>
      </c>
      <c r="D1325" s="15" t="n">
        <v>32.8</v>
      </c>
    </row>
    <row r="1326" customFormat="false" ht="15" hidden="false" customHeight="false" outlineLevel="0" collapsed="false">
      <c r="A1326" s="13" t="s">
        <v>2181</v>
      </c>
      <c r="B1326" s="13" t="s">
        <v>472</v>
      </c>
      <c r="C1326" s="14" t="n">
        <v>45769</v>
      </c>
      <c r="D1326" s="15" t="n">
        <v>26.16</v>
      </c>
    </row>
    <row r="1327" customFormat="false" ht="15" hidden="false" customHeight="false" outlineLevel="0" collapsed="false">
      <c r="A1327" s="13" t="s">
        <v>2182</v>
      </c>
      <c r="B1327" s="13" t="s">
        <v>535</v>
      </c>
      <c r="C1327" s="14" t="n">
        <v>45769</v>
      </c>
      <c r="D1327" s="15" t="n">
        <v>70.84</v>
      </c>
    </row>
    <row r="1328" customFormat="false" ht="15" hidden="false" customHeight="false" outlineLevel="0" collapsed="false">
      <c r="A1328" s="13" t="s">
        <v>2183</v>
      </c>
      <c r="B1328" s="13" t="s">
        <v>2184</v>
      </c>
      <c r="C1328" s="14" t="n">
        <v>45769</v>
      </c>
      <c r="D1328" s="15" t="n">
        <v>36.88</v>
      </c>
    </row>
    <row r="1329" customFormat="false" ht="15" hidden="false" customHeight="false" outlineLevel="0" collapsed="false">
      <c r="A1329" s="13" t="s">
        <v>2185</v>
      </c>
      <c r="B1329" s="13" t="s">
        <v>164</v>
      </c>
      <c r="C1329" s="14" t="n">
        <v>45769</v>
      </c>
      <c r="D1329" s="15" t="n">
        <v>39.52</v>
      </c>
    </row>
    <row r="1330" customFormat="false" ht="15" hidden="false" customHeight="false" outlineLevel="0" collapsed="false">
      <c r="A1330" s="13" t="s">
        <v>2186</v>
      </c>
      <c r="B1330" s="13" t="s">
        <v>1782</v>
      </c>
      <c r="C1330" s="14" t="n">
        <v>45769</v>
      </c>
      <c r="D1330" s="15" t="n">
        <v>49.94</v>
      </c>
    </row>
    <row r="1331" customFormat="false" ht="15" hidden="false" customHeight="false" outlineLevel="0" collapsed="false">
      <c r="A1331" s="13" t="s">
        <v>2187</v>
      </c>
      <c r="B1331" s="13" t="s">
        <v>204</v>
      </c>
      <c r="C1331" s="14" t="n">
        <v>45769</v>
      </c>
      <c r="D1331" s="15" t="n">
        <v>35.62</v>
      </c>
    </row>
    <row r="1332" customFormat="false" ht="15" hidden="false" customHeight="false" outlineLevel="0" collapsed="false">
      <c r="A1332" s="13" t="s">
        <v>2188</v>
      </c>
      <c r="B1332" s="13" t="s">
        <v>512</v>
      </c>
      <c r="C1332" s="14" t="n">
        <v>45769</v>
      </c>
      <c r="D1332" s="15" t="n">
        <v>57.76</v>
      </c>
    </row>
    <row r="1333" customFormat="false" ht="15" hidden="false" customHeight="false" outlineLevel="0" collapsed="false">
      <c r="A1333" s="13" t="s">
        <v>2189</v>
      </c>
      <c r="B1333" s="13" t="s">
        <v>2190</v>
      </c>
      <c r="C1333" s="14" t="n">
        <v>45769</v>
      </c>
      <c r="D1333" s="15" t="n">
        <v>46.28</v>
      </c>
    </row>
    <row r="1334" customFormat="false" ht="15" hidden="false" customHeight="false" outlineLevel="0" collapsed="false">
      <c r="A1334" s="13" t="s">
        <v>2191</v>
      </c>
      <c r="B1334" s="13" t="s">
        <v>1987</v>
      </c>
      <c r="C1334" s="14" t="n">
        <v>45770</v>
      </c>
      <c r="D1334" s="15" t="n">
        <v>47.01</v>
      </c>
    </row>
    <row r="1335" customFormat="false" ht="15" hidden="false" customHeight="false" outlineLevel="0" collapsed="false">
      <c r="A1335" s="13" t="s">
        <v>2192</v>
      </c>
      <c r="B1335" s="13" t="s">
        <v>198</v>
      </c>
      <c r="C1335" s="14" t="n">
        <v>45770</v>
      </c>
      <c r="D1335" s="15" t="n">
        <v>36.65</v>
      </c>
    </row>
    <row r="1336" customFormat="false" ht="15" hidden="false" customHeight="false" outlineLevel="0" collapsed="false">
      <c r="A1336" s="13" t="s">
        <v>2193</v>
      </c>
      <c r="B1336" s="13" t="s">
        <v>1256</v>
      </c>
      <c r="C1336" s="14" t="n">
        <v>45770</v>
      </c>
      <c r="D1336" s="15" t="n">
        <v>38.98</v>
      </c>
    </row>
    <row r="1337" customFormat="false" ht="15" hidden="false" customHeight="false" outlineLevel="0" collapsed="false">
      <c r="A1337" s="13" t="s">
        <v>2194</v>
      </c>
      <c r="B1337" s="13" t="s">
        <v>1049</v>
      </c>
      <c r="C1337" s="14" t="n">
        <v>45770</v>
      </c>
      <c r="D1337" s="15" t="n">
        <v>34.55</v>
      </c>
    </row>
    <row r="1338" customFormat="false" ht="15" hidden="false" customHeight="false" outlineLevel="0" collapsed="false">
      <c r="A1338" s="13" t="s">
        <v>2195</v>
      </c>
      <c r="B1338" s="13" t="s">
        <v>379</v>
      </c>
      <c r="C1338" s="14" t="n">
        <v>45770</v>
      </c>
      <c r="D1338" s="15" t="n">
        <v>76.44</v>
      </c>
    </row>
    <row r="1339" customFormat="false" ht="15" hidden="false" customHeight="false" outlineLevel="0" collapsed="false">
      <c r="A1339" s="13" t="s">
        <v>2196</v>
      </c>
      <c r="B1339" s="13" t="s">
        <v>2197</v>
      </c>
      <c r="C1339" s="14" t="n">
        <v>45770</v>
      </c>
      <c r="D1339" s="15" t="n">
        <v>32.65</v>
      </c>
    </row>
    <row r="1340" customFormat="false" ht="15" hidden="false" customHeight="false" outlineLevel="0" collapsed="false">
      <c r="A1340" s="13" t="s">
        <v>2198</v>
      </c>
      <c r="B1340" s="13" t="s">
        <v>2199</v>
      </c>
      <c r="C1340" s="14" t="n">
        <v>45770</v>
      </c>
      <c r="D1340" s="15" t="n">
        <v>26.9</v>
      </c>
    </row>
    <row r="1341" customFormat="false" ht="15" hidden="false" customHeight="false" outlineLevel="0" collapsed="false">
      <c r="A1341" s="13" t="s">
        <v>2200</v>
      </c>
      <c r="B1341" s="13" t="s">
        <v>1438</v>
      </c>
      <c r="C1341" s="14" t="n">
        <v>45770</v>
      </c>
      <c r="D1341" s="15" t="n">
        <v>54.73</v>
      </c>
    </row>
    <row r="1342" customFormat="false" ht="15" hidden="false" customHeight="false" outlineLevel="0" collapsed="false">
      <c r="A1342" s="13" t="s">
        <v>2201</v>
      </c>
      <c r="B1342" s="13" t="s">
        <v>2202</v>
      </c>
      <c r="C1342" s="14" t="n">
        <v>45770</v>
      </c>
      <c r="D1342" s="15" t="n">
        <v>44.08</v>
      </c>
    </row>
    <row r="1343" customFormat="false" ht="15" hidden="false" customHeight="false" outlineLevel="0" collapsed="false">
      <c r="A1343" s="13" t="s">
        <v>2203</v>
      </c>
      <c r="B1343" s="13" t="s">
        <v>2204</v>
      </c>
      <c r="C1343" s="14" t="n">
        <v>45770</v>
      </c>
      <c r="D1343" s="15" t="n">
        <v>18.17</v>
      </c>
    </row>
    <row r="1344" customFormat="false" ht="15" hidden="false" customHeight="false" outlineLevel="0" collapsed="false">
      <c r="A1344" s="13" t="s">
        <v>2205</v>
      </c>
      <c r="B1344" s="13" t="s">
        <v>1172</v>
      </c>
      <c r="C1344" s="14" t="n">
        <v>45770</v>
      </c>
      <c r="D1344" s="15" t="n">
        <v>44.34</v>
      </c>
    </row>
    <row r="1345" customFormat="false" ht="15" hidden="false" customHeight="false" outlineLevel="0" collapsed="false">
      <c r="A1345" s="13" t="s">
        <v>2206</v>
      </c>
      <c r="B1345" s="13" t="s">
        <v>934</v>
      </c>
      <c r="C1345" s="14" t="n">
        <v>45770</v>
      </c>
      <c r="D1345" s="15" t="n">
        <v>20.64</v>
      </c>
    </row>
    <row r="1346" customFormat="false" ht="15" hidden="false" customHeight="false" outlineLevel="0" collapsed="false">
      <c r="A1346" s="13" t="s">
        <v>2207</v>
      </c>
      <c r="B1346" s="13" t="s">
        <v>1528</v>
      </c>
      <c r="C1346" s="14" t="n">
        <v>45771</v>
      </c>
      <c r="D1346" s="15" t="n">
        <v>38.69</v>
      </c>
    </row>
    <row r="1347" customFormat="false" ht="15" hidden="false" customHeight="false" outlineLevel="0" collapsed="false">
      <c r="A1347" s="13" t="s">
        <v>2208</v>
      </c>
      <c r="B1347" s="13" t="s">
        <v>682</v>
      </c>
      <c r="C1347" s="14" t="n">
        <v>45771</v>
      </c>
      <c r="D1347" s="15" t="n">
        <v>46.29</v>
      </c>
    </row>
    <row r="1348" customFormat="false" ht="15" hidden="false" customHeight="false" outlineLevel="0" collapsed="false">
      <c r="A1348" s="13" t="s">
        <v>2209</v>
      </c>
      <c r="B1348" s="13" t="s">
        <v>2210</v>
      </c>
      <c r="C1348" s="14" t="n">
        <v>45771</v>
      </c>
      <c r="D1348" s="15" t="n">
        <v>16.48</v>
      </c>
    </row>
    <row r="1349" customFormat="false" ht="15" hidden="false" customHeight="false" outlineLevel="0" collapsed="false">
      <c r="A1349" s="13" t="s">
        <v>2211</v>
      </c>
      <c r="B1349" s="13" t="s">
        <v>460</v>
      </c>
      <c r="C1349" s="14" t="n">
        <v>45771</v>
      </c>
      <c r="D1349" s="15" t="n">
        <v>33.38</v>
      </c>
    </row>
    <row r="1350" customFormat="false" ht="15" hidden="false" customHeight="false" outlineLevel="0" collapsed="false">
      <c r="A1350" s="13" t="s">
        <v>2212</v>
      </c>
      <c r="B1350" s="13" t="s">
        <v>637</v>
      </c>
      <c r="C1350" s="14" t="n">
        <v>45771</v>
      </c>
      <c r="D1350" s="15" t="n">
        <v>62.01</v>
      </c>
    </row>
    <row r="1351" customFormat="false" ht="15" hidden="false" customHeight="false" outlineLevel="0" collapsed="false">
      <c r="A1351" s="13" t="s">
        <v>2213</v>
      </c>
      <c r="B1351" s="13" t="s">
        <v>188</v>
      </c>
      <c r="C1351" s="14" t="n">
        <v>45771</v>
      </c>
      <c r="D1351" s="15" t="n">
        <v>73.88</v>
      </c>
    </row>
    <row r="1352" customFormat="false" ht="15" hidden="false" customHeight="false" outlineLevel="0" collapsed="false">
      <c r="A1352" s="13" t="s">
        <v>2214</v>
      </c>
      <c r="B1352" s="13" t="s">
        <v>2215</v>
      </c>
      <c r="C1352" s="14" t="n">
        <v>45771</v>
      </c>
      <c r="D1352" s="15" t="n">
        <v>32.53</v>
      </c>
    </row>
    <row r="1353" customFormat="false" ht="15" hidden="false" customHeight="false" outlineLevel="0" collapsed="false">
      <c r="A1353" s="13" t="s">
        <v>2216</v>
      </c>
      <c r="B1353" s="13" t="s">
        <v>116</v>
      </c>
      <c r="C1353" s="14" t="n">
        <v>45771</v>
      </c>
      <c r="D1353" s="15" t="n">
        <v>39.8</v>
      </c>
    </row>
    <row r="1354" customFormat="false" ht="15" hidden="false" customHeight="false" outlineLevel="0" collapsed="false">
      <c r="A1354" s="13" t="s">
        <v>2217</v>
      </c>
      <c r="B1354" s="13" t="s">
        <v>2218</v>
      </c>
      <c r="C1354" s="14" t="n">
        <v>45771</v>
      </c>
      <c r="D1354" s="15" t="n">
        <v>44.19</v>
      </c>
    </row>
    <row r="1355" customFormat="false" ht="15" hidden="false" customHeight="false" outlineLevel="0" collapsed="false">
      <c r="A1355" s="13" t="s">
        <v>2219</v>
      </c>
      <c r="B1355" s="13" t="s">
        <v>498</v>
      </c>
      <c r="C1355" s="14" t="n">
        <v>45771</v>
      </c>
      <c r="D1355" s="15" t="n">
        <v>61.79</v>
      </c>
    </row>
    <row r="1356" customFormat="false" ht="15" hidden="false" customHeight="false" outlineLevel="0" collapsed="false">
      <c r="A1356" s="13" t="s">
        <v>2220</v>
      </c>
      <c r="B1356" s="13" t="s">
        <v>454</v>
      </c>
      <c r="C1356" s="14" t="n">
        <v>45771</v>
      </c>
      <c r="D1356" s="15" t="n">
        <v>23.15</v>
      </c>
    </row>
    <row r="1357" customFormat="false" ht="15" hidden="false" customHeight="false" outlineLevel="0" collapsed="false">
      <c r="A1357" s="13" t="s">
        <v>2221</v>
      </c>
      <c r="B1357" s="13" t="s">
        <v>989</v>
      </c>
      <c r="C1357" s="14" t="n">
        <v>45772</v>
      </c>
      <c r="D1357" s="15" t="n">
        <v>27.52</v>
      </c>
    </row>
    <row r="1358" customFormat="false" ht="15" hidden="false" customHeight="false" outlineLevel="0" collapsed="false">
      <c r="A1358" s="13" t="s">
        <v>2222</v>
      </c>
      <c r="B1358" s="13" t="s">
        <v>210</v>
      </c>
      <c r="C1358" s="14" t="n">
        <v>45772</v>
      </c>
      <c r="D1358" s="15" t="n">
        <v>17.18</v>
      </c>
    </row>
    <row r="1359" customFormat="false" ht="15" hidden="false" customHeight="false" outlineLevel="0" collapsed="false">
      <c r="A1359" s="13" t="s">
        <v>2223</v>
      </c>
      <c r="B1359" s="13" t="s">
        <v>565</v>
      </c>
      <c r="C1359" s="14" t="n">
        <v>45772</v>
      </c>
      <c r="D1359" s="15" t="n">
        <v>65.49</v>
      </c>
    </row>
    <row r="1360" customFormat="false" ht="15" hidden="false" customHeight="false" outlineLevel="0" collapsed="false">
      <c r="A1360" s="13" t="s">
        <v>2224</v>
      </c>
      <c r="B1360" s="13" t="s">
        <v>2225</v>
      </c>
      <c r="C1360" s="14" t="n">
        <v>45772</v>
      </c>
      <c r="D1360" s="15" t="n">
        <v>19.47</v>
      </c>
    </row>
    <row r="1361" customFormat="false" ht="15" hidden="false" customHeight="false" outlineLevel="0" collapsed="false">
      <c r="A1361" s="13" t="s">
        <v>2226</v>
      </c>
      <c r="B1361" s="13" t="s">
        <v>2227</v>
      </c>
      <c r="C1361" s="14" t="n">
        <v>45772</v>
      </c>
      <c r="D1361" s="15" t="n">
        <v>38.11</v>
      </c>
    </row>
    <row r="1362" customFormat="false" ht="15" hidden="false" customHeight="false" outlineLevel="0" collapsed="false">
      <c r="A1362" s="13" t="s">
        <v>2228</v>
      </c>
      <c r="B1362" s="13" t="s">
        <v>1012</v>
      </c>
      <c r="C1362" s="14" t="n">
        <v>45772</v>
      </c>
      <c r="D1362" s="15" t="n">
        <v>25.69</v>
      </c>
    </row>
    <row r="1363" customFormat="false" ht="15" hidden="false" customHeight="false" outlineLevel="0" collapsed="false">
      <c r="A1363" s="13" t="s">
        <v>2229</v>
      </c>
      <c r="B1363" s="13" t="s">
        <v>2230</v>
      </c>
      <c r="C1363" s="14" t="n">
        <v>45772</v>
      </c>
      <c r="D1363" s="15" t="n">
        <v>26.36</v>
      </c>
    </row>
    <row r="1364" customFormat="false" ht="15" hidden="false" customHeight="false" outlineLevel="0" collapsed="false">
      <c r="A1364" s="13" t="s">
        <v>2231</v>
      </c>
      <c r="B1364" s="13" t="s">
        <v>2232</v>
      </c>
      <c r="C1364" s="14" t="n">
        <v>45773</v>
      </c>
      <c r="D1364" s="15" t="n">
        <v>38.3</v>
      </c>
    </row>
    <row r="1365" customFormat="false" ht="15" hidden="false" customHeight="false" outlineLevel="0" collapsed="false">
      <c r="A1365" s="13" t="s">
        <v>2233</v>
      </c>
      <c r="B1365" s="13" t="s">
        <v>2234</v>
      </c>
      <c r="C1365" s="14" t="n">
        <v>45773</v>
      </c>
      <c r="D1365" s="15" t="n">
        <v>22.8</v>
      </c>
    </row>
    <row r="1366" customFormat="false" ht="15" hidden="false" customHeight="false" outlineLevel="0" collapsed="false">
      <c r="A1366" s="13" t="s">
        <v>2235</v>
      </c>
      <c r="B1366" s="13" t="s">
        <v>2236</v>
      </c>
      <c r="C1366" s="14" t="n">
        <v>45773</v>
      </c>
      <c r="D1366" s="15" t="n">
        <v>20.61</v>
      </c>
    </row>
    <row r="1367" customFormat="false" ht="15" hidden="false" customHeight="false" outlineLevel="0" collapsed="false">
      <c r="A1367" s="13" t="s">
        <v>2237</v>
      </c>
      <c r="B1367" s="13" t="s">
        <v>761</v>
      </c>
      <c r="C1367" s="14" t="n">
        <v>45773</v>
      </c>
      <c r="D1367" s="15" t="n">
        <v>38.89</v>
      </c>
    </row>
    <row r="1368" customFormat="false" ht="15" hidden="false" customHeight="false" outlineLevel="0" collapsed="false">
      <c r="A1368" s="13" t="s">
        <v>2238</v>
      </c>
      <c r="B1368" s="13" t="s">
        <v>2239</v>
      </c>
      <c r="C1368" s="14" t="n">
        <v>45773</v>
      </c>
      <c r="D1368" s="15" t="n">
        <v>29.61</v>
      </c>
    </row>
    <row r="1369" customFormat="false" ht="15" hidden="false" customHeight="false" outlineLevel="0" collapsed="false">
      <c r="A1369" s="13" t="s">
        <v>2240</v>
      </c>
      <c r="B1369" s="13" t="s">
        <v>2241</v>
      </c>
      <c r="C1369" s="14" t="n">
        <v>45773</v>
      </c>
      <c r="D1369" s="15" t="n">
        <v>31.73</v>
      </c>
    </row>
    <row r="1370" customFormat="false" ht="15" hidden="false" customHeight="false" outlineLevel="0" collapsed="false">
      <c r="A1370" s="13" t="s">
        <v>2242</v>
      </c>
      <c r="B1370" s="13" t="s">
        <v>2243</v>
      </c>
      <c r="C1370" s="14" t="n">
        <v>45773</v>
      </c>
      <c r="D1370" s="15" t="n">
        <v>36.74</v>
      </c>
    </row>
    <row r="1371" customFormat="false" ht="15" hidden="false" customHeight="false" outlineLevel="0" collapsed="false">
      <c r="A1371" s="13" t="s">
        <v>2244</v>
      </c>
      <c r="B1371" s="13" t="s">
        <v>1320</v>
      </c>
      <c r="C1371" s="14" t="n">
        <v>45773</v>
      </c>
      <c r="D1371" s="15" t="n">
        <v>47.02</v>
      </c>
    </row>
    <row r="1372" customFormat="false" ht="15" hidden="false" customHeight="false" outlineLevel="0" collapsed="false">
      <c r="A1372" s="13" t="s">
        <v>2245</v>
      </c>
      <c r="B1372" s="13" t="s">
        <v>2246</v>
      </c>
      <c r="C1372" s="14" t="n">
        <v>45774</v>
      </c>
      <c r="D1372" s="15" t="n">
        <v>41.95</v>
      </c>
    </row>
    <row r="1373" customFormat="false" ht="15" hidden="false" customHeight="false" outlineLevel="0" collapsed="false">
      <c r="A1373" s="13" t="s">
        <v>2247</v>
      </c>
      <c r="B1373" s="13" t="s">
        <v>2248</v>
      </c>
      <c r="C1373" s="14" t="n">
        <v>45774</v>
      </c>
      <c r="D1373" s="15" t="n">
        <v>39.72</v>
      </c>
    </row>
    <row r="1374" customFormat="false" ht="15" hidden="false" customHeight="false" outlineLevel="0" collapsed="false">
      <c r="A1374" s="13" t="s">
        <v>2249</v>
      </c>
      <c r="B1374" s="13" t="s">
        <v>824</v>
      </c>
      <c r="C1374" s="14" t="n">
        <v>45774</v>
      </c>
      <c r="D1374" s="15" t="n">
        <v>39.76</v>
      </c>
    </row>
    <row r="1375" customFormat="false" ht="15" hidden="false" customHeight="false" outlineLevel="0" collapsed="false">
      <c r="A1375" s="13" t="s">
        <v>2250</v>
      </c>
      <c r="B1375" s="13" t="s">
        <v>588</v>
      </c>
      <c r="C1375" s="14" t="n">
        <v>45774</v>
      </c>
      <c r="D1375" s="15" t="n">
        <v>37.22</v>
      </c>
    </row>
    <row r="1376" customFormat="false" ht="15" hidden="false" customHeight="false" outlineLevel="0" collapsed="false">
      <c r="A1376" s="13" t="s">
        <v>2251</v>
      </c>
      <c r="B1376" s="13" t="s">
        <v>1308</v>
      </c>
      <c r="C1376" s="14" t="n">
        <v>45774</v>
      </c>
      <c r="D1376" s="15" t="n">
        <v>61.13</v>
      </c>
    </row>
    <row r="1377" customFormat="false" ht="15" hidden="false" customHeight="false" outlineLevel="0" collapsed="false">
      <c r="A1377" s="13" t="s">
        <v>2252</v>
      </c>
      <c r="B1377" s="13" t="s">
        <v>488</v>
      </c>
      <c r="C1377" s="14" t="n">
        <v>45774</v>
      </c>
      <c r="D1377" s="15" t="n">
        <v>29.9</v>
      </c>
    </row>
    <row r="1378" customFormat="false" ht="15" hidden="false" customHeight="false" outlineLevel="0" collapsed="false">
      <c r="A1378" s="13" t="s">
        <v>2253</v>
      </c>
      <c r="B1378" s="13" t="s">
        <v>2254</v>
      </c>
      <c r="C1378" s="14" t="n">
        <v>45774</v>
      </c>
      <c r="D1378" s="15" t="n">
        <v>47.97</v>
      </c>
    </row>
    <row r="1379" customFormat="false" ht="15" hidden="false" customHeight="false" outlineLevel="0" collapsed="false">
      <c r="A1379" s="13" t="s">
        <v>2255</v>
      </c>
      <c r="B1379" s="13" t="s">
        <v>2256</v>
      </c>
      <c r="C1379" s="14" t="n">
        <v>45774</v>
      </c>
      <c r="D1379" s="15" t="n">
        <v>22.65</v>
      </c>
    </row>
    <row r="1380" customFormat="false" ht="15" hidden="false" customHeight="false" outlineLevel="0" collapsed="false">
      <c r="A1380" s="13" t="s">
        <v>2257</v>
      </c>
      <c r="B1380" s="13" t="s">
        <v>922</v>
      </c>
      <c r="C1380" s="14" t="n">
        <v>45774</v>
      </c>
      <c r="D1380" s="15" t="n">
        <v>41.67</v>
      </c>
    </row>
    <row r="1381" customFormat="false" ht="15" hidden="false" customHeight="false" outlineLevel="0" collapsed="false">
      <c r="A1381" s="13" t="s">
        <v>2258</v>
      </c>
      <c r="B1381" s="13" t="s">
        <v>1364</v>
      </c>
      <c r="C1381" s="14" t="n">
        <v>45774</v>
      </c>
      <c r="D1381" s="15" t="n">
        <v>28.53</v>
      </c>
    </row>
    <row r="1382" customFormat="false" ht="15" hidden="false" customHeight="false" outlineLevel="0" collapsed="false">
      <c r="A1382" s="13" t="s">
        <v>2259</v>
      </c>
      <c r="B1382" s="13" t="s">
        <v>2260</v>
      </c>
      <c r="C1382" s="14" t="n">
        <v>45774</v>
      </c>
      <c r="D1382" s="15" t="n">
        <v>36.2</v>
      </c>
    </row>
    <row r="1383" customFormat="false" ht="15" hidden="false" customHeight="false" outlineLevel="0" collapsed="false">
      <c r="A1383" s="13" t="s">
        <v>2261</v>
      </c>
      <c r="B1383" s="13" t="s">
        <v>1766</v>
      </c>
      <c r="C1383" s="14" t="n">
        <v>45775</v>
      </c>
      <c r="D1383" s="15" t="n">
        <v>50.72</v>
      </c>
    </row>
    <row r="1384" customFormat="false" ht="15" hidden="false" customHeight="false" outlineLevel="0" collapsed="false">
      <c r="A1384" s="13" t="s">
        <v>2262</v>
      </c>
      <c r="B1384" s="13" t="s">
        <v>2263</v>
      </c>
      <c r="C1384" s="14" t="n">
        <v>45775</v>
      </c>
      <c r="D1384" s="15" t="n">
        <v>16.29</v>
      </c>
    </row>
    <row r="1385" customFormat="false" ht="15" hidden="false" customHeight="false" outlineLevel="0" collapsed="false">
      <c r="A1385" s="13" t="s">
        <v>2264</v>
      </c>
      <c r="B1385" s="13" t="s">
        <v>1336</v>
      </c>
      <c r="C1385" s="14" t="n">
        <v>45775</v>
      </c>
      <c r="D1385" s="15" t="n">
        <v>64.56</v>
      </c>
    </row>
    <row r="1386" customFormat="false" ht="15" hidden="false" customHeight="false" outlineLevel="0" collapsed="false">
      <c r="A1386" s="13" t="s">
        <v>2265</v>
      </c>
      <c r="B1386" s="13" t="s">
        <v>1854</v>
      </c>
      <c r="C1386" s="14" t="n">
        <v>45775</v>
      </c>
      <c r="D1386" s="15" t="n">
        <v>65.21</v>
      </c>
    </row>
    <row r="1387" customFormat="false" ht="15" hidden="false" customHeight="false" outlineLevel="0" collapsed="false">
      <c r="A1387" s="13" t="s">
        <v>2266</v>
      </c>
      <c r="B1387" s="13" t="s">
        <v>701</v>
      </c>
      <c r="C1387" s="14" t="n">
        <v>45775</v>
      </c>
      <c r="D1387" s="15" t="n">
        <v>18.31</v>
      </c>
    </row>
    <row r="1388" customFormat="false" ht="15" hidden="false" customHeight="false" outlineLevel="0" collapsed="false">
      <c r="A1388" s="13" t="s">
        <v>2267</v>
      </c>
      <c r="B1388" s="13" t="s">
        <v>2268</v>
      </c>
      <c r="C1388" s="14" t="n">
        <v>45775</v>
      </c>
      <c r="D1388" s="15" t="n">
        <v>20.2</v>
      </c>
    </row>
    <row r="1389" customFormat="false" ht="15" hidden="false" customHeight="false" outlineLevel="0" collapsed="false">
      <c r="A1389" s="13" t="s">
        <v>2269</v>
      </c>
      <c r="B1389" s="13" t="s">
        <v>335</v>
      </c>
      <c r="C1389" s="14" t="n">
        <v>45775</v>
      </c>
      <c r="D1389" s="15" t="n">
        <v>37.16</v>
      </c>
    </row>
    <row r="1390" customFormat="false" ht="15" hidden="false" customHeight="false" outlineLevel="0" collapsed="false">
      <c r="A1390" s="13" t="s">
        <v>2270</v>
      </c>
      <c r="B1390" s="13" t="s">
        <v>146</v>
      </c>
      <c r="C1390" s="14" t="n">
        <v>45775</v>
      </c>
      <c r="D1390" s="15" t="n">
        <v>41.73</v>
      </c>
    </row>
    <row r="1391" customFormat="false" ht="15" hidden="false" customHeight="false" outlineLevel="0" collapsed="false">
      <c r="A1391" s="13" t="s">
        <v>2271</v>
      </c>
      <c r="B1391" s="13" t="s">
        <v>108</v>
      </c>
      <c r="C1391" s="14" t="n">
        <v>45775</v>
      </c>
      <c r="D1391" s="15" t="n">
        <v>36.33</v>
      </c>
    </row>
    <row r="1392" customFormat="false" ht="15" hidden="false" customHeight="false" outlineLevel="0" collapsed="false">
      <c r="A1392" s="13" t="s">
        <v>2272</v>
      </c>
      <c r="B1392" s="13" t="s">
        <v>2273</v>
      </c>
      <c r="C1392" s="14" t="n">
        <v>45776</v>
      </c>
      <c r="D1392" s="15" t="n">
        <v>32.68</v>
      </c>
    </row>
    <row r="1393" customFormat="false" ht="15" hidden="false" customHeight="false" outlineLevel="0" collapsed="false">
      <c r="A1393" s="13" t="s">
        <v>2274</v>
      </c>
      <c r="B1393" s="13" t="s">
        <v>1697</v>
      </c>
      <c r="C1393" s="14" t="n">
        <v>45776</v>
      </c>
      <c r="D1393" s="15" t="n">
        <v>30.5</v>
      </c>
    </row>
    <row r="1394" customFormat="false" ht="15" hidden="false" customHeight="false" outlineLevel="0" collapsed="false">
      <c r="A1394" s="13" t="s">
        <v>2275</v>
      </c>
      <c r="B1394" s="13" t="s">
        <v>771</v>
      </c>
      <c r="C1394" s="14" t="n">
        <v>45776</v>
      </c>
      <c r="D1394" s="15" t="n">
        <v>39.75</v>
      </c>
    </row>
    <row r="1395" customFormat="false" ht="15" hidden="false" customHeight="false" outlineLevel="0" collapsed="false">
      <c r="A1395" s="13" t="s">
        <v>2276</v>
      </c>
      <c r="B1395" s="13" t="s">
        <v>2277</v>
      </c>
      <c r="C1395" s="14" t="n">
        <v>45776</v>
      </c>
      <c r="D1395" s="15" t="n">
        <v>30.5</v>
      </c>
    </row>
    <row r="1396" customFormat="false" ht="15" hidden="false" customHeight="false" outlineLevel="0" collapsed="false">
      <c r="A1396" s="13" t="s">
        <v>2278</v>
      </c>
      <c r="B1396" s="13" t="s">
        <v>2279</v>
      </c>
      <c r="C1396" s="14" t="n">
        <v>45776</v>
      </c>
      <c r="D1396" s="15" t="n">
        <v>13.83</v>
      </c>
    </row>
    <row r="1397" customFormat="false" ht="15" hidden="false" customHeight="false" outlineLevel="0" collapsed="false">
      <c r="A1397" s="13" t="s">
        <v>2280</v>
      </c>
      <c r="B1397" s="13" t="s">
        <v>2281</v>
      </c>
      <c r="C1397" s="14" t="n">
        <v>45776</v>
      </c>
      <c r="D1397" s="15" t="n">
        <v>29.51</v>
      </c>
    </row>
    <row r="1398" customFormat="false" ht="15" hidden="false" customHeight="false" outlineLevel="0" collapsed="false">
      <c r="A1398" s="13" t="s">
        <v>2282</v>
      </c>
      <c r="B1398" s="13" t="s">
        <v>480</v>
      </c>
      <c r="C1398" s="14" t="n">
        <v>45776</v>
      </c>
      <c r="D1398" s="15" t="n">
        <v>38.88</v>
      </c>
    </row>
    <row r="1399" customFormat="false" ht="15" hidden="false" customHeight="false" outlineLevel="0" collapsed="false">
      <c r="A1399" s="13" t="s">
        <v>2283</v>
      </c>
      <c r="B1399" s="13" t="s">
        <v>2284</v>
      </c>
      <c r="C1399" s="14" t="n">
        <v>45776</v>
      </c>
      <c r="D1399" s="15" t="n">
        <v>22.64</v>
      </c>
    </row>
    <row r="1400" customFormat="false" ht="15" hidden="false" customHeight="false" outlineLevel="0" collapsed="false">
      <c r="A1400" s="13" t="s">
        <v>2285</v>
      </c>
      <c r="B1400" s="13" t="s">
        <v>450</v>
      </c>
      <c r="C1400" s="14" t="n">
        <v>45776</v>
      </c>
      <c r="D1400" s="15" t="n">
        <v>50.49</v>
      </c>
    </row>
    <row r="1401" customFormat="false" ht="15" hidden="false" customHeight="false" outlineLevel="0" collapsed="false">
      <c r="A1401" s="13" t="s">
        <v>2286</v>
      </c>
      <c r="B1401" s="13" t="s">
        <v>2287</v>
      </c>
      <c r="C1401" s="14" t="n">
        <v>45776</v>
      </c>
      <c r="D1401" s="15" t="n">
        <v>78.15</v>
      </c>
    </row>
    <row r="1402" customFormat="false" ht="15" hidden="false" customHeight="false" outlineLevel="0" collapsed="false">
      <c r="A1402" s="13" t="s">
        <v>2288</v>
      </c>
      <c r="B1402" s="13" t="s">
        <v>2289</v>
      </c>
      <c r="C1402" s="14" t="n">
        <v>45776</v>
      </c>
      <c r="D1402" s="15" t="n">
        <v>26.43</v>
      </c>
    </row>
    <row r="1403" customFormat="false" ht="15" hidden="false" customHeight="false" outlineLevel="0" collapsed="false">
      <c r="A1403" s="13" t="s">
        <v>2290</v>
      </c>
      <c r="B1403" s="13" t="s">
        <v>1569</v>
      </c>
      <c r="C1403" s="14" t="n">
        <v>45777</v>
      </c>
      <c r="D1403" s="15" t="n">
        <v>24.26</v>
      </c>
    </row>
    <row r="1404" customFormat="false" ht="15" hidden="false" customHeight="false" outlineLevel="0" collapsed="false">
      <c r="A1404" s="13" t="s">
        <v>2291</v>
      </c>
      <c r="B1404" s="13" t="s">
        <v>458</v>
      </c>
      <c r="C1404" s="14" t="n">
        <v>45777</v>
      </c>
      <c r="D1404" s="15" t="n">
        <v>41.96</v>
      </c>
    </row>
    <row r="1405" customFormat="false" ht="15" hidden="false" customHeight="false" outlineLevel="0" collapsed="false">
      <c r="A1405" s="13" t="s">
        <v>2292</v>
      </c>
      <c r="B1405" s="13" t="s">
        <v>283</v>
      </c>
      <c r="C1405" s="14" t="n">
        <v>45777</v>
      </c>
      <c r="D1405" s="15" t="n">
        <v>49.81</v>
      </c>
    </row>
    <row r="1406" customFormat="false" ht="15" hidden="false" customHeight="false" outlineLevel="0" collapsed="false">
      <c r="A1406" s="13" t="s">
        <v>2293</v>
      </c>
      <c r="B1406" s="13" t="s">
        <v>517</v>
      </c>
      <c r="C1406" s="14" t="n">
        <v>45777</v>
      </c>
      <c r="D1406" s="15" t="n">
        <v>49.67</v>
      </c>
    </row>
    <row r="1407" customFormat="false" ht="15" hidden="false" customHeight="false" outlineLevel="0" collapsed="false">
      <c r="A1407" s="13" t="s">
        <v>2294</v>
      </c>
      <c r="B1407" s="13" t="s">
        <v>410</v>
      </c>
      <c r="C1407" s="14" t="n">
        <v>45777</v>
      </c>
      <c r="D1407" s="15" t="n">
        <v>36.82</v>
      </c>
    </row>
    <row r="1408" customFormat="false" ht="15" hidden="false" customHeight="false" outlineLevel="0" collapsed="false">
      <c r="A1408" s="13" t="s">
        <v>2295</v>
      </c>
      <c r="B1408" s="13" t="s">
        <v>673</v>
      </c>
      <c r="C1408" s="14" t="n">
        <v>45777</v>
      </c>
      <c r="D1408" s="15" t="n">
        <v>32.67</v>
      </c>
    </row>
    <row r="1409" customFormat="false" ht="15" hidden="false" customHeight="false" outlineLevel="0" collapsed="false">
      <c r="A1409" s="13" t="s">
        <v>2296</v>
      </c>
      <c r="B1409" s="13" t="s">
        <v>874</v>
      </c>
      <c r="C1409" s="14" t="n">
        <v>45777</v>
      </c>
      <c r="D1409" s="15" t="n">
        <v>38.99</v>
      </c>
    </row>
    <row r="1410" customFormat="false" ht="15" hidden="false" customHeight="false" outlineLevel="0" collapsed="false">
      <c r="A1410" s="13" t="s">
        <v>2297</v>
      </c>
      <c r="B1410" s="13" t="s">
        <v>510</v>
      </c>
      <c r="C1410" s="14" t="n">
        <v>45777</v>
      </c>
      <c r="D1410" s="15" t="n">
        <v>46.49</v>
      </c>
    </row>
    <row r="1411" customFormat="false" ht="15" hidden="false" customHeight="false" outlineLevel="0" collapsed="false">
      <c r="A1411" s="13" t="s">
        <v>2298</v>
      </c>
      <c r="B1411" s="13" t="s">
        <v>2299</v>
      </c>
      <c r="C1411" s="14" t="n">
        <v>45777</v>
      </c>
      <c r="D1411" s="15" t="n">
        <v>13.81</v>
      </c>
    </row>
    <row r="1412" customFormat="false" ht="15" hidden="false" customHeight="false" outlineLevel="0" collapsed="false">
      <c r="A1412" s="13" t="s">
        <v>2300</v>
      </c>
      <c r="B1412" s="13" t="s">
        <v>1486</v>
      </c>
      <c r="C1412" s="14" t="n">
        <v>45777</v>
      </c>
      <c r="D1412" s="15" t="n">
        <v>66.01</v>
      </c>
    </row>
    <row r="1413" customFormat="false" ht="15" hidden="false" customHeight="false" outlineLevel="0" collapsed="false">
      <c r="A1413" s="13" t="s">
        <v>2301</v>
      </c>
      <c r="B1413" s="13" t="s">
        <v>2302</v>
      </c>
      <c r="C1413" s="14" t="n">
        <v>45777</v>
      </c>
      <c r="D1413" s="15" t="n">
        <v>27.18</v>
      </c>
    </row>
    <row r="1414" customFormat="false" ht="15" hidden="false" customHeight="false" outlineLevel="0" collapsed="false">
      <c r="A1414" s="13" t="s">
        <v>2303</v>
      </c>
      <c r="B1414" s="13" t="s">
        <v>2304</v>
      </c>
      <c r="C1414" s="14" t="n">
        <v>45778</v>
      </c>
      <c r="D1414" s="15" t="n">
        <v>23.57</v>
      </c>
    </row>
    <row r="1415" customFormat="false" ht="15" hidden="false" customHeight="false" outlineLevel="0" collapsed="false">
      <c r="A1415" s="13" t="s">
        <v>2305</v>
      </c>
      <c r="B1415" s="13" t="s">
        <v>558</v>
      </c>
      <c r="C1415" s="14" t="n">
        <v>45778</v>
      </c>
      <c r="D1415" s="15" t="n">
        <v>46.04</v>
      </c>
    </row>
    <row r="1416" customFormat="false" ht="15" hidden="false" customHeight="false" outlineLevel="0" collapsed="false">
      <c r="A1416" s="13" t="s">
        <v>2306</v>
      </c>
      <c r="B1416" s="13" t="s">
        <v>1770</v>
      </c>
      <c r="C1416" s="14" t="n">
        <v>45778</v>
      </c>
      <c r="D1416" s="15" t="n">
        <v>52.13</v>
      </c>
    </row>
    <row r="1417" customFormat="false" ht="15" hidden="false" customHeight="false" outlineLevel="0" collapsed="false">
      <c r="A1417" s="13" t="s">
        <v>2307</v>
      </c>
      <c r="B1417" s="13" t="s">
        <v>2308</v>
      </c>
      <c r="C1417" s="14" t="n">
        <v>45778</v>
      </c>
      <c r="D1417" s="15" t="n">
        <v>35.84</v>
      </c>
    </row>
    <row r="1418" customFormat="false" ht="15" hidden="false" customHeight="false" outlineLevel="0" collapsed="false">
      <c r="A1418" s="13" t="s">
        <v>2309</v>
      </c>
      <c r="B1418" s="13" t="s">
        <v>2310</v>
      </c>
      <c r="C1418" s="14" t="n">
        <v>45778</v>
      </c>
      <c r="D1418" s="15" t="n">
        <v>54.65</v>
      </c>
    </row>
    <row r="1419" customFormat="false" ht="15" hidden="false" customHeight="false" outlineLevel="0" collapsed="false">
      <c r="A1419" s="13" t="s">
        <v>2311</v>
      </c>
      <c r="B1419" s="13" t="s">
        <v>2312</v>
      </c>
      <c r="C1419" s="14" t="n">
        <v>45778</v>
      </c>
      <c r="D1419" s="15" t="n">
        <v>37.28</v>
      </c>
    </row>
    <row r="1420" customFormat="false" ht="15" hidden="false" customHeight="false" outlineLevel="0" collapsed="false">
      <c r="A1420" s="13" t="s">
        <v>2313</v>
      </c>
      <c r="B1420" s="13" t="s">
        <v>1595</v>
      </c>
      <c r="C1420" s="14" t="n">
        <v>45778</v>
      </c>
      <c r="D1420" s="15" t="n">
        <v>51</v>
      </c>
    </row>
    <row r="1421" customFormat="false" ht="15" hidden="false" customHeight="false" outlineLevel="0" collapsed="false">
      <c r="A1421" s="13" t="s">
        <v>2314</v>
      </c>
      <c r="B1421" s="13" t="s">
        <v>1519</v>
      </c>
      <c r="C1421" s="14" t="n">
        <v>45778</v>
      </c>
      <c r="D1421" s="15" t="n">
        <v>14.51</v>
      </c>
    </row>
    <row r="1422" customFormat="false" ht="15" hidden="false" customHeight="false" outlineLevel="0" collapsed="false">
      <c r="A1422" s="13" t="s">
        <v>2315</v>
      </c>
      <c r="B1422" s="13" t="s">
        <v>842</v>
      </c>
      <c r="C1422" s="14" t="n">
        <v>45778</v>
      </c>
      <c r="D1422" s="15" t="n">
        <v>29.39</v>
      </c>
    </row>
    <row r="1423" customFormat="false" ht="15" hidden="false" customHeight="false" outlineLevel="0" collapsed="false">
      <c r="A1423" s="13" t="s">
        <v>2316</v>
      </c>
      <c r="B1423" s="13" t="s">
        <v>1297</v>
      </c>
      <c r="C1423" s="14" t="n">
        <v>45778</v>
      </c>
      <c r="D1423" s="15" t="n">
        <v>34.87</v>
      </c>
    </row>
    <row r="1424" customFormat="false" ht="15" hidden="false" customHeight="false" outlineLevel="0" collapsed="false">
      <c r="A1424" s="13" t="s">
        <v>2317</v>
      </c>
      <c r="B1424" s="13" t="s">
        <v>253</v>
      </c>
      <c r="C1424" s="14" t="n">
        <v>45778</v>
      </c>
      <c r="D1424" s="15" t="n">
        <v>53.9</v>
      </c>
    </row>
    <row r="1425" customFormat="false" ht="15" hidden="false" customHeight="false" outlineLevel="0" collapsed="false">
      <c r="A1425" s="13" t="s">
        <v>2318</v>
      </c>
      <c r="B1425" s="13" t="s">
        <v>2142</v>
      </c>
      <c r="C1425" s="14" t="n">
        <v>45779</v>
      </c>
      <c r="D1425" s="15" t="n">
        <v>28.44</v>
      </c>
    </row>
    <row r="1426" customFormat="false" ht="15" hidden="false" customHeight="false" outlineLevel="0" collapsed="false">
      <c r="A1426" s="13" t="s">
        <v>2319</v>
      </c>
      <c r="B1426" s="13" t="s">
        <v>2320</v>
      </c>
      <c r="C1426" s="14" t="n">
        <v>45779</v>
      </c>
      <c r="D1426" s="15" t="n">
        <v>71.48</v>
      </c>
    </row>
    <row r="1427" customFormat="false" ht="15" hidden="false" customHeight="false" outlineLevel="0" collapsed="false">
      <c r="A1427" s="13" t="s">
        <v>2321</v>
      </c>
      <c r="B1427" s="13" t="s">
        <v>1325</v>
      </c>
      <c r="C1427" s="14" t="n">
        <v>45779</v>
      </c>
      <c r="D1427" s="15" t="n">
        <v>25.84</v>
      </c>
    </row>
    <row r="1428" customFormat="false" ht="15" hidden="false" customHeight="false" outlineLevel="0" collapsed="false">
      <c r="A1428" s="13" t="s">
        <v>2322</v>
      </c>
      <c r="B1428" s="13" t="s">
        <v>1132</v>
      </c>
      <c r="C1428" s="14" t="n">
        <v>45779</v>
      </c>
      <c r="D1428" s="15" t="n">
        <v>57.93</v>
      </c>
    </row>
    <row r="1429" customFormat="false" ht="15" hidden="false" customHeight="false" outlineLevel="0" collapsed="false">
      <c r="A1429" s="13" t="s">
        <v>2323</v>
      </c>
      <c r="B1429" s="13" t="s">
        <v>538</v>
      </c>
      <c r="C1429" s="14" t="n">
        <v>45779</v>
      </c>
      <c r="D1429" s="15" t="n">
        <v>83.87</v>
      </c>
    </row>
    <row r="1430" customFormat="false" ht="15" hidden="false" customHeight="false" outlineLevel="0" collapsed="false">
      <c r="A1430" s="13" t="s">
        <v>2324</v>
      </c>
      <c r="B1430" s="13" t="s">
        <v>1362</v>
      </c>
      <c r="C1430" s="14" t="n">
        <v>45779</v>
      </c>
      <c r="D1430" s="15" t="n">
        <v>28.69</v>
      </c>
    </row>
    <row r="1431" customFormat="false" ht="15" hidden="false" customHeight="false" outlineLevel="0" collapsed="false">
      <c r="A1431" s="13" t="s">
        <v>2325</v>
      </c>
      <c r="B1431" s="13" t="s">
        <v>1852</v>
      </c>
      <c r="C1431" s="14" t="n">
        <v>45779</v>
      </c>
      <c r="D1431" s="15" t="n">
        <v>35.96</v>
      </c>
    </row>
    <row r="1432" customFormat="false" ht="15" hidden="false" customHeight="false" outlineLevel="0" collapsed="false">
      <c r="A1432" s="13" t="s">
        <v>2326</v>
      </c>
      <c r="B1432" s="13" t="s">
        <v>2327</v>
      </c>
      <c r="C1432" s="14" t="n">
        <v>45779</v>
      </c>
      <c r="D1432" s="15" t="n">
        <v>26.65</v>
      </c>
    </row>
    <row r="1433" customFormat="false" ht="15" hidden="false" customHeight="false" outlineLevel="0" collapsed="false">
      <c r="A1433" s="13" t="s">
        <v>2328</v>
      </c>
      <c r="B1433" s="13" t="s">
        <v>2329</v>
      </c>
      <c r="C1433" s="14" t="n">
        <v>45780</v>
      </c>
      <c r="D1433" s="15" t="n">
        <v>52.97</v>
      </c>
    </row>
    <row r="1434" customFormat="false" ht="15" hidden="false" customHeight="false" outlineLevel="0" collapsed="false">
      <c r="A1434" s="13" t="s">
        <v>2330</v>
      </c>
      <c r="B1434" s="13" t="s">
        <v>1862</v>
      </c>
      <c r="C1434" s="14" t="n">
        <v>45780</v>
      </c>
      <c r="D1434" s="15" t="n">
        <v>47.39</v>
      </c>
    </row>
    <row r="1435" customFormat="false" ht="15" hidden="false" customHeight="false" outlineLevel="0" collapsed="false">
      <c r="A1435" s="13" t="s">
        <v>2331</v>
      </c>
      <c r="B1435" s="13" t="s">
        <v>2199</v>
      </c>
      <c r="C1435" s="14" t="n">
        <v>45780</v>
      </c>
      <c r="D1435" s="15" t="n">
        <v>55.55</v>
      </c>
    </row>
    <row r="1436" customFormat="false" ht="15" hidden="false" customHeight="false" outlineLevel="0" collapsed="false">
      <c r="A1436" s="13" t="s">
        <v>2332</v>
      </c>
      <c r="B1436" s="13" t="s">
        <v>959</v>
      </c>
      <c r="C1436" s="14" t="n">
        <v>45780</v>
      </c>
      <c r="D1436" s="15" t="n">
        <v>57.66</v>
      </c>
    </row>
    <row r="1437" customFormat="false" ht="15" hidden="false" customHeight="false" outlineLevel="0" collapsed="false">
      <c r="A1437" s="13" t="s">
        <v>2333</v>
      </c>
      <c r="B1437" s="13" t="s">
        <v>2334</v>
      </c>
      <c r="C1437" s="14" t="n">
        <v>45780</v>
      </c>
      <c r="D1437" s="15" t="n">
        <v>25.23</v>
      </c>
    </row>
    <row r="1438" customFormat="false" ht="15" hidden="false" customHeight="false" outlineLevel="0" collapsed="false">
      <c r="A1438" s="13" t="s">
        <v>2335</v>
      </c>
      <c r="B1438" s="13" t="s">
        <v>2336</v>
      </c>
      <c r="C1438" s="14" t="n">
        <v>45780</v>
      </c>
      <c r="D1438" s="15" t="n">
        <v>23.31</v>
      </c>
    </row>
    <row r="1439" customFormat="false" ht="15" hidden="false" customHeight="false" outlineLevel="0" collapsed="false">
      <c r="A1439" s="13" t="s">
        <v>2337</v>
      </c>
      <c r="B1439" s="13" t="s">
        <v>2338</v>
      </c>
      <c r="C1439" s="14" t="n">
        <v>45780</v>
      </c>
      <c r="D1439" s="15" t="n">
        <v>22.33</v>
      </c>
    </row>
    <row r="1440" customFormat="false" ht="15" hidden="false" customHeight="false" outlineLevel="0" collapsed="false">
      <c r="A1440" s="13" t="s">
        <v>2339</v>
      </c>
      <c r="B1440" s="13" t="s">
        <v>642</v>
      </c>
      <c r="C1440" s="14" t="n">
        <v>45780</v>
      </c>
      <c r="D1440" s="15" t="n">
        <v>31.26</v>
      </c>
    </row>
    <row r="1441" customFormat="false" ht="15" hidden="false" customHeight="false" outlineLevel="0" collapsed="false">
      <c r="A1441" s="13" t="s">
        <v>2340</v>
      </c>
      <c r="B1441" s="13" t="s">
        <v>2341</v>
      </c>
      <c r="C1441" s="14" t="n">
        <v>45780</v>
      </c>
      <c r="D1441" s="15" t="n">
        <v>23.2</v>
      </c>
    </row>
    <row r="1442" customFormat="false" ht="15" hidden="false" customHeight="false" outlineLevel="0" collapsed="false">
      <c r="A1442" s="13" t="s">
        <v>2342</v>
      </c>
      <c r="B1442" s="13" t="s">
        <v>620</v>
      </c>
      <c r="C1442" s="14" t="n">
        <v>45780</v>
      </c>
      <c r="D1442" s="15" t="n">
        <v>23.13</v>
      </c>
    </row>
    <row r="1443" customFormat="false" ht="15" hidden="false" customHeight="false" outlineLevel="0" collapsed="false">
      <c r="A1443" s="13" t="s">
        <v>2343</v>
      </c>
      <c r="B1443" s="13" t="s">
        <v>2344</v>
      </c>
      <c r="C1443" s="14" t="n">
        <v>45780</v>
      </c>
      <c r="D1443" s="15" t="n">
        <v>41.4</v>
      </c>
    </row>
    <row r="1444" customFormat="false" ht="15" hidden="false" customHeight="false" outlineLevel="0" collapsed="false">
      <c r="A1444" s="13" t="s">
        <v>2345</v>
      </c>
      <c r="B1444" s="13" t="s">
        <v>1401</v>
      </c>
      <c r="C1444" s="14" t="n">
        <v>45781</v>
      </c>
      <c r="D1444" s="15" t="n">
        <v>30.85</v>
      </c>
    </row>
    <row r="1445" customFormat="false" ht="15" hidden="false" customHeight="false" outlineLevel="0" collapsed="false">
      <c r="A1445" s="13" t="s">
        <v>2346</v>
      </c>
      <c r="B1445" s="13" t="s">
        <v>2347</v>
      </c>
      <c r="C1445" s="14" t="n">
        <v>45781</v>
      </c>
      <c r="D1445" s="15" t="n">
        <v>25.4</v>
      </c>
    </row>
    <row r="1446" customFormat="false" ht="15" hidden="false" customHeight="false" outlineLevel="0" collapsed="false">
      <c r="A1446" s="13" t="s">
        <v>2348</v>
      </c>
      <c r="B1446" s="13" t="s">
        <v>2349</v>
      </c>
      <c r="C1446" s="14" t="n">
        <v>45781</v>
      </c>
      <c r="D1446" s="15" t="n">
        <v>30.75</v>
      </c>
    </row>
    <row r="1447" customFormat="false" ht="15" hidden="false" customHeight="false" outlineLevel="0" collapsed="false">
      <c r="A1447" s="13" t="s">
        <v>2350</v>
      </c>
      <c r="B1447" s="13" t="s">
        <v>2351</v>
      </c>
      <c r="C1447" s="14" t="n">
        <v>45781</v>
      </c>
      <c r="D1447" s="15" t="n">
        <v>61.38</v>
      </c>
    </row>
    <row r="1448" customFormat="false" ht="15" hidden="false" customHeight="false" outlineLevel="0" collapsed="false">
      <c r="A1448" s="13" t="s">
        <v>2352</v>
      </c>
      <c r="B1448" s="13" t="s">
        <v>2353</v>
      </c>
      <c r="C1448" s="14" t="n">
        <v>45781</v>
      </c>
      <c r="D1448" s="15" t="n">
        <v>55.87</v>
      </c>
    </row>
    <row r="1449" customFormat="false" ht="15" hidden="false" customHeight="false" outlineLevel="0" collapsed="false">
      <c r="A1449" s="13" t="s">
        <v>2354</v>
      </c>
      <c r="B1449" s="13" t="s">
        <v>168</v>
      </c>
      <c r="C1449" s="14" t="n">
        <v>45781</v>
      </c>
      <c r="D1449" s="15" t="n">
        <v>42.49</v>
      </c>
    </row>
    <row r="1450" customFormat="false" ht="15" hidden="false" customHeight="false" outlineLevel="0" collapsed="false">
      <c r="A1450" s="13" t="s">
        <v>2355</v>
      </c>
      <c r="B1450" s="13" t="s">
        <v>525</v>
      </c>
      <c r="C1450" s="14" t="n">
        <v>45781</v>
      </c>
      <c r="D1450" s="15" t="n">
        <v>19.03</v>
      </c>
    </row>
    <row r="1451" customFormat="false" ht="15" hidden="false" customHeight="false" outlineLevel="0" collapsed="false">
      <c r="A1451" s="13" t="s">
        <v>2356</v>
      </c>
      <c r="B1451" s="13" t="s">
        <v>1226</v>
      </c>
      <c r="C1451" s="14" t="n">
        <v>45781</v>
      </c>
      <c r="D1451" s="15" t="n">
        <v>39.82</v>
      </c>
    </row>
    <row r="1452" customFormat="false" ht="15" hidden="false" customHeight="false" outlineLevel="0" collapsed="false">
      <c r="A1452" s="13" t="s">
        <v>2357</v>
      </c>
      <c r="B1452" s="13" t="s">
        <v>2358</v>
      </c>
      <c r="C1452" s="14" t="n">
        <v>45782</v>
      </c>
      <c r="D1452" s="15" t="n">
        <v>10.51</v>
      </c>
    </row>
    <row r="1453" customFormat="false" ht="15" hidden="false" customHeight="false" outlineLevel="0" collapsed="false">
      <c r="A1453" s="13" t="s">
        <v>2359</v>
      </c>
      <c r="B1453" s="13" t="s">
        <v>150</v>
      </c>
      <c r="C1453" s="14" t="n">
        <v>45782</v>
      </c>
      <c r="D1453" s="15" t="n">
        <v>46.19</v>
      </c>
    </row>
    <row r="1454" customFormat="false" ht="15" hidden="false" customHeight="false" outlineLevel="0" collapsed="false">
      <c r="A1454" s="13" t="s">
        <v>2360</v>
      </c>
      <c r="B1454" s="13" t="s">
        <v>1675</v>
      </c>
      <c r="C1454" s="14" t="n">
        <v>45782</v>
      </c>
      <c r="D1454" s="15" t="n">
        <v>23.78</v>
      </c>
    </row>
    <row r="1455" customFormat="false" ht="15" hidden="false" customHeight="false" outlineLevel="0" collapsed="false">
      <c r="A1455" s="13" t="s">
        <v>2361</v>
      </c>
      <c r="B1455" s="13" t="s">
        <v>1469</v>
      </c>
      <c r="C1455" s="14" t="n">
        <v>45782</v>
      </c>
      <c r="D1455" s="15" t="n">
        <v>57.69</v>
      </c>
    </row>
    <row r="1456" customFormat="false" ht="15" hidden="false" customHeight="false" outlineLevel="0" collapsed="false">
      <c r="A1456" s="13" t="s">
        <v>2362</v>
      </c>
      <c r="B1456" s="13" t="s">
        <v>1856</v>
      </c>
      <c r="C1456" s="14" t="n">
        <v>45782</v>
      </c>
      <c r="D1456" s="15" t="n">
        <v>31.63</v>
      </c>
    </row>
    <row r="1457" customFormat="false" ht="15" hidden="false" customHeight="false" outlineLevel="0" collapsed="false">
      <c r="A1457" s="13" t="s">
        <v>2363</v>
      </c>
      <c r="B1457" s="13" t="s">
        <v>2364</v>
      </c>
      <c r="C1457" s="14" t="n">
        <v>45783</v>
      </c>
      <c r="D1457" s="15" t="n">
        <v>23.74</v>
      </c>
    </row>
    <row r="1458" customFormat="false" ht="15" hidden="false" customHeight="false" outlineLevel="0" collapsed="false">
      <c r="A1458" s="13" t="s">
        <v>2365</v>
      </c>
      <c r="B1458" s="13" t="s">
        <v>2366</v>
      </c>
      <c r="C1458" s="14" t="n">
        <v>45783</v>
      </c>
      <c r="D1458" s="15" t="n">
        <v>37.89</v>
      </c>
    </row>
    <row r="1459" customFormat="false" ht="15" hidden="false" customHeight="false" outlineLevel="0" collapsed="false">
      <c r="A1459" s="13" t="s">
        <v>2367</v>
      </c>
      <c r="B1459" s="13" t="s">
        <v>227</v>
      </c>
      <c r="C1459" s="14" t="n">
        <v>45783</v>
      </c>
      <c r="D1459" s="15" t="n">
        <v>32.55</v>
      </c>
    </row>
    <row r="1460" customFormat="false" ht="15" hidden="false" customHeight="false" outlineLevel="0" collapsed="false">
      <c r="A1460" s="13" t="s">
        <v>2368</v>
      </c>
      <c r="B1460" s="13" t="s">
        <v>1842</v>
      </c>
      <c r="C1460" s="14" t="n">
        <v>45783</v>
      </c>
      <c r="D1460" s="15" t="n">
        <v>27.01</v>
      </c>
    </row>
    <row r="1461" customFormat="false" ht="15" hidden="false" customHeight="false" outlineLevel="0" collapsed="false">
      <c r="A1461" s="13" t="s">
        <v>2369</v>
      </c>
      <c r="B1461" s="13" t="s">
        <v>2370</v>
      </c>
      <c r="C1461" s="14" t="n">
        <v>45783</v>
      </c>
      <c r="D1461" s="15" t="n">
        <v>46.69</v>
      </c>
    </row>
    <row r="1462" customFormat="false" ht="15" hidden="false" customHeight="false" outlineLevel="0" collapsed="false">
      <c r="A1462" s="13" t="s">
        <v>2371</v>
      </c>
      <c r="B1462" s="13" t="s">
        <v>138</v>
      </c>
      <c r="C1462" s="14" t="n">
        <v>45783</v>
      </c>
      <c r="D1462" s="15" t="n">
        <v>65.27</v>
      </c>
    </row>
    <row r="1463" customFormat="false" ht="15" hidden="false" customHeight="false" outlineLevel="0" collapsed="false">
      <c r="A1463" s="13" t="s">
        <v>2372</v>
      </c>
      <c r="B1463" s="13" t="s">
        <v>188</v>
      </c>
      <c r="C1463" s="14" t="n">
        <v>45783</v>
      </c>
      <c r="D1463" s="15" t="n">
        <v>24.61</v>
      </c>
    </row>
    <row r="1464" customFormat="false" ht="15" hidden="false" customHeight="false" outlineLevel="0" collapsed="false">
      <c r="A1464" s="13" t="s">
        <v>2373</v>
      </c>
      <c r="B1464" s="13" t="s">
        <v>295</v>
      </c>
      <c r="C1464" s="14" t="n">
        <v>45783</v>
      </c>
      <c r="D1464" s="15" t="n">
        <v>41.67</v>
      </c>
    </row>
    <row r="1465" customFormat="false" ht="15" hidden="false" customHeight="false" outlineLevel="0" collapsed="false">
      <c r="A1465" s="13" t="s">
        <v>2374</v>
      </c>
      <c r="B1465" s="13" t="s">
        <v>2375</v>
      </c>
      <c r="C1465" s="14" t="n">
        <v>45783</v>
      </c>
      <c r="D1465" s="15" t="n">
        <v>31.76</v>
      </c>
    </row>
    <row r="1466" customFormat="false" ht="15" hidden="false" customHeight="false" outlineLevel="0" collapsed="false">
      <c r="A1466" s="13" t="s">
        <v>2376</v>
      </c>
      <c r="B1466" s="13" t="s">
        <v>1102</v>
      </c>
      <c r="C1466" s="14" t="n">
        <v>45784</v>
      </c>
      <c r="D1466" s="15" t="n">
        <v>26.97</v>
      </c>
    </row>
    <row r="1467" customFormat="false" ht="15" hidden="false" customHeight="false" outlineLevel="0" collapsed="false">
      <c r="A1467" s="13" t="s">
        <v>2377</v>
      </c>
      <c r="B1467" s="13" t="s">
        <v>1555</v>
      </c>
      <c r="C1467" s="14" t="n">
        <v>45784</v>
      </c>
      <c r="D1467" s="15" t="n">
        <v>35.81</v>
      </c>
    </row>
    <row r="1468" customFormat="false" ht="15" hidden="false" customHeight="false" outlineLevel="0" collapsed="false">
      <c r="A1468" s="13" t="s">
        <v>2378</v>
      </c>
      <c r="B1468" s="13" t="s">
        <v>366</v>
      </c>
      <c r="C1468" s="14" t="n">
        <v>45784</v>
      </c>
      <c r="D1468" s="15" t="n">
        <v>39.96</v>
      </c>
    </row>
    <row r="1469" customFormat="false" ht="15" hidden="false" customHeight="false" outlineLevel="0" collapsed="false">
      <c r="A1469" s="13" t="s">
        <v>2379</v>
      </c>
      <c r="B1469" s="13" t="s">
        <v>2380</v>
      </c>
      <c r="C1469" s="14" t="n">
        <v>45784</v>
      </c>
      <c r="D1469" s="15" t="n">
        <v>23.55</v>
      </c>
    </row>
    <row r="1470" customFormat="false" ht="15" hidden="false" customHeight="false" outlineLevel="0" collapsed="false">
      <c r="A1470" s="13" t="s">
        <v>2381</v>
      </c>
      <c r="B1470" s="13" t="s">
        <v>1369</v>
      </c>
      <c r="C1470" s="14" t="n">
        <v>45784</v>
      </c>
      <c r="D1470" s="15" t="n">
        <v>28.27</v>
      </c>
    </row>
    <row r="1471" customFormat="false" ht="15" hidden="false" customHeight="false" outlineLevel="0" collapsed="false">
      <c r="A1471" s="13" t="s">
        <v>2382</v>
      </c>
      <c r="B1471" s="13" t="s">
        <v>2383</v>
      </c>
      <c r="C1471" s="14" t="n">
        <v>45784</v>
      </c>
      <c r="D1471" s="15" t="n">
        <v>45.28</v>
      </c>
    </row>
    <row r="1472" customFormat="false" ht="15" hidden="false" customHeight="false" outlineLevel="0" collapsed="false">
      <c r="A1472" s="13" t="s">
        <v>2384</v>
      </c>
      <c r="B1472" s="13" t="s">
        <v>590</v>
      </c>
      <c r="C1472" s="14" t="n">
        <v>45784</v>
      </c>
      <c r="D1472" s="15" t="n">
        <v>25.9</v>
      </c>
    </row>
    <row r="1473" customFormat="false" ht="15" hidden="false" customHeight="false" outlineLevel="0" collapsed="false">
      <c r="A1473" s="13" t="s">
        <v>2385</v>
      </c>
      <c r="B1473" s="13" t="s">
        <v>2386</v>
      </c>
      <c r="C1473" s="14" t="n">
        <v>45784</v>
      </c>
      <c r="D1473" s="15" t="n">
        <v>38.52</v>
      </c>
    </row>
    <row r="1474" customFormat="false" ht="15" hidden="false" customHeight="false" outlineLevel="0" collapsed="false">
      <c r="A1474" s="13" t="s">
        <v>2387</v>
      </c>
      <c r="B1474" s="13" t="s">
        <v>640</v>
      </c>
      <c r="C1474" s="14" t="n">
        <v>45784</v>
      </c>
      <c r="D1474" s="15" t="n">
        <v>35.6</v>
      </c>
    </row>
    <row r="1475" customFormat="false" ht="15" hidden="false" customHeight="false" outlineLevel="0" collapsed="false">
      <c r="A1475" s="13" t="s">
        <v>2388</v>
      </c>
      <c r="B1475" s="13" t="s">
        <v>2389</v>
      </c>
      <c r="C1475" s="14" t="n">
        <v>45784</v>
      </c>
      <c r="D1475" s="15" t="n">
        <v>25.01</v>
      </c>
    </row>
    <row r="1476" customFormat="false" ht="15" hidden="false" customHeight="false" outlineLevel="0" collapsed="false">
      <c r="A1476" s="13" t="s">
        <v>2390</v>
      </c>
      <c r="B1476" s="13" t="s">
        <v>2391</v>
      </c>
      <c r="C1476" s="14" t="n">
        <v>45784</v>
      </c>
      <c r="D1476" s="15" t="n">
        <v>27.56</v>
      </c>
    </row>
    <row r="1477" customFormat="false" ht="15" hidden="false" customHeight="false" outlineLevel="0" collapsed="false">
      <c r="A1477" s="13" t="s">
        <v>2392</v>
      </c>
      <c r="B1477" s="13" t="s">
        <v>703</v>
      </c>
      <c r="C1477" s="14" t="n">
        <v>45784</v>
      </c>
      <c r="D1477" s="15" t="n">
        <v>59.26</v>
      </c>
    </row>
    <row r="1478" customFormat="false" ht="15" hidden="false" customHeight="false" outlineLevel="0" collapsed="false">
      <c r="A1478" s="13" t="s">
        <v>2393</v>
      </c>
      <c r="B1478" s="13" t="s">
        <v>323</v>
      </c>
      <c r="C1478" s="14" t="n">
        <v>45784</v>
      </c>
      <c r="D1478" s="15" t="n">
        <v>34.62</v>
      </c>
    </row>
    <row r="1479" customFormat="false" ht="15" hidden="false" customHeight="false" outlineLevel="0" collapsed="false">
      <c r="A1479" s="13" t="s">
        <v>2394</v>
      </c>
      <c r="B1479" s="13" t="s">
        <v>2395</v>
      </c>
      <c r="C1479" s="14" t="n">
        <v>45784</v>
      </c>
      <c r="D1479" s="15" t="n">
        <v>59.95</v>
      </c>
    </row>
    <row r="1480" customFormat="false" ht="15" hidden="false" customHeight="false" outlineLevel="0" collapsed="false">
      <c r="A1480" s="13" t="s">
        <v>2396</v>
      </c>
      <c r="B1480" s="13" t="s">
        <v>1957</v>
      </c>
      <c r="C1480" s="14" t="n">
        <v>45784</v>
      </c>
      <c r="D1480" s="15" t="n">
        <v>39.96</v>
      </c>
    </row>
    <row r="1481" customFormat="false" ht="15" hidden="false" customHeight="false" outlineLevel="0" collapsed="false">
      <c r="A1481" s="13" t="s">
        <v>2397</v>
      </c>
      <c r="B1481" s="13" t="s">
        <v>2398</v>
      </c>
      <c r="C1481" s="14" t="n">
        <v>45785</v>
      </c>
      <c r="D1481" s="15" t="n">
        <v>10.43</v>
      </c>
    </row>
    <row r="1482" customFormat="false" ht="15" hidden="false" customHeight="false" outlineLevel="0" collapsed="false">
      <c r="A1482" s="13" t="s">
        <v>2399</v>
      </c>
      <c r="B1482" s="13" t="s">
        <v>1270</v>
      </c>
      <c r="C1482" s="14" t="n">
        <v>45785</v>
      </c>
      <c r="D1482" s="15" t="n">
        <v>21.98</v>
      </c>
    </row>
    <row r="1483" customFormat="false" ht="15" hidden="false" customHeight="false" outlineLevel="0" collapsed="false">
      <c r="A1483" s="13" t="s">
        <v>2400</v>
      </c>
      <c r="B1483" s="13" t="s">
        <v>1933</v>
      </c>
      <c r="C1483" s="14" t="n">
        <v>45785</v>
      </c>
      <c r="D1483" s="15" t="n">
        <v>52.94</v>
      </c>
    </row>
    <row r="1484" customFormat="false" ht="15" hidden="false" customHeight="false" outlineLevel="0" collapsed="false">
      <c r="A1484" s="13" t="s">
        <v>2401</v>
      </c>
      <c r="B1484" s="13" t="s">
        <v>2402</v>
      </c>
      <c r="C1484" s="14" t="n">
        <v>45785</v>
      </c>
      <c r="D1484" s="15" t="n">
        <v>38.28</v>
      </c>
    </row>
    <row r="1485" customFormat="false" ht="15" hidden="false" customHeight="false" outlineLevel="0" collapsed="false">
      <c r="A1485" s="13" t="s">
        <v>2403</v>
      </c>
      <c r="B1485" s="13" t="s">
        <v>1597</v>
      </c>
      <c r="C1485" s="14" t="n">
        <v>45785</v>
      </c>
      <c r="D1485" s="15" t="n">
        <v>41.47</v>
      </c>
    </row>
    <row r="1486" customFormat="false" ht="15" hidden="false" customHeight="false" outlineLevel="0" collapsed="false">
      <c r="A1486" s="13" t="s">
        <v>2404</v>
      </c>
      <c r="B1486" s="13" t="s">
        <v>1430</v>
      </c>
      <c r="C1486" s="14" t="n">
        <v>45785</v>
      </c>
      <c r="D1486" s="15" t="n">
        <v>57.77</v>
      </c>
    </row>
    <row r="1487" customFormat="false" ht="15" hidden="false" customHeight="false" outlineLevel="0" collapsed="false">
      <c r="A1487" s="13" t="s">
        <v>2405</v>
      </c>
      <c r="B1487" s="13" t="s">
        <v>2406</v>
      </c>
      <c r="C1487" s="14" t="n">
        <v>45785</v>
      </c>
      <c r="D1487" s="15" t="n">
        <v>19.48</v>
      </c>
    </row>
    <row r="1488" customFormat="false" ht="15" hidden="false" customHeight="false" outlineLevel="0" collapsed="false">
      <c r="A1488" s="13" t="s">
        <v>2407</v>
      </c>
      <c r="B1488" s="13" t="s">
        <v>1699</v>
      </c>
      <c r="C1488" s="14" t="n">
        <v>45786</v>
      </c>
      <c r="D1488" s="15" t="n">
        <v>86.94</v>
      </c>
    </row>
    <row r="1489" customFormat="false" ht="15" hidden="false" customHeight="false" outlineLevel="0" collapsed="false">
      <c r="A1489" s="13" t="s">
        <v>2408</v>
      </c>
      <c r="B1489" s="13" t="s">
        <v>1820</v>
      </c>
      <c r="C1489" s="14" t="n">
        <v>45786</v>
      </c>
      <c r="D1489" s="15" t="n">
        <v>23.71</v>
      </c>
    </row>
    <row r="1490" customFormat="false" ht="15" hidden="false" customHeight="false" outlineLevel="0" collapsed="false">
      <c r="A1490" s="13" t="s">
        <v>2409</v>
      </c>
      <c r="B1490" s="13" t="s">
        <v>2410</v>
      </c>
      <c r="C1490" s="14" t="n">
        <v>45786</v>
      </c>
      <c r="D1490" s="15" t="n">
        <v>29.77</v>
      </c>
    </row>
    <row r="1491" customFormat="false" ht="15" hidden="false" customHeight="false" outlineLevel="0" collapsed="false">
      <c r="A1491" s="13" t="s">
        <v>2411</v>
      </c>
      <c r="B1491" s="13" t="s">
        <v>2412</v>
      </c>
      <c r="C1491" s="14" t="n">
        <v>45786</v>
      </c>
      <c r="D1491" s="15" t="n">
        <v>32.95</v>
      </c>
    </row>
    <row r="1492" customFormat="false" ht="15" hidden="false" customHeight="false" outlineLevel="0" collapsed="false">
      <c r="A1492" s="13" t="s">
        <v>2413</v>
      </c>
      <c r="B1492" s="13" t="s">
        <v>902</v>
      </c>
      <c r="C1492" s="14" t="n">
        <v>45786</v>
      </c>
      <c r="D1492" s="15" t="n">
        <v>34.47</v>
      </c>
    </row>
    <row r="1493" customFormat="false" ht="15" hidden="false" customHeight="false" outlineLevel="0" collapsed="false">
      <c r="A1493" s="13" t="s">
        <v>2414</v>
      </c>
      <c r="B1493" s="13" t="s">
        <v>1137</v>
      </c>
      <c r="C1493" s="14" t="n">
        <v>45786</v>
      </c>
      <c r="D1493" s="15" t="n">
        <v>19.13</v>
      </c>
    </row>
    <row r="1494" customFormat="false" ht="15" hidden="false" customHeight="false" outlineLevel="0" collapsed="false">
      <c r="A1494" s="13" t="s">
        <v>2415</v>
      </c>
      <c r="B1494" s="13" t="s">
        <v>1232</v>
      </c>
      <c r="C1494" s="14" t="n">
        <v>45786</v>
      </c>
      <c r="D1494" s="15" t="n">
        <v>56.54</v>
      </c>
    </row>
    <row r="1495" customFormat="false" ht="15" hidden="false" customHeight="false" outlineLevel="0" collapsed="false">
      <c r="A1495" s="13" t="s">
        <v>2416</v>
      </c>
      <c r="B1495" s="13" t="s">
        <v>2417</v>
      </c>
      <c r="C1495" s="14" t="n">
        <v>45786</v>
      </c>
      <c r="D1495" s="15" t="n">
        <v>52.35</v>
      </c>
    </row>
    <row r="1496" customFormat="false" ht="15" hidden="false" customHeight="false" outlineLevel="0" collapsed="false">
      <c r="A1496" s="13" t="s">
        <v>2418</v>
      </c>
      <c r="B1496" s="13" t="s">
        <v>285</v>
      </c>
      <c r="C1496" s="14" t="n">
        <v>45787</v>
      </c>
      <c r="D1496" s="15" t="n">
        <v>43.87</v>
      </c>
    </row>
    <row r="1497" customFormat="false" ht="15" hidden="false" customHeight="false" outlineLevel="0" collapsed="false">
      <c r="A1497" s="13" t="s">
        <v>2419</v>
      </c>
      <c r="B1497" s="13" t="s">
        <v>2420</v>
      </c>
      <c r="C1497" s="14" t="n">
        <v>45787</v>
      </c>
      <c r="D1497" s="15" t="n">
        <v>16.87</v>
      </c>
    </row>
    <row r="1498" customFormat="false" ht="15" hidden="false" customHeight="false" outlineLevel="0" collapsed="false">
      <c r="A1498" s="13" t="s">
        <v>2421</v>
      </c>
      <c r="B1498" s="13" t="s">
        <v>1813</v>
      </c>
      <c r="C1498" s="14" t="n">
        <v>45787</v>
      </c>
      <c r="D1498" s="15" t="n">
        <v>57.51</v>
      </c>
    </row>
    <row r="1499" customFormat="false" ht="15" hidden="false" customHeight="false" outlineLevel="0" collapsed="false">
      <c r="A1499" s="13" t="s">
        <v>2422</v>
      </c>
      <c r="B1499" s="13" t="s">
        <v>1116</v>
      </c>
      <c r="C1499" s="14" t="n">
        <v>45787</v>
      </c>
      <c r="D1499" s="15" t="n">
        <v>69.85</v>
      </c>
    </row>
    <row r="1500" customFormat="false" ht="15" hidden="false" customHeight="false" outlineLevel="0" collapsed="false">
      <c r="A1500" s="13" t="s">
        <v>2423</v>
      </c>
      <c r="B1500" s="13" t="s">
        <v>2424</v>
      </c>
      <c r="C1500" s="14" t="n">
        <v>45787</v>
      </c>
      <c r="D1500" s="15" t="n">
        <v>32.42</v>
      </c>
    </row>
    <row r="1501" customFormat="false" ht="15" hidden="false" customHeight="false" outlineLevel="0" collapsed="false">
      <c r="A1501" s="13" t="s">
        <v>2425</v>
      </c>
      <c r="B1501" s="13" t="s">
        <v>1462</v>
      </c>
      <c r="C1501" s="14" t="n">
        <v>45787</v>
      </c>
      <c r="D1501" s="15" t="n">
        <v>16.69</v>
      </c>
    </row>
    <row r="1502" customFormat="false" ht="15" hidden="false" customHeight="false" outlineLevel="0" collapsed="false">
      <c r="A1502" s="13" t="s">
        <v>2426</v>
      </c>
      <c r="B1502" s="13" t="s">
        <v>1739</v>
      </c>
      <c r="C1502" s="14" t="n">
        <v>45787</v>
      </c>
      <c r="D1502" s="15" t="n">
        <v>33.17</v>
      </c>
    </row>
    <row r="1503" customFormat="false" ht="15" hidden="false" customHeight="false" outlineLevel="0" collapsed="false">
      <c r="A1503" s="13" t="s">
        <v>2427</v>
      </c>
      <c r="B1503" s="13" t="s">
        <v>670</v>
      </c>
      <c r="C1503" s="14" t="n">
        <v>45788</v>
      </c>
      <c r="D1503" s="15" t="n">
        <v>25.31</v>
      </c>
    </row>
    <row r="1504" customFormat="false" ht="15" hidden="false" customHeight="false" outlineLevel="0" collapsed="false">
      <c r="A1504" s="13" t="s">
        <v>2428</v>
      </c>
      <c r="B1504" s="13" t="s">
        <v>2022</v>
      </c>
      <c r="C1504" s="14" t="n">
        <v>45788</v>
      </c>
      <c r="D1504" s="15" t="n">
        <v>53.65</v>
      </c>
    </row>
    <row r="1505" customFormat="false" ht="15" hidden="false" customHeight="false" outlineLevel="0" collapsed="false">
      <c r="A1505" s="13" t="s">
        <v>2429</v>
      </c>
      <c r="B1505" s="13" t="s">
        <v>824</v>
      </c>
      <c r="C1505" s="14" t="n">
        <v>45788</v>
      </c>
      <c r="D1505" s="15" t="n">
        <v>51.08</v>
      </c>
    </row>
    <row r="1506" customFormat="false" ht="15" hidden="false" customHeight="false" outlineLevel="0" collapsed="false">
      <c r="A1506" s="13" t="s">
        <v>2430</v>
      </c>
      <c r="B1506" s="13" t="s">
        <v>635</v>
      </c>
      <c r="C1506" s="14" t="n">
        <v>45788</v>
      </c>
      <c r="D1506" s="15" t="n">
        <v>34.46</v>
      </c>
    </row>
    <row r="1507" customFormat="false" ht="15" hidden="false" customHeight="false" outlineLevel="0" collapsed="false">
      <c r="A1507" s="13" t="s">
        <v>2431</v>
      </c>
      <c r="B1507" s="13" t="s">
        <v>392</v>
      </c>
      <c r="C1507" s="14" t="n">
        <v>45788</v>
      </c>
      <c r="D1507" s="15" t="n">
        <v>19.81</v>
      </c>
    </row>
    <row r="1508" customFormat="false" ht="15" hidden="false" customHeight="false" outlineLevel="0" collapsed="false">
      <c r="A1508" s="13" t="s">
        <v>2432</v>
      </c>
      <c r="B1508" s="13" t="s">
        <v>2433</v>
      </c>
      <c r="C1508" s="14" t="n">
        <v>45788</v>
      </c>
      <c r="D1508" s="15" t="n">
        <v>20.69</v>
      </c>
    </row>
    <row r="1509" customFormat="false" ht="15" hidden="false" customHeight="false" outlineLevel="0" collapsed="false">
      <c r="A1509" s="13" t="s">
        <v>2434</v>
      </c>
      <c r="B1509" s="13" t="s">
        <v>1477</v>
      </c>
      <c r="C1509" s="14" t="n">
        <v>45788</v>
      </c>
      <c r="D1509" s="15" t="n">
        <v>36.58</v>
      </c>
    </row>
    <row r="1510" customFormat="false" ht="15" hidden="false" customHeight="false" outlineLevel="0" collapsed="false">
      <c r="A1510" s="13" t="s">
        <v>2435</v>
      </c>
      <c r="B1510" s="13" t="s">
        <v>2436</v>
      </c>
      <c r="C1510" s="14" t="n">
        <v>45788</v>
      </c>
      <c r="D1510" s="15" t="n">
        <v>18.14</v>
      </c>
    </row>
    <row r="1511" customFormat="false" ht="15" hidden="false" customHeight="false" outlineLevel="0" collapsed="false">
      <c r="A1511" s="13" t="s">
        <v>2437</v>
      </c>
      <c r="B1511" s="13" t="s">
        <v>2438</v>
      </c>
      <c r="C1511" s="14" t="n">
        <v>45788</v>
      </c>
      <c r="D1511" s="15" t="n">
        <v>21.71</v>
      </c>
    </row>
    <row r="1512" customFormat="false" ht="15" hidden="false" customHeight="false" outlineLevel="0" collapsed="false">
      <c r="A1512" s="13" t="s">
        <v>2439</v>
      </c>
      <c r="B1512" s="13" t="s">
        <v>504</v>
      </c>
      <c r="C1512" s="14" t="n">
        <v>45788</v>
      </c>
      <c r="D1512" s="15" t="n">
        <v>39.03</v>
      </c>
    </row>
    <row r="1513" customFormat="false" ht="15" hidden="false" customHeight="false" outlineLevel="0" collapsed="false">
      <c r="A1513" s="13" t="s">
        <v>2440</v>
      </c>
      <c r="B1513" s="13" t="s">
        <v>2441</v>
      </c>
      <c r="C1513" s="14" t="n">
        <v>45788</v>
      </c>
      <c r="D1513" s="15" t="n">
        <v>44.13</v>
      </c>
    </row>
    <row r="1514" customFormat="false" ht="15" hidden="false" customHeight="false" outlineLevel="0" collapsed="false">
      <c r="A1514" s="13" t="s">
        <v>2442</v>
      </c>
      <c r="B1514" s="13" t="s">
        <v>2135</v>
      </c>
      <c r="C1514" s="14" t="n">
        <v>45788</v>
      </c>
      <c r="D1514" s="15" t="n">
        <v>39.34</v>
      </c>
    </row>
    <row r="1515" customFormat="false" ht="15" hidden="false" customHeight="false" outlineLevel="0" collapsed="false">
      <c r="A1515" s="13" t="s">
        <v>2443</v>
      </c>
      <c r="B1515" s="13" t="s">
        <v>1154</v>
      </c>
      <c r="C1515" s="14" t="n">
        <v>45788</v>
      </c>
      <c r="D1515" s="15" t="n">
        <v>65</v>
      </c>
    </row>
    <row r="1516" customFormat="false" ht="15" hidden="false" customHeight="false" outlineLevel="0" collapsed="false">
      <c r="A1516" s="13" t="s">
        <v>2444</v>
      </c>
      <c r="B1516" s="13" t="s">
        <v>2445</v>
      </c>
      <c r="C1516" s="14" t="n">
        <v>45788</v>
      </c>
      <c r="D1516" s="15" t="n">
        <v>44.87</v>
      </c>
    </row>
    <row r="1517" customFormat="false" ht="15" hidden="false" customHeight="false" outlineLevel="0" collapsed="false">
      <c r="A1517" s="13" t="s">
        <v>2446</v>
      </c>
      <c r="B1517" s="13" t="s">
        <v>2447</v>
      </c>
      <c r="C1517" s="14" t="n">
        <v>45788</v>
      </c>
      <c r="D1517" s="15" t="n">
        <v>31.78</v>
      </c>
    </row>
    <row r="1518" customFormat="false" ht="15" hidden="false" customHeight="false" outlineLevel="0" collapsed="false">
      <c r="A1518" s="13" t="s">
        <v>2448</v>
      </c>
      <c r="B1518" s="13" t="s">
        <v>1023</v>
      </c>
      <c r="C1518" s="14" t="n">
        <v>45789</v>
      </c>
      <c r="D1518" s="15" t="n">
        <v>86.28</v>
      </c>
    </row>
    <row r="1519" customFormat="false" ht="15" hidden="false" customHeight="false" outlineLevel="0" collapsed="false">
      <c r="A1519" s="13" t="s">
        <v>2449</v>
      </c>
      <c r="B1519" s="13" t="s">
        <v>1176</v>
      </c>
      <c r="C1519" s="14" t="n">
        <v>45789</v>
      </c>
      <c r="D1519" s="15" t="n">
        <v>25.83</v>
      </c>
    </row>
    <row r="1520" customFormat="false" ht="15" hidden="false" customHeight="false" outlineLevel="0" collapsed="false">
      <c r="A1520" s="13" t="s">
        <v>2450</v>
      </c>
      <c r="B1520" s="13" t="s">
        <v>484</v>
      </c>
      <c r="C1520" s="14" t="n">
        <v>45789</v>
      </c>
      <c r="D1520" s="15" t="n">
        <v>25.35</v>
      </c>
    </row>
    <row r="1521" customFormat="false" ht="15" hidden="false" customHeight="false" outlineLevel="0" collapsed="false">
      <c r="A1521" s="13" t="s">
        <v>2451</v>
      </c>
      <c r="B1521" s="13" t="s">
        <v>2452</v>
      </c>
      <c r="C1521" s="14" t="n">
        <v>45789</v>
      </c>
      <c r="D1521" s="15" t="n">
        <v>28.81</v>
      </c>
    </row>
    <row r="1522" customFormat="false" ht="15" hidden="false" customHeight="false" outlineLevel="0" collapsed="false">
      <c r="A1522" s="13" t="s">
        <v>2453</v>
      </c>
      <c r="B1522" s="13" t="s">
        <v>945</v>
      </c>
      <c r="C1522" s="14" t="n">
        <v>45789</v>
      </c>
      <c r="D1522" s="15" t="n">
        <v>12.3</v>
      </c>
    </row>
    <row r="1523" customFormat="false" ht="15" hidden="false" customHeight="false" outlineLevel="0" collapsed="false">
      <c r="A1523" s="13" t="s">
        <v>2454</v>
      </c>
      <c r="B1523" s="13" t="s">
        <v>1650</v>
      </c>
      <c r="C1523" s="14" t="n">
        <v>45789</v>
      </c>
      <c r="D1523" s="15" t="n">
        <v>24.55</v>
      </c>
    </row>
    <row r="1524" customFormat="false" ht="15" hidden="false" customHeight="false" outlineLevel="0" collapsed="false">
      <c r="A1524" s="13" t="s">
        <v>2455</v>
      </c>
      <c r="B1524" s="13" t="s">
        <v>52</v>
      </c>
      <c r="C1524" s="14" t="n">
        <v>45789</v>
      </c>
      <c r="D1524" s="15" t="n">
        <v>43.9</v>
      </c>
    </row>
    <row r="1525" customFormat="false" ht="15" hidden="false" customHeight="false" outlineLevel="0" collapsed="false">
      <c r="A1525" s="13" t="s">
        <v>2456</v>
      </c>
      <c r="B1525" s="13" t="s">
        <v>2457</v>
      </c>
      <c r="C1525" s="14" t="n">
        <v>45789</v>
      </c>
      <c r="D1525" s="15" t="n">
        <v>28.84</v>
      </c>
    </row>
    <row r="1526" customFormat="false" ht="15" hidden="false" customHeight="false" outlineLevel="0" collapsed="false">
      <c r="A1526" s="13" t="s">
        <v>2458</v>
      </c>
      <c r="B1526" s="13" t="s">
        <v>2459</v>
      </c>
      <c r="C1526" s="14" t="n">
        <v>45790</v>
      </c>
      <c r="D1526" s="15" t="n">
        <v>46.13</v>
      </c>
    </row>
    <row r="1527" customFormat="false" ht="15" hidden="false" customHeight="false" outlineLevel="0" collapsed="false">
      <c r="A1527" s="13" t="s">
        <v>2460</v>
      </c>
      <c r="B1527" s="13" t="s">
        <v>1531</v>
      </c>
      <c r="C1527" s="14" t="n">
        <v>45790</v>
      </c>
      <c r="D1527" s="15" t="n">
        <v>44.5</v>
      </c>
    </row>
    <row r="1528" customFormat="false" ht="15" hidden="false" customHeight="false" outlineLevel="0" collapsed="false">
      <c r="A1528" s="13" t="s">
        <v>2461</v>
      </c>
      <c r="B1528" s="13" t="s">
        <v>1938</v>
      </c>
      <c r="C1528" s="14" t="n">
        <v>45790</v>
      </c>
      <c r="D1528" s="15" t="n">
        <v>37.53</v>
      </c>
    </row>
    <row r="1529" customFormat="false" ht="15" hidden="false" customHeight="false" outlineLevel="0" collapsed="false">
      <c r="A1529" s="13" t="s">
        <v>2462</v>
      </c>
      <c r="B1529" s="13" t="s">
        <v>62</v>
      </c>
      <c r="C1529" s="14" t="n">
        <v>45790</v>
      </c>
      <c r="D1529" s="15" t="n">
        <v>25.44</v>
      </c>
    </row>
    <row r="1530" customFormat="false" ht="15" hidden="false" customHeight="false" outlineLevel="0" collapsed="false">
      <c r="A1530" s="13" t="s">
        <v>2463</v>
      </c>
      <c r="B1530" s="13" t="s">
        <v>128</v>
      </c>
      <c r="C1530" s="14" t="n">
        <v>45790</v>
      </c>
      <c r="D1530" s="15" t="n">
        <v>20.22</v>
      </c>
    </row>
    <row r="1531" customFormat="false" ht="15" hidden="false" customHeight="false" outlineLevel="0" collapsed="false">
      <c r="A1531" s="13" t="s">
        <v>2464</v>
      </c>
      <c r="B1531" s="13" t="s">
        <v>837</v>
      </c>
      <c r="C1531" s="14" t="n">
        <v>45790</v>
      </c>
      <c r="D1531" s="15" t="n">
        <v>19.83</v>
      </c>
    </row>
    <row r="1532" customFormat="false" ht="15" hidden="false" customHeight="false" outlineLevel="0" collapsed="false">
      <c r="A1532" s="13" t="s">
        <v>2465</v>
      </c>
      <c r="B1532" s="13" t="s">
        <v>906</v>
      </c>
      <c r="C1532" s="14" t="n">
        <v>45790</v>
      </c>
      <c r="D1532" s="15" t="n">
        <v>25.19</v>
      </c>
    </row>
    <row r="1533" customFormat="false" ht="15" hidden="false" customHeight="false" outlineLevel="0" collapsed="false">
      <c r="A1533" s="13" t="s">
        <v>2466</v>
      </c>
      <c r="B1533" s="13" t="s">
        <v>1544</v>
      </c>
      <c r="C1533" s="14" t="n">
        <v>45790</v>
      </c>
      <c r="D1533" s="15" t="n">
        <v>51.84</v>
      </c>
    </row>
    <row r="1534" customFormat="false" ht="15" hidden="false" customHeight="false" outlineLevel="0" collapsed="false">
      <c r="A1534" s="13" t="s">
        <v>2467</v>
      </c>
      <c r="B1534" s="13" t="s">
        <v>2199</v>
      </c>
      <c r="C1534" s="14" t="n">
        <v>45790</v>
      </c>
      <c r="D1534" s="15" t="n">
        <v>37.66</v>
      </c>
    </row>
    <row r="1535" customFormat="false" ht="15" hidden="false" customHeight="false" outlineLevel="0" collapsed="false">
      <c r="A1535" s="13" t="s">
        <v>2468</v>
      </c>
      <c r="B1535" s="13" t="s">
        <v>1563</v>
      </c>
      <c r="C1535" s="14" t="n">
        <v>45790</v>
      </c>
      <c r="D1535" s="15" t="n">
        <v>40.09</v>
      </c>
    </row>
    <row r="1536" customFormat="false" ht="15" hidden="false" customHeight="false" outlineLevel="0" collapsed="false">
      <c r="A1536" s="13" t="s">
        <v>2469</v>
      </c>
      <c r="B1536" s="13" t="s">
        <v>2470</v>
      </c>
      <c r="C1536" s="14" t="n">
        <v>45790</v>
      </c>
      <c r="D1536" s="15" t="n">
        <v>26.46</v>
      </c>
    </row>
    <row r="1537" customFormat="false" ht="15" hidden="false" customHeight="false" outlineLevel="0" collapsed="false">
      <c r="A1537" s="13" t="s">
        <v>2471</v>
      </c>
      <c r="B1537" s="13" t="s">
        <v>1381</v>
      </c>
      <c r="C1537" s="14" t="n">
        <v>45790</v>
      </c>
      <c r="D1537" s="15" t="n">
        <v>30.32</v>
      </c>
    </row>
    <row r="1538" customFormat="false" ht="15" hidden="false" customHeight="false" outlineLevel="0" collapsed="false">
      <c r="A1538" s="13" t="s">
        <v>2472</v>
      </c>
      <c r="B1538" s="13" t="s">
        <v>2473</v>
      </c>
      <c r="C1538" s="14" t="n">
        <v>45790</v>
      </c>
      <c r="D1538" s="15" t="n">
        <v>34.09</v>
      </c>
    </row>
    <row r="1539" customFormat="false" ht="15" hidden="false" customHeight="false" outlineLevel="0" collapsed="false">
      <c r="A1539" s="13" t="s">
        <v>2474</v>
      </c>
      <c r="B1539" s="13" t="s">
        <v>2475</v>
      </c>
      <c r="C1539" s="14" t="n">
        <v>45790</v>
      </c>
      <c r="D1539" s="15" t="n">
        <v>43.2</v>
      </c>
    </row>
    <row r="1540" customFormat="false" ht="15" hidden="false" customHeight="false" outlineLevel="0" collapsed="false">
      <c r="A1540" s="13" t="s">
        <v>2476</v>
      </c>
      <c r="B1540" s="13" t="s">
        <v>1120</v>
      </c>
      <c r="C1540" s="14" t="n">
        <v>45791</v>
      </c>
      <c r="D1540" s="15" t="n">
        <v>25.38</v>
      </c>
    </row>
    <row r="1541" customFormat="false" ht="15" hidden="false" customHeight="false" outlineLevel="0" collapsed="false">
      <c r="A1541" s="13" t="s">
        <v>2477</v>
      </c>
      <c r="B1541" s="13" t="s">
        <v>2478</v>
      </c>
      <c r="C1541" s="14" t="n">
        <v>45791</v>
      </c>
      <c r="D1541" s="15" t="n">
        <v>48.62</v>
      </c>
    </row>
    <row r="1542" customFormat="false" ht="15" hidden="false" customHeight="false" outlineLevel="0" collapsed="false">
      <c r="A1542" s="13" t="s">
        <v>2479</v>
      </c>
      <c r="B1542" s="13" t="s">
        <v>1310</v>
      </c>
      <c r="C1542" s="14" t="n">
        <v>45791</v>
      </c>
      <c r="D1542" s="15" t="n">
        <v>49.43</v>
      </c>
    </row>
    <row r="1543" customFormat="false" ht="15" hidden="false" customHeight="false" outlineLevel="0" collapsed="false">
      <c r="A1543" s="13" t="s">
        <v>2480</v>
      </c>
      <c r="B1543" s="13" t="s">
        <v>941</v>
      </c>
      <c r="C1543" s="14" t="n">
        <v>45791</v>
      </c>
      <c r="D1543" s="15" t="n">
        <v>37.08</v>
      </c>
    </row>
    <row r="1544" customFormat="false" ht="15" hidden="false" customHeight="false" outlineLevel="0" collapsed="false">
      <c r="A1544" s="13" t="s">
        <v>2481</v>
      </c>
      <c r="B1544" s="13" t="s">
        <v>1314</v>
      </c>
      <c r="C1544" s="14" t="n">
        <v>45791</v>
      </c>
      <c r="D1544" s="15" t="n">
        <v>51.51</v>
      </c>
    </row>
    <row r="1545" customFormat="false" ht="15" hidden="false" customHeight="false" outlineLevel="0" collapsed="false">
      <c r="A1545" s="13" t="s">
        <v>2482</v>
      </c>
      <c r="B1545" s="13" t="s">
        <v>2483</v>
      </c>
      <c r="C1545" s="14" t="n">
        <v>45791</v>
      </c>
      <c r="D1545" s="15" t="n">
        <v>25.61</v>
      </c>
    </row>
    <row r="1546" customFormat="false" ht="15" hidden="false" customHeight="false" outlineLevel="0" collapsed="false">
      <c r="A1546" s="13" t="s">
        <v>2484</v>
      </c>
      <c r="B1546" s="13" t="s">
        <v>309</v>
      </c>
      <c r="C1546" s="14" t="n">
        <v>45791</v>
      </c>
      <c r="D1546" s="15" t="n">
        <v>66.32</v>
      </c>
    </row>
    <row r="1547" customFormat="false" ht="15" hidden="false" customHeight="false" outlineLevel="0" collapsed="false">
      <c r="A1547" s="13" t="s">
        <v>2485</v>
      </c>
      <c r="B1547" s="13" t="s">
        <v>2486</v>
      </c>
      <c r="C1547" s="14" t="n">
        <v>45791</v>
      </c>
      <c r="D1547" s="15" t="n">
        <v>25.16</v>
      </c>
    </row>
    <row r="1548" customFormat="false" ht="15" hidden="false" customHeight="false" outlineLevel="0" collapsed="false">
      <c r="A1548" s="13" t="s">
        <v>2487</v>
      </c>
      <c r="B1548" s="13" t="s">
        <v>2488</v>
      </c>
      <c r="C1548" s="14" t="n">
        <v>45791</v>
      </c>
      <c r="D1548" s="15" t="n">
        <v>88.31</v>
      </c>
    </row>
    <row r="1549" customFormat="false" ht="15" hidden="false" customHeight="false" outlineLevel="0" collapsed="false">
      <c r="A1549" s="13" t="s">
        <v>2489</v>
      </c>
      <c r="B1549" s="13" t="s">
        <v>2490</v>
      </c>
      <c r="C1549" s="14" t="n">
        <v>45791</v>
      </c>
      <c r="D1549" s="15" t="n">
        <v>32.36</v>
      </c>
    </row>
    <row r="1550" customFormat="false" ht="15" hidden="false" customHeight="false" outlineLevel="0" collapsed="false">
      <c r="A1550" s="13" t="s">
        <v>2491</v>
      </c>
      <c r="B1550" s="13" t="s">
        <v>1014</v>
      </c>
      <c r="C1550" s="14" t="n">
        <v>45791</v>
      </c>
      <c r="D1550" s="15" t="n">
        <v>56.32</v>
      </c>
    </row>
    <row r="1551" customFormat="false" ht="15" hidden="false" customHeight="false" outlineLevel="0" collapsed="false">
      <c r="A1551" s="13" t="s">
        <v>2492</v>
      </c>
      <c r="B1551" s="13" t="s">
        <v>198</v>
      </c>
      <c r="C1551" s="14" t="n">
        <v>45792</v>
      </c>
      <c r="D1551" s="15" t="n">
        <v>36.25</v>
      </c>
    </row>
    <row r="1552" customFormat="false" ht="15" hidden="false" customHeight="false" outlineLevel="0" collapsed="false">
      <c r="A1552" s="13" t="s">
        <v>2493</v>
      </c>
      <c r="B1552" s="13" t="s">
        <v>1990</v>
      </c>
      <c r="C1552" s="14" t="n">
        <v>45792</v>
      </c>
      <c r="D1552" s="15" t="n">
        <v>39.73</v>
      </c>
    </row>
    <row r="1553" customFormat="false" ht="15" hidden="false" customHeight="false" outlineLevel="0" collapsed="false">
      <c r="A1553" s="13" t="s">
        <v>2494</v>
      </c>
      <c r="B1553" s="13" t="s">
        <v>100</v>
      </c>
      <c r="C1553" s="14" t="n">
        <v>45792</v>
      </c>
      <c r="D1553" s="15" t="n">
        <v>36.3</v>
      </c>
    </row>
    <row r="1554" customFormat="false" ht="15" hidden="false" customHeight="false" outlineLevel="0" collapsed="false">
      <c r="A1554" s="13" t="s">
        <v>2495</v>
      </c>
      <c r="B1554" s="13" t="s">
        <v>970</v>
      </c>
      <c r="C1554" s="14" t="n">
        <v>45792</v>
      </c>
      <c r="D1554" s="15" t="n">
        <v>38.09</v>
      </c>
    </row>
    <row r="1555" customFormat="false" ht="15" hidden="false" customHeight="false" outlineLevel="0" collapsed="false">
      <c r="A1555" s="13" t="s">
        <v>2496</v>
      </c>
      <c r="B1555" s="13" t="s">
        <v>54</v>
      </c>
      <c r="C1555" s="14" t="n">
        <v>45792</v>
      </c>
      <c r="D1555" s="15" t="n">
        <v>47.84</v>
      </c>
    </row>
    <row r="1556" customFormat="false" ht="15" hidden="false" customHeight="false" outlineLevel="0" collapsed="false">
      <c r="A1556" s="13" t="s">
        <v>2497</v>
      </c>
      <c r="B1556" s="13" t="s">
        <v>1440</v>
      </c>
      <c r="C1556" s="14" t="n">
        <v>45792</v>
      </c>
      <c r="D1556" s="15" t="n">
        <v>83.47</v>
      </c>
    </row>
    <row r="1557" customFormat="false" ht="15" hidden="false" customHeight="false" outlineLevel="0" collapsed="false">
      <c r="A1557" s="13" t="s">
        <v>2498</v>
      </c>
      <c r="B1557" s="13" t="s">
        <v>746</v>
      </c>
      <c r="C1557" s="14" t="n">
        <v>45792</v>
      </c>
      <c r="D1557" s="15" t="n">
        <v>46.97</v>
      </c>
    </row>
    <row r="1558" customFormat="false" ht="15" hidden="false" customHeight="false" outlineLevel="0" collapsed="false">
      <c r="A1558" s="13" t="s">
        <v>2499</v>
      </c>
      <c r="B1558" s="13" t="s">
        <v>1720</v>
      </c>
      <c r="C1558" s="14" t="n">
        <v>45793</v>
      </c>
      <c r="D1558" s="15" t="n">
        <v>34.61</v>
      </c>
    </row>
    <row r="1559" customFormat="false" ht="15" hidden="false" customHeight="false" outlineLevel="0" collapsed="false">
      <c r="A1559" s="13" t="s">
        <v>2500</v>
      </c>
      <c r="B1559" s="13" t="s">
        <v>2501</v>
      </c>
      <c r="C1559" s="14" t="n">
        <v>45793</v>
      </c>
      <c r="D1559" s="15" t="n">
        <v>25.79</v>
      </c>
    </row>
    <row r="1560" customFormat="false" ht="15" hidden="false" customHeight="false" outlineLevel="0" collapsed="false">
      <c r="A1560" s="13" t="s">
        <v>2502</v>
      </c>
      <c r="B1560" s="13" t="s">
        <v>656</v>
      </c>
      <c r="C1560" s="14" t="n">
        <v>45793</v>
      </c>
      <c r="D1560" s="15" t="n">
        <v>56.76</v>
      </c>
    </row>
    <row r="1561" customFormat="false" ht="15" hidden="false" customHeight="false" outlineLevel="0" collapsed="false">
      <c r="A1561" s="13" t="s">
        <v>2503</v>
      </c>
      <c r="B1561" s="13" t="s">
        <v>1191</v>
      </c>
      <c r="C1561" s="14" t="n">
        <v>45793</v>
      </c>
      <c r="D1561" s="15" t="n">
        <v>61.24</v>
      </c>
    </row>
    <row r="1562" customFormat="false" ht="15" hidden="false" customHeight="false" outlineLevel="0" collapsed="false">
      <c r="A1562" s="13" t="s">
        <v>2504</v>
      </c>
      <c r="B1562" s="13" t="s">
        <v>682</v>
      </c>
      <c r="C1562" s="14" t="n">
        <v>45793</v>
      </c>
      <c r="D1562" s="15" t="n">
        <v>59</v>
      </c>
    </row>
    <row r="1563" customFormat="false" ht="15" hidden="false" customHeight="false" outlineLevel="0" collapsed="false">
      <c r="A1563" s="13" t="s">
        <v>2505</v>
      </c>
      <c r="B1563" s="13" t="s">
        <v>1842</v>
      </c>
      <c r="C1563" s="14" t="n">
        <v>45793</v>
      </c>
      <c r="D1563" s="15" t="n">
        <v>49.56</v>
      </c>
    </row>
    <row r="1564" customFormat="false" ht="15" hidden="false" customHeight="false" outlineLevel="0" collapsed="false">
      <c r="A1564" s="13" t="s">
        <v>2506</v>
      </c>
      <c r="B1564" s="13" t="s">
        <v>897</v>
      </c>
      <c r="C1564" s="14" t="n">
        <v>45793</v>
      </c>
      <c r="D1564" s="15" t="n">
        <v>27.22</v>
      </c>
    </row>
    <row r="1565" customFormat="false" ht="15" hidden="false" customHeight="false" outlineLevel="0" collapsed="false">
      <c r="A1565" s="13" t="s">
        <v>2507</v>
      </c>
      <c r="B1565" s="13" t="s">
        <v>2508</v>
      </c>
      <c r="C1565" s="14" t="n">
        <v>45793</v>
      </c>
      <c r="D1565" s="15" t="n">
        <v>33.9</v>
      </c>
    </row>
    <row r="1566" customFormat="false" ht="15" hidden="false" customHeight="false" outlineLevel="0" collapsed="false">
      <c r="A1566" s="13" t="s">
        <v>2509</v>
      </c>
      <c r="B1566" s="13" t="s">
        <v>2510</v>
      </c>
      <c r="C1566" s="14" t="n">
        <v>45793</v>
      </c>
      <c r="D1566" s="15" t="n">
        <v>47.81</v>
      </c>
    </row>
    <row r="1567" customFormat="false" ht="15" hidden="false" customHeight="false" outlineLevel="0" collapsed="false">
      <c r="A1567" s="13" t="s">
        <v>2511</v>
      </c>
      <c r="B1567" s="13" t="s">
        <v>645</v>
      </c>
      <c r="C1567" s="14" t="n">
        <v>45793</v>
      </c>
      <c r="D1567" s="15" t="n">
        <v>80.12</v>
      </c>
    </row>
    <row r="1568" customFormat="false" ht="15" hidden="false" customHeight="false" outlineLevel="0" collapsed="false">
      <c r="A1568" s="13" t="s">
        <v>2512</v>
      </c>
      <c r="B1568" s="13" t="s">
        <v>1653</v>
      </c>
      <c r="C1568" s="14" t="n">
        <v>45793</v>
      </c>
      <c r="D1568" s="15" t="n">
        <v>44.64</v>
      </c>
    </row>
    <row r="1569" customFormat="false" ht="15" hidden="false" customHeight="false" outlineLevel="0" collapsed="false">
      <c r="A1569" s="13" t="s">
        <v>2513</v>
      </c>
      <c r="B1569" s="13" t="s">
        <v>2514</v>
      </c>
      <c r="C1569" s="14" t="n">
        <v>45794</v>
      </c>
      <c r="D1569" s="15" t="n">
        <v>45.32</v>
      </c>
    </row>
    <row r="1570" customFormat="false" ht="15" hidden="false" customHeight="false" outlineLevel="0" collapsed="false">
      <c r="A1570" s="13" t="s">
        <v>2515</v>
      </c>
      <c r="B1570" s="13" t="s">
        <v>1279</v>
      </c>
      <c r="C1570" s="14" t="n">
        <v>45794</v>
      </c>
      <c r="D1570" s="15" t="n">
        <v>101.37</v>
      </c>
    </row>
    <row r="1571" customFormat="false" ht="15" hidden="false" customHeight="false" outlineLevel="0" collapsed="false">
      <c r="A1571" s="13" t="s">
        <v>2516</v>
      </c>
      <c r="B1571" s="13" t="s">
        <v>1481</v>
      </c>
      <c r="C1571" s="14" t="n">
        <v>45794</v>
      </c>
      <c r="D1571" s="15" t="n">
        <v>37.18</v>
      </c>
    </row>
    <row r="1572" customFormat="false" ht="15" hidden="false" customHeight="false" outlineLevel="0" collapsed="false">
      <c r="A1572" s="13" t="s">
        <v>2517</v>
      </c>
      <c r="B1572" s="13" t="s">
        <v>2518</v>
      </c>
      <c r="C1572" s="14" t="n">
        <v>45794</v>
      </c>
      <c r="D1572" s="15" t="n">
        <v>21.08</v>
      </c>
    </row>
    <row r="1573" customFormat="false" ht="15" hidden="false" customHeight="false" outlineLevel="0" collapsed="false">
      <c r="A1573" s="13" t="s">
        <v>2519</v>
      </c>
      <c r="B1573" s="13" t="s">
        <v>2215</v>
      </c>
      <c r="C1573" s="14" t="n">
        <v>45794</v>
      </c>
      <c r="D1573" s="15" t="n">
        <v>34.48</v>
      </c>
    </row>
    <row r="1574" customFormat="false" ht="15" hidden="false" customHeight="false" outlineLevel="0" collapsed="false">
      <c r="A1574" s="13" t="s">
        <v>2520</v>
      </c>
      <c r="B1574" s="13" t="s">
        <v>480</v>
      </c>
      <c r="C1574" s="14" t="n">
        <v>45794</v>
      </c>
      <c r="D1574" s="15" t="n">
        <v>55.88</v>
      </c>
    </row>
    <row r="1575" customFormat="false" ht="15" hidden="false" customHeight="false" outlineLevel="0" collapsed="false">
      <c r="A1575" s="13" t="s">
        <v>2521</v>
      </c>
      <c r="B1575" s="13" t="s">
        <v>364</v>
      </c>
      <c r="C1575" s="14" t="n">
        <v>45794</v>
      </c>
      <c r="D1575" s="15" t="n">
        <v>20.45</v>
      </c>
    </row>
    <row r="1576" customFormat="false" ht="15" hidden="false" customHeight="false" outlineLevel="0" collapsed="false">
      <c r="A1576" s="13" t="s">
        <v>2522</v>
      </c>
      <c r="B1576" s="13" t="s">
        <v>450</v>
      </c>
      <c r="C1576" s="14" t="n">
        <v>45794</v>
      </c>
      <c r="D1576" s="15" t="n">
        <v>56.11</v>
      </c>
    </row>
    <row r="1577" customFormat="false" ht="15" hidden="false" customHeight="false" outlineLevel="0" collapsed="false">
      <c r="A1577" s="13" t="s">
        <v>2523</v>
      </c>
      <c r="B1577" s="13" t="s">
        <v>1565</v>
      </c>
      <c r="C1577" s="14" t="n">
        <v>45794</v>
      </c>
      <c r="D1577" s="15" t="n">
        <v>69.71</v>
      </c>
    </row>
    <row r="1578" customFormat="false" ht="15" hidden="false" customHeight="false" outlineLevel="0" collapsed="false">
      <c r="A1578" s="13" t="s">
        <v>2524</v>
      </c>
      <c r="B1578" s="13" t="s">
        <v>2036</v>
      </c>
      <c r="C1578" s="14" t="n">
        <v>45794</v>
      </c>
      <c r="D1578" s="15" t="n">
        <v>112.44</v>
      </c>
    </row>
    <row r="1579" customFormat="false" ht="15" hidden="false" customHeight="false" outlineLevel="0" collapsed="false">
      <c r="A1579" s="13" t="s">
        <v>2525</v>
      </c>
      <c r="B1579" s="13" t="s">
        <v>1567</v>
      </c>
      <c r="C1579" s="14" t="n">
        <v>45794</v>
      </c>
      <c r="D1579" s="15" t="n">
        <v>42.47</v>
      </c>
    </row>
    <row r="1580" customFormat="false" ht="15" hidden="false" customHeight="false" outlineLevel="0" collapsed="false">
      <c r="A1580" s="13" t="s">
        <v>2526</v>
      </c>
      <c r="B1580" s="13" t="s">
        <v>936</v>
      </c>
      <c r="C1580" s="14" t="n">
        <v>45795</v>
      </c>
      <c r="D1580" s="15" t="n">
        <v>36.69</v>
      </c>
    </row>
    <row r="1581" customFormat="false" ht="15" hidden="false" customHeight="false" outlineLevel="0" collapsed="false">
      <c r="A1581" s="13" t="s">
        <v>2527</v>
      </c>
      <c r="B1581" s="13" t="s">
        <v>1193</v>
      </c>
      <c r="C1581" s="14" t="n">
        <v>45795</v>
      </c>
      <c r="D1581" s="15" t="n">
        <v>28.46</v>
      </c>
    </row>
    <row r="1582" customFormat="false" ht="15" hidden="false" customHeight="false" outlineLevel="0" collapsed="false">
      <c r="A1582" s="13" t="s">
        <v>2528</v>
      </c>
      <c r="B1582" s="13" t="s">
        <v>2529</v>
      </c>
      <c r="C1582" s="14" t="n">
        <v>45795</v>
      </c>
      <c r="D1582" s="15" t="n">
        <v>38.12</v>
      </c>
    </row>
    <row r="1583" customFormat="false" ht="15" hidden="false" customHeight="false" outlineLevel="0" collapsed="false">
      <c r="A1583" s="13" t="s">
        <v>2530</v>
      </c>
      <c r="B1583" s="13" t="s">
        <v>708</v>
      </c>
      <c r="C1583" s="14" t="n">
        <v>45795</v>
      </c>
      <c r="D1583" s="15" t="n">
        <v>108.1</v>
      </c>
    </row>
    <row r="1584" customFormat="false" ht="15" hidden="false" customHeight="false" outlineLevel="0" collapsed="false">
      <c r="A1584" s="13" t="s">
        <v>2531</v>
      </c>
      <c r="B1584" s="13" t="s">
        <v>521</v>
      </c>
      <c r="C1584" s="14" t="n">
        <v>45795</v>
      </c>
      <c r="D1584" s="15" t="n">
        <v>45.55</v>
      </c>
    </row>
    <row r="1585" customFormat="false" ht="15" hidden="false" customHeight="false" outlineLevel="0" collapsed="false">
      <c r="A1585" s="13" t="s">
        <v>2532</v>
      </c>
      <c r="B1585" s="13" t="s">
        <v>2533</v>
      </c>
      <c r="C1585" s="14" t="n">
        <v>45795</v>
      </c>
      <c r="D1585" s="15" t="n">
        <v>35.19</v>
      </c>
    </row>
    <row r="1586" customFormat="false" ht="15" hidden="false" customHeight="false" outlineLevel="0" collapsed="false">
      <c r="A1586" s="13" t="s">
        <v>2534</v>
      </c>
      <c r="B1586" s="13" t="s">
        <v>311</v>
      </c>
      <c r="C1586" s="14" t="n">
        <v>45795</v>
      </c>
      <c r="D1586" s="15" t="n">
        <v>103.03</v>
      </c>
    </row>
    <row r="1587" customFormat="false" ht="15" hidden="false" customHeight="false" outlineLevel="0" collapsed="false">
      <c r="A1587" s="13" t="s">
        <v>2535</v>
      </c>
      <c r="B1587" s="13" t="s">
        <v>2536</v>
      </c>
      <c r="C1587" s="14" t="n">
        <v>45795</v>
      </c>
      <c r="D1587" s="15" t="n">
        <v>21.92</v>
      </c>
    </row>
    <row r="1588" customFormat="false" ht="15" hidden="false" customHeight="false" outlineLevel="0" collapsed="false">
      <c r="A1588" s="13" t="s">
        <v>2537</v>
      </c>
      <c r="B1588" s="13" t="s">
        <v>452</v>
      </c>
      <c r="C1588" s="14" t="n">
        <v>45795</v>
      </c>
      <c r="D1588" s="15" t="n">
        <v>47.39</v>
      </c>
    </row>
    <row r="1589" customFormat="false" ht="15" hidden="false" customHeight="false" outlineLevel="0" collapsed="false">
      <c r="A1589" s="13" t="s">
        <v>2538</v>
      </c>
      <c r="B1589" s="13" t="s">
        <v>126</v>
      </c>
      <c r="C1589" s="14" t="n">
        <v>45796</v>
      </c>
      <c r="D1589" s="15" t="n">
        <v>38.34</v>
      </c>
    </row>
    <row r="1590" customFormat="false" ht="15" hidden="false" customHeight="false" outlineLevel="0" collapsed="false">
      <c r="A1590" s="13" t="s">
        <v>2539</v>
      </c>
      <c r="B1590" s="13" t="s">
        <v>400</v>
      </c>
      <c r="C1590" s="14" t="n">
        <v>45796</v>
      </c>
      <c r="D1590" s="15" t="n">
        <v>27.38</v>
      </c>
    </row>
    <row r="1591" customFormat="false" ht="15" hidden="false" customHeight="false" outlineLevel="0" collapsed="false">
      <c r="A1591" s="13" t="s">
        <v>2540</v>
      </c>
      <c r="B1591" s="13" t="s">
        <v>629</v>
      </c>
      <c r="C1591" s="14" t="n">
        <v>45796</v>
      </c>
      <c r="D1591" s="15" t="n">
        <v>43.13</v>
      </c>
    </row>
    <row r="1592" customFormat="false" ht="15" hidden="false" customHeight="false" outlineLevel="0" collapsed="false">
      <c r="A1592" s="13" t="s">
        <v>2541</v>
      </c>
      <c r="B1592" s="13" t="s">
        <v>2104</v>
      </c>
      <c r="C1592" s="14" t="n">
        <v>45796</v>
      </c>
      <c r="D1592" s="15" t="n">
        <v>37.93</v>
      </c>
    </row>
    <row r="1593" customFormat="false" ht="15" hidden="false" customHeight="false" outlineLevel="0" collapsed="false">
      <c r="A1593" s="13" t="s">
        <v>2542</v>
      </c>
      <c r="B1593" s="13" t="s">
        <v>618</v>
      </c>
      <c r="C1593" s="14" t="n">
        <v>45796</v>
      </c>
      <c r="D1593" s="15" t="n">
        <v>39.17</v>
      </c>
    </row>
    <row r="1594" customFormat="false" ht="15" hidden="false" customHeight="false" outlineLevel="0" collapsed="false">
      <c r="A1594" s="13" t="s">
        <v>2543</v>
      </c>
      <c r="B1594" s="13" t="s">
        <v>2544</v>
      </c>
      <c r="C1594" s="14" t="n">
        <v>45796</v>
      </c>
      <c r="D1594" s="15" t="n">
        <v>42.8</v>
      </c>
    </row>
    <row r="1595" customFormat="false" ht="15" hidden="false" customHeight="false" outlineLevel="0" collapsed="false">
      <c r="A1595" s="13" t="s">
        <v>2545</v>
      </c>
      <c r="B1595" s="13" t="s">
        <v>2546</v>
      </c>
      <c r="C1595" s="14" t="n">
        <v>45796</v>
      </c>
      <c r="D1595" s="15" t="n">
        <v>94.08</v>
      </c>
    </row>
    <row r="1596" customFormat="false" ht="15" hidden="false" customHeight="false" outlineLevel="0" collapsed="false">
      <c r="A1596" s="13" t="s">
        <v>2547</v>
      </c>
      <c r="B1596" s="13" t="s">
        <v>722</v>
      </c>
      <c r="C1596" s="14" t="n">
        <v>45796</v>
      </c>
      <c r="D1596" s="15" t="n">
        <v>27.1</v>
      </c>
    </row>
    <row r="1597" customFormat="false" ht="15" hidden="false" customHeight="false" outlineLevel="0" collapsed="false">
      <c r="A1597" s="13" t="s">
        <v>2548</v>
      </c>
      <c r="B1597" s="13" t="s">
        <v>1655</v>
      </c>
      <c r="C1597" s="14" t="n">
        <v>45796</v>
      </c>
      <c r="D1597" s="15" t="n">
        <v>22.23</v>
      </c>
    </row>
    <row r="1598" customFormat="false" ht="15" hidden="false" customHeight="false" outlineLevel="0" collapsed="false">
      <c r="A1598" s="13" t="s">
        <v>2549</v>
      </c>
      <c r="B1598" s="13" t="s">
        <v>1727</v>
      </c>
      <c r="C1598" s="14" t="n">
        <v>45797</v>
      </c>
      <c r="D1598" s="15" t="n">
        <v>39.53</v>
      </c>
    </row>
    <row r="1599" customFormat="false" ht="15" hidden="false" customHeight="false" outlineLevel="0" collapsed="false">
      <c r="A1599" s="13" t="s">
        <v>2550</v>
      </c>
      <c r="B1599" s="13" t="s">
        <v>223</v>
      </c>
      <c r="C1599" s="14" t="n">
        <v>45797</v>
      </c>
      <c r="D1599" s="15" t="n">
        <v>35.21</v>
      </c>
    </row>
    <row r="1600" customFormat="false" ht="15" hidden="false" customHeight="false" outlineLevel="0" collapsed="false">
      <c r="A1600" s="13" t="s">
        <v>2551</v>
      </c>
      <c r="B1600" s="13" t="s">
        <v>2552</v>
      </c>
      <c r="C1600" s="14" t="n">
        <v>45797</v>
      </c>
      <c r="D1600" s="15" t="n">
        <v>15.24</v>
      </c>
    </row>
    <row r="1601" customFormat="false" ht="15" hidden="false" customHeight="false" outlineLevel="0" collapsed="false">
      <c r="A1601" s="13" t="s">
        <v>2553</v>
      </c>
      <c r="B1601" s="13" t="s">
        <v>2554</v>
      </c>
      <c r="C1601" s="14" t="n">
        <v>45797</v>
      </c>
      <c r="D1601" s="15" t="n">
        <v>16.5</v>
      </c>
    </row>
    <row r="1602" customFormat="false" ht="15" hidden="false" customHeight="false" outlineLevel="0" collapsed="false">
      <c r="A1602" s="13" t="s">
        <v>2555</v>
      </c>
      <c r="B1602" s="13" t="s">
        <v>2556</v>
      </c>
      <c r="C1602" s="14" t="n">
        <v>45797</v>
      </c>
      <c r="D1602" s="15" t="n">
        <v>34.91</v>
      </c>
    </row>
    <row r="1603" customFormat="false" ht="15" hidden="false" customHeight="false" outlineLevel="0" collapsed="false">
      <c r="A1603" s="13" t="s">
        <v>2557</v>
      </c>
      <c r="B1603" s="13" t="s">
        <v>1824</v>
      </c>
      <c r="C1603" s="14" t="n">
        <v>45797</v>
      </c>
      <c r="D1603" s="15" t="n">
        <v>51.84</v>
      </c>
    </row>
    <row r="1604" customFormat="false" ht="15" hidden="false" customHeight="false" outlineLevel="0" collapsed="false">
      <c r="A1604" s="13" t="s">
        <v>2558</v>
      </c>
      <c r="B1604" s="13" t="s">
        <v>1669</v>
      </c>
      <c r="C1604" s="14" t="n">
        <v>45797</v>
      </c>
      <c r="D1604" s="15" t="n">
        <v>52.47</v>
      </c>
    </row>
    <row r="1605" customFormat="false" ht="15" hidden="false" customHeight="false" outlineLevel="0" collapsed="false">
      <c r="A1605" s="13" t="s">
        <v>2559</v>
      </c>
      <c r="B1605" s="13" t="s">
        <v>1539</v>
      </c>
      <c r="C1605" s="14" t="n">
        <v>45797</v>
      </c>
      <c r="D1605" s="15" t="n">
        <v>41.72</v>
      </c>
    </row>
    <row r="1606" customFormat="false" ht="15" hidden="false" customHeight="false" outlineLevel="0" collapsed="false">
      <c r="A1606" s="13" t="s">
        <v>2560</v>
      </c>
      <c r="B1606" s="13" t="s">
        <v>467</v>
      </c>
      <c r="C1606" s="14" t="n">
        <v>45797</v>
      </c>
      <c r="D1606" s="15" t="n">
        <v>30.6</v>
      </c>
    </row>
    <row r="1607" customFormat="false" ht="15" hidden="false" customHeight="false" outlineLevel="0" collapsed="false">
      <c r="A1607" s="13" t="s">
        <v>2561</v>
      </c>
      <c r="B1607" s="13" t="s">
        <v>2190</v>
      </c>
      <c r="C1607" s="14" t="n">
        <v>45797</v>
      </c>
      <c r="D1607" s="15" t="n">
        <v>27.29</v>
      </c>
    </row>
    <row r="1608" customFormat="false" ht="15" hidden="false" customHeight="false" outlineLevel="0" collapsed="false">
      <c r="A1608" s="13" t="s">
        <v>2562</v>
      </c>
      <c r="B1608" s="13" t="s">
        <v>2563</v>
      </c>
      <c r="C1608" s="14" t="n">
        <v>45798</v>
      </c>
      <c r="D1608" s="15" t="n">
        <v>21.27</v>
      </c>
    </row>
    <row r="1609" customFormat="false" ht="15" hidden="false" customHeight="false" outlineLevel="0" collapsed="false">
      <c r="A1609" s="13" t="s">
        <v>2564</v>
      </c>
      <c r="B1609" s="13" t="s">
        <v>1004</v>
      </c>
      <c r="C1609" s="14" t="n">
        <v>45798</v>
      </c>
      <c r="D1609" s="15" t="n">
        <v>37.8</v>
      </c>
    </row>
    <row r="1610" customFormat="false" ht="15" hidden="false" customHeight="false" outlineLevel="0" collapsed="false">
      <c r="A1610" s="13" t="s">
        <v>2565</v>
      </c>
      <c r="B1610" s="13" t="s">
        <v>2566</v>
      </c>
      <c r="C1610" s="14" t="n">
        <v>45798</v>
      </c>
      <c r="D1610" s="15" t="n">
        <v>27.44</v>
      </c>
    </row>
    <row r="1611" customFormat="false" ht="15" hidden="false" customHeight="false" outlineLevel="0" collapsed="false">
      <c r="A1611" s="13" t="s">
        <v>2567</v>
      </c>
      <c r="B1611" s="13" t="s">
        <v>1219</v>
      </c>
      <c r="C1611" s="14" t="n">
        <v>45798</v>
      </c>
      <c r="D1611" s="15" t="n">
        <v>13.94</v>
      </c>
    </row>
    <row r="1612" customFormat="false" ht="15" hidden="false" customHeight="false" outlineLevel="0" collapsed="false">
      <c r="A1612" s="13" t="s">
        <v>2568</v>
      </c>
      <c r="B1612" s="13" t="s">
        <v>1457</v>
      </c>
      <c r="C1612" s="14" t="n">
        <v>45798</v>
      </c>
      <c r="D1612" s="15" t="n">
        <v>38.38</v>
      </c>
    </row>
    <row r="1613" customFormat="false" ht="15" hidden="false" customHeight="false" outlineLevel="0" collapsed="false">
      <c r="A1613" s="13" t="s">
        <v>2569</v>
      </c>
      <c r="B1613" s="13" t="s">
        <v>1684</v>
      </c>
      <c r="C1613" s="14" t="n">
        <v>45798</v>
      </c>
      <c r="D1613" s="15" t="n">
        <v>21.84</v>
      </c>
    </row>
    <row r="1614" customFormat="false" ht="15" hidden="false" customHeight="false" outlineLevel="0" collapsed="false">
      <c r="A1614" s="13" t="s">
        <v>2570</v>
      </c>
      <c r="B1614" s="13" t="s">
        <v>1100</v>
      </c>
      <c r="C1614" s="14" t="n">
        <v>45798</v>
      </c>
      <c r="D1614" s="15" t="n">
        <v>24.81</v>
      </c>
    </row>
    <row r="1615" customFormat="false" ht="15" hidden="false" customHeight="false" outlineLevel="0" collapsed="false">
      <c r="A1615" s="13" t="s">
        <v>2571</v>
      </c>
      <c r="B1615" s="13" t="s">
        <v>523</v>
      </c>
      <c r="C1615" s="14" t="n">
        <v>45798</v>
      </c>
      <c r="D1615" s="15" t="n">
        <v>32.25</v>
      </c>
    </row>
    <row r="1616" customFormat="false" ht="15" hidden="false" customHeight="false" outlineLevel="0" collapsed="false">
      <c r="A1616" s="13" t="s">
        <v>2572</v>
      </c>
      <c r="B1616" s="13" t="s">
        <v>754</v>
      </c>
      <c r="C1616" s="14" t="n">
        <v>45798</v>
      </c>
      <c r="D1616" s="15" t="n">
        <v>61.71</v>
      </c>
    </row>
    <row r="1617" customFormat="false" ht="15" hidden="false" customHeight="false" outlineLevel="0" collapsed="false">
      <c r="A1617" s="13" t="s">
        <v>2573</v>
      </c>
      <c r="B1617" s="13" t="s">
        <v>1202</v>
      </c>
      <c r="C1617" s="14" t="n">
        <v>45798</v>
      </c>
      <c r="D1617" s="15" t="n">
        <v>34.72</v>
      </c>
    </row>
    <row r="1618" customFormat="false" ht="15" hidden="false" customHeight="false" outlineLevel="0" collapsed="false">
      <c r="A1618" s="13" t="s">
        <v>2574</v>
      </c>
      <c r="B1618" s="13" t="s">
        <v>1987</v>
      </c>
      <c r="C1618" s="14" t="n">
        <v>45799</v>
      </c>
      <c r="D1618" s="15" t="n">
        <v>58.93</v>
      </c>
    </row>
    <row r="1619" customFormat="false" ht="15" hidden="false" customHeight="false" outlineLevel="0" collapsed="false">
      <c r="A1619" s="13" t="s">
        <v>2575</v>
      </c>
      <c r="B1619" s="13" t="s">
        <v>545</v>
      </c>
      <c r="C1619" s="14" t="n">
        <v>45799</v>
      </c>
      <c r="D1619" s="15" t="n">
        <v>33.5</v>
      </c>
    </row>
    <row r="1620" customFormat="false" ht="15" hidden="false" customHeight="false" outlineLevel="0" collapsed="false">
      <c r="A1620" s="13" t="s">
        <v>2576</v>
      </c>
      <c r="B1620" s="13" t="s">
        <v>1557</v>
      </c>
      <c r="C1620" s="14" t="n">
        <v>45799</v>
      </c>
      <c r="D1620" s="15" t="n">
        <v>26.53</v>
      </c>
    </row>
    <row r="1621" customFormat="false" ht="15" hidden="false" customHeight="false" outlineLevel="0" collapsed="false">
      <c r="A1621" s="13" t="s">
        <v>2577</v>
      </c>
      <c r="B1621" s="13" t="s">
        <v>818</v>
      </c>
      <c r="C1621" s="14" t="n">
        <v>45799</v>
      </c>
      <c r="D1621" s="15" t="n">
        <v>76.54</v>
      </c>
    </row>
    <row r="1622" customFormat="false" ht="15" hidden="false" customHeight="false" outlineLevel="0" collapsed="false">
      <c r="A1622" s="13" t="s">
        <v>2578</v>
      </c>
      <c r="B1622" s="13" t="s">
        <v>390</v>
      </c>
      <c r="C1622" s="14" t="n">
        <v>45799</v>
      </c>
      <c r="D1622" s="15" t="n">
        <v>18.65</v>
      </c>
    </row>
    <row r="1623" customFormat="false" ht="15" hidden="false" customHeight="false" outlineLevel="0" collapsed="false">
      <c r="A1623" s="13" t="s">
        <v>2579</v>
      </c>
      <c r="B1623" s="13" t="s">
        <v>554</v>
      </c>
      <c r="C1623" s="14" t="n">
        <v>45799</v>
      </c>
      <c r="D1623" s="15" t="n">
        <v>26.47</v>
      </c>
    </row>
    <row r="1624" customFormat="false" ht="15" hidden="false" customHeight="false" outlineLevel="0" collapsed="false">
      <c r="A1624" s="13" t="s">
        <v>2580</v>
      </c>
      <c r="B1624" s="13" t="s">
        <v>548</v>
      </c>
      <c r="C1624" s="14" t="n">
        <v>45799</v>
      </c>
      <c r="D1624" s="15" t="n">
        <v>72.49</v>
      </c>
    </row>
    <row r="1625" customFormat="false" ht="15" hidden="false" customHeight="false" outlineLevel="0" collapsed="false">
      <c r="A1625" s="13" t="s">
        <v>2581</v>
      </c>
      <c r="B1625" s="13" t="s">
        <v>492</v>
      </c>
      <c r="C1625" s="14" t="n">
        <v>45799</v>
      </c>
      <c r="D1625" s="15" t="n">
        <v>54.23</v>
      </c>
    </row>
    <row r="1626" customFormat="false" ht="15" hidden="false" customHeight="false" outlineLevel="0" collapsed="false">
      <c r="A1626" s="13" t="s">
        <v>2582</v>
      </c>
      <c r="B1626" s="13" t="s">
        <v>2583</v>
      </c>
      <c r="C1626" s="14" t="n">
        <v>45799</v>
      </c>
      <c r="D1626" s="15" t="n">
        <v>43.98</v>
      </c>
    </row>
    <row r="1627" customFormat="false" ht="15" hidden="false" customHeight="false" outlineLevel="0" collapsed="false">
      <c r="A1627" s="13" t="s">
        <v>2584</v>
      </c>
      <c r="B1627" s="13" t="s">
        <v>2110</v>
      </c>
      <c r="C1627" s="14" t="n">
        <v>45799</v>
      </c>
      <c r="D1627" s="15" t="n">
        <v>52.02</v>
      </c>
    </row>
    <row r="1628" customFormat="false" ht="15" hidden="false" customHeight="false" outlineLevel="0" collapsed="false">
      <c r="A1628" s="13" t="s">
        <v>2585</v>
      </c>
      <c r="B1628" s="13" t="s">
        <v>1878</v>
      </c>
      <c r="C1628" s="14" t="n">
        <v>45800</v>
      </c>
      <c r="D1628" s="15" t="n">
        <v>30.11</v>
      </c>
    </row>
    <row r="1629" customFormat="false" ht="15" hidden="false" customHeight="false" outlineLevel="0" collapsed="false">
      <c r="A1629" s="13" t="s">
        <v>2586</v>
      </c>
      <c r="B1629" s="13" t="s">
        <v>835</v>
      </c>
      <c r="C1629" s="14" t="n">
        <v>45800</v>
      </c>
      <c r="D1629" s="15" t="n">
        <v>18.69</v>
      </c>
    </row>
    <row r="1630" customFormat="false" ht="15" hidden="false" customHeight="false" outlineLevel="0" collapsed="false">
      <c r="A1630" s="13" t="s">
        <v>2587</v>
      </c>
      <c r="B1630" s="13" t="s">
        <v>58</v>
      </c>
      <c r="C1630" s="14" t="n">
        <v>45800</v>
      </c>
      <c r="D1630" s="15" t="n">
        <v>28.14</v>
      </c>
    </row>
    <row r="1631" customFormat="false" ht="15" hidden="false" customHeight="false" outlineLevel="0" collapsed="false">
      <c r="A1631" s="13" t="s">
        <v>2588</v>
      </c>
      <c r="B1631" s="13" t="s">
        <v>2589</v>
      </c>
      <c r="C1631" s="14" t="n">
        <v>45800</v>
      </c>
      <c r="D1631" s="15" t="n">
        <v>41.09</v>
      </c>
    </row>
    <row r="1632" customFormat="false" ht="15" hidden="false" customHeight="false" outlineLevel="0" collapsed="false">
      <c r="A1632" s="13" t="s">
        <v>2590</v>
      </c>
      <c r="B1632" s="13" t="s">
        <v>2591</v>
      </c>
      <c r="C1632" s="14" t="n">
        <v>45800</v>
      </c>
      <c r="D1632" s="15" t="n">
        <v>20.42</v>
      </c>
    </row>
    <row r="1633" customFormat="false" ht="15" hidden="false" customHeight="false" outlineLevel="0" collapsed="false">
      <c r="A1633" s="13" t="s">
        <v>2592</v>
      </c>
      <c r="B1633" s="13" t="s">
        <v>160</v>
      </c>
      <c r="C1633" s="14" t="n">
        <v>45800</v>
      </c>
      <c r="D1633" s="15" t="n">
        <v>38.96</v>
      </c>
    </row>
    <row r="1634" customFormat="false" ht="15" hidden="false" customHeight="false" outlineLevel="0" collapsed="false">
      <c r="A1634" s="13" t="s">
        <v>2593</v>
      </c>
      <c r="B1634" s="13" t="s">
        <v>369</v>
      </c>
      <c r="C1634" s="14" t="n">
        <v>45800</v>
      </c>
      <c r="D1634" s="15" t="n">
        <v>54.03</v>
      </c>
    </row>
    <row r="1635" customFormat="false" ht="15" hidden="false" customHeight="false" outlineLevel="0" collapsed="false">
      <c r="A1635" s="13" t="s">
        <v>2594</v>
      </c>
      <c r="B1635" s="13" t="s">
        <v>2595</v>
      </c>
      <c r="C1635" s="14" t="n">
        <v>45800</v>
      </c>
      <c r="D1635" s="15" t="n">
        <v>40.53</v>
      </c>
    </row>
    <row r="1636" customFormat="false" ht="15" hidden="false" customHeight="false" outlineLevel="0" collapsed="false">
      <c r="A1636" s="13" t="s">
        <v>2596</v>
      </c>
      <c r="B1636" s="13" t="s">
        <v>2113</v>
      </c>
      <c r="C1636" s="14" t="n">
        <v>45800</v>
      </c>
      <c r="D1636" s="15" t="n">
        <v>45.77</v>
      </c>
    </row>
    <row r="1637" customFormat="false" ht="15" hidden="false" customHeight="false" outlineLevel="0" collapsed="false">
      <c r="A1637" s="13" t="s">
        <v>2597</v>
      </c>
      <c r="B1637" s="13" t="s">
        <v>2598</v>
      </c>
      <c r="C1637" s="14" t="n">
        <v>45801</v>
      </c>
      <c r="D1637" s="15" t="n">
        <v>55.86</v>
      </c>
    </row>
    <row r="1638" customFormat="false" ht="15" hidden="false" customHeight="false" outlineLevel="0" collapsed="false">
      <c r="A1638" s="13" t="s">
        <v>2599</v>
      </c>
      <c r="B1638" s="13" t="s">
        <v>543</v>
      </c>
      <c r="C1638" s="14" t="n">
        <v>45801</v>
      </c>
      <c r="D1638" s="15" t="n">
        <v>42.22</v>
      </c>
    </row>
    <row r="1639" customFormat="false" ht="15" hidden="false" customHeight="false" outlineLevel="0" collapsed="false">
      <c r="A1639" s="13" t="s">
        <v>2600</v>
      </c>
      <c r="B1639" s="13" t="s">
        <v>588</v>
      </c>
      <c r="C1639" s="14" t="n">
        <v>45801</v>
      </c>
      <c r="D1639" s="15" t="n">
        <v>45.18</v>
      </c>
    </row>
    <row r="1640" customFormat="false" ht="15" hidden="false" customHeight="false" outlineLevel="0" collapsed="false">
      <c r="A1640" s="13" t="s">
        <v>2601</v>
      </c>
      <c r="B1640" s="13" t="s">
        <v>899</v>
      </c>
      <c r="C1640" s="14" t="n">
        <v>45801</v>
      </c>
      <c r="D1640" s="15" t="n">
        <v>32.78</v>
      </c>
    </row>
    <row r="1641" customFormat="false" ht="15" hidden="false" customHeight="false" outlineLevel="0" collapsed="false">
      <c r="A1641" s="13" t="s">
        <v>2602</v>
      </c>
      <c r="B1641" s="13" t="s">
        <v>1782</v>
      </c>
      <c r="C1641" s="14" t="n">
        <v>45801</v>
      </c>
      <c r="D1641" s="15" t="n">
        <v>40.39</v>
      </c>
    </row>
    <row r="1642" customFormat="false" ht="15" hidden="false" customHeight="false" outlineLevel="0" collapsed="false">
      <c r="A1642" s="13" t="s">
        <v>2603</v>
      </c>
      <c r="B1642" s="13" t="s">
        <v>1041</v>
      </c>
      <c r="C1642" s="14" t="n">
        <v>45801</v>
      </c>
      <c r="D1642" s="15" t="n">
        <v>47.13</v>
      </c>
    </row>
    <row r="1643" customFormat="false" ht="15" hidden="false" customHeight="false" outlineLevel="0" collapsed="false">
      <c r="A1643" s="13" t="s">
        <v>2604</v>
      </c>
      <c r="B1643" s="13" t="s">
        <v>2605</v>
      </c>
      <c r="C1643" s="14" t="n">
        <v>45802</v>
      </c>
      <c r="D1643" s="15" t="n">
        <v>64.69</v>
      </c>
    </row>
    <row r="1644" customFormat="false" ht="15" hidden="false" customHeight="false" outlineLevel="0" collapsed="false">
      <c r="A1644" s="13" t="s">
        <v>2606</v>
      </c>
      <c r="B1644" s="13" t="s">
        <v>442</v>
      </c>
      <c r="C1644" s="14" t="n">
        <v>45802</v>
      </c>
      <c r="D1644" s="15" t="n">
        <v>27.24</v>
      </c>
    </row>
    <row r="1645" customFormat="false" ht="15" hidden="false" customHeight="false" outlineLevel="0" collapsed="false">
      <c r="A1645" s="13" t="s">
        <v>2607</v>
      </c>
      <c r="B1645" s="13" t="s">
        <v>633</v>
      </c>
      <c r="C1645" s="14" t="n">
        <v>45802</v>
      </c>
      <c r="D1645" s="15" t="n">
        <v>43.65</v>
      </c>
    </row>
    <row r="1646" customFormat="false" ht="15" hidden="false" customHeight="false" outlineLevel="0" collapsed="false">
      <c r="A1646" s="13" t="s">
        <v>2608</v>
      </c>
      <c r="B1646" s="13" t="s">
        <v>2609</v>
      </c>
      <c r="C1646" s="14" t="n">
        <v>45802</v>
      </c>
      <c r="D1646" s="15" t="n">
        <v>22.17</v>
      </c>
    </row>
    <row r="1647" customFormat="false" ht="15" hidden="false" customHeight="false" outlineLevel="0" collapsed="false">
      <c r="A1647" s="13" t="s">
        <v>2610</v>
      </c>
      <c r="B1647" s="13" t="s">
        <v>556</v>
      </c>
      <c r="C1647" s="14" t="n">
        <v>45802</v>
      </c>
      <c r="D1647" s="15" t="n">
        <v>17.84</v>
      </c>
    </row>
    <row r="1648" customFormat="false" ht="15" hidden="false" customHeight="false" outlineLevel="0" collapsed="false">
      <c r="A1648" s="13" t="s">
        <v>2611</v>
      </c>
      <c r="B1648" s="13" t="s">
        <v>1097</v>
      </c>
      <c r="C1648" s="14" t="n">
        <v>45802</v>
      </c>
      <c r="D1648" s="15" t="n">
        <v>30.56</v>
      </c>
    </row>
    <row r="1649" customFormat="false" ht="15" hidden="false" customHeight="false" outlineLevel="0" collapsed="false">
      <c r="A1649" s="13" t="s">
        <v>2612</v>
      </c>
      <c r="B1649" s="13" t="s">
        <v>678</v>
      </c>
      <c r="C1649" s="14" t="n">
        <v>45802</v>
      </c>
      <c r="D1649" s="15" t="n">
        <v>32.1</v>
      </c>
    </row>
    <row r="1650" customFormat="false" ht="15" hidden="false" customHeight="false" outlineLevel="0" collapsed="false">
      <c r="A1650" s="13" t="s">
        <v>2613</v>
      </c>
      <c r="B1650" s="13" t="s">
        <v>510</v>
      </c>
      <c r="C1650" s="14" t="n">
        <v>45802</v>
      </c>
      <c r="D1650" s="15" t="n">
        <v>41.46</v>
      </c>
    </row>
    <row r="1651" customFormat="false" ht="15" hidden="false" customHeight="false" outlineLevel="0" collapsed="false">
      <c r="A1651" s="13" t="s">
        <v>2614</v>
      </c>
      <c r="B1651" s="13" t="s">
        <v>2020</v>
      </c>
      <c r="C1651" s="14" t="n">
        <v>45802</v>
      </c>
      <c r="D1651" s="15" t="n">
        <v>32.92</v>
      </c>
    </row>
    <row r="1652" customFormat="false" ht="15" hidden="false" customHeight="false" outlineLevel="0" collapsed="false">
      <c r="A1652" s="13" t="s">
        <v>2615</v>
      </c>
      <c r="B1652" s="13" t="s">
        <v>2616</v>
      </c>
      <c r="C1652" s="14" t="n">
        <v>45802</v>
      </c>
      <c r="D1652" s="15" t="n">
        <v>45.68</v>
      </c>
    </row>
    <row r="1653" customFormat="false" ht="15" hidden="false" customHeight="false" outlineLevel="0" collapsed="false">
      <c r="A1653" s="13" t="s">
        <v>2617</v>
      </c>
      <c r="B1653" s="13" t="s">
        <v>1693</v>
      </c>
      <c r="C1653" s="14" t="n">
        <v>45803</v>
      </c>
      <c r="D1653" s="15" t="n">
        <v>75.17</v>
      </c>
    </row>
    <row r="1654" customFormat="false" ht="15" hidden="false" customHeight="false" outlineLevel="0" collapsed="false">
      <c r="A1654" s="13" t="s">
        <v>2618</v>
      </c>
      <c r="B1654" s="13" t="s">
        <v>2619</v>
      </c>
      <c r="C1654" s="14" t="n">
        <v>45803</v>
      </c>
      <c r="D1654" s="15" t="n">
        <v>23.86</v>
      </c>
    </row>
    <row r="1655" customFormat="false" ht="15" hidden="false" customHeight="false" outlineLevel="0" collapsed="false">
      <c r="A1655" s="13" t="s">
        <v>2620</v>
      </c>
      <c r="B1655" s="13" t="s">
        <v>1770</v>
      </c>
      <c r="C1655" s="14" t="n">
        <v>45803</v>
      </c>
      <c r="D1655" s="15" t="n">
        <v>56.86</v>
      </c>
    </row>
    <row r="1656" customFormat="false" ht="15" hidden="false" customHeight="false" outlineLevel="0" collapsed="false">
      <c r="A1656" s="13" t="s">
        <v>2621</v>
      </c>
      <c r="B1656" s="13" t="s">
        <v>2622</v>
      </c>
      <c r="C1656" s="14" t="n">
        <v>45803</v>
      </c>
      <c r="D1656" s="15" t="n">
        <v>24.7</v>
      </c>
    </row>
    <row r="1657" customFormat="false" ht="15" hidden="false" customHeight="false" outlineLevel="0" collapsed="false">
      <c r="A1657" s="13" t="s">
        <v>2623</v>
      </c>
      <c r="B1657" s="13" t="s">
        <v>174</v>
      </c>
      <c r="C1657" s="14" t="n">
        <v>45803</v>
      </c>
      <c r="D1657" s="15" t="n">
        <v>39.96</v>
      </c>
    </row>
    <row r="1658" customFormat="false" ht="15" hidden="false" customHeight="false" outlineLevel="0" collapsed="false">
      <c r="A1658" s="13" t="s">
        <v>2624</v>
      </c>
      <c r="B1658" s="13" t="s">
        <v>1261</v>
      </c>
      <c r="C1658" s="14" t="n">
        <v>45803</v>
      </c>
      <c r="D1658" s="15" t="n">
        <v>43.96</v>
      </c>
    </row>
    <row r="1659" customFormat="false" ht="15" hidden="false" customHeight="false" outlineLevel="0" collapsed="false">
      <c r="A1659" s="13" t="s">
        <v>2625</v>
      </c>
      <c r="B1659" s="13" t="s">
        <v>2486</v>
      </c>
      <c r="C1659" s="14" t="n">
        <v>45803</v>
      </c>
      <c r="D1659" s="15" t="n">
        <v>20.07</v>
      </c>
    </row>
    <row r="1660" customFormat="false" ht="15" hidden="false" customHeight="false" outlineLevel="0" collapsed="false">
      <c r="A1660" s="13" t="s">
        <v>2626</v>
      </c>
      <c r="B1660" s="13" t="s">
        <v>1221</v>
      </c>
      <c r="C1660" s="14" t="n">
        <v>45803</v>
      </c>
      <c r="D1660" s="15" t="n">
        <v>27.09</v>
      </c>
    </row>
    <row r="1661" customFormat="false" ht="15" hidden="false" customHeight="false" outlineLevel="0" collapsed="false">
      <c r="A1661" s="13" t="s">
        <v>2627</v>
      </c>
      <c r="B1661" s="13" t="s">
        <v>2628</v>
      </c>
      <c r="C1661" s="14" t="n">
        <v>45803</v>
      </c>
      <c r="D1661" s="15" t="n">
        <v>78.52</v>
      </c>
    </row>
    <row r="1662" customFormat="false" ht="15" hidden="false" customHeight="false" outlineLevel="0" collapsed="false">
      <c r="A1662" s="13" t="s">
        <v>2629</v>
      </c>
      <c r="B1662" s="13" t="s">
        <v>1569</v>
      </c>
      <c r="C1662" s="14" t="n">
        <v>45804</v>
      </c>
      <c r="D1662" s="15" t="n">
        <v>25.16</v>
      </c>
    </row>
    <row r="1663" customFormat="false" ht="15" hidden="false" customHeight="false" outlineLevel="0" collapsed="false">
      <c r="A1663" s="13" t="s">
        <v>2630</v>
      </c>
      <c r="B1663" s="13" t="s">
        <v>2631</v>
      </c>
      <c r="C1663" s="14" t="n">
        <v>45804</v>
      </c>
      <c r="D1663" s="15" t="n">
        <v>57.29</v>
      </c>
    </row>
    <row r="1664" customFormat="false" ht="15" hidden="false" customHeight="false" outlineLevel="0" collapsed="false">
      <c r="A1664" s="13" t="s">
        <v>2632</v>
      </c>
      <c r="B1664" s="13" t="s">
        <v>2633</v>
      </c>
      <c r="C1664" s="14" t="n">
        <v>45804</v>
      </c>
      <c r="D1664" s="15" t="n">
        <v>26.87</v>
      </c>
    </row>
    <row r="1665" customFormat="false" ht="15" hidden="false" customHeight="false" outlineLevel="0" collapsed="false">
      <c r="A1665" s="13" t="s">
        <v>2634</v>
      </c>
      <c r="B1665" s="13" t="s">
        <v>2635</v>
      </c>
      <c r="C1665" s="14" t="n">
        <v>45804</v>
      </c>
      <c r="D1665" s="15" t="n">
        <v>17.78</v>
      </c>
    </row>
    <row r="1666" customFormat="false" ht="15" hidden="false" customHeight="false" outlineLevel="0" collapsed="false">
      <c r="A1666" s="13" t="s">
        <v>2636</v>
      </c>
      <c r="B1666" s="13" t="s">
        <v>2637</v>
      </c>
      <c r="C1666" s="14" t="n">
        <v>45804</v>
      </c>
      <c r="D1666" s="15" t="n">
        <v>37.15</v>
      </c>
    </row>
    <row r="1667" customFormat="false" ht="15" hidden="false" customHeight="false" outlineLevel="0" collapsed="false">
      <c r="A1667" s="13" t="s">
        <v>2638</v>
      </c>
      <c r="B1667" s="13" t="s">
        <v>1537</v>
      </c>
      <c r="C1667" s="14" t="n">
        <v>45804</v>
      </c>
      <c r="D1667" s="15" t="n">
        <v>75.58</v>
      </c>
    </row>
    <row r="1668" customFormat="false" ht="15" hidden="false" customHeight="false" outlineLevel="0" collapsed="false">
      <c r="A1668" s="13" t="s">
        <v>2639</v>
      </c>
      <c r="B1668" s="13" t="s">
        <v>2640</v>
      </c>
      <c r="C1668" s="14" t="n">
        <v>45804</v>
      </c>
      <c r="D1668" s="15" t="n">
        <v>61.23</v>
      </c>
    </row>
    <row r="1669" customFormat="false" ht="15" hidden="false" customHeight="false" outlineLevel="0" collapsed="false">
      <c r="A1669" s="13" t="s">
        <v>2641</v>
      </c>
      <c r="B1669" s="13" t="s">
        <v>430</v>
      </c>
      <c r="C1669" s="14" t="n">
        <v>45804</v>
      </c>
      <c r="D1669" s="15" t="n">
        <v>34.48</v>
      </c>
    </row>
    <row r="1670" customFormat="false" ht="15" hidden="false" customHeight="false" outlineLevel="0" collapsed="false">
      <c r="A1670" s="13" t="s">
        <v>2642</v>
      </c>
      <c r="B1670" s="13" t="s">
        <v>512</v>
      </c>
      <c r="C1670" s="14" t="n">
        <v>45804</v>
      </c>
      <c r="D1670" s="15" t="n">
        <v>34.56</v>
      </c>
    </row>
    <row r="1671" customFormat="false" ht="15" hidden="false" customHeight="false" outlineLevel="0" collapsed="false">
      <c r="A1671" s="13" t="s">
        <v>2643</v>
      </c>
      <c r="B1671" s="13" t="s">
        <v>2644</v>
      </c>
      <c r="C1671" s="14" t="n">
        <v>45804</v>
      </c>
      <c r="D1671" s="15" t="n">
        <v>27.75</v>
      </c>
    </row>
    <row r="1672" customFormat="false" ht="15" hidden="false" customHeight="false" outlineLevel="0" collapsed="false">
      <c r="A1672" s="13" t="s">
        <v>2645</v>
      </c>
      <c r="B1672" s="13" t="s">
        <v>1688</v>
      </c>
      <c r="C1672" s="14" t="n">
        <v>45805</v>
      </c>
      <c r="D1672" s="15" t="n">
        <v>23.7</v>
      </c>
    </row>
    <row r="1673" customFormat="false" ht="15" hidden="false" customHeight="false" outlineLevel="0" collapsed="false">
      <c r="A1673" s="13" t="s">
        <v>2646</v>
      </c>
      <c r="B1673" s="13" t="s">
        <v>2647</v>
      </c>
      <c r="C1673" s="14" t="n">
        <v>45805</v>
      </c>
      <c r="D1673" s="15" t="n">
        <v>33.29</v>
      </c>
    </row>
    <row r="1674" customFormat="false" ht="15" hidden="false" customHeight="false" outlineLevel="0" collapsed="false">
      <c r="A1674" s="13" t="s">
        <v>2648</v>
      </c>
      <c r="B1674" s="13" t="s">
        <v>664</v>
      </c>
      <c r="C1674" s="14" t="n">
        <v>45805</v>
      </c>
      <c r="D1674" s="15" t="n">
        <v>35.99</v>
      </c>
    </row>
    <row r="1675" customFormat="false" ht="15" hidden="false" customHeight="false" outlineLevel="0" collapsed="false">
      <c r="A1675" s="13" t="s">
        <v>2649</v>
      </c>
      <c r="B1675" s="13" t="s">
        <v>2650</v>
      </c>
      <c r="C1675" s="14" t="n">
        <v>45805</v>
      </c>
      <c r="D1675" s="15" t="n">
        <v>68.23</v>
      </c>
    </row>
    <row r="1676" customFormat="false" ht="15" hidden="false" customHeight="false" outlineLevel="0" collapsed="false">
      <c r="A1676" s="13" t="s">
        <v>2651</v>
      </c>
      <c r="B1676" s="13" t="s">
        <v>637</v>
      </c>
      <c r="C1676" s="14" t="n">
        <v>45805</v>
      </c>
      <c r="D1676" s="15" t="n">
        <v>31.06</v>
      </c>
    </row>
    <row r="1677" customFormat="false" ht="15" hidden="false" customHeight="false" outlineLevel="0" collapsed="false">
      <c r="A1677" s="13" t="s">
        <v>2652</v>
      </c>
      <c r="B1677" s="13" t="s">
        <v>2653</v>
      </c>
      <c r="C1677" s="14" t="n">
        <v>45805</v>
      </c>
      <c r="D1677" s="15" t="n">
        <v>16.14</v>
      </c>
    </row>
    <row r="1678" customFormat="false" ht="15" hidden="false" customHeight="false" outlineLevel="0" collapsed="false">
      <c r="A1678" s="13" t="s">
        <v>2654</v>
      </c>
      <c r="B1678" s="13" t="s">
        <v>110</v>
      </c>
      <c r="C1678" s="14" t="n">
        <v>45805</v>
      </c>
      <c r="D1678" s="15" t="n">
        <v>64.75</v>
      </c>
    </row>
    <row r="1679" customFormat="false" ht="15" hidden="false" customHeight="false" outlineLevel="0" collapsed="false">
      <c r="A1679" s="13" t="s">
        <v>2655</v>
      </c>
      <c r="B1679" s="13" t="s">
        <v>1161</v>
      </c>
      <c r="C1679" s="14" t="n">
        <v>45806</v>
      </c>
      <c r="D1679" s="15" t="n">
        <v>75.54</v>
      </c>
    </row>
    <row r="1680" customFormat="false" ht="15" hidden="false" customHeight="false" outlineLevel="0" collapsed="false">
      <c r="A1680" s="13" t="s">
        <v>2656</v>
      </c>
      <c r="B1680" s="13" t="s">
        <v>2657</v>
      </c>
      <c r="C1680" s="14" t="n">
        <v>45806</v>
      </c>
      <c r="D1680" s="15" t="n">
        <v>51.73</v>
      </c>
    </row>
    <row r="1681" customFormat="false" ht="15" hidden="false" customHeight="false" outlineLevel="0" collapsed="false">
      <c r="A1681" s="13" t="s">
        <v>2658</v>
      </c>
      <c r="B1681" s="13" t="s">
        <v>2659</v>
      </c>
      <c r="C1681" s="14" t="n">
        <v>45806</v>
      </c>
      <c r="D1681" s="15" t="n">
        <v>72.31</v>
      </c>
    </row>
    <row r="1682" customFormat="false" ht="15" hidden="false" customHeight="false" outlineLevel="0" collapsed="false">
      <c r="A1682" s="13" t="s">
        <v>2660</v>
      </c>
      <c r="B1682" s="13" t="s">
        <v>684</v>
      </c>
      <c r="C1682" s="14" t="n">
        <v>45806</v>
      </c>
      <c r="D1682" s="15" t="n">
        <v>66.23</v>
      </c>
    </row>
    <row r="1683" customFormat="false" ht="15" hidden="false" customHeight="false" outlineLevel="0" collapsed="false">
      <c r="A1683" s="13" t="s">
        <v>2661</v>
      </c>
      <c r="B1683" s="13" t="s">
        <v>697</v>
      </c>
      <c r="C1683" s="14" t="n">
        <v>45806</v>
      </c>
      <c r="D1683" s="15" t="n">
        <v>44.82</v>
      </c>
    </row>
    <row r="1684" customFormat="false" ht="15" hidden="false" customHeight="false" outlineLevel="0" collapsed="false">
      <c r="A1684" s="13" t="s">
        <v>2662</v>
      </c>
      <c r="B1684" s="13" t="s">
        <v>1854</v>
      </c>
      <c r="C1684" s="14" t="n">
        <v>45806</v>
      </c>
      <c r="D1684" s="15" t="n">
        <v>47.52</v>
      </c>
    </row>
    <row r="1685" customFormat="false" ht="15" hidden="false" customHeight="false" outlineLevel="0" collapsed="false">
      <c r="A1685" s="13" t="s">
        <v>2663</v>
      </c>
      <c r="B1685" s="13" t="s">
        <v>1680</v>
      </c>
      <c r="C1685" s="14" t="n">
        <v>45806</v>
      </c>
      <c r="D1685" s="15" t="n">
        <v>37.99</v>
      </c>
    </row>
    <row r="1686" customFormat="false" ht="15" hidden="false" customHeight="false" outlineLevel="0" collapsed="false">
      <c r="A1686" s="13" t="s">
        <v>2664</v>
      </c>
      <c r="B1686" s="13" t="s">
        <v>767</v>
      </c>
      <c r="C1686" s="14" t="n">
        <v>45806</v>
      </c>
      <c r="D1686" s="15" t="n">
        <v>39.81</v>
      </c>
    </row>
    <row r="1687" customFormat="false" ht="15" hidden="false" customHeight="false" outlineLevel="0" collapsed="false">
      <c r="A1687" s="13" t="s">
        <v>2665</v>
      </c>
      <c r="B1687" s="13" t="s">
        <v>1734</v>
      </c>
      <c r="C1687" s="14" t="n">
        <v>45806</v>
      </c>
      <c r="D1687" s="15" t="n">
        <v>55</v>
      </c>
    </row>
    <row r="1688" customFormat="false" ht="15" hidden="false" customHeight="false" outlineLevel="0" collapsed="false">
      <c r="A1688" s="13" t="s">
        <v>2666</v>
      </c>
      <c r="B1688" s="13" t="s">
        <v>565</v>
      </c>
      <c r="C1688" s="14" t="n">
        <v>45806</v>
      </c>
      <c r="D1688" s="15" t="n">
        <v>61.53</v>
      </c>
    </row>
    <row r="1689" customFormat="false" ht="15" hidden="false" customHeight="false" outlineLevel="0" collapsed="false">
      <c r="A1689" s="13" t="s">
        <v>2667</v>
      </c>
      <c r="B1689" s="13" t="s">
        <v>2668</v>
      </c>
      <c r="C1689" s="14" t="n">
        <v>45806</v>
      </c>
      <c r="D1689" s="15" t="n">
        <v>18.69</v>
      </c>
    </row>
    <row r="1690" customFormat="false" ht="15" hidden="false" customHeight="false" outlineLevel="0" collapsed="false">
      <c r="A1690" s="13" t="s">
        <v>2669</v>
      </c>
      <c r="B1690" s="13" t="s">
        <v>598</v>
      </c>
      <c r="C1690" s="14" t="n">
        <v>45807</v>
      </c>
      <c r="D1690" s="15" t="n">
        <v>49.16</v>
      </c>
    </row>
    <row r="1691" customFormat="false" ht="15" hidden="false" customHeight="false" outlineLevel="0" collapsed="false">
      <c r="A1691" s="13" t="s">
        <v>2670</v>
      </c>
      <c r="B1691" s="13" t="s">
        <v>2671</v>
      </c>
      <c r="C1691" s="14" t="n">
        <v>45807</v>
      </c>
      <c r="D1691" s="15" t="n">
        <v>32.95</v>
      </c>
    </row>
    <row r="1692" customFormat="false" ht="15" hidden="false" customHeight="false" outlineLevel="0" collapsed="false">
      <c r="A1692" s="13" t="s">
        <v>2672</v>
      </c>
      <c r="B1692" s="13" t="s">
        <v>360</v>
      </c>
      <c r="C1692" s="14" t="n">
        <v>45807</v>
      </c>
      <c r="D1692" s="15" t="n">
        <v>46.7</v>
      </c>
    </row>
    <row r="1693" customFormat="false" ht="15" hidden="false" customHeight="false" outlineLevel="0" collapsed="false">
      <c r="A1693" s="13" t="s">
        <v>2673</v>
      </c>
      <c r="B1693" s="13" t="s">
        <v>1992</v>
      </c>
      <c r="C1693" s="14" t="n">
        <v>45807</v>
      </c>
      <c r="D1693" s="15" t="n">
        <v>37.06</v>
      </c>
    </row>
    <row r="1694" customFormat="false" ht="15" hidden="false" customHeight="false" outlineLevel="0" collapsed="false">
      <c r="A1694" s="13" t="s">
        <v>2674</v>
      </c>
      <c r="B1694" s="13" t="s">
        <v>2675</v>
      </c>
      <c r="C1694" s="14" t="n">
        <v>45807</v>
      </c>
      <c r="D1694" s="15" t="n">
        <v>53.66</v>
      </c>
    </row>
    <row r="1695" customFormat="false" ht="15" hidden="false" customHeight="false" outlineLevel="0" collapsed="false">
      <c r="A1695" s="13" t="s">
        <v>2676</v>
      </c>
      <c r="B1695" s="13" t="s">
        <v>2677</v>
      </c>
      <c r="C1695" s="14" t="n">
        <v>45807</v>
      </c>
      <c r="D1695" s="15" t="n">
        <v>15.32</v>
      </c>
    </row>
    <row r="1696" customFormat="false" ht="15" hidden="false" customHeight="false" outlineLevel="0" collapsed="false">
      <c r="A1696" s="13" t="s">
        <v>2678</v>
      </c>
      <c r="B1696" s="13" t="s">
        <v>1479</v>
      </c>
      <c r="C1696" s="14" t="n">
        <v>45807</v>
      </c>
      <c r="D1696" s="15" t="n">
        <v>95.3</v>
      </c>
    </row>
    <row r="1697" customFormat="false" ht="15" hidden="false" customHeight="false" outlineLevel="0" collapsed="false">
      <c r="A1697" s="13" t="s">
        <v>2679</v>
      </c>
      <c r="B1697" s="13" t="s">
        <v>1064</v>
      </c>
      <c r="C1697" s="14" t="n">
        <v>45807</v>
      </c>
      <c r="D1697" s="15" t="n">
        <v>50.44</v>
      </c>
    </row>
    <row r="1698" customFormat="false" ht="15" hidden="false" customHeight="false" outlineLevel="0" collapsed="false">
      <c r="A1698" s="13" t="s">
        <v>2680</v>
      </c>
      <c r="B1698" s="13" t="s">
        <v>1519</v>
      </c>
      <c r="C1698" s="14" t="n">
        <v>45807</v>
      </c>
      <c r="D1698" s="15" t="n">
        <v>41.19</v>
      </c>
    </row>
    <row r="1699" customFormat="false" ht="15" hidden="false" customHeight="false" outlineLevel="0" collapsed="false">
      <c r="A1699" s="13" t="s">
        <v>2681</v>
      </c>
      <c r="B1699" s="13" t="s">
        <v>1535</v>
      </c>
      <c r="C1699" s="14" t="n">
        <v>45807</v>
      </c>
      <c r="D1699" s="15" t="n">
        <v>29.75</v>
      </c>
    </row>
    <row r="1700" customFormat="false" ht="15" hidden="false" customHeight="false" outlineLevel="0" collapsed="false">
      <c r="A1700" s="13" t="s">
        <v>2682</v>
      </c>
      <c r="B1700" s="13" t="s">
        <v>1616</v>
      </c>
      <c r="C1700" s="14" t="n">
        <v>45807</v>
      </c>
      <c r="D1700" s="15" t="n">
        <v>23.16</v>
      </c>
    </row>
    <row r="1701" customFormat="false" ht="15" hidden="false" customHeight="false" outlineLevel="0" collapsed="false">
      <c r="A1701" s="13" t="s">
        <v>2683</v>
      </c>
      <c r="B1701" s="13" t="s">
        <v>918</v>
      </c>
      <c r="C1701" s="14" t="n">
        <v>45807</v>
      </c>
      <c r="D1701" s="15" t="n">
        <v>39.83</v>
      </c>
    </row>
    <row r="1702" customFormat="false" ht="15" hidden="false" customHeight="false" outlineLevel="0" collapsed="false">
      <c r="A1702" s="13" t="s">
        <v>2684</v>
      </c>
      <c r="B1702" s="13" t="s">
        <v>1277</v>
      </c>
      <c r="C1702" s="14" t="n">
        <v>45807</v>
      </c>
      <c r="D1702" s="15" t="n">
        <v>24.28</v>
      </c>
    </row>
    <row r="1703" customFormat="false" ht="15" hidden="false" customHeight="false" outlineLevel="0" collapsed="false">
      <c r="A1703" s="13" t="s">
        <v>2685</v>
      </c>
      <c r="B1703" s="13" t="s">
        <v>2686</v>
      </c>
      <c r="C1703" s="14" t="n">
        <v>45808</v>
      </c>
      <c r="D1703" s="15" t="n">
        <v>35.93</v>
      </c>
    </row>
    <row r="1704" customFormat="false" ht="15" hidden="false" customHeight="false" outlineLevel="0" collapsed="false">
      <c r="A1704" s="13" t="s">
        <v>2687</v>
      </c>
      <c r="B1704" s="13" t="s">
        <v>558</v>
      </c>
      <c r="C1704" s="14" t="n">
        <v>45808</v>
      </c>
      <c r="D1704" s="15" t="n">
        <v>37.45</v>
      </c>
    </row>
    <row r="1705" customFormat="false" ht="15" hidden="false" customHeight="false" outlineLevel="0" collapsed="false">
      <c r="A1705" s="13" t="s">
        <v>2688</v>
      </c>
      <c r="B1705" s="13" t="s">
        <v>219</v>
      </c>
      <c r="C1705" s="14" t="n">
        <v>45808</v>
      </c>
      <c r="D1705" s="15" t="n">
        <v>75.24</v>
      </c>
    </row>
    <row r="1706" customFormat="false" ht="15" hidden="false" customHeight="false" outlineLevel="0" collapsed="false">
      <c r="A1706" s="13" t="s">
        <v>2689</v>
      </c>
      <c r="B1706" s="13" t="s">
        <v>2690</v>
      </c>
      <c r="C1706" s="14" t="n">
        <v>45808</v>
      </c>
      <c r="D1706" s="15" t="n">
        <v>25.78</v>
      </c>
    </row>
    <row r="1707" customFormat="false" ht="15" hidden="false" customHeight="false" outlineLevel="0" collapsed="false">
      <c r="A1707" s="13" t="s">
        <v>2691</v>
      </c>
      <c r="B1707" s="13" t="s">
        <v>221</v>
      </c>
      <c r="C1707" s="14" t="n">
        <v>45808</v>
      </c>
      <c r="D1707" s="15" t="n">
        <v>39.82</v>
      </c>
    </row>
    <row r="1708" customFormat="false" ht="15" hidden="false" customHeight="false" outlineLevel="0" collapsed="false">
      <c r="A1708" s="13" t="s">
        <v>2692</v>
      </c>
      <c r="B1708" s="13" t="s">
        <v>1320</v>
      </c>
      <c r="C1708" s="14" t="n">
        <v>45808</v>
      </c>
      <c r="D1708" s="15" t="n">
        <v>68.2</v>
      </c>
    </row>
    <row r="1709" customFormat="false" ht="15" hidden="false" customHeight="false" outlineLevel="0" collapsed="false">
      <c r="A1709" s="13" t="s">
        <v>2693</v>
      </c>
      <c r="B1709" s="13" t="s">
        <v>2694</v>
      </c>
      <c r="C1709" s="14" t="n">
        <v>45808</v>
      </c>
      <c r="D1709" s="15" t="n">
        <v>45.21</v>
      </c>
    </row>
    <row r="1710" customFormat="false" ht="15" hidden="false" customHeight="false" outlineLevel="0" collapsed="false">
      <c r="A1710" s="13" t="s">
        <v>2695</v>
      </c>
      <c r="B1710" s="13" t="s">
        <v>1987</v>
      </c>
      <c r="C1710" s="14" t="n">
        <v>45809</v>
      </c>
      <c r="D1710" s="15" t="n">
        <v>65.79</v>
      </c>
    </row>
    <row r="1711" customFormat="false" ht="15" hidden="false" customHeight="false" outlineLevel="0" collapsed="false">
      <c r="A1711" s="13" t="s">
        <v>2696</v>
      </c>
      <c r="B1711" s="13" t="s">
        <v>2697</v>
      </c>
      <c r="C1711" s="14" t="n">
        <v>45809</v>
      </c>
      <c r="D1711" s="15" t="n">
        <v>25.13</v>
      </c>
    </row>
    <row r="1712" customFormat="false" ht="15" hidden="false" customHeight="false" outlineLevel="0" collapsed="false">
      <c r="A1712" s="13" t="s">
        <v>2698</v>
      </c>
      <c r="B1712" s="13" t="s">
        <v>2699</v>
      </c>
      <c r="C1712" s="14" t="n">
        <v>45809</v>
      </c>
      <c r="D1712" s="15" t="n">
        <v>36.96</v>
      </c>
    </row>
    <row r="1713" customFormat="false" ht="15" hidden="false" customHeight="false" outlineLevel="0" collapsed="false">
      <c r="A1713" s="13" t="s">
        <v>2700</v>
      </c>
      <c r="B1713" s="13" t="s">
        <v>714</v>
      </c>
      <c r="C1713" s="14" t="n">
        <v>45809</v>
      </c>
      <c r="D1713" s="15" t="n">
        <v>12.67</v>
      </c>
    </row>
    <row r="1714" customFormat="false" ht="15" hidden="false" customHeight="false" outlineLevel="0" collapsed="false">
      <c r="A1714" s="13" t="s">
        <v>2701</v>
      </c>
      <c r="B1714" s="13" t="s">
        <v>504</v>
      </c>
      <c r="C1714" s="14" t="n">
        <v>45809</v>
      </c>
      <c r="D1714" s="15" t="n">
        <v>41</v>
      </c>
    </row>
    <row r="1715" customFormat="false" ht="15" hidden="false" customHeight="false" outlineLevel="0" collapsed="false">
      <c r="A1715" s="13" t="s">
        <v>2702</v>
      </c>
      <c r="B1715" s="13" t="s">
        <v>609</v>
      </c>
      <c r="C1715" s="14" t="n">
        <v>45809</v>
      </c>
      <c r="D1715" s="15" t="n">
        <v>17.56</v>
      </c>
    </row>
    <row r="1716" customFormat="false" ht="15" hidden="false" customHeight="false" outlineLevel="0" collapsed="false">
      <c r="A1716" s="13" t="s">
        <v>2703</v>
      </c>
      <c r="B1716" s="13" t="s">
        <v>1107</v>
      </c>
      <c r="C1716" s="14" t="n">
        <v>45809</v>
      </c>
      <c r="D1716" s="15" t="n">
        <v>43.58</v>
      </c>
    </row>
    <row r="1717" customFormat="false" ht="15" hidden="false" customHeight="false" outlineLevel="0" collapsed="false">
      <c r="A1717" s="13" t="s">
        <v>2704</v>
      </c>
      <c r="B1717" s="13" t="s">
        <v>257</v>
      </c>
      <c r="C1717" s="14" t="n">
        <v>45809</v>
      </c>
      <c r="D1717" s="15" t="n">
        <v>39.16</v>
      </c>
    </row>
    <row r="1718" customFormat="false" ht="15" hidden="false" customHeight="false" outlineLevel="0" collapsed="false">
      <c r="A1718" s="13" t="s">
        <v>2705</v>
      </c>
      <c r="B1718" s="13" t="s">
        <v>2059</v>
      </c>
      <c r="C1718" s="14" t="n">
        <v>45809</v>
      </c>
      <c r="D1718" s="15" t="n">
        <v>72.77</v>
      </c>
    </row>
    <row r="1719" customFormat="false" ht="15" hidden="false" customHeight="false" outlineLevel="0" collapsed="false">
      <c r="A1719" s="13" t="s">
        <v>2706</v>
      </c>
      <c r="B1719" s="13" t="s">
        <v>1364</v>
      </c>
      <c r="C1719" s="14" t="n">
        <v>45809</v>
      </c>
      <c r="D1719" s="15" t="n">
        <v>62.76</v>
      </c>
    </row>
    <row r="1720" customFormat="false" ht="15" hidden="false" customHeight="false" outlineLevel="0" collapsed="false">
      <c r="A1720" s="13" t="s">
        <v>2707</v>
      </c>
      <c r="B1720" s="13" t="s">
        <v>1302</v>
      </c>
      <c r="C1720" s="14" t="n">
        <v>45810</v>
      </c>
      <c r="D1720" s="15" t="n">
        <v>24.75</v>
      </c>
    </row>
    <row r="1721" customFormat="false" ht="15" hidden="false" customHeight="false" outlineLevel="0" collapsed="false">
      <c r="A1721" s="13" t="s">
        <v>2708</v>
      </c>
      <c r="B1721" s="13" t="s">
        <v>2709</v>
      </c>
      <c r="C1721" s="14" t="n">
        <v>45810</v>
      </c>
      <c r="D1721" s="15" t="n">
        <v>44.16</v>
      </c>
    </row>
    <row r="1722" customFormat="false" ht="15" hidden="false" customHeight="false" outlineLevel="0" collapsed="false">
      <c r="A1722" s="13" t="s">
        <v>2710</v>
      </c>
      <c r="B1722" s="13" t="s">
        <v>1741</v>
      </c>
      <c r="C1722" s="14" t="n">
        <v>45810</v>
      </c>
      <c r="D1722" s="15" t="n">
        <v>21.73</v>
      </c>
    </row>
    <row r="1723" customFormat="false" ht="15" hidden="false" customHeight="false" outlineLevel="0" collapsed="false">
      <c r="A1723" s="13" t="s">
        <v>2711</v>
      </c>
      <c r="B1723" s="13" t="s">
        <v>586</v>
      </c>
      <c r="C1723" s="14" t="n">
        <v>45810</v>
      </c>
      <c r="D1723" s="15" t="n">
        <v>26.23</v>
      </c>
    </row>
    <row r="1724" customFormat="false" ht="15" hidden="false" customHeight="false" outlineLevel="0" collapsed="false">
      <c r="A1724" s="13" t="s">
        <v>2712</v>
      </c>
      <c r="B1724" s="13" t="s">
        <v>144</v>
      </c>
      <c r="C1724" s="14" t="n">
        <v>45810</v>
      </c>
      <c r="D1724" s="15" t="n">
        <v>33.77</v>
      </c>
    </row>
    <row r="1725" customFormat="false" ht="15" hidden="false" customHeight="false" outlineLevel="0" collapsed="false">
      <c r="A1725" s="13" t="s">
        <v>2713</v>
      </c>
      <c r="B1725" s="13" t="s">
        <v>673</v>
      </c>
      <c r="C1725" s="14" t="n">
        <v>45810</v>
      </c>
      <c r="D1725" s="15" t="n">
        <v>68.2</v>
      </c>
    </row>
    <row r="1726" customFormat="false" ht="15" hidden="false" customHeight="false" outlineLevel="0" collapsed="false">
      <c r="A1726" s="13" t="s">
        <v>2714</v>
      </c>
      <c r="B1726" s="13" t="s">
        <v>2046</v>
      </c>
      <c r="C1726" s="14" t="n">
        <v>45810</v>
      </c>
      <c r="D1726" s="15" t="n">
        <v>25.95</v>
      </c>
    </row>
    <row r="1727" customFormat="false" ht="15" hidden="false" customHeight="false" outlineLevel="0" collapsed="false">
      <c r="A1727" s="13" t="s">
        <v>2715</v>
      </c>
      <c r="B1727" s="13" t="s">
        <v>478</v>
      </c>
      <c r="C1727" s="14" t="n">
        <v>45810</v>
      </c>
      <c r="D1727" s="15" t="n">
        <v>36.96</v>
      </c>
    </row>
    <row r="1728" customFormat="false" ht="15" hidden="false" customHeight="false" outlineLevel="0" collapsed="false">
      <c r="A1728" s="13" t="s">
        <v>2716</v>
      </c>
      <c r="B1728" s="13" t="s">
        <v>2717</v>
      </c>
      <c r="C1728" s="14" t="n">
        <v>45810</v>
      </c>
      <c r="D1728" s="15" t="n">
        <v>43</v>
      </c>
    </row>
    <row r="1729" customFormat="false" ht="15" hidden="false" customHeight="false" outlineLevel="0" collapsed="false">
      <c r="A1729" s="13" t="s">
        <v>2718</v>
      </c>
      <c r="B1729" s="13" t="s">
        <v>2140</v>
      </c>
      <c r="C1729" s="14" t="n">
        <v>45810</v>
      </c>
      <c r="D1729" s="15" t="n">
        <v>16.78</v>
      </c>
    </row>
    <row r="1730" customFormat="false" ht="15" hidden="false" customHeight="false" outlineLevel="0" collapsed="false">
      <c r="A1730" s="13" t="s">
        <v>2719</v>
      </c>
      <c r="B1730" s="13" t="s">
        <v>1147</v>
      </c>
      <c r="C1730" s="14" t="n">
        <v>45811</v>
      </c>
      <c r="D1730" s="15" t="n">
        <v>47.61</v>
      </c>
    </row>
    <row r="1731" customFormat="false" ht="15" hidden="false" customHeight="false" outlineLevel="0" collapsed="false">
      <c r="A1731" s="13" t="s">
        <v>2720</v>
      </c>
      <c r="B1731" s="13" t="s">
        <v>1308</v>
      </c>
      <c r="C1731" s="14" t="n">
        <v>45811</v>
      </c>
      <c r="D1731" s="15" t="n">
        <v>33.21</v>
      </c>
    </row>
    <row r="1732" customFormat="false" ht="15" hidden="false" customHeight="false" outlineLevel="0" collapsed="false">
      <c r="A1732" s="13" t="s">
        <v>2721</v>
      </c>
      <c r="B1732" s="13" t="s">
        <v>1595</v>
      </c>
      <c r="C1732" s="14" t="n">
        <v>45811</v>
      </c>
      <c r="D1732" s="15" t="n">
        <v>25.74</v>
      </c>
    </row>
    <row r="1733" customFormat="false" ht="15" hidden="false" customHeight="false" outlineLevel="0" collapsed="false">
      <c r="A1733" s="13" t="s">
        <v>2722</v>
      </c>
      <c r="B1733" s="13" t="s">
        <v>502</v>
      </c>
      <c r="C1733" s="14" t="n">
        <v>45811</v>
      </c>
      <c r="D1733" s="15" t="n">
        <v>47.02</v>
      </c>
    </row>
    <row r="1734" customFormat="false" ht="15" hidden="false" customHeight="false" outlineLevel="0" collapsed="false">
      <c r="A1734" s="13" t="s">
        <v>2723</v>
      </c>
      <c r="B1734" s="13" t="s">
        <v>2724</v>
      </c>
      <c r="C1734" s="14" t="n">
        <v>45811</v>
      </c>
      <c r="D1734" s="15" t="n">
        <v>39.18</v>
      </c>
    </row>
    <row r="1735" customFormat="false" ht="15" hidden="false" customHeight="false" outlineLevel="0" collapsed="false">
      <c r="A1735" s="13" t="s">
        <v>2725</v>
      </c>
      <c r="B1735" s="13" t="s">
        <v>1394</v>
      </c>
      <c r="C1735" s="14" t="n">
        <v>45811</v>
      </c>
      <c r="D1735" s="15" t="n">
        <v>24.96</v>
      </c>
    </row>
    <row r="1736" customFormat="false" ht="15" hidden="false" customHeight="false" outlineLevel="0" collapsed="false">
      <c r="A1736" s="13" t="s">
        <v>2726</v>
      </c>
      <c r="B1736" s="13" t="s">
        <v>112</v>
      </c>
      <c r="C1736" s="14" t="n">
        <v>45812</v>
      </c>
      <c r="D1736" s="15" t="n">
        <v>35.82</v>
      </c>
    </row>
    <row r="1737" customFormat="false" ht="15" hidden="false" customHeight="false" outlineLevel="0" collapsed="false">
      <c r="A1737" s="13" t="s">
        <v>2727</v>
      </c>
      <c r="B1737" s="13" t="s">
        <v>824</v>
      </c>
      <c r="C1737" s="14" t="n">
        <v>45812</v>
      </c>
      <c r="D1737" s="15" t="n">
        <v>56.78</v>
      </c>
    </row>
    <row r="1738" customFormat="false" ht="15" hidden="false" customHeight="false" outlineLevel="0" collapsed="false">
      <c r="A1738" s="13" t="s">
        <v>2728</v>
      </c>
      <c r="B1738" s="13" t="s">
        <v>1699</v>
      </c>
      <c r="C1738" s="14" t="n">
        <v>45812</v>
      </c>
      <c r="D1738" s="15" t="n">
        <v>28.6</v>
      </c>
    </row>
    <row r="1739" customFormat="false" ht="15" hidden="false" customHeight="false" outlineLevel="0" collapsed="false">
      <c r="A1739" s="13" t="s">
        <v>2729</v>
      </c>
      <c r="B1739" s="13" t="s">
        <v>488</v>
      </c>
      <c r="C1739" s="14" t="n">
        <v>45812</v>
      </c>
      <c r="D1739" s="15" t="n">
        <v>45.79</v>
      </c>
    </row>
    <row r="1740" customFormat="false" ht="15" hidden="false" customHeight="false" outlineLevel="0" collapsed="false">
      <c r="A1740" s="13" t="s">
        <v>2730</v>
      </c>
      <c r="B1740" s="13" t="s">
        <v>2135</v>
      </c>
      <c r="C1740" s="14" t="n">
        <v>45812</v>
      </c>
      <c r="D1740" s="15" t="n">
        <v>53.27</v>
      </c>
    </row>
    <row r="1741" customFormat="false" ht="15" hidden="false" customHeight="false" outlineLevel="0" collapsed="false">
      <c r="A1741" s="13" t="s">
        <v>2731</v>
      </c>
      <c r="B1741" s="13" t="s">
        <v>2089</v>
      </c>
      <c r="C1741" s="14" t="n">
        <v>45812</v>
      </c>
      <c r="D1741" s="15" t="n">
        <v>35.31</v>
      </c>
    </row>
    <row r="1742" customFormat="false" ht="15" hidden="false" customHeight="false" outlineLevel="0" collapsed="false">
      <c r="A1742" s="13" t="s">
        <v>2732</v>
      </c>
      <c r="B1742" s="13" t="s">
        <v>2733</v>
      </c>
      <c r="C1742" s="14" t="n">
        <v>45812</v>
      </c>
      <c r="D1742" s="15" t="n">
        <v>28.07</v>
      </c>
    </row>
    <row r="1743" customFormat="false" ht="15" hidden="false" customHeight="false" outlineLevel="0" collapsed="false">
      <c r="A1743" s="13" t="s">
        <v>2734</v>
      </c>
      <c r="B1743" s="13" t="s">
        <v>1284</v>
      </c>
      <c r="C1743" s="14" t="n">
        <v>45812</v>
      </c>
      <c r="D1743" s="15" t="n">
        <v>35.24</v>
      </c>
    </row>
    <row r="1744" customFormat="false" ht="15" hidden="false" customHeight="false" outlineLevel="0" collapsed="false">
      <c r="A1744" s="13" t="s">
        <v>2735</v>
      </c>
      <c r="B1744" s="13" t="s">
        <v>1243</v>
      </c>
      <c r="C1744" s="14" t="n">
        <v>45812</v>
      </c>
      <c r="D1744" s="15" t="n">
        <v>70.23</v>
      </c>
    </row>
    <row r="1745" customFormat="false" ht="15" hidden="false" customHeight="false" outlineLevel="0" collapsed="false">
      <c r="A1745" s="13" t="s">
        <v>2736</v>
      </c>
      <c r="B1745" s="13" t="s">
        <v>387</v>
      </c>
      <c r="C1745" s="14" t="n">
        <v>45812</v>
      </c>
      <c r="D1745" s="15" t="n">
        <v>69.03</v>
      </c>
    </row>
    <row r="1746" customFormat="false" ht="15" hidden="false" customHeight="false" outlineLevel="0" collapsed="false">
      <c r="A1746" s="13" t="s">
        <v>2737</v>
      </c>
      <c r="B1746" s="13" t="s">
        <v>1766</v>
      </c>
      <c r="C1746" s="14" t="n">
        <v>45813</v>
      </c>
      <c r="D1746" s="15" t="n">
        <v>34.33</v>
      </c>
    </row>
    <row r="1747" customFormat="false" ht="15" hidden="false" customHeight="false" outlineLevel="0" collapsed="false">
      <c r="A1747" s="13" t="s">
        <v>2738</v>
      </c>
      <c r="B1747" s="13" t="s">
        <v>2739</v>
      </c>
      <c r="C1747" s="14" t="n">
        <v>45813</v>
      </c>
      <c r="D1747" s="15" t="n">
        <v>32.04</v>
      </c>
    </row>
    <row r="1748" customFormat="false" ht="15" hidden="false" customHeight="false" outlineLevel="0" collapsed="false">
      <c r="A1748" s="13" t="s">
        <v>2740</v>
      </c>
      <c r="B1748" s="13" t="s">
        <v>337</v>
      </c>
      <c r="C1748" s="14" t="n">
        <v>45813</v>
      </c>
      <c r="D1748" s="15" t="n">
        <v>41.25</v>
      </c>
    </row>
    <row r="1749" customFormat="false" ht="15" hidden="false" customHeight="false" outlineLevel="0" collapsed="false">
      <c r="A1749" s="13" t="s">
        <v>2741</v>
      </c>
      <c r="B1749" s="13" t="s">
        <v>60</v>
      </c>
      <c r="C1749" s="14" t="n">
        <v>45813</v>
      </c>
      <c r="D1749" s="15" t="n">
        <v>49.38</v>
      </c>
    </row>
    <row r="1750" customFormat="false" ht="15" hidden="false" customHeight="false" outlineLevel="0" collapsed="false">
      <c r="A1750" s="13" t="s">
        <v>2742</v>
      </c>
      <c r="B1750" s="13" t="s">
        <v>1270</v>
      </c>
      <c r="C1750" s="14" t="n">
        <v>45813</v>
      </c>
      <c r="D1750" s="15" t="n">
        <v>63.71</v>
      </c>
    </row>
    <row r="1751" customFormat="false" ht="15" hidden="false" customHeight="false" outlineLevel="0" collapsed="false">
      <c r="A1751" s="13" t="s">
        <v>2743</v>
      </c>
      <c r="B1751" s="13" t="s">
        <v>1093</v>
      </c>
      <c r="C1751" s="14" t="n">
        <v>45813</v>
      </c>
      <c r="D1751" s="15" t="n">
        <v>18.54</v>
      </c>
    </row>
    <row r="1752" customFormat="false" ht="15" hidden="false" customHeight="false" outlineLevel="0" collapsed="false">
      <c r="A1752" s="13" t="s">
        <v>2744</v>
      </c>
      <c r="B1752" s="13" t="s">
        <v>2199</v>
      </c>
      <c r="C1752" s="14" t="n">
        <v>45813</v>
      </c>
      <c r="D1752" s="15" t="n">
        <v>41.24</v>
      </c>
    </row>
    <row r="1753" customFormat="false" ht="15" hidden="false" customHeight="false" outlineLevel="0" collapsed="false">
      <c r="A1753" s="13" t="s">
        <v>2745</v>
      </c>
      <c r="B1753" s="13" t="s">
        <v>2746</v>
      </c>
      <c r="C1753" s="14" t="n">
        <v>45813</v>
      </c>
      <c r="D1753" s="15" t="n">
        <v>28.86</v>
      </c>
    </row>
    <row r="1754" customFormat="false" ht="15" hidden="false" customHeight="false" outlineLevel="0" collapsed="false">
      <c r="A1754" s="13" t="s">
        <v>2747</v>
      </c>
      <c r="B1754" s="13" t="s">
        <v>1132</v>
      </c>
      <c r="C1754" s="14" t="n">
        <v>45813</v>
      </c>
      <c r="D1754" s="15" t="n">
        <v>25.42</v>
      </c>
    </row>
    <row r="1755" customFormat="false" ht="15" hidden="false" customHeight="false" outlineLevel="0" collapsed="false">
      <c r="A1755" s="13" t="s">
        <v>2748</v>
      </c>
      <c r="B1755" s="13" t="s">
        <v>2749</v>
      </c>
      <c r="C1755" s="14" t="n">
        <v>45813</v>
      </c>
      <c r="D1755" s="15" t="n">
        <v>20.83</v>
      </c>
    </row>
    <row r="1756" customFormat="false" ht="15" hidden="false" customHeight="false" outlineLevel="0" collapsed="false">
      <c r="A1756" s="13" t="s">
        <v>2750</v>
      </c>
      <c r="B1756" s="13" t="s">
        <v>519</v>
      </c>
      <c r="C1756" s="14" t="n">
        <v>45813</v>
      </c>
      <c r="D1756" s="15" t="n">
        <v>68.35</v>
      </c>
    </row>
    <row r="1757" customFormat="false" ht="15" hidden="false" customHeight="false" outlineLevel="0" collapsed="false">
      <c r="A1757" s="13" t="s">
        <v>2751</v>
      </c>
      <c r="B1757" s="13" t="s">
        <v>1539</v>
      </c>
      <c r="C1757" s="14" t="n">
        <v>45813</v>
      </c>
      <c r="D1757" s="15" t="n">
        <v>55.32</v>
      </c>
    </row>
    <row r="1758" customFormat="false" ht="15" hidden="false" customHeight="false" outlineLevel="0" collapsed="false">
      <c r="A1758" s="13" t="s">
        <v>2752</v>
      </c>
      <c r="B1758" s="13" t="s">
        <v>2753</v>
      </c>
      <c r="C1758" s="14" t="n">
        <v>45813</v>
      </c>
      <c r="D1758" s="15" t="n">
        <v>50.71</v>
      </c>
    </row>
    <row r="1759" customFormat="false" ht="15" hidden="false" customHeight="false" outlineLevel="0" collapsed="false">
      <c r="A1759" s="13" t="s">
        <v>2754</v>
      </c>
      <c r="B1759" s="13" t="s">
        <v>1304</v>
      </c>
      <c r="C1759" s="14" t="n">
        <v>45814</v>
      </c>
      <c r="D1759" s="15" t="n">
        <v>34.91</v>
      </c>
    </row>
    <row r="1760" customFormat="false" ht="15" hidden="false" customHeight="false" outlineLevel="0" collapsed="false">
      <c r="A1760" s="13" t="s">
        <v>2755</v>
      </c>
      <c r="B1760" s="13" t="s">
        <v>2756</v>
      </c>
      <c r="C1760" s="14" t="n">
        <v>45814</v>
      </c>
      <c r="D1760" s="15" t="n">
        <v>40.47</v>
      </c>
    </row>
    <row r="1761" customFormat="false" ht="15" hidden="false" customHeight="false" outlineLevel="0" collapsed="false">
      <c r="A1761" s="13" t="s">
        <v>2757</v>
      </c>
      <c r="B1761" s="13" t="s">
        <v>1798</v>
      </c>
      <c r="C1761" s="14" t="n">
        <v>45814</v>
      </c>
      <c r="D1761" s="15" t="n">
        <v>22.46</v>
      </c>
    </row>
    <row r="1762" customFormat="false" ht="15" hidden="false" customHeight="false" outlineLevel="0" collapsed="false">
      <c r="A1762" s="13" t="s">
        <v>2758</v>
      </c>
      <c r="B1762" s="13" t="s">
        <v>1895</v>
      </c>
      <c r="C1762" s="14" t="n">
        <v>45814</v>
      </c>
      <c r="D1762" s="15" t="n">
        <v>47.58</v>
      </c>
    </row>
    <row r="1763" customFormat="false" ht="15" hidden="false" customHeight="false" outlineLevel="0" collapsed="false">
      <c r="A1763" s="13" t="s">
        <v>2759</v>
      </c>
      <c r="B1763" s="13" t="s">
        <v>2760</v>
      </c>
      <c r="C1763" s="14" t="n">
        <v>45814</v>
      </c>
      <c r="D1763" s="15" t="n">
        <v>48.15</v>
      </c>
    </row>
    <row r="1764" customFormat="false" ht="15" hidden="false" customHeight="false" outlineLevel="0" collapsed="false">
      <c r="A1764" s="13" t="s">
        <v>2761</v>
      </c>
      <c r="B1764" s="13" t="s">
        <v>895</v>
      </c>
      <c r="C1764" s="14" t="n">
        <v>45814</v>
      </c>
      <c r="D1764" s="15" t="n">
        <v>20.26</v>
      </c>
    </row>
    <row r="1765" customFormat="false" ht="15" hidden="false" customHeight="false" outlineLevel="0" collapsed="false">
      <c r="A1765" s="13" t="s">
        <v>2762</v>
      </c>
      <c r="B1765" s="13" t="s">
        <v>2763</v>
      </c>
      <c r="C1765" s="14" t="n">
        <v>45814</v>
      </c>
      <c r="D1765" s="15" t="n">
        <v>21.91</v>
      </c>
    </row>
    <row r="1766" customFormat="false" ht="15" hidden="false" customHeight="false" outlineLevel="0" collapsed="false">
      <c r="A1766" s="13" t="s">
        <v>2764</v>
      </c>
      <c r="B1766" s="13" t="s">
        <v>2765</v>
      </c>
      <c r="C1766" s="14" t="n">
        <v>45814</v>
      </c>
      <c r="D1766" s="15" t="n">
        <v>27.52</v>
      </c>
    </row>
    <row r="1767" customFormat="false" ht="15" hidden="false" customHeight="false" outlineLevel="0" collapsed="false">
      <c r="A1767" s="13" t="s">
        <v>2766</v>
      </c>
      <c r="B1767" s="13" t="s">
        <v>1911</v>
      </c>
      <c r="C1767" s="14" t="n">
        <v>45814</v>
      </c>
      <c r="D1767" s="15" t="n">
        <v>37.39</v>
      </c>
    </row>
    <row r="1768" customFormat="false" ht="15" hidden="false" customHeight="false" outlineLevel="0" collapsed="false">
      <c r="A1768" s="13" t="s">
        <v>2767</v>
      </c>
      <c r="B1768" s="13" t="s">
        <v>146</v>
      </c>
      <c r="C1768" s="14" t="n">
        <v>45814</v>
      </c>
      <c r="D1768" s="15" t="n">
        <v>39.77</v>
      </c>
    </row>
    <row r="1769" customFormat="false" ht="15" hidden="false" customHeight="false" outlineLevel="0" collapsed="false">
      <c r="A1769" s="13" t="s">
        <v>2768</v>
      </c>
      <c r="B1769" s="13" t="s">
        <v>2769</v>
      </c>
      <c r="C1769" s="14" t="n">
        <v>45815</v>
      </c>
      <c r="D1769" s="15" t="n">
        <v>37.92</v>
      </c>
    </row>
    <row r="1770" customFormat="false" ht="15" hidden="false" customHeight="false" outlineLevel="0" collapsed="false">
      <c r="A1770" s="13" t="s">
        <v>2770</v>
      </c>
      <c r="B1770" s="13" t="s">
        <v>2771</v>
      </c>
      <c r="C1770" s="14" t="n">
        <v>45815</v>
      </c>
      <c r="D1770" s="15" t="n">
        <v>100.29</v>
      </c>
    </row>
    <row r="1771" customFormat="false" ht="15" hidden="false" customHeight="false" outlineLevel="0" collapsed="false">
      <c r="A1771" s="13" t="s">
        <v>2772</v>
      </c>
      <c r="B1771" s="13" t="s">
        <v>2459</v>
      </c>
      <c r="C1771" s="14" t="n">
        <v>45815</v>
      </c>
      <c r="D1771" s="15" t="n">
        <v>63.29</v>
      </c>
    </row>
    <row r="1772" customFormat="false" ht="15" hidden="false" customHeight="false" outlineLevel="0" collapsed="false">
      <c r="A1772" s="13" t="s">
        <v>2773</v>
      </c>
      <c r="B1772" s="13" t="s">
        <v>472</v>
      </c>
      <c r="C1772" s="14" t="n">
        <v>45815</v>
      </c>
      <c r="D1772" s="15" t="n">
        <v>34.06</v>
      </c>
    </row>
    <row r="1773" customFormat="false" ht="15" hidden="false" customHeight="false" outlineLevel="0" collapsed="false">
      <c r="A1773" s="13" t="s">
        <v>2774</v>
      </c>
      <c r="B1773" s="13" t="s">
        <v>2775</v>
      </c>
      <c r="C1773" s="14" t="n">
        <v>45815</v>
      </c>
      <c r="D1773" s="15" t="n">
        <v>17.14</v>
      </c>
    </row>
    <row r="1774" customFormat="false" ht="15" hidden="false" customHeight="false" outlineLevel="0" collapsed="false">
      <c r="A1774" s="13" t="s">
        <v>2776</v>
      </c>
      <c r="B1774" s="13" t="s">
        <v>658</v>
      </c>
      <c r="C1774" s="14" t="n">
        <v>45815</v>
      </c>
      <c r="D1774" s="15" t="n">
        <v>22.14</v>
      </c>
    </row>
    <row r="1775" customFormat="false" ht="15" hidden="false" customHeight="false" outlineLevel="0" collapsed="false">
      <c r="A1775" s="13" t="s">
        <v>2777</v>
      </c>
      <c r="B1775" s="13" t="s">
        <v>874</v>
      </c>
      <c r="C1775" s="14" t="n">
        <v>45815</v>
      </c>
      <c r="D1775" s="15" t="n">
        <v>54.96</v>
      </c>
    </row>
    <row r="1776" customFormat="false" ht="15" hidden="false" customHeight="false" outlineLevel="0" collapsed="false">
      <c r="A1776" s="13" t="s">
        <v>2778</v>
      </c>
      <c r="B1776" s="13" t="s">
        <v>1964</v>
      </c>
      <c r="C1776" s="14" t="n">
        <v>45815</v>
      </c>
      <c r="D1776" s="15" t="n">
        <v>21.2</v>
      </c>
    </row>
    <row r="1777" customFormat="false" ht="15" hidden="false" customHeight="false" outlineLevel="0" collapsed="false">
      <c r="A1777" s="13" t="s">
        <v>2779</v>
      </c>
      <c r="B1777" s="13" t="s">
        <v>2780</v>
      </c>
      <c r="C1777" s="14" t="n">
        <v>45815</v>
      </c>
      <c r="D1777" s="15" t="n">
        <v>44.89</v>
      </c>
    </row>
    <row r="1778" customFormat="false" ht="15" hidden="false" customHeight="false" outlineLevel="0" collapsed="false">
      <c r="A1778" s="13" t="s">
        <v>2781</v>
      </c>
      <c r="B1778" s="13" t="s">
        <v>2782</v>
      </c>
      <c r="C1778" s="14" t="n">
        <v>45815</v>
      </c>
      <c r="D1778" s="15" t="n">
        <v>26.58</v>
      </c>
    </row>
    <row r="1779" customFormat="false" ht="15" hidden="false" customHeight="false" outlineLevel="0" collapsed="false">
      <c r="A1779" s="13" t="s">
        <v>2783</v>
      </c>
      <c r="B1779" s="13" t="s">
        <v>2784</v>
      </c>
      <c r="C1779" s="14" t="n">
        <v>45815</v>
      </c>
      <c r="D1779" s="15" t="n">
        <v>34.19</v>
      </c>
    </row>
    <row r="1780" customFormat="false" ht="15" hidden="false" customHeight="false" outlineLevel="0" collapsed="false">
      <c r="A1780" s="13" t="s">
        <v>2785</v>
      </c>
      <c r="B1780" s="13" t="s">
        <v>2786</v>
      </c>
      <c r="C1780" s="14" t="n">
        <v>45815</v>
      </c>
      <c r="D1780" s="15" t="n">
        <v>54.37</v>
      </c>
    </row>
    <row r="1781" customFormat="false" ht="15" hidden="false" customHeight="false" outlineLevel="0" collapsed="false">
      <c r="A1781" s="13" t="s">
        <v>2787</v>
      </c>
      <c r="B1781" s="13" t="s">
        <v>253</v>
      </c>
      <c r="C1781" s="14" t="n">
        <v>45815</v>
      </c>
      <c r="D1781" s="15" t="n">
        <v>58.14</v>
      </c>
    </row>
    <row r="1782" customFormat="false" ht="15" hidden="false" customHeight="false" outlineLevel="0" collapsed="false">
      <c r="A1782" s="13" t="s">
        <v>2788</v>
      </c>
      <c r="B1782" s="13" t="s">
        <v>1852</v>
      </c>
      <c r="C1782" s="14" t="n">
        <v>45815</v>
      </c>
      <c r="D1782" s="15" t="n">
        <v>41.7</v>
      </c>
    </row>
    <row r="1783" customFormat="false" ht="15" hidden="false" customHeight="false" outlineLevel="0" collapsed="false">
      <c r="A1783" s="13" t="s">
        <v>2789</v>
      </c>
      <c r="B1783" s="13" t="s">
        <v>2790</v>
      </c>
      <c r="C1783" s="14" t="n">
        <v>45816</v>
      </c>
      <c r="D1783" s="15" t="n">
        <v>34.41</v>
      </c>
    </row>
    <row r="1784" customFormat="false" ht="15" hidden="false" customHeight="false" outlineLevel="0" collapsed="false">
      <c r="A1784" s="13" t="s">
        <v>2791</v>
      </c>
      <c r="B1784" s="13" t="s">
        <v>2792</v>
      </c>
      <c r="C1784" s="14" t="n">
        <v>45816</v>
      </c>
      <c r="D1784" s="15" t="n">
        <v>39.93</v>
      </c>
    </row>
    <row r="1785" customFormat="false" ht="15" hidden="false" customHeight="false" outlineLevel="0" collapsed="false">
      <c r="A1785" s="13" t="s">
        <v>2793</v>
      </c>
      <c r="B1785" s="13" t="s">
        <v>2041</v>
      </c>
      <c r="C1785" s="14" t="n">
        <v>45816</v>
      </c>
      <c r="D1785" s="15" t="n">
        <v>32.64</v>
      </c>
    </row>
    <row r="1786" customFormat="false" ht="15" hidden="false" customHeight="false" outlineLevel="0" collapsed="false">
      <c r="A1786" s="13" t="s">
        <v>2794</v>
      </c>
      <c r="B1786" s="13" t="s">
        <v>2142</v>
      </c>
      <c r="C1786" s="14" t="n">
        <v>45816</v>
      </c>
      <c r="D1786" s="15" t="n">
        <v>45.05</v>
      </c>
    </row>
    <row r="1787" customFormat="false" ht="15" hidden="false" customHeight="false" outlineLevel="0" collapsed="false">
      <c r="A1787" s="13" t="s">
        <v>2795</v>
      </c>
      <c r="B1787" s="13" t="s">
        <v>231</v>
      </c>
      <c r="C1787" s="14" t="n">
        <v>45816</v>
      </c>
      <c r="D1787" s="15" t="n">
        <v>47.18</v>
      </c>
    </row>
    <row r="1788" customFormat="false" ht="15" hidden="false" customHeight="false" outlineLevel="0" collapsed="false">
      <c r="A1788" s="13" t="s">
        <v>2796</v>
      </c>
      <c r="B1788" s="13" t="s">
        <v>2797</v>
      </c>
      <c r="C1788" s="14" t="n">
        <v>45816</v>
      </c>
      <c r="D1788" s="15" t="n">
        <v>26.41</v>
      </c>
    </row>
    <row r="1789" customFormat="false" ht="15" hidden="false" customHeight="false" outlineLevel="0" collapsed="false">
      <c r="A1789" s="13" t="s">
        <v>2798</v>
      </c>
      <c r="B1789" s="13" t="s">
        <v>1038</v>
      </c>
      <c r="C1789" s="14" t="n">
        <v>45816</v>
      </c>
      <c r="D1789" s="15" t="n">
        <v>41.44</v>
      </c>
    </row>
    <row r="1790" customFormat="false" ht="15" hidden="false" customHeight="false" outlineLevel="0" collapsed="false">
      <c r="A1790" s="13" t="s">
        <v>2799</v>
      </c>
      <c r="B1790" s="13" t="s">
        <v>2410</v>
      </c>
      <c r="C1790" s="14" t="n">
        <v>45816</v>
      </c>
      <c r="D1790" s="15" t="n">
        <v>42.27</v>
      </c>
    </row>
    <row r="1791" customFormat="false" ht="15" hidden="false" customHeight="false" outlineLevel="0" collapsed="false">
      <c r="A1791" s="13" t="s">
        <v>2800</v>
      </c>
      <c r="B1791" s="13" t="s">
        <v>188</v>
      </c>
      <c r="C1791" s="14" t="n">
        <v>45816</v>
      </c>
      <c r="D1791" s="15" t="n">
        <v>26.23</v>
      </c>
    </row>
    <row r="1792" customFormat="false" ht="15" hidden="false" customHeight="false" outlineLevel="0" collapsed="false">
      <c r="A1792" s="13" t="s">
        <v>2801</v>
      </c>
      <c r="B1792" s="13" t="s">
        <v>538</v>
      </c>
      <c r="C1792" s="14" t="n">
        <v>45816</v>
      </c>
      <c r="D1792" s="15" t="n">
        <v>43.03</v>
      </c>
    </row>
    <row r="1793" customFormat="false" ht="15" hidden="false" customHeight="false" outlineLevel="0" collapsed="false">
      <c r="A1793" s="13" t="s">
        <v>2802</v>
      </c>
      <c r="B1793" s="13" t="s">
        <v>2803</v>
      </c>
      <c r="C1793" s="14" t="n">
        <v>45816</v>
      </c>
      <c r="D1793" s="15" t="n">
        <v>17.01</v>
      </c>
    </row>
    <row r="1794" customFormat="false" ht="15" hidden="false" customHeight="false" outlineLevel="0" collapsed="false">
      <c r="A1794" s="13" t="s">
        <v>2804</v>
      </c>
      <c r="B1794" s="13" t="s">
        <v>498</v>
      </c>
      <c r="C1794" s="14" t="n">
        <v>45816</v>
      </c>
      <c r="D1794" s="15" t="n">
        <v>33</v>
      </c>
    </row>
    <row r="1795" customFormat="false" ht="15" hidden="false" customHeight="false" outlineLevel="0" collapsed="false">
      <c r="A1795" s="13" t="s">
        <v>2805</v>
      </c>
      <c r="B1795" s="13" t="s">
        <v>1226</v>
      </c>
      <c r="C1795" s="14" t="n">
        <v>45816</v>
      </c>
      <c r="D1795" s="15" t="n">
        <v>113.99</v>
      </c>
    </row>
    <row r="1796" customFormat="false" ht="15" hidden="false" customHeight="false" outlineLevel="0" collapsed="false">
      <c r="A1796" s="13" t="s">
        <v>2806</v>
      </c>
      <c r="B1796" s="13" t="s">
        <v>822</v>
      </c>
      <c r="C1796" s="14" t="n">
        <v>45817</v>
      </c>
      <c r="D1796" s="15" t="n">
        <v>19.82</v>
      </c>
    </row>
    <row r="1797" customFormat="false" ht="15" hidden="false" customHeight="false" outlineLevel="0" collapsed="false">
      <c r="A1797" s="13" t="s">
        <v>2807</v>
      </c>
      <c r="B1797" s="13" t="s">
        <v>1023</v>
      </c>
      <c r="C1797" s="14" t="n">
        <v>45817</v>
      </c>
      <c r="D1797" s="15" t="n">
        <v>41.27</v>
      </c>
    </row>
    <row r="1798" customFormat="false" ht="15" hidden="false" customHeight="false" outlineLevel="0" collapsed="false">
      <c r="A1798" s="13" t="s">
        <v>2808</v>
      </c>
      <c r="B1798" s="13" t="s">
        <v>2809</v>
      </c>
      <c r="C1798" s="14" t="n">
        <v>45817</v>
      </c>
      <c r="D1798" s="15" t="n">
        <v>31.25</v>
      </c>
    </row>
    <row r="1799" customFormat="false" ht="15" hidden="false" customHeight="false" outlineLevel="0" collapsed="false">
      <c r="A1799" s="13" t="s">
        <v>2810</v>
      </c>
      <c r="B1799" s="13" t="s">
        <v>2811</v>
      </c>
      <c r="C1799" s="14" t="n">
        <v>45817</v>
      </c>
      <c r="D1799" s="15" t="n">
        <v>42.5</v>
      </c>
    </row>
    <row r="1800" customFormat="false" ht="15" hidden="false" customHeight="false" outlineLevel="0" collapsed="false">
      <c r="A1800" s="13" t="s">
        <v>2812</v>
      </c>
      <c r="B1800" s="13" t="s">
        <v>1325</v>
      </c>
      <c r="C1800" s="14" t="n">
        <v>45817</v>
      </c>
      <c r="D1800" s="15" t="n">
        <v>56.77</v>
      </c>
    </row>
    <row r="1801" customFormat="false" ht="15" hidden="false" customHeight="false" outlineLevel="0" collapsed="false">
      <c r="A1801" s="13" t="s">
        <v>2813</v>
      </c>
      <c r="B1801" s="13" t="s">
        <v>2239</v>
      </c>
      <c r="C1801" s="14" t="n">
        <v>45817</v>
      </c>
      <c r="D1801" s="15" t="n">
        <v>76.94</v>
      </c>
    </row>
    <row r="1802" customFormat="false" ht="15" hidden="false" customHeight="false" outlineLevel="0" collapsed="false">
      <c r="A1802" s="13" t="s">
        <v>2814</v>
      </c>
      <c r="B1802" s="13" t="s">
        <v>818</v>
      </c>
      <c r="C1802" s="14" t="n">
        <v>45817</v>
      </c>
      <c r="D1802" s="15" t="n">
        <v>39.96</v>
      </c>
    </row>
    <row r="1803" customFormat="false" ht="15" hidden="false" customHeight="false" outlineLevel="0" collapsed="false">
      <c r="A1803" s="13" t="s">
        <v>2815</v>
      </c>
      <c r="B1803" s="13" t="s">
        <v>2816</v>
      </c>
      <c r="C1803" s="14" t="n">
        <v>45817</v>
      </c>
      <c r="D1803" s="15" t="n">
        <v>60.95</v>
      </c>
    </row>
    <row r="1804" customFormat="false" ht="15" hidden="false" customHeight="false" outlineLevel="0" collapsed="false">
      <c r="A1804" s="13" t="s">
        <v>2817</v>
      </c>
      <c r="B1804" s="13" t="s">
        <v>2818</v>
      </c>
      <c r="C1804" s="14" t="n">
        <v>45817</v>
      </c>
      <c r="D1804" s="15" t="n">
        <v>53.03</v>
      </c>
    </row>
    <row r="1805" customFormat="false" ht="15" hidden="false" customHeight="false" outlineLevel="0" collapsed="false">
      <c r="A1805" s="13" t="s">
        <v>2819</v>
      </c>
      <c r="B1805" s="13" t="s">
        <v>2820</v>
      </c>
      <c r="C1805" s="14" t="n">
        <v>45817</v>
      </c>
      <c r="D1805" s="15" t="n">
        <v>13.24</v>
      </c>
    </row>
    <row r="1806" customFormat="false" ht="15" hidden="false" customHeight="false" outlineLevel="0" collapsed="false">
      <c r="A1806" s="13" t="s">
        <v>2821</v>
      </c>
      <c r="B1806" s="13" t="s">
        <v>2822</v>
      </c>
      <c r="C1806" s="14" t="n">
        <v>45817</v>
      </c>
      <c r="D1806" s="15" t="n">
        <v>30.91</v>
      </c>
    </row>
    <row r="1807" customFormat="false" ht="15" hidden="false" customHeight="false" outlineLevel="0" collapsed="false">
      <c r="A1807" s="13" t="s">
        <v>2823</v>
      </c>
      <c r="B1807" s="13" t="s">
        <v>2824</v>
      </c>
      <c r="C1807" s="14" t="n">
        <v>45817</v>
      </c>
      <c r="D1807" s="15" t="n">
        <v>60.24</v>
      </c>
    </row>
    <row r="1808" customFormat="false" ht="15" hidden="false" customHeight="false" outlineLevel="0" collapsed="false">
      <c r="A1808" s="13" t="s">
        <v>2825</v>
      </c>
      <c r="B1808" s="13" t="s">
        <v>1957</v>
      </c>
      <c r="C1808" s="14" t="n">
        <v>45817</v>
      </c>
      <c r="D1808" s="15" t="n">
        <v>71.71</v>
      </c>
    </row>
    <row r="1809" customFormat="false" ht="15" hidden="false" customHeight="false" outlineLevel="0" collapsed="false">
      <c r="A1809" s="13" t="s">
        <v>2826</v>
      </c>
      <c r="B1809" s="13" t="s">
        <v>458</v>
      </c>
      <c r="C1809" s="14" t="n">
        <v>45818</v>
      </c>
      <c r="D1809" s="15" t="n">
        <v>22.52</v>
      </c>
    </row>
    <row r="1810" customFormat="false" ht="15" hidden="false" customHeight="false" outlineLevel="0" collapsed="false">
      <c r="A1810" s="13" t="s">
        <v>2827</v>
      </c>
      <c r="B1810" s="13" t="s">
        <v>2022</v>
      </c>
      <c r="C1810" s="14" t="n">
        <v>45818</v>
      </c>
      <c r="D1810" s="15" t="n">
        <v>38.75</v>
      </c>
    </row>
    <row r="1811" customFormat="false" ht="15" hidden="false" customHeight="false" outlineLevel="0" collapsed="false">
      <c r="A1811" s="13" t="s">
        <v>2828</v>
      </c>
      <c r="B1811" s="13" t="s">
        <v>1755</v>
      </c>
      <c r="C1811" s="14" t="n">
        <v>45818</v>
      </c>
      <c r="D1811" s="15" t="n">
        <v>43.5</v>
      </c>
    </row>
    <row r="1812" customFormat="false" ht="15" hidden="false" customHeight="false" outlineLevel="0" collapsed="false">
      <c r="A1812" s="13" t="s">
        <v>2829</v>
      </c>
      <c r="B1812" s="13" t="s">
        <v>1367</v>
      </c>
      <c r="C1812" s="14" t="n">
        <v>45818</v>
      </c>
      <c r="D1812" s="15" t="n">
        <v>25.17</v>
      </c>
    </row>
    <row r="1813" customFormat="false" ht="15" hidden="false" customHeight="false" outlineLevel="0" collapsed="false">
      <c r="A1813" s="13" t="s">
        <v>2830</v>
      </c>
      <c r="B1813" s="13" t="s">
        <v>2831</v>
      </c>
      <c r="C1813" s="14" t="n">
        <v>45818</v>
      </c>
      <c r="D1813" s="15" t="n">
        <v>32.54</v>
      </c>
    </row>
    <row r="1814" customFormat="false" ht="15" hidden="false" customHeight="false" outlineLevel="0" collapsed="false">
      <c r="A1814" s="13" t="s">
        <v>2832</v>
      </c>
      <c r="B1814" s="13" t="s">
        <v>2833</v>
      </c>
      <c r="C1814" s="14" t="n">
        <v>45818</v>
      </c>
      <c r="D1814" s="15" t="n">
        <v>45.14</v>
      </c>
    </row>
    <row r="1815" customFormat="false" ht="15" hidden="false" customHeight="false" outlineLevel="0" collapsed="false">
      <c r="A1815" s="13" t="s">
        <v>2834</v>
      </c>
      <c r="B1815" s="13" t="s">
        <v>1645</v>
      </c>
      <c r="C1815" s="14" t="n">
        <v>45818</v>
      </c>
      <c r="D1815" s="15" t="n">
        <v>55.66</v>
      </c>
    </row>
    <row r="1816" customFormat="false" ht="15" hidden="false" customHeight="false" outlineLevel="0" collapsed="false">
      <c r="A1816" s="13" t="s">
        <v>2835</v>
      </c>
      <c r="B1816" s="13" t="s">
        <v>842</v>
      </c>
      <c r="C1816" s="14" t="n">
        <v>45818</v>
      </c>
      <c r="D1816" s="15" t="n">
        <v>48.31</v>
      </c>
    </row>
    <row r="1817" customFormat="false" ht="15" hidden="false" customHeight="false" outlineLevel="0" collapsed="false">
      <c r="A1817" s="13" t="s">
        <v>2836</v>
      </c>
      <c r="B1817" s="13" t="s">
        <v>1381</v>
      </c>
      <c r="C1817" s="14" t="n">
        <v>45818</v>
      </c>
      <c r="D1817" s="15" t="n">
        <v>36.99</v>
      </c>
    </row>
    <row r="1818" customFormat="false" ht="15" hidden="false" customHeight="false" outlineLevel="0" collapsed="false">
      <c r="A1818" s="13" t="s">
        <v>2837</v>
      </c>
      <c r="B1818" s="13" t="s">
        <v>1116</v>
      </c>
      <c r="C1818" s="14" t="n">
        <v>45818</v>
      </c>
      <c r="D1818" s="15" t="n">
        <v>46.28</v>
      </c>
    </row>
    <row r="1819" customFormat="false" ht="15" hidden="false" customHeight="false" outlineLevel="0" collapsed="false">
      <c r="A1819" s="13" t="s">
        <v>2838</v>
      </c>
      <c r="B1819" s="13" t="s">
        <v>2839</v>
      </c>
      <c r="C1819" s="14" t="n">
        <v>45818</v>
      </c>
      <c r="D1819" s="15" t="n">
        <v>29.7</v>
      </c>
    </row>
    <row r="1820" customFormat="false" ht="15" hidden="false" customHeight="false" outlineLevel="0" collapsed="false">
      <c r="A1820" s="13" t="s">
        <v>2840</v>
      </c>
      <c r="B1820" s="13" t="s">
        <v>366</v>
      </c>
      <c r="C1820" s="14" t="n">
        <v>45819</v>
      </c>
      <c r="D1820" s="15" t="n">
        <v>16.42</v>
      </c>
    </row>
    <row r="1821" customFormat="false" ht="15" hidden="false" customHeight="false" outlineLevel="0" collapsed="false">
      <c r="A1821" s="13" t="s">
        <v>2841</v>
      </c>
      <c r="B1821" s="13" t="s">
        <v>1312</v>
      </c>
      <c r="C1821" s="14" t="n">
        <v>45819</v>
      </c>
      <c r="D1821" s="15" t="n">
        <v>45.75</v>
      </c>
    </row>
    <row r="1822" customFormat="false" ht="15" hidden="false" customHeight="false" outlineLevel="0" collapsed="false">
      <c r="A1822" s="13" t="s">
        <v>2842</v>
      </c>
      <c r="B1822" s="13" t="s">
        <v>214</v>
      </c>
      <c r="C1822" s="14" t="n">
        <v>45819</v>
      </c>
      <c r="D1822" s="15" t="n">
        <v>47.2</v>
      </c>
    </row>
    <row r="1823" customFormat="false" ht="15" hidden="false" customHeight="false" outlineLevel="0" collapsed="false">
      <c r="A1823" s="13" t="s">
        <v>2843</v>
      </c>
      <c r="B1823" s="13" t="s">
        <v>2844</v>
      </c>
      <c r="C1823" s="14" t="n">
        <v>45819</v>
      </c>
      <c r="D1823" s="15" t="n">
        <v>49.93</v>
      </c>
    </row>
    <row r="1824" customFormat="false" ht="15" hidden="false" customHeight="false" outlineLevel="0" collapsed="false">
      <c r="A1824" s="13" t="s">
        <v>2845</v>
      </c>
      <c r="B1824" s="13" t="s">
        <v>1889</v>
      </c>
      <c r="C1824" s="14" t="n">
        <v>45819</v>
      </c>
      <c r="D1824" s="15" t="n">
        <v>37.14</v>
      </c>
    </row>
    <row r="1825" customFormat="false" ht="15" hidden="false" customHeight="false" outlineLevel="0" collapsed="false">
      <c r="A1825" s="13" t="s">
        <v>2846</v>
      </c>
      <c r="B1825" s="13" t="s">
        <v>345</v>
      </c>
      <c r="C1825" s="14" t="n">
        <v>45820</v>
      </c>
      <c r="D1825" s="15" t="n">
        <v>47.46</v>
      </c>
    </row>
    <row r="1826" customFormat="false" ht="15" hidden="false" customHeight="false" outlineLevel="0" collapsed="false">
      <c r="A1826" s="13" t="s">
        <v>2847</v>
      </c>
      <c r="B1826" s="13" t="s">
        <v>2848</v>
      </c>
      <c r="C1826" s="14" t="n">
        <v>45820</v>
      </c>
      <c r="D1826" s="15" t="n">
        <v>29.53</v>
      </c>
    </row>
    <row r="1827" customFormat="false" ht="15" hidden="false" customHeight="false" outlineLevel="0" collapsed="false">
      <c r="A1827" s="13" t="s">
        <v>2849</v>
      </c>
      <c r="B1827" s="13" t="s">
        <v>2850</v>
      </c>
      <c r="C1827" s="14" t="n">
        <v>45820</v>
      </c>
      <c r="D1827" s="15" t="n">
        <v>53.29</v>
      </c>
    </row>
    <row r="1828" customFormat="false" ht="15" hidden="false" customHeight="false" outlineLevel="0" collapsed="false">
      <c r="A1828" s="13" t="s">
        <v>2851</v>
      </c>
      <c r="B1828" s="13" t="s">
        <v>2852</v>
      </c>
      <c r="C1828" s="14" t="n">
        <v>45820</v>
      </c>
      <c r="D1828" s="15" t="n">
        <v>50.12</v>
      </c>
    </row>
    <row r="1829" customFormat="false" ht="15" hidden="false" customHeight="false" outlineLevel="0" collapsed="false">
      <c r="A1829" s="13" t="s">
        <v>2853</v>
      </c>
      <c r="B1829" s="13" t="s">
        <v>629</v>
      </c>
      <c r="C1829" s="14" t="n">
        <v>45820</v>
      </c>
      <c r="D1829" s="15" t="n">
        <v>57.64</v>
      </c>
    </row>
    <row r="1830" customFormat="false" ht="15" hidden="false" customHeight="false" outlineLevel="0" collapsed="false">
      <c r="A1830" s="13" t="s">
        <v>2854</v>
      </c>
      <c r="B1830" s="13" t="s">
        <v>1338</v>
      </c>
      <c r="C1830" s="14" t="n">
        <v>45820</v>
      </c>
      <c r="D1830" s="15" t="n">
        <v>35.76</v>
      </c>
    </row>
    <row r="1831" customFormat="false" ht="15" hidden="false" customHeight="false" outlineLevel="0" collapsed="false">
      <c r="A1831" s="13" t="s">
        <v>2855</v>
      </c>
      <c r="B1831" s="13" t="s">
        <v>640</v>
      </c>
      <c r="C1831" s="14" t="n">
        <v>45820</v>
      </c>
      <c r="D1831" s="15" t="n">
        <v>37.62</v>
      </c>
    </row>
    <row r="1832" customFormat="false" ht="15" hidden="false" customHeight="false" outlineLevel="0" collapsed="false">
      <c r="A1832" s="13" t="s">
        <v>2856</v>
      </c>
      <c r="B1832" s="13" t="s">
        <v>618</v>
      </c>
      <c r="C1832" s="14" t="n">
        <v>45820</v>
      </c>
      <c r="D1832" s="15" t="n">
        <v>47.21</v>
      </c>
    </row>
    <row r="1833" customFormat="false" ht="15" hidden="false" customHeight="false" outlineLevel="0" collapsed="false">
      <c r="A1833" s="13" t="s">
        <v>2857</v>
      </c>
      <c r="B1833" s="13" t="s">
        <v>1933</v>
      </c>
      <c r="C1833" s="14" t="n">
        <v>45820</v>
      </c>
      <c r="D1833" s="15" t="n">
        <v>45.68</v>
      </c>
    </row>
    <row r="1834" customFormat="false" ht="15" hidden="false" customHeight="false" outlineLevel="0" collapsed="false">
      <c r="A1834" s="13" t="s">
        <v>2858</v>
      </c>
      <c r="B1834" s="13" t="s">
        <v>166</v>
      </c>
      <c r="C1834" s="14" t="n">
        <v>45820</v>
      </c>
      <c r="D1834" s="15" t="n">
        <v>36.14</v>
      </c>
    </row>
    <row r="1835" customFormat="false" ht="15" hidden="false" customHeight="false" outlineLevel="0" collapsed="false">
      <c r="A1835" s="13" t="s">
        <v>2859</v>
      </c>
      <c r="B1835" s="13" t="s">
        <v>521</v>
      </c>
      <c r="C1835" s="14" t="n">
        <v>45820</v>
      </c>
      <c r="D1835" s="15" t="n">
        <v>49.99</v>
      </c>
    </row>
    <row r="1836" customFormat="false" ht="15" hidden="false" customHeight="false" outlineLevel="0" collapsed="false">
      <c r="A1836" s="13" t="s">
        <v>2860</v>
      </c>
      <c r="B1836" s="13" t="s">
        <v>1650</v>
      </c>
      <c r="C1836" s="14" t="n">
        <v>45820</v>
      </c>
      <c r="D1836" s="15" t="n">
        <v>24.73</v>
      </c>
    </row>
    <row r="1837" customFormat="false" ht="15" hidden="false" customHeight="false" outlineLevel="0" collapsed="false">
      <c r="A1837" s="13" t="s">
        <v>2861</v>
      </c>
      <c r="B1837" s="13" t="s">
        <v>2862</v>
      </c>
      <c r="C1837" s="14" t="n">
        <v>45820</v>
      </c>
      <c r="D1837" s="15" t="n">
        <v>27.27</v>
      </c>
    </row>
    <row r="1838" customFormat="false" ht="15" hidden="false" customHeight="false" outlineLevel="0" collapsed="false">
      <c r="A1838" s="13" t="s">
        <v>2863</v>
      </c>
      <c r="B1838" s="13" t="s">
        <v>746</v>
      </c>
      <c r="C1838" s="14" t="n">
        <v>45820</v>
      </c>
      <c r="D1838" s="15" t="n">
        <v>64.72</v>
      </c>
    </row>
    <row r="1839" customFormat="false" ht="15" hidden="false" customHeight="false" outlineLevel="0" collapsed="false">
      <c r="A1839" s="13" t="s">
        <v>2864</v>
      </c>
      <c r="B1839" s="13" t="s">
        <v>1012</v>
      </c>
      <c r="C1839" s="14" t="n">
        <v>45820</v>
      </c>
      <c r="D1839" s="15" t="n">
        <v>22.96</v>
      </c>
    </row>
    <row r="1840" customFormat="false" ht="15" hidden="false" customHeight="false" outlineLevel="0" collapsed="false">
      <c r="A1840" s="13" t="s">
        <v>2865</v>
      </c>
      <c r="B1840" s="13" t="s">
        <v>482</v>
      </c>
      <c r="C1840" s="14" t="n">
        <v>45820</v>
      </c>
      <c r="D1840" s="15" t="n">
        <v>31.86</v>
      </c>
    </row>
    <row r="1841" customFormat="false" ht="15" hidden="false" customHeight="false" outlineLevel="0" collapsed="false">
      <c r="A1841" s="13" t="s">
        <v>2866</v>
      </c>
      <c r="B1841" s="13" t="s">
        <v>1880</v>
      </c>
      <c r="C1841" s="14" t="n">
        <v>45821</v>
      </c>
      <c r="D1841" s="15" t="n">
        <v>40.22</v>
      </c>
    </row>
    <row r="1842" customFormat="false" ht="15" hidden="false" customHeight="false" outlineLevel="0" collapsed="false">
      <c r="A1842" s="13" t="s">
        <v>2867</v>
      </c>
      <c r="B1842" s="13" t="s">
        <v>283</v>
      </c>
      <c r="C1842" s="14" t="n">
        <v>45821</v>
      </c>
      <c r="D1842" s="15" t="n">
        <v>28.9</v>
      </c>
    </row>
    <row r="1843" customFormat="false" ht="15" hidden="false" customHeight="false" outlineLevel="0" collapsed="false">
      <c r="A1843" s="13" t="s">
        <v>2868</v>
      </c>
      <c r="B1843" s="13" t="s">
        <v>2869</v>
      </c>
      <c r="C1843" s="14" t="n">
        <v>45821</v>
      </c>
      <c r="D1843" s="15" t="n">
        <v>34.02</v>
      </c>
    </row>
    <row r="1844" customFormat="false" ht="15" hidden="false" customHeight="false" outlineLevel="0" collapsed="false">
      <c r="A1844" s="13" t="s">
        <v>2870</v>
      </c>
      <c r="B1844" s="13" t="s">
        <v>287</v>
      </c>
      <c r="C1844" s="14" t="n">
        <v>45821</v>
      </c>
      <c r="D1844" s="15" t="n">
        <v>39.39</v>
      </c>
    </row>
    <row r="1845" customFormat="false" ht="15" hidden="false" customHeight="false" outlineLevel="0" collapsed="false">
      <c r="A1845" s="13" t="s">
        <v>2871</v>
      </c>
      <c r="B1845" s="13" t="s">
        <v>2872</v>
      </c>
      <c r="C1845" s="14" t="n">
        <v>45821</v>
      </c>
      <c r="D1845" s="15" t="n">
        <v>41.1</v>
      </c>
    </row>
    <row r="1846" customFormat="false" ht="15" hidden="false" customHeight="false" outlineLevel="0" collapsed="false">
      <c r="A1846" s="13" t="s">
        <v>2873</v>
      </c>
      <c r="B1846" s="13" t="s">
        <v>1842</v>
      </c>
      <c r="C1846" s="14" t="n">
        <v>45821</v>
      </c>
      <c r="D1846" s="15" t="n">
        <v>50.39</v>
      </c>
    </row>
    <row r="1847" customFormat="false" ht="15" hidden="false" customHeight="false" outlineLevel="0" collapsed="false">
      <c r="A1847" s="13" t="s">
        <v>2874</v>
      </c>
      <c r="B1847" s="13" t="s">
        <v>2875</v>
      </c>
      <c r="C1847" s="14" t="n">
        <v>45821</v>
      </c>
      <c r="D1847" s="15" t="n">
        <v>47.13</v>
      </c>
    </row>
    <row r="1848" customFormat="false" ht="15" hidden="false" customHeight="false" outlineLevel="0" collapsed="false">
      <c r="A1848" s="13" t="s">
        <v>2876</v>
      </c>
      <c r="B1848" s="13" t="s">
        <v>1314</v>
      </c>
      <c r="C1848" s="14" t="n">
        <v>45821</v>
      </c>
      <c r="D1848" s="15" t="n">
        <v>85.7</v>
      </c>
    </row>
    <row r="1849" customFormat="false" ht="15" hidden="false" customHeight="false" outlineLevel="0" collapsed="false">
      <c r="A1849" s="13" t="s">
        <v>2877</v>
      </c>
      <c r="B1849" s="13" t="s">
        <v>1856</v>
      </c>
      <c r="C1849" s="14" t="n">
        <v>45821</v>
      </c>
      <c r="D1849" s="15" t="n">
        <v>92.89</v>
      </c>
    </row>
    <row r="1850" customFormat="false" ht="15" hidden="false" customHeight="false" outlineLevel="0" collapsed="false">
      <c r="A1850" s="13" t="s">
        <v>2878</v>
      </c>
      <c r="B1850" s="13" t="s">
        <v>1872</v>
      </c>
      <c r="C1850" s="14" t="n">
        <v>45821</v>
      </c>
      <c r="D1850" s="15" t="n">
        <v>41.45</v>
      </c>
    </row>
    <row r="1851" customFormat="false" ht="15" hidden="false" customHeight="false" outlineLevel="0" collapsed="false">
      <c r="A1851" s="13" t="s">
        <v>2879</v>
      </c>
      <c r="B1851" s="13" t="s">
        <v>2880</v>
      </c>
      <c r="C1851" s="14" t="n">
        <v>45821</v>
      </c>
      <c r="D1851" s="15" t="n">
        <v>24.85</v>
      </c>
    </row>
    <row r="1852" customFormat="false" ht="15" hidden="false" customHeight="false" outlineLevel="0" collapsed="false">
      <c r="A1852" s="13" t="s">
        <v>2881</v>
      </c>
      <c r="B1852" s="13" t="s">
        <v>116</v>
      </c>
      <c r="C1852" s="14" t="n">
        <v>45821</v>
      </c>
      <c r="D1852" s="15" t="n">
        <v>46.45</v>
      </c>
    </row>
    <row r="1853" customFormat="false" ht="15" hidden="false" customHeight="false" outlineLevel="0" collapsed="false">
      <c r="A1853" s="13" t="s">
        <v>2882</v>
      </c>
      <c r="B1853" s="13" t="s">
        <v>876</v>
      </c>
      <c r="C1853" s="14" t="n">
        <v>45821</v>
      </c>
      <c r="D1853" s="15" t="n">
        <v>37.69</v>
      </c>
    </row>
    <row r="1854" customFormat="false" ht="15" hidden="false" customHeight="false" outlineLevel="0" collapsed="false">
      <c r="A1854" s="13" t="s">
        <v>2883</v>
      </c>
      <c r="B1854" s="13" t="s">
        <v>2038</v>
      </c>
      <c r="C1854" s="14" t="n">
        <v>45821</v>
      </c>
      <c r="D1854" s="15" t="n">
        <v>32.72</v>
      </c>
    </row>
    <row r="1855" customFormat="false" ht="15" hidden="false" customHeight="false" outlineLevel="0" collapsed="false">
      <c r="A1855" s="13" t="s">
        <v>2884</v>
      </c>
      <c r="B1855" s="13" t="s">
        <v>1528</v>
      </c>
      <c r="C1855" s="14" t="n">
        <v>45822</v>
      </c>
      <c r="D1855" s="15" t="n">
        <v>14.16</v>
      </c>
    </row>
    <row r="1856" customFormat="false" ht="15" hidden="false" customHeight="false" outlineLevel="0" collapsed="false">
      <c r="A1856" s="13" t="s">
        <v>2885</v>
      </c>
      <c r="B1856" s="13" t="s">
        <v>1675</v>
      </c>
      <c r="C1856" s="14" t="n">
        <v>45822</v>
      </c>
      <c r="D1856" s="15" t="n">
        <v>55.65</v>
      </c>
    </row>
    <row r="1857" customFormat="false" ht="15" hidden="false" customHeight="false" outlineLevel="0" collapsed="false">
      <c r="A1857" s="13" t="s">
        <v>2886</v>
      </c>
      <c r="B1857" s="13" t="s">
        <v>1697</v>
      </c>
      <c r="C1857" s="14" t="n">
        <v>45822</v>
      </c>
      <c r="D1857" s="15" t="n">
        <v>45.9</v>
      </c>
    </row>
    <row r="1858" customFormat="false" ht="15" hidden="false" customHeight="false" outlineLevel="0" collapsed="false">
      <c r="A1858" s="13" t="s">
        <v>2887</v>
      </c>
      <c r="B1858" s="13" t="s">
        <v>227</v>
      </c>
      <c r="C1858" s="14" t="n">
        <v>45822</v>
      </c>
      <c r="D1858" s="15" t="n">
        <v>50.67</v>
      </c>
    </row>
    <row r="1859" customFormat="false" ht="15" hidden="false" customHeight="false" outlineLevel="0" collapsed="false">
      <c r="A1859" s="13" t="s">
        <v>2888</v>
      </c>
      <c r="B1859" s="13" t="s">
        <v>2889</v>
      </c>
      <c r="C1859" s="14" t="n">
        <v>45822</v>
      </c>
      <c r="D1859" s="15" t="n">
        <v>37.41</v>
      </c>
    </row>
    <row r="1860" customFormat="false" ht="15" hidden="false" customHeight="false" outlineLevel="0" collapsed="false">
      <c r="A1860" s="13" t="s">
        <v>2890</v>
      </c>
      <c r="B1860" s="13" t="s">
        <v>1124</v>
      </c>
      <c r="C1860" s="14" t="n">
        <v>45822</v>
      </c>
      <c r="D1860" s="15" t="n">
        <v>24.63</v>
      </c>
    </row>
    <row r="1861" customFormat="false" ht="15" hidden="false" customHeight="false" outlineLevel="0" collapsed="false">
      <c r="A1861" s="13" t="s">
        <v>2891</v>
      </c>
      <c r="B1861" s="13" t="s">
        <v>554</v>
      </c>
      <c r="C1861" s="14" t="n">
        <v>45822</v>
      </c>
      <c r="D1861" s="15" t="n">
        <v>21.51</v>
      </c>
    </row>
    <row r="1862" customFormat="false" ht="15" hidden="false" customHeight="false" outlineLevel="0" collapsed="false">
      <c r="A1862" s="13" t="s">
        <v>2892</v>
      </c>
      <c r="B1862" s="13" t="s">
        <v>1867</v>
      </c>
      <c r="C1862" s="14" t="n">
        <v>45822</v>
      </c>
      <c r="D1862" s="15" t="n">
        <v>16.24</v>
      </c>
    </row>
    <row r="1863" customFormat="false" ht="15" hidden="false" customHeight="false" outlineLevel="0" collapsed="false">
      <c r="A1863" s="13" t="s">
        <v>2893</v>
      </c>
      <c r="B1863" s="13" t="s">
        <v>1977</v>
      </c>
      <c r="C1863" s="14" t="n">
        <v>45822</v>
      </c>
      <c r="D1863" s="15" t="n">
        <v>43.02</v>
      </c>
    </row>
    <row r="1864" customFormat="false" ht="15" hidden="false" customHeight="false" outlineLevel="0" collapsed="false">
      <c r="A1864" s="13" t="s">
        <v>2894</v>
      </c>
      <c r="B1864" s="13" t="s">
        <v>2895</v>
      </c>
      <c r="C1864" s="14" t="n">
        <v>45822</v>
      </c>
      <c r="D1864" s="15" t="n">
        <v>14.65</v>
      </c>
    </row>
    <row r="1865" customFormat="false" ht="15" hidden="false" customHeight="false" outlineLevel="0" collapsed="false">
      <c r="A1865" s="13" t="s">
        <v>2896</v>
      </c>
      <c r="B1865" s="13" t="s">
        <v>934</v>
      </c>
      <c r="C1865" s="14" t="n">
        <v>45822</v>
      </c>
      <c r="D1865" s="15" t="n">
        <v>23.91</v>
      </c>
    </row>
    <row r="1866" customFormat="false" ht="15" hidden="false" customHeight="false" outlineLevel="0" collapsed="false">
      <c r="A1866" s="13" t="s">
        <v>2897</v>
      </c>
      <c r="B1866" s="13" t="s">
        <v>373</v>
      </c>
      <c r="C1866" s="14" t="n">
        <v>45823</v>
      </c>
      <c r="D1866" s="15" t="n">
        <v>64.49</v>
      </c>
    </row>
    <row r="1867" customFormat="false" ht="15" hidden="false" customHeight="false" outlineLevel="0" collapsed="false">
      <c r="A1867" s="13" t="s">
        <v>2898</v>
      </c>
      <c r="B1867" s="13" t="s">
        <v>2899</v>
      </c>
      <c r="C1867" s="14" t="n">
        <v>45823</v>
      </c>
      <c r="D1867" s="15" t="n">
        <v>73.19</v>
      </c>
    </row>
    <row r="1868" customFormat="false" ht="15" hidden="false" customHeight="false" outlineLevel="0" collapsed="false">
      <c r="A1868" s="13" t="s">
        <v>2900</v>
      </c>
      <c r="B1868" s="13" t="s">
        <v>1816</v>
      </c>
      <c r="C1868" s="14" t="n">
        <v>45823</v>
      </c>
      <c r="D1868" s="15" t="n">
        <v>41.09</v>
      </c>
    </row>
    <row r="1869" customFormat="false" ht="15" hidden="false" customHeight="false" outlineLevel="0" collapsed="false">
      <c r="A1869" s="13" t="s">
        <v>2901</v>
      </c>
      <c r="B1869" s="13" t="s">
        <v>277</v>
      </c>
      <c r="C1869" s="14" t="n">
        <v>45823</v>
      </c>
      <c r="D1869" s="15" t="n">
        <v>72.44</v>
      </c>
    </row>
    <row r="1870" customFormat="false" ht="15" hidden="false" customHeight="false" outlineLevel="0" collapsed="false">
      <c r="A1870" s="13" t="s">
        <v>2902</v>
      </c>
      <c r="B1870" s="13" t="s">
        <v>2903</v>
      </c>
      <c r="C1870" s="14" t="n">
        <v>45823</v>
      </c>
      <c r="D1870" s="15" t="n">
        <v>22.32</v>
      </c>
    </row>
    <row r="1871" customFormat="false" ht="15" hidden="false" customHeight="false" outlineLevel="0" collapsed="false">
      <c r="A1871" s="13" t="s">
        <v>2904</v>
      </c>
      <c r="B1871" s="13" t="s">
        <v>2905</v>
      </c>
      <c r="C1871" s="14" t="n">
        <v>45823</v>
      </c>
      <c r="D1871" s="15" t="n">
        <v>45.59</v>
      </c>
    </row>
    <row r="1872" customFormat="false" ht="15" hidden="false" customHeight="false" outlineLevel="0" collapsed="false">
      <c r="A1872" s="13" t="s">
        <v>2906</v>
      </c>
      <c r="B1872" s="13" t="s">
        <v>68</v>
      </c>
      <c r="C1872" s="14" t="n">
        <v>45823</v>
      </c>
      <c r="D1872" s="15" t="n">
        <v>39.4</v>
      </c>
    </row>
    <row r="1873" customFormat="false" ht="15" hidden="false" customHeight="false" outlineLevel="0" collapsed="false">
      <c r="A1873" s="13" t="s">
        <v>2907</v>
      </c>
      <c r="B1873" s="13" t="s">
        <v>2190</v>
      </c>
      <c r="C1873" s="14" t="n">
        <v>45823</v>
      </c>
      <c r="D1873" s="15" t="n">
        <v>31.52</v>
      </c>
    </row>
    <row r="1874" customFormat="false" ht="15" hidden="false" customHeight="false" outlineLevel="0" collapsed="false">
      <c r="A1874" s="13" t="s">
        <v>2908</v>
      </c>
      <c r="B1874" s="13" t="s">
        <v>690</v>
      </c>
      <c r="C1874" s="14" t="n">
        <v>45824</v>
      </c>
      <c r="D1874" s="15" t="n">
        <v>21.49</v>
      </c>
    </row>
    <row r="1875" customFormat="false" ht="15" hidden="false" customHeight="false" outlineLevel="0" collapsed="false">
      <c r="A1875" s="13" t="s">
        <v>2909</v>
      </c>
      <c r="B1875" s="13" t="s">
        <v>1660</v>
      </c>
      <c r="C1875" s="14" t="n">
        <v>45824</v>
      </c>
      <c r="D1875" s="15" t="n">
        <v>59</v>
      </c>
    </row>
    <row r="1876" customFormat="false" ht="15" hidden="false" customHeight="false" outlineLevel="0" collapsed="false">
      <c r="A1876" s="13" t="s">
        <v>2910</v>
      </c>
      <c r="B1876" s="13" t="s">
        <v>2911</v>
      </c>
      <c r="C1876" s="14" t="n">
        <v>45824</v>
      </c>
      <c r="D1876" s="15" t="n">
        <v>29.29</v>
      </c>
    </row>
    <row r="1877" customFormat="false" ht="15" hidden="false" customHeight="false" outlineLevel="0" collapsed="false">
      <c r="A1877" s="13" t="s">
        <v>2912</v>
      </c>
      <c r="B1877" s="13" t="s">
        <v>1383</v>
      </c>
      <c r="C1877" s="14" t="n">
        <v>45824</v>
      </c>
      <c r="D1877" s="15" t="n">
        <v>58.09</v>
      </c>
    </row>
    <row r="1878" customFormat="false" ht="15" hidden="false" customHeight="false" outlineLevel="0" collapsed="false">
      <c r="A1878" s="13" t="s">
        <v>2913</v>
      </c>
      <c r="B1878" s="13" t="s">
        <v>2447</v>
      </c>
      <c r="C1878" s="14" t="n">
        <v>45824</v>
      </c>
      <c r="D1878" s="15" t="n">
        <v>26.18</v>
      </c>
    </row>
    <row r="1879" customFormat="false" ht="15" hidden="false" customHeight="false" outlineLevel="0" collapsed="false">
      <c r="A1879" s="13" t="s">
        <v>2914</v>
      </c>
      <c r="B1879" s="13" t="s">
        <v>52</v>
      </c>
      <c r="C1879" s="14" t="n">
        <v>45824</v>
      </c>
      <c r="D1879" s="15" t="n">
        <v>35.19</v>
      </c>
    </row>
    <row r="1880" customFormat="false" ht="15" hidden="false" customHeight="false" outlineLevel="0" collapsed="false">
      <c r="A1880" s="13" t="s">
        <v>2915</v>
      </c>
      <c r="B1880" s="13" t="s">
        <v>2916</v>
      </c>
      <c r="C1880" s="14" t="n">
        <v>45824</v>
      </c>
      <c r="D1880" s="15" t="n">
        <v>32.31</v>
      </c>
    </row>
    <row r="1881" customFormat="false" ht="15" hidden="false" customHeight="false" outlineLevel="0" collapsed="false">
      <c r="A1881" s="13" t="s">
        <v>2917</v>
      </c>
      <c r="B1881" s="13" t="s">
        <v>2344</v>
      </c>
      <c r="C1881" s="14" t="n">
        <v>45824</v>
      </c>
      <c r="D1881" s="15" t="n">
        <v>37.7</v>
      </c>
    </row>
    <row r="1882" customFormat="false" ht="15" hidden="false" customHeight="false" outlineLevel="0" collapsed="false">
      <c r="A1882" s="13" t="s">
        <v>2918</v>
      </c>
      <c r="B1882" s="13" t="s">
        <v>2919</v>
      </c>
      <c r="C1882" s="14" t="n">
        <v>45825</v>
      </c>
      <c r="D1882" s="15" t="n">
        <v>19.94</v>
      </c>
    </row>
    <row r="1883" customFormat="false" ht="15" hidden="false" customHeight="false" outlineLevel="0" collapsed="false">
      <c r="A1883" s="13" t="s">
        <v>2920</v>
      </c>
      <c r="B1883" s="13" t="s">
        <v>1720</v>
      </c>
      <c r="C1883" s="14" t="n">
        <v>45825</v>
      </c>
      <c r="D1883" s="15" t="n">
        <v>46.37</v>
      </c>
    </row>
    <row r="1884" customFormat="false" ht="15" hidden="false" customHeight="false" outlineLevel="0" collapsed="false">
      <c r="A1884" s="13" t="s">
        <v>2921</v>
      </c>
      <c r="B1884" s="13" t="s">
        <v>2501</v>
      </c>
      <c r="C1884" s="14" t="n">
        <v>45825</v>
      </c>
      <c r="D1884" s="15" t="n">
        <v>44.52</v>
      </c>
    </row>
    <row r="1885" customFormat="false" ht="15" hidden="false" customHeight="false" outlineLevel="0" collapsed="false">
      <c r="A1885" s="13" t="s">
        <v>2922</v>
      </c>
      <c r="B1885" s="13" t="s">
        <v>708</v>
      </c>
      <c r="C1885" s="14" t="n">
        <v>45825</v>
      </c>
      <c r="D1885" s="15" t="n">
        <v>42.02</v>
      </c>
    </row>
    <row r="1886" customFormat="false" ht="15" hidden="false" customHeight="false" outlineLevel="0" collapsed="false">
      <c r="A1886" s="13" t="s">
        <v>2923</v>
      </c>
      <c r="B1886" s="13" t="s">
        <v>697</v>
      </c>
      <c r="C1886" s="14" t="n">
        <v>45825</v>
      </c>
      <c r="D1886" s="15" t="n">
        <v>52.58</v>
      </c>
    </row>
    <row r="1887" customFormat="false" ht="15" hidden="false" customHeight="false" outlineLevel="0" collapsed="false">
      <c r="A1887" s="13" t="s">
        <v>2924</v>
      </c>
      <c r="B1887" s="13" t="s">
        <v>2025</v>
      </c>
      <c r="C1887" s="14" t="n">
        <v>45825</v>
      </c>
      <c r="D1887" s="15" t="n">
        <v>22.69</v>
      </c>
    </row>
    <row r="1888" customFormat="false" ht="15" hidden="false" customHeight="false" outlineLevel="0" collapsed="false">
      <c r="A1888" s="13" t="s">
        <v>2925</v>
      </c>
      <c r="B1888" s="13" t="s">
        <v>1436</v>
      </c>
      <c r="C1888" s="14" t="n">
        <v>45825</v>
      </c>
      <c r="D1888" s="15" t="n">
        <v>33.67</v>
      </c>
    </row>
    <row r="1889" customFormat="false" ht="15" hidden="false" customHeight="false" outlineLevel="0" collapsed="false">
      <c r="A1889" s="13" t="s">
        <v>2926</v>
      </c>
      <c r="B1889" s="13" t="s">
        <v>2483</v>
      </c>
      <c r="C1889" s="14" t="n">
        <v>45825</v>
      </c>
      <c r="D1889" s="15" t="n">
        <v>73.85</v>
      </c>
    </row>
    <row r="1890" customFormat="false" ht="15" hidden="false" customHeight="false" outlineLevel="0" collapsed="false">
      <c r="A1890" s="13" t="s">
        <v>2927</v>
      </c>
      <c r="B1890" s="13" t="s">
        <v>2928</v>
      </c>
      <c r="C1890" s="14" t="n">
        <v>45825</v>
      </c>
      <c r="D1890" s="15" t="n">
        <v>22.13</v>
      </c>
    </row>
    <row r="1891" customFormat="false" ht="15" hidden="false" customHeight="false" outlineLevel="0" collapsed="false">
      <c r="A1891" s="13" t="s">
        <v>2929</v>
      </c>
      <c r="B1891" s="13" t="s">
        <v>808</v>
      </c>
      <c r="C1891" s="14" t="n">
        <v>45825</v>
      </c>
      <c r="D1891" s="15" t="n">
        <v>30.38</v>
      </c>
    </row>
    <row r="1892" customFormat="false" ht="15" hidden="false" customHeight="false" outlineLevel="0" collapsed="false">
      <c r="A1892" s="13" t="s">
        <v>2930</v>
      </c>
      <c r="B1892" s="13" t="s">
        <v>2931</v>
      </c>
      <c r="C1892" s="14" t="n">
        <v>45825</v>
      </c>
      <c r="D1892" s="15" t="n">
        <v>26.44</v>
      </c>
    </row>
    <row r="1893" customFormat="false" ht="15" hidden="false" customHeight="false" outlineLevel="0" collapsed="false">
      <c r="A1893" s="13" t="s">
        <v>2932</v>
      </c>
      <c r="B1893" s="13" t="s">
        <v>853</v>
      </c>
      <c r="C1893" s="14" t="n">
        <v>45826</v>
      </c>
      <c r="D1893" s="15" t="n">
        <v>46.26</v>
      </c>
    </row>
    <row r="1894" customFormat="false" ht="15" hidden="false" customHeight="false" outlineLevel="0" collapsed="false">
      <c r="A1894" s="13" t="s">
        <v>2933</v>
      </c>
      <c r="B1894" s="13" t="s">
        <v>223</v>
      </c>
      <c r="C1894" s="14" t="n">
        <v>45826</v>
      </c>
      <c r="D1894" s="15" t="n">
        <v>78.71</v>
      </c>
    </row>
    <row r="1895" customFormat="false" ht="15" hidden="false" customHeight="false" outlineLevel="0" collapsed="false">
      <c r="A1895" s="13" t="s">
        <v>2934</v>
      </c>
      <c r="B1895" s="13" t="s">
        <v>1699</v>
      </c>
      <c r="C1895" s="14" t="n">
        <v>45826</v>
      </c>
      <c r="D1895" s="15" t="n">
        <v>36.87</v>
      </c>
    </row>
    <row r="1896" customFormat="false" ht="15" hidden="false" customHeight="false" outlineLevel="0" collapsed="false">
      <c r="A1896" s="13" t="s">
        <v>2935</v>
      </c>
      <c r="B1896" s="13" t="s">
        <v>1279</v>
      </c>
      <c r="C1896" s="14" t="n">
        <v>45826</v>
      </c>
      <c r="D1896" s="15" t="n">
        <v>25.4</v>
      </c>
    </row>
    <row r="1897" customFormat="false" ht="15" hidden="false" customHeight="false" outlineLevel="0" collapsed="false">
      <c r="A1897" s="13" t="s">
        <v>2936</v>
      </c>
      <c r="B1897" s="13" t="s">
        <v>2937</v>
      </c>
      <c r="C1897" s="14" t="n">
        <v>45826</v>
      </c>
      <c r="D1897" s="15" t="n">
        <v>79.49</v>
      </c>
    </row>
    <row r="1898" customFormat="false" ht="15" hidden="false" customHeight="false" outlineLevel="0" collapsed="false">
      <c r="A1898" s="13" t="s">
        <v>2938</v>
      </c>
      <c r="B1898" s="13" t="s">
        <v>2939</v>
      </c>
      <c r="C1898" s="14" t="n">
        <v>45826</v>
      </c>
      <c r="D1898" s="15" t="n">
        <v>60.28</v>
      </c>
    </row>
    <row r="1899" customFormat="false" ht="15" hidden="false" customHeight="false" outlineLevel="0" collapsed="false">
      <c r="A1899" s="13" t="s">
        <v>2940</v>
      </c>
      <c r="B1899" s="13" t="s">
        <v>2941</v>
      </c>
      <c r="C1899" s="14" t="n">
        <v>45826</v>
      </c>
      <c r="D1899" s="15" t="n">
        <v>33.38</v>
      </c>
    </row>
    <row r="1900" customFormat="false" ht="15" hidden="false" customHeight="false" outlineLevel="0" collapsed="false">
      <c r="A1900" s="13" t="s">
        <v>2942</v>
      </c>
      <c r="B1900" s="13" t="s">
        <v>2048</v>
      </c>
      <c r="C1900" s="14" t="n">
        <v>45826</v>
      </c>
      <c r="D1900" s="15" t="n">
        <v>23.11</v>
      </c>
    </row>
    <row r="1901" customFormat="false" ht="15" hidden="false" customHeight="false" outlineLevel="0" collapsed="false">
      <c r="A1901" s="13" t="s">
        <v>2943</v>
      </c>
      <c r="B1901" s="13" t="s">
        <v>932</v>
      </c>
      <c r="C1901" s="14" t="n">
        <v>45826</v>
      </c>
      <c r="D1901" s="15" t="n">
        <v>46.17</v>
      </c>
    </row>
    <row r="1902" customFormat="false" ht="15" hidden="false" customHeight="false" outlineLevel="0" collapsed="false">
      <c r="A1902" s="13" t="s">
        <v>2944</v>
      </c>
      <c r="B1902" s="13" t="s">
        <v>1044</v>
      </c>
      <c r="C1902" s="14" t="n">
        <v>45826</v>
      </c>
      <c r="D1902" s="15" t="n">
        <v>23.34</v>
      </c>
    </row>
    <row r="1903" customFormat="false" ht="15" hidden="false" customHeight="false" outlineLevel="0" collapsed="false">
      <c r="A1903" s="13" t="s">
        <v>2945</v>
      </c>
      <c r="B1903" s="13" t="s">
        <v>1072</v>
      </c>
      <c r="C1903" s="14" t="n">
        <v>45826</v>
      </c>
      <c r="D1903" s="15" t="n">
        <v>31.42</v>
      </c>
    </row>
    <row r="1904" customFormat="false" ht="15" hidden="false" customHeight="false" outlineLevel="0" collapsed="false">
      <c r="A1904" s="13" t="s">
        <v>2946</v>
      </c>
      <c r="B1904" s="13" t="s">
        <v>2947</v>
      </c>
      <c r="C1904" s="14" t="n">
        <v>45826</v>
      </c>
      <c r="D1904" s="15" t="n">
        <v>17.86</v>
      </c>
    </row>
    <row r="1905" customFormat="false" ht="15" hidden="false" customHeight="false" outlineLevel="0" collapsed="false">
      <c r="A1905" s="13" t="s">
        <v>2948</v>
      </c>
      <c r="B1905" s="13" t="s">
        <v>404</v>
      </c>
      <c r="C1905" s="14" t="n">
        <v>45827</v>
      </c>
      <c r="D1905" s="15" t="n">
        <v>55.11</v>
      </c>
    </row>
    <row r="1906" customFormat="false" ht="15" hidden="false" customHeight="false" outlineLevel="0" collapsed="false">
      <c r="A1906" s="13" t="s">
        <v>2949</v>
      </c>
      <c r="B1906" s="13" t="s">
        <v>301</v>
      </c>
      <c r="C1906" s="14" t="n">
        <v>45827</v>
      </c>
      <c r="D1906" s="15" t="n">
        <v>23.37</v>
      </c>
    </row>
    <row r="1907" customFormat="false" ht="15" hidden="false" customHeight="false" outlineLevel="0" collapsed="false">
      <c r="A1907" s="13" t="s">
        <v>2950</v>
      </c>
      <c r="B1907" s="13" t="s">
        <v>2951</v>
      </c>
      <c r="C1907" s="14" t="n">
        <v>45827</v>
      </c>
      <c r="D1907" s="15" t="n">
        <v>30.02</v>
      </c>
    </row>
    <row r="1908" customFormat="false" ht="15" hidden="false" customHeight="false" outlineLevel="0" collapsed="false">
      <c r="A1908" s="13" t="s">
        <v>2952</v>
      </c>
      <c r="B1908" s="13" t="s">
        <v>2953</v>
      </c>
      <c r="C1908" s="14" t="n">
        <v>45827</v>
      </c>
      <c r="D1908" s="15" t="n">
        <v>21.36</v>
      </c>
    </row>
    <row r="1909" customFormat="false" ht="15" hidden="false" customHeight="false" outlineLevel="0" collapsed="false">
      <c r="A1909" s="13" t="s">
        <v>2954</v>
      </c>
      <c r="B1909" s="13" t="s">
        <v>802</v>
      </c>
      <c r="C1909" s="14" t="n">
        <v>45827</v>
      </c>
      <c r="D1909" s="15" t="n">
        <v>20.81</v>
      </c>
    </row>
    <row r="1910" customFormat="false" ht="15" hidden="false" customHeight="false" outlineLevel="0" collapsed="false">
      <c r="A1910" s="13" t="s">
        <v>2955</v>
      </c>
      <c r="B1910" s="13" t="s">
        <v>1557</v>
      </c>
      <c r="C1910" s="14" t="n">
        <v>45828</v>
      </c>
      <c r="D1910" s="15" t="n">
        <v>29.65</v>
      </c>
    </row>
    <row r="1911" customFormat="false" ht="15" hidden="false" customHeight="false" outlineLevel="0" collapsed="false">
      <c r="A1911" s="13" t="s">
        <v>2956</v>
      </c>
      <c r="B1911" s="13" t="s">
        <v>1051</v>
      </c>
      <c r="C1911" s="14" t="n">
        <v>45828</v>
      </c>
      <c r="D1911" s="15" t="n">
        <v>31.64</v>
      </c>
    </row>
    <row r="1912" customFormat="false" ht="15" hidden="false" customHeight="false" outlineLevel="0" collapsed="false">
      <c r="A1912" s="13" t="s">
        <v>2957</v>
      </c>
      <c r="B1912" s="13" t="s">
        <v>2958</v>
      </c>
      <c r="C1912" s="14" t="n">
        <v>45828</v>
      </c>
      <c r="D1912" s="15" t="n">
        <v>40.98</v>
      </c>
    </row>
    <row r="1913" customFormat="false" ht="15" hidden="false" customHeight="false" outlineLevel="0" collapsed="false">
      <c r="A1913" s="13" t="s">
        <v>2959</v>
      </c>
      <c r="B1913" s="13" t="s">
        <v>1438</v>
      </c>
      <c r="C1913" s="14" t="n">
        <v>45828</v>
      </c>
      <c r="D1913" s="15" t="n">
        <v>37.22</v>
      </c>
    </row>
    <row r="1914" customFormat="false" ht="15" hidden="false" customHeight="false" outlineLevel="0" collapsed="false">
      <c r="A1914" s="13" t="s">
        <v>2960</v>
      </c>
      <c r="B1914" s="13" t="s">
        <v>1041</v>
      </c>
      <c r="C1914" s="14" t="n">
        <v>45828</v>
      </c>
      <c r="D1914" s="15" t="n">
        <v>39.21</v>
      </c>
    </row>
    <row r="1915" customFormat="false" ht="15" hidden="false" customHeight="false" outlineLevel="0" collapsed="false">
      <c r="A1915" s="13" t="s">
        <v>2961</v>
      </c>
      <c r="B1915" s="13" t="s">
        <v>2962</v>
      </c>
      <c r="C1915" s="14" t="n">
        <v>45828</v>
      </c>
      <c r="D1915" s="15" t="n">
        <v>18.06</v>
      </c>
    </row>
    <row r="1916" customFormat="false" ht="15" hidden="false" customHeight="false" outlineLevel="0" collapsed="false">
      <c r="A1916" s="13" t="s">
        <v>2963</v>
      </c>
      <c r="B1916" s="13" t="s">
        <v>2964</v>
      </c>
      <c r="C1916" s="14" t="n">
        <v>45829</v>
      </c>
      <c r="D1916" s="15" t="n">
        <v>30.35</v>
      </c>
    </row>
    <row r="1917" customFormat="false" ht="15" hidden="false" customHeight="false" outlineLevel="0" collapsed="false">
      <c r="A1917" s="13" t="s">
        <v>2965</v>
      </c>
      <c r="B1917" s="13" t="s">
        <v>2966</v>
      </c>
      <c r="C1917" s="14" t="n">
        <v>45829</v>
      </c>
      <c r="D1917" s="15" t="n">
        <v>52.83</v>
      </c>
    </row>
    <row r="1918" customFormat="false" ht="15" hidden="false" customHeight="false" outlineLevel="0" collapsed="false">
      <c r="A1918" s="13" t="s">
        <v>2967</v>
      </c>
      <c r="B1918" s="13" t="s">
        <v>1770</v>
      </c>
      <c r="C1918" s="14" t="n">
        <v>45829</v>
      </c>
      <c r="D1918" s="15" t="n">
        <v>28.23</v>
      </c>
    </row>
    <row r="1919" customFormat="false" ht="15" hidden="false" customHeight="false" outlineLevel="0" collapsed="false">
      <c r="A1919" s="13" t="s">
        <v>2968</v>
      </c>
      <c r="B1919" s="13" t="s">
        <v>1555</v>
      </c>
      <c r="C1919" s="14" t="n">
        <v>45829</v>
      </c>
      <c r="D1919" s="15" t="n">
        <v>82.78</v>
      </c>
    </row>
    <row r="1920" customFormat="false" ht="15" hidden="false" customHeight="false" outlineLevel="0" collapsed="false">
      <c r="A1920" s="13" t="s">
        <v>2969</v>
      </c>
      <c r="B1920" s="13" t="s">
        <v>2970</v>
      </c>
      <c r="C1920" s="14" t="n">
        <v>45829</v>
      </c>
      <c r="D1920" s="15" t="n">
        <v>41.22</v>
      </c>
    </row>
    <row r="1921" customFormat="false" ht="15" hidden="false" customHeight="false" outlineLevel="0" collapsed="false">
      <c r="A1921" s="13" t="s">
        <v>2971</v>
      </c>
      <c r="B1921" s="13" t="s">
        <v>490</v>
      </c>
      <c r="C1921" s="14" t="n">
        <v>45829</v>
      </c>
      <c r="D1921" s="15" t="n">
        <v>34.88</v>
      </c>
    </row>
    <row r="1922" customFormat="false" ht="15" hidden="false" customHeight="false" outlineLevel="0" collapsed="false">
      <c r="A1922" s="13" t="s">
        <v>2972</v>
      </c>
      <c r="B1922" s="13" t="s">
        <v>2104</v>
      </c>
      <c r="C1922" s="14" t="n">
        <v>45829</v>
      </c>
      <c r="D1922" s="15" t="n">
        <v>33.1</v>
      </c>
    </row>
    <row r="1923" customFormat="false" ht="15" hidden="false" customHeight="false" outlineLevel="0" collapsed="false">
      <c r="A1923" s="13" t="s">
        <v>2973</v>
      </c>
      <c r="B1923" s="13" t="s">
        <v>1595</v>
      </c>
      <c r="C1923" s="14" t="n">
        <v>45829</v>
      </c>
      <c r="D1923" s="15" t="n">
        <v>38.34</v>
      </c>
    </row>
    <row r="1924" customFormat="false" ht="15" hidden="false" customHeight="false" outlineLevel="0" collapsed="false">
      <c r="A1924" s="13" t="s">
        <v>2974</v>
      </c>
      <c r="B1924" s="13" t="s">
        <v>686</v>
      </c>
      <c r="C1924" s="14" t="n">
        <v>45829</v>
      </c>
      <c r="D1924" s="15" t="n">
        <v>41.1</v>
      </c>
    </row>
    <row r="1925" customFormat="false" ht="15" hidden="false" customHeight="false" outlineLevel="0" collapsed="false">
      <c r="A1925" s="13" t="s">
        <v>2975</v>
      </c>
      <c r="B1925" s="13" t="s">
        <v>428</v>
      </c>
      <c r="C1925" s="14" t="n">
        <v>45829</v>
      </c>
      <c r="D1925" s="15" t="n">
        <v>79.81</v>
      </c>
    </row>
    <row r="1926" customFormat="false" ht="15" hidden="false" customHeight="false" outlineLevel="0" collapsed="false">
      <c r="A1926" s="13" t="s">
        <v>2976</v>
      </c>
      <c r="B1926" s="13" t="s">
        <v>2977</v>
      </c>
      <c r="C1926" s="14" t="n">
        <v>45829</v>
      </c>
      <c r="D1926" s="15" t="n">
        <v>29.89</v>
      </c>
    </row>
    <row r="1927" customFormat="false" ht="15" hidden="false" customHeight="false" outlineLevel="0" collapsed="false">
      <c r="A1927" s="13" t="s">
        <v>2978</v>
      </c>
      <c r="B1927" s="13" t="s">
        <v>168</v>
      </c>
      <c r="C1927" s="14" t="n">
        <v>45829</v>
      </c>
      <c r="D1927" s="15" t="n">
        <v>25.09</v>
      </c>
    </row>
    <row r="1928" customFormat="false" ht="15" hidden="false" customHeight="false" outlineLevel="0" collapsed="false">
      <c r="A1928" s="13" t="s">
        <v>2979</v>
      </c>
      <c r="B1928" s="13" t="s">
        <v>922</v>
      </c>
      <c r="C1928" s="14" t="n">
        <v>45829</v>
      </c>
      <c r="D1928" s="15" t="n">
        <v>67.28</v>
      </c>
    </row>
    <row r="1929" customFormat="false" ht="15" hidden="false" customHeight="false" outlineLevel="0" collapsed="false">
      <c r="A1929" s="13" t="s">
        <v>2980</v>
      </c>
      <c r="B1929" s="13" t="s">
        <v>2628</v>
      </c>
      <c r="C1929" s="14" t="n">
        <v>45829</v>
      </c>
      <c r="D1929" s="15" t="n">
        <v>38.94</v>
      </c>
    </row>
    <row r="1930" customFormat="false" ht="15" hidden="false" customHeight="false" outlineLevel="0" collapsed="false">
      <c r="A1930" s="13" t="s">
        <v>2981</v>
      </c>
      <c r="B1930" s="13" t="s">
        <v>1990</v>
      </c>
      <c r="C1930" s="14" t="n">
        <v>45830</v>
      </c>
      <c r="D1930" s="15" t="n">
        <v>60.16</v>
      </c>
    </row>
    <row r="1931" customFormat="false" ht="15" hidden="false" customHeight="false" outlineLevel="0" collapsed="false">
      <c r="A1931" s="13" t="s">
        <v>2982</v>
      </c>
      <c r="B1931" s="13" t="s">
        <v>2983</v>
      </c>
      <c r="C1931" s="14" t="n">
        <v>45830</v>
      </c>
      <c r="D1931" s="15" t="n">
        <v>19.04</v>
      </c>
    </row>
    <row r="1932" customFormat="false" ht="15" hidden="false" customHeight="false" outlineLevel="0" collapsed="false">
      <c r="A1932" s="13" t="s">
        <v>2984</v>
      </c>
      <c r="B1932" s="13" t="s">
        <v>2985</v>
      </c>
      <c r="C1932" s="14" t="n">
        <v>45830</v>
      </c>
      <c r="D1932" s="15" t="n">
        <v>34.93</v>
      </c>
    </row>
    <row r="1933" customFormat="false" ht="15" hidden="false" customHeight="false" outlineLevel="0" collapsed="false">
      <c r="A1933" s="13" t="s">
        <v>2986</v>
      </c>
      <c r="B1933" s="13" t="s">
        <v>824</v>
      </c>
      <c r="C1933" s="14" t="n">
        <v>45830</v>
      </c>
      <c r="D1933" s="15" t="n">
        <v>38.43</v>
      </c>
    </row>
    <row r="1934" customFormat="false" ht="15" hidden="false" customHeight="false" outlineLevel="0" collapsed="false">
      <c r="A1934" s="13" t="s">
        <v>2987</v>
      </c>
      <c r="B1934" s="13" t="s">
        <v>1193</v>
      </c>
      <c r="C1934" s="14" t="n">
        <v>45830</v>
      </c>
      <c r="D1934" s="15" t="n">
        <v>42.42</v>
      </c>
    </row>
    <row r="1935" customFormat="false" ht="15" hidden="false" customHeight="false" outlineLevel="0" collapsed="false">
      <c r="A1935" s="13" t="s">
        <v>2988</v>
      </c>
      <c r="B1935" s="13" t="s">
        <v>400</v>
      </c>
      <c r="C1935" s="14" t="n">
        <v>45830</v>
      </c>
      <c r="D1935" s="15" t="n">
        <v>32.64</v>
      </c>
    </row>
    <row r="1936" customFormat="false" ht="15" hidden="false" customHeight="false" outlineLevel="0" collapsed="false">
      <c r="A1936" s="13" t="s">
        <v>2989</v>
      </c>
      <c r="B1936" s="13" t="s">
        <v>486</v>
      </c>
      <c r="C1936" s="14" t="n">
        <v>45830</v>
      </c>
      <c r="D1936" s="15" t="n">
        <v>40</v>
      </c>
    </row>
    <row r="1937" customFormat="false" ht="15" hidden="false" customHeight="false" outlineLevel="0" collapsed="false">
      <c r="A1937" s="13" t="s">
        <v>2990</v>
      </c>
      <c r="B1937" s="13" t="s">
        <v>1703</v>
      </c>
      <c r="C1937" s="14" t="n">
        <v>45830</v>
      </c>
      <c r="D1937" s="15" t="n">
        <v>39.52</v>
      </c>
    </row>
    <row r="1938" customFormat="false" ht="15" hidden="false" customHeight="false" outlineLevel="0" collapsed="false">
      <c r="A1938" s="13" t="s">
        <v>2991</v>
      </c>
      <c r="B1938" s="13" t="s">
        <v>2992</v>
      </c>
      <c r="C1938" s="14" t="n">
        <v>45830</v>
      </c>
      <c r="D1938" s="15" t="n">
        <v>19.67</v>
      </c>
    </row>
    <row r="1939" customFormat="false" ht="15" hidden="false" customHeight="false" outlineLevel="0" collapsed="false">
      <c r="A1939" s="13" t="s">
        <v>2993</v>
      </c>
      <c r="B1939" s="13" t="s">
        <v>2994</v>
      </c>
      <c r="C1939" s="14" t="n">
        <v>45830</v>
      </c>
      <c r="D1939" s="15" t="n">
        <v>29.75</v>
      </c>
    </row>
    <row r="1940" customFormat="false" ht="15" hidden="false" customHeight="false" outlineLevel="0" collapsed="false">
      <c r="A1940" s="13" t="s">
        <v>2995</v>
      </c>
      <c r="B1940" s="13" t="s">
        <v>2996</v>
      </c>
      <c r="C1940" s="14" t="n">
        <v>45830</v>
      </c>
      <c r="D1940" s="15" t="n">
        <v>25.35</v>
      </c>
    </row>
    <row r="1941" customFormat="false" ht="15" hidden="false" customHeight="false" outlineLevel="0" collapsed="false">
      <c r="A1941" s="13" t="s">
        <v>2997</v>
      </c>
      <c r="B1941" s="13" t="s">
        <v>1014</v>
      </c>
      <c r="C1941" s="14" t="n">
        <v>45830</v>
      </c>
      <c r="D1941" s="15" t="n">
        <v>30.77</v>
      </c>
    </row>
    <row r="1942" customFormat="false" ht="15" hidden="false" customHeight="false" outlineLevel="0" collapsed="false">
      <c r="A1942" s="13" t="s">
        <v>2998</v>
      </c>
      <c r="B1942" s="13" t="s">
        <v>1569</v>
      </c>
      <c r="C1942" s="14" t="n">
        <v>45831</v>
      </c>
      <c r="D1942" s="15" t="n">
        <v>28.99</v>
      </c>
    </row>
    <row r="1943" customFormat="false" ht="15" hidden="false" customHeight="false" outlineLevel="0" collapsed="false">
      <c r="A1943" s="13" t="s">
        <v>2999</v>
      </c>
      <c r="B1943" s="13" t="s">
        <v>198</v>
      </c>
      <c r="C1943" s="14" t="n">
        <v>45831</v>
      </c>
      <c r="D1943" s="15" t="n">
        <v>28.92</v>
      </c>
    </row>
    <row r="1944" customFormat="false" ht="15" hidden="false" customHeight="false" outlineLevel="0" collapsed="false">
      <c r="A1944" s="13" t="s">
        <v>3000</v>
      </c>
      <c r="B1944" s="13" t="s">
        <v>3001</v>
      </c>
      <c r="C1944" s="14" t="n">
        <v>45831</v>
      </c>
      <c r="D1944" s="15" t="n">
        <v>90.59</v>
      </c>
    </row>
    <row r="1945" customFormat="false" ht="15" hidden="false" customHeight="false" outlineLevel="0" collapsed="false">
      <c r="A1945" s="13" t="s">
        <v>3002</v>
      </c>
      <c r="B1945" s="13" t="s">
        <v>3003</v>
      </c>
      <c r="C1945" s="14" t="n">
        <v>45831</v>
      </c>
      <c r="D1945" s="15" t="n">
        <v>47.35</v>
      </c>
    </row>
    <row r="1946" customFormat="false" ht="15" hidden="false" customHeight="false" outlineLevel="0" collapsed="false">
      <c r="A1946" s="13" t="s">
        <v>3004</v>
      </c>
      <c r="B1946" s="13" t="s">
        <v>1938</v>
      </c>
      <c r="C1946" s="14" t="n">
        <v>45831</v>
      </c>
      <c r="D1946" s="15" t="n">
        <v>25.87</v>
      </c>
    </row>
    <row r="1947" customFormat="false" ht="15" hidden="false" customHeight="false" outlineLevel="0" collapsed="false">
      <c r="A1947" s="13" t="s">
        <v>3005</v>
      </c>
      <c r="B1947" s="13" t="s">
        <v>3006</v>
      </c>
      <c r="C1947" s="14" t="n">
        <v>45831</v>
      </c>
      <c r="D1947" s="15" t="n">
        <v>25.58</v>
      </c>
    </row>
    <row r="1948" customFormat="false" ht="15" hidden="false" customHeight="false" outlineLevel="0" collapsed="false">
      <c r="A1948" s="13" t="s">
        <v>3007</v>
      </c>
      <c r="B1948" s="13" t="s">
        <v>3008</v>
      </c>
      <c r="C1948" s="14" t="n">
        <v>45831</v>
      </c>
      <c r="D1948" s="15" t="n">
        <v>58.75</v>
      </c>
    </row>
    <row r="1949" customFormat="false" ht="15" hidden="false" customHeight="false" outlineLevel="0" collapsed="false">
      <c r="A1949" s="13" t="s">
        <v>3009</v>
      </c>
      <c r="B1949" s="13" t="s">
        <v>3010</v>
      </c>
      <c r="C1949" s="14" t="n">
        <v>45831</v>
      </c>
      <c r="D1949" s="15" t="n">
        <v>49.07</v>
      </c>
    </row>
    <row r="1950" customFormat="false" ht="15" hidden="false" customHeight="false" outlineLevel="0" collapsed="false">
      <c r="A1950" s="13" t="s">
        <v>3011</v>
      </c>
      <c r="B1950" s="13" t="s">
        <v>3012</v>
      </c>
      <c r="C1950" s="14" t="n">
        <v>45831</v>
      </c>
      <c r="D1950" s="15" t="n">
        <v>27.15</v>
      </c>
    </row>
    <row r="1951" customFormat="false" ht="15" hidden="false" customHeight="false" outlineLevel="0" collapsed="false">
      <c r="A1951" s="13" t="s">
        <v>3013</v>
      </c>
      <c r="B1951" s="13" t="s">
        <v>480</v>
      </c>
      <c r="C1951" s="14" t="n">
        <v>45831</v>
      </c>
      <c r="D1951" s="15" t="n">
        <v>44.34</v>
      </c>
    </row>
    <row r="1952" customFormat="false" ht="15" hidden="false" customHeight="false" outlineLevel="0" collapsed="false">
      <c r="A1952" s="13" t="s">
        <v>3014</v>
      </c>
      <c r="B1952" s="13" t="s">
        <v>902</v>
      </c>
      <c r="C1952" s="14" t="n">
        <v>45831</v>
      </c>
      <c r="D1952" s="15" t="n">
        <v>57.17</v>
      </c>
    </row>
    <row r="1953" customFormat="false" ht="15" hidden="false" customHeight="false" outlineLevel="0" collapsed="false">
      <c r="A1953" s="13" t="s">
        <v>3015</v>
      </c>
      <c r="B1953" s="13" t="s">
        <v>1032</v>
      </c>
      <c r="C1953" s="14" t="n">
        <v>45831</v>
      </c>
      <c r="D1953" s="15" t="n">
        <v>18.38</v>
      </c>
    </row>
    <row r="1954" customFormat="false" ht="15" hidden="false" customHeight="false" outlineLevel="0" collapsed="false">
      <c r="A1954" s="13" t="s">
        <v>3016</v>
      </c>
      <c r="B1954" s="13" t="s">
        <v>2036</v>
      </c>
      <c r="C1954" s="14" t="n">
        <v>45831</v>
      </c>
      <c r="D1954" s="15" t="n">
        <v>23.57</v>
      </c>
    </row>
    <row r="1955" customFormat="false" ht="15" hidden="false" customHeight="false" outlineLevel="0" collapsed="false">
      <c r="A1955" s="13" t="s">
        <v>3017</v>
      </c>
      <c r="B1955" s="13" t="s">
        <v>1655</v>
      </c>
      <c r="C1955" s="14" t="n">
        <v>45831</v>
      </c>
      <c r="D1955" s="15" t="n">
        <v>41.39</v>
      </c>
    </row>
    <row r="1956" customFormat="false" ht="15" hidden="false" customHeight="false" outlineLevel="0" collapsed="false">
      <c r="A1956" s="13" t="s">
        <v>3018</v>
      </c>
      <c r="B1956" s="13" t="s">
        <v>812</v>
      </c>
      <c r="C1956" s="14" t="n">
        <v>45832</v>
      </c>
      <c r="D1956" s="15" t="n">
        <v>59.74</v>
      </c>
    </row>
    <row r="1957" customFormat="false" ht="15" hidden="false" customHeight="false" outlineLevel="0" collapsed="false">
      <c r="A1957" s="13" t="s">
        <v>3019</v>
      </c>
      <c r="B1957" s="13" t="s">
        <v>2478</v>
      </c>
      <c r="C1957" s="14" t="n">
        <v>45832</v>
      </c>
      <c r="D1957" s="15" t="n">
        <v>26.98</v>
      </c>
    </row>
    <row r="1958" customFormat="false" ht="15" hidden="false" customHeight="false" outlineLevel="0" collapsed="false">
      <c r="A1958" s="13" t="s">
        <v>3020</v>
      </c>
      <c r="B1958" s="13" t="s">
        <v>3021</v>
      </c>
      <c r="C1958" s="14" t="n">
        <v>45832</v>
      </c>
      <c r="D1958" s="15" t="n">
        <v>34.18</v>
      </c>
    </row>
    <row r="1959" customFormat="false" ht="15" hidden="false" customHeight="false" outlineLevel="0" collapsed="false">
      <c r="A1959" s="13" t="s">
        <v>3022</v>
      </c>
      <c r="B1959" s="13" t="s">
        <v>1405</v>
      </c>
      <c r="C1959" s="14" t="n">
        <v>45832</v>
      </c>
      <c r="D1959" s="15" t="n">
        <v>28.56</v>
      </c>
    </row>
    <row r="1960" customFormat="false" ht="15" hidden="false" customHeight="false" outlineLevel="0" collapsed="false">
      <c r="A1960" s="13" t="s">
        <v>3023</v>
      </c>
      <c r="B1960" s="13" t="s">
        <v>1854</v>
      </c>
      <c r="C1960" s="14" t="n">
        <v>45832</v>
      </c>
      <c r="D1960" s="15" t="n">
        <v>50.83</v>
      </c>
    </row>
    <row r="1961" customFormat="false" ht="15" hidden="false" customHeight="false" outlineLevel="0" collapsed="false">
      <c r="A1961" s="13" t="s">
        <v>3024</v>
      </c>
      <c r="B1961" s="13" t="s">
        <v>3025</v>
      </c>
      <c r="C1961" s="14" t="n">
        <v>45832</v>
      </c>
      <c r="D1961" s="15" t="n">
        <v>42.64</v>
      </c>
    </row>
    <row r="1962" customFormat="false" ht="15" hidden="false" customHeight="false" outlineLevel="0" collapsed="false">
      <c r="A1962" s="13" t="s">
        <v>3026</v>
      </c>
      <c r="B1962" s="13" t="s">
        <v>467</v>
      </c>
      <c r="C1962" s="14" t="n">
        <v>45832</v>
      </c>
      <c r="D1962" s="15" t="n">
        <v>47.45</v>
      </c>
    </row>
    <row r="1963" customFormat="false" ht="15" hidden="false" customHeight="false" outlineLevel="0" collapsed="false">
      <c r="A1963" s="13" t="s">
        <v>3027</v>
      </c>
      <c r="B1963" s="13" t="s">
        <v>3028</v>
      </c>
      <c r="C1963" s="14" t="n">
        <v>45832</v>
      </c>
      <c r="D1963" s="15" t="n">
        <v>32.96</v>
      </c>
    </row>
    <row r="1964" customFormat="false" ht="15" hidden="false" customHeight="false" outlineLevel="0" collapsed="false">
      <c r="A1964" s="13" t="s">
        <v>3029</v>
      </c>
      <c r="B1964" s="13" t="s">
        <v>2546</v>
      </c>
      <c r="C1964" s="14" t="n">
        <v>45832</v>
      </c>
      <c r="D1964" s="15" t="n">
        <v>37.81</v>
      </c>
    </row>
    <row r="1965" customFormat="false" ht="15" hidden="false" customHeight="false" outlineLevel="0" collapsed="false">
      <c r="A1965" s="13" t="s">
        <v>3030</v>
      </c>
      <c r="B1965" s="13" t="s">
        <v>1998</v>
      </c>
      <c r="C1965" s="14" t="n">
        <v>45832</v>
      </c>
      <c r="D1965" s="15" t="n">
        <v>31.31</v>
      </c>
    </row>
    <row r="1966" customFormat="false" ht="15" hidden="false" customHeight="false" outlineLevel="0" collapsed="false">
      <c r="A1966" s="13" t="s">
        <v>3031</v>
      </c>
      <c r="B1966" s="13" t="s">
        <v>194</v>
      </c>
      <c r="C1966" s="14" t="n">
        <v>45832</v>
      </c>
      <c r="D1966" s="15" t="n">
        <v>24.46</v>
      </c>
    </row>
    <row r="1967" customFormat="false" ht="15" hidden="false" customHeight="false" outlineLevel="0" collapsed="false">
      <c r="A1967" s="13" t="s">
        <v>3032</v>
      </c>
      <c r="B1967" s="13" t="s">
        <v>2657</v>
      </c>
      <c r="C1967" s="14" t="n">
        <v>45833</v>
      </c>
      <c r="D1967" s="15" t="n">
        <v>53.97</v>
      </c>
    </row>
    <row r="1968" customFormat="false" ht="15" hidden="false" customHeight="false" outlineLevel="0" collapsed="false">
      <c r="A1968" s="13" t="s">
        <v>3033</v>
      </c>
      <c r="B1968" s="13" t="s">
        <v>759</v>
      </c>
      <c r="C1968" s="14" t="n">
        <v>45833</v>
      </c>
      <c r="D1968" s="15" t="n">
        <v>21.18</v>
      </c>
    </row>
    <row r="1969" customFormat="false" ht="15" hidden="false" customHeight="false" outlineLevel="0" collapsed="false">
      <c r="A1969" s="13" t="s">
        <v>3034</v>
      </c>
      <c r="B1969" s="13" t="s">
        <v>178</v>
      </c>
      <c r="C1969" s="14" t="n">
        <v>45833</v>
      </c>
      <c r="D1969" s="15" t="n">
        <v>62.67</v>
      </c>
    </row>
    <row r="1970" customFormat="false" ht="15" hidden="false" customHeight="false" outlineLevel="0" collapsed="false">
      <c r="A1970" s="13" t="s">
        <v>3035</v>
      </c>
      <c r="B1970" s="13" t="s">
        <v>188</v>
      </c>
      <c r="C1970" s="14" t="n">
        <v>45833</v>
      </c>
      <c r="D1970" s="15" t="n">
        <v>24.34</v>
      </c>
    </row>
    <row r="1971" customFormat="false" ht="15" hidden="false" customHeight="false" outlineLevel="0" collapsed="false">
      <c r="A1971" s="13" t="s">
        <v>3036</v>
      </c>
      <c r="B1971" s="13" t="s">
        <v>1782</v>
      </c>
      <c r="C1971" s="14" t="n">
        <v>45833</v>
      </c>
      <c r="D1971" s="15" t="n">
        <v>31.96</v>
      </c>
    </row>
    <row r="1972" customFormat="false" ht="15" hidden="false" customHeight="false" outlineLevel="0" collapsed="false">
      <c r="A1972" s="13" t="s">
        <v>3037</v>
      </c>
      <c r="B1972" s="13" t="s">
        <v>311</v>
      </c>
      <c r="C1972" s="14" t="n">
        <v>45833</v>
      </c>
      <c r="D1972" s="15" t="n">
        <v>26.25</v>
      </c>
    </row>
    <row r="1973" customFormat="false" ht="15" hidden="false" customHeight="false" outlineLevel="0" collapsed="false">
      <c r="A1973" s="13" t="s">
        <v>3038</v>
      </c>
      <c r="B1973" s="13" t="s">
        <v>1202</v>
      </c>
      <c r="C1973" s="14" t="n">
        <v>45833</v>
      </c>
      <c r="D1973" s="15" t="n">
        <v>46.85</v>
      </c>
    </row>
    <row r="1974" customFormat="false" ht="15" hidden="false" customHeight="false" outlineLevel="0" collapsed="false">
      <c r="A1974" s="13" t="s">
        <v>3039</v>
      </c>
      <c r="B1974" s="13" t="s">
        <v>3040</v>
      </c>
      <c r="C1974" s="14" t="n">
        <v>45833</v>
      </c>
      <c r="D1974" s="15" t="n">
        <v>27.14</v>
      </c>
    </row>
    <row r="1975" customFormat="false" ht="15" hidden="false" customHeight="false" outlineLevel="0" collapsed="false">
      <c r="A1975" s="13" t="s">
        <v>3041</v>
      </c>
      <c r="B1975" s="13" t="s">
        <v>3042</v>
      </c>
      <c r="C1975" s="14" t="n">
        <v>45834</v>
      </c>
      <c r="D1975" s="15" t="n">
        <v>30.73</v>
      </c>
    </row>
    <row r="1976" customFormat="false" ht="15" hidden="false" customHeight="false" outlineLevel="0" collapsed="false">
      <c r="A1976" s="13" t="s">
        <v>3043</v>
      </c>
      <c r="B1976" s="13" t="s">
        <v>1768</v>
      </c>
      <c r="C1976" s="14" t="n">
        <v>45834</v>
      </c>
      <c r="D1976" s="15" t="n">
        <v>39.78</v>
      </c>
    </row>
    <row r="1977" customFormat="false" ht="15" hidden="false" customHeight="false" outlineLevel="0" collapsed="false">
      <c r="A1977" s="13" t="s">
        <v>3044</v>
      </c>
      <c r="B1977" s="13" t="s">
        <v>3045</v>
      </c>
      <c r="C1977" s="14" t="n">
        <v>45834</v>
      </c>
      <c r="D1977" s="15" t="n">
        <v>19.38</v>
      </c>
    </row>
    <row r="1978" customFormat="false" ht="15" hidden="false" customHeight="false" outlineLevel="0" collapsed="false">
      <c r="A1978" s="13" t="s">
        <v>3046</v>
      </c>
      <c r="B1978" s="13" t="s">
        <v>174</v>
      </c>
      <c r="C1978" s="14" t="n">
        <v>45834</v>
      </c>
      <c r="D1978" s="15" t="n">
        <v>35.71</v>
      </c>
    </row>
    <row r="1979" customFormat="false" ht="15" hidden="false" customHeight="false" outlineLevel="0" collapsed="false">
      <c r="A1979" s="13" t="s">
        <v>3047</v>
      </c>
      <c r="B1979" s="13" t="s">
        <v>761</v>
      </c>
      <c r="C1979" s="14" t="n">
        <v>45834</v>
      </c>
      <c r="D1979" s="15" t="n">
        <v>25.71</v>
      </c>
    </row>
    <row r="1980" customFormat="false" ht="15" hidden="false" customHeight="false" outlineLevel="0" collapsed="false">
      <c r="A1980" s="13" t="s">
        <v>3048</v>
      </c>
      <c r="B1980" s="13" t="s">
        <v>398</v>
      </c>
      <c r="C1980" s="14" t="n">
        <v>45834</v>
      </c>
      <c r="D1980" s="15" t="n">
        <v>36.83</v>
      </c>
    </row>
    <row r="1981" customFormat="false" ht="15" hidden="false" customHeight="false" outlineLevel="0" collapsed="false">
      <c r="A1981" s="13" t="s">
        <v>3049</v>
      </c>
      <c r="B1981" s="13" t="s">
        <v>2028</v>
      </c>
      <c r="C1981" s="14" t="n">
        <v>45834</v>
      </c>
      <c r="D1981" s="15" t="n">
        <v>22.75</v>
      </c>
    </row>
    <row r="1982" customFormat="false" ht="15" hidden="false" customHeight="false" outlineLevel="0" collapsed="false">
      <c r="A1982" s="13" t="s">
        <v>3050</v>
      </c>
      <c r="B1982" s="13" t="s">
        <v>3051</v>
      </c>
      <c r="C1982" s="14" t="n">
        <v>45834</v>
      </c>
      <c r="D1982" s="15" t="n">
        <v>31.63</v>
      </c>
    </row>
    <row r="1983" customFormat="false" ht="15" hidden="false" customHeight="false" outlineLevel="0" collapsed="false">
      <c r="A1983" s="13" t="s">
        <v>3052</v>
      </c>
      <c r="B1983" s="13" t="s">
        <v>3053</v>
      </c>
      <c r="C1983" s="14" t="n">
        <v>45834</v>
      </c>
      <c r="D1983" s="15" t="n">
        <v>27.65</v>
      </c>
    </row>
    <row r="1984" customFormat="false" ht="15" hidden="false" customHeight="false" outlineLevel="0" collapsed="false">
      <c r="A1984" s="13" t="s">
        <v>3054</v>
      </c>
      <c r="B1984" s="13" t="s">
        <v>3055</v>
      </c>
      <c r="C1984" s="14" t="n">
        <v>45834</v>
      </c>
      <c r="D1984" s="15" t="n">
        <v>27.3</v>
      </c>
    </row>
    <row r="1985" customFormat="false" ht="15" hidden="false" customHeight="false" outlineLevel="0" collapsed="false">
      <c r="A1985" s="13" t="s">
        <v>3056</v>
      </c>
      <c r="B1985" s="13" t="s">
        <v>3057</v>
      </c>
      <c r="C1985" s="14" t="n">
        <v>45834</v>
      </c>
      <c r="D1985" s="15" t="n">
        <v>18.97</v>
      </c>
    </row>
    <row r="1986" customFormat="false" ht="15" hidden="false" customHeight="false" outlineLevel="0" collapsed="false">
      <c r="A1986" s="13" t="s">
        <v>3058</v>
      </c>
      <c r="B1986" s="13" t="s">
        <v>3059</v>
      </c>
      <c r="C1986" s="14" t="n">
        <v>45834</v>
      </c>
      <c r="D1986" s="15" t="n">
        <v>29.18</v>
      </c>
    </row>
    <row r="1987" customFormat="false" ht="15" hidden="false" customHeight="false" outlineLevel="0" collapsed="false">
      <c r="A1987" s="13" t="s">
        <v>3060</v>
      </c>
      <c r="B1987" s="13" t="s">
        <v>3061</v>
      </c>
      <c r="C1987" s="14" t="n">
        <v>45835</v>
      </c>
      <c r="D1987" s="15" t="n">
        <v>54.9</v>
      </c>
    </row>
    <row r="1988" customFormat="false" ht="15" hidden="false" customHeight="false" outlineLevel="0" collapsed="false">
      <c r="A1988" s="13" t="s">
        <v>3062</v>
      </c>
      <c r="B1988" s="13" t="s">
        <v>959</v>
      </c>
      <c r="C1988" s="14" t="n">
        <v>45835</v>
      </c>
      <c r="D1988" s="15" t="n">
        <v>26.16</v>
      </c>
    </row>
    <row r="1989" customFormat="false" ht="15" hidden="false" customHeight="false" outlineLevel="0" collapsed="false">
      <c r="A1989" s="13" t="s">
        <v>3063</v>
      </c>
      <c r="B1989" s="13" t="s">
        <v>1027</v>
      </c>
      <c r="C1989" s="14" t="n">
        <v>45835</v>
      </c>
      <c r="D1989" s="15" t="n">
        <v>39.96</v>
      </c>
    </row>
    <row r="1990" customFormat="false" ht="15" hidden="false" customHeight="false" outlineLevel="0" collapsed="false">
      <c r="A1990" s="13" t="s">
        <v>3064</v>
      </c>
      <c r="B1990" s="13" t="s">
        <v>450</v>
      </c>
      <c r="C1990" s="14" t="n">
        <v>45835</v>
      </c>
      <c r="D1990" s="15" t="n">
        <v>44.78</v>
      </c>
    </row>
    <row r="1991" customFormat="false" ht="15" hidden="false" customHeight="false" outlineLevel="0" collapsed="false">
      <c r="A1991" s="13" t="s">
        <v>3065</v>
      </c>
      <c r="B1991" s="13" t="s">
        <v>3066</v>
      </c>
      <c r="C1991" s="14" t="n">
        <v>45835</v>
      </c>
      <c r="D1991" s="15" t="n">
        <v>73.24</v>
      </c>
    </row>
    <row r="1992" customFormat="false" ht="15" hidden="false" customHeight="false" outlineLevel="0" collapsed="false">
      <c r="A1992" s="13" t="s">
        <v>3067</v>
      </c>
      <c r="B1992" s="13" t="s">
        <v>2110</v>
      </c>
      <c r="C1992" s="14" t="n">
        <v>45835</v>
      </c>
      <c r="D1992" s="15" t="n">
        <v>112.82</v>
      </c>
    </row>
    <row r="1993" customFormat="false" ht="15" hidden="false" customHeight="false" outlineLevel="0" collapsed="false">
      <c r="A1993" s="13" t="s">
        <v>3068</v>
      </c>
      <c r="B1993" s="13" t="s">
        <v>754</v>
      </c>
      <c r="C1993" s="14" t="n">
        <v>45835</v>
      </c>
      <c r="D1993" s="15" t="n">
        <v>60.79</v>
      </c>
    </row>
    <row r="1994" customFormat="false" ht="15" hidden="false" customHeight="false" outlineLevel="0" collapsed="false">
      <c r="A1994" s="13" t="s">
        <v>3069</v>
      </c>
      <c r="B1994" s="13" t="s">
        <v>2457</v>
      </c>
      <c r="C1994" s="14" t="n">
        <v>45835</v>
      </c>
      <c r="D1994" s="15" t="n">
        <v>82.02</v>
      </c>
    </row>
    <row r="1995" customFormat="false" ht="15" hidden="false" customHeight="false" outlineLevel="0" collapsed="false">
      <c r="A1995" s="13" t="s">
        <v>3070</v>
      </c>
      <c r="B1995" s="13" t="s">
        <v>1892</v>
      </c>
      <c r="C1995" s="14" t="n">
        <v>45836</v>
      </c>
      <c r="D1995" s="15" t="n">
        <v>28.68</v>
      </c>
    </row>
    <row r="1996" customFormat="false" ht="15" hidden="false" customHeight="false" outlineLevel="0" collapsed="false">
      <c r="A1996" s="13" t="s">
        <v>3071</v>
      </c>
      <c r="B1996" s="13" t="s">
        <v>682</v>
      </c>
      <c r="C1996" s="14" t="n">
        <v>45836</v>
      </c>
      <c r="D1996" s="15" t="n">
        <v>47.5</v>
      </c>
    </row>
    <row r="1997" customFormat="false" ht="15" hidden="false" customHeight="false" outlineLevel="0" collapsed="false">
      <c r="A1997" s="13" t="s">
        <v>3072</v>
      </c>
      <c r="B1997" s="13" t="s">
        <v>2161</v>
      </c>
      <c r="C1997" s="14" t="n">
        <v>45836</v>
      </c>
      <c r="D1997" s="15" t="n">
        <v>17.18</v>
      </c>
    </row>
    <row r="1998" customFormat="false" ht="15" hidden="false" customHeight="false" outlineLevel="0" collapsed="false">
      <c r="A1998" s="13" t="s">
        <v>3073</v>
      </c>
      <c r="B1998" s="13" t="s">
        <v>2225</v>
      </c>
      <c r="C1998" s="14" t="n">
        <v>45836</v>
      </c>
      <c r="D1998" s="15" t="n">
        <v>57.54</v>
      </c>
    </row>
    <row r="1999" customFormat="false" ht="15" hidden="false" customHeight="false" outlineLevel="0" collapsed="false">
      <c r="A1999" s="13" t="s">
        <v>3074</v>
      </c>
      <c r="B1999" s="13" t="s">
        <v>2644</v>
      </c>
      <c r="C1999" s="14" t="n">
        <v>45836</v>
      </c>
      <c r="D1999" s="15" t="n">
        <v>50.9</v>
      </c>
    </row>
    <row r="2000" customFormat="false" ht="15" hidden="false" customHeight="false" outlineLevel="0" collapsed="false">
      <c r="A2000" s="13" t="s">
        <v>3075</v>
      </c>
      <c r="B2000" s="13" t="s">
        <v>2459</v>
      </c>
      <c r="C2000" s="14" t="n">
        <v>45837</v>
      </c>
      <c r="D2000" s="15" t="n">
        <v>38.48</v>
      </c>
    </row>
    <row r="2001" customFormat="false" ht="15" hidden="false" customHeight="false" outlineLevel="0" collapsed="false">
      <c r="A2001" s="13" t="s">
        <v>3076</v>
      </c>
      <c r="B2001" s="13" t="s">
        <v>3077</v>
      </c>
      <c r="C2001" s="14" t="n">
        <v>45837</v>
      </c>
      <c r="D2001" s="15" t="n">
        <v>41.08</v>
      </c>
    </row>
    <row r="2002" customFormat="false" ht="15" hidden="false" customHeight="false" outlineLevel="0" collapsed="false">
      <c r="A2002" s="13" t="s">
        <v>3078</v>
      </c>
      <c r="B2002" s="13" t="s">
        <v>3079</v>
      </c>
      <c r="C2002" s="14" t="n">
        <v>45837</v>
      </c>
      <c r="D2002" s="15" t="n">
        <v>47.62</v>
      </c>
    </row>
    <row r="2003" customFormat="false" ht="15" hidden="false" customHeight="false" outlineLevel="0" collapsed="false">
      <c r="A2003" s="13" t="s">
        <v>3080</v>
      </c>
      <c r="B2003" s="13" t="s">
        <v>730</v>
      </c>
      <c r="C2003" s="14" t="n">
        <v>45837</v>
      </c>
      <c r="D2003" s="15" t="n">
        <v>45.35</v>
      </c>
    </row>
    <row r="2004" customFormat="false" ht="15" hidden="false" customHeight="false" outlineLevel="0" collapsed="false">
      <c r="A2004" s="13" t="s">
        <v>3081</v>
      </c>
      <c r="B2004" s="13" t="s">
        <v>1897</v>
      </c>
      <c r="C2004" s="14" t="n">
        <v>45837</v>
      </c>
      <c r="D2004" s="15" t="n">
        <v>34.82</v>
      </c>
    </row>
    <row r="2005" customFormat="false" ht="15" hidden="false" customHeight="false" outlineLevel="0" collapsed="false">
      <c r="A2005" s="13" t="s">
        <v>3082</v>
      </c>
      <c r="B2005" s="13" t="s">
        <v>970</v>
      </c>
      <c r="C2005" s="14" t="n">
        <v>45837</v>
      </c>
      <c r="D2005" s="15" t="n">
        <v>29.47</v>
      </c>
    </row>
    <row r="2006" customFormat="false" ht="15" hidden="false" customHeight="false" outlineLevel="0" collapsed="false">
      <c r="A2006" s="13" t="s">
        <v>3083</v>
      </c>
      <c r="B2006" s="13" t="s">
        <v>1519</v>
      </c>
      <c r="C2006" s="14" t="n">
        <v>45837</v>
      </c>
      <c r="D2006" s="15" t="n">
        <v>77.42</v>
      </c>
    </row>
    <row r="2007" customFormat="false" ht="15" hidden="false" customHeight="false" outlineLevel="0" collapsed="false">
      <c r="A2007" s="13" t="s">
        <v>3084</v>
      </c>
      <c r="B2007" s="13" t="s">
        <v>1669</v>
      </c>
      <c r="C2007" s="14" t="n">
        <v>45837</v>
      </c>
      <c r="D2007" s="15" t="n">
        <v>23.11</v>
      </c>
    </row>
    <row r="2008" customFormat="false" ht="15" hidden="false" customHeight="false" outlineLevel="0" collapsed="false">
      <c r="A2008" s="13" t="s">
        <v>3085</v>
      </c>
      <c r="B2008" s="13" t="s">
        <v>3086</v>
      </c>
      <c r="C2008" s="14" t="n">
        <v>45837</v>
      </c>
      <c r="D2008" s="15" t="n">
        <v>23.61</v>
      </c>
    </row>
    <row r="2009" customFormat="false" ht="15" hidden="false" customHeight="false" outlineLevel="0" collapsed="false">
      <c r="A2009" s="13" t="s">
        <v>3087</v>
      </c>
      <c r="B2009" s="13" t="s">
        <v>2486</v>
      </c>
      <c r="C2009" s="14" t="n">
        <v>45837</v>
      </c>
      <c r="D2009" s="15" t="n">
        <v>79.84</v>
      </c>
    </row>
    <row r="2010" customFormat="false" ht="15" hidden="false" customHeight="false" outlineLevel="0" collapsed="false">
      <c r="A2010" s="13" t="s">
        <v>3088</v>
      </c>
      <c r="B2010" s="13" t="s">
        <v>1100</v>
      </c>
      <c r="C2010" s="14" t="n">
        <v>45837</v>
      </c>
      <c r="D2010" s="15" t="n">
        <v>50.27</v>
      </c>
    </row>
    <row r="2011" customFormat="false" ht="15" hidden="false" customHeight="false" outlineLevel="0" collapsed="false">
      <c r="A2011" s="13" t="s">
        <v>3089</v>
      </c>
      <c r="B2011" s="13" t="s">
        <v>3090</v>
      </c>
      <c r="C2011" s="14" t="n">
        <v>45837</v>
      </c>
      <c r="D2011" s="15" t="n">
        <v>30.3</v>
      </c>
    </row>
    <row r="2012" customFormat="false" ht="15" hidden="false" customHeight="false" outlineLevel="0" collapsed="false">
      <c r="A2012" s="13" t="s">
        <v>3091</v>
      </c>
      <c r="B2012" s="13" t="s">
        <v>2786</v>
      </c>
      <c r="C2012" s="14" t="n">
        <v>45837</v>
      </c>
      <c r="D2012" s="15" t="n">
        <v>46.3</v>
      </c>
    </row>
    <row r="2013" customFormat="false" ht="15" hidden="false" customHeight="false" outlineLevel="0" collapsed="false">
      <c r="A2013" s="13" t="s">
        <v>3092</v>
      </c>
      <c r="B2013" s="13" t="s">
        <v>498</v>
      </c>
      <c r="C2013" s="14" t="n">
        <v>45837</v>
      </c>
      <c r="D2013" s="15" t="n">
        <v>30.26</v>
      </c>
    </row>
    <row r="2014" customFormat="false" ht="15" hidden="false" customHeight="false" outlineLevel="0" collapsed="false">
      <c r="A2014" s="13" t="s">
        <v>3093</v>
      </c>
      <c r="B2014" s="13" t="s">
        <v>3094</v>
      </c>
      <c r="C2014" s="14" t="n">
        <v>45838</v>
      </c>
      <c r="D2014" s="15" t="n">
        <v>20.61</v>
      </c>
    </row>
    <row r="2015" customFormat="false" ht="15" hidden="false" customHeight="false" outlineLevel="0" collapsed="false">
      <c r="A2015" s="13" t="s">
        <v>3095</v>
      </c>
      <c r="B2015" s="13" t="s">
        <v>588</v>
      </c>
      <c r="C2015" s="14" t="n">
        <v>45838</v>
      </c>
      <c r="D2015" s="15" t="n">
        <v>61.6</v>
      </c>
    </row>
    <row r="2016" customFormat="false" ht="15" hidden="false" customHeight="false" outlineLevel="0" collapsed="false">
      <c r="A2016" s="13" t="s">
        <v>3096</v>
      </c>
      <c r="B2016" s="13" t="s">
        <v>1862</v>
      </c>
      <c r="C2016" s="14" t="n">
        <v>45838</v>
      </c>
      <c r="D2016" s="15" t="n">
        <v>74.32</v>
      </c>
    </row>
    <row r="2017" customFormat="false" ht="15" hidden="false" customHeight="false" outlineLevel="0" collapsed="false">
      <c r="A2017" s="13" t="s">
        <v>3097</v>
      </c>
      <c r="B2017" s="13" t="s">
        <v>637</v>
      </c>
      <c r="C2017" s="14" t="n">
        <v>45838</v>
      </c>
      <c r="D2017" s="15" t="n">
        <v>39.52</v>
      </c>
    </row>
    <row r="2018" customFormat="false" ht="15" hidden="false" customHeight="false" outlineLevel="0" collapsed="false">
      <c r="A2018" s="13" t="s">
        <v>3098</v>
      </c>
      <c r="B2018" s="13" t="s">
        <v>2215</v>
      </c>
      <c r="C2018" s="14" t="n">
        <v>45838</v>
      </c>
      <c r="D2018" s="15" t="n">
        <v>41.91</v>
      </c>
    </row>
    <row r="2019" customFormat="false" ht="15" hidden="false" customHeight="false" outlineLevel="0" collapsed="false">
      <c r="A2019" s="13" t="s">
        <v>3099</v>
      </c>
      <c r="B2019" s="13" t="s">
        <v>565</v>
      </c>
      <c r="C2019" s="14" t="n">
        <v>45838</v>
      </c>
      <c r="D2019" s="15" t="n">
        <v>39.26</v>
      </c>
    </row>
    <row r="2020" customFormat="false" ht="15" hidden="false" customHeight="false" outlineLevel="0" collapsed="false">
      <c r="A2020" s="13" t="s">
        <v>3100</v>
      </c>
      <c r="B2020" s="13" t="s">
        <v>3101</v>
      </c>
      <c r="C2020" s="14" t="n">
        <v>45838</v>
      </c>
      <c r="D2020" s="15" t="n">
        <v>27.11</v>
      </c>
    </row>
    <row r="2021" customFormat="false" ht="15" hidden="false" customHeight="false" outlineLevel="0" collapsed="false">
      <c r="A2021" s="13" t="s">
        <v>3102</v>
      </c>
      <c r="B2021" s="13" t="s">
        <v>3103</v>
      </c>
      <c r="C2021" s="14" t="n">
        <v>45838</v>
      </c>
      <c r="D2021" s="15" t="n">
        <v>45.28</v>
      </c>
    </row>
    <row r="2022" customFormat="false" ht="15" hidden="false" customHeight="false" outlineLevel="0" collapsed="false">
      <c r="A2022" s="13" t="s">
        <v>3104</v>
      </c>
      <c r="B2022" s="13" t="s">
        <v>2113</v>
      </c>
      <c r="C2022" s="14" t="n">
        <v>45838</v>
      </c>
      <c r="D2022" s="15" t="n">
        <v>49.84</v>
      </c>
    </row>
    <row r="2023" customFormat="false" ht="15" hidden="false" customHeight="false" outlineLevel="0" collapsed="false">
      <c r="A2023" s="13" t="s">
        <v>3105</v>
      </c>
      <c r="B2023" s="13" t="s">
        <v>3106</v>
      </c>
      <c r="C2023" s="14" t="n">
        <v>45839</v>
      </c>
      <c r="D2023" s="15" t="n">
        <v>85.4</v>
      </c>
    </row>
    <row r="2024" customFormat="false" ht="15" hidden="false" customHeight="false" outlineLevel="0" collapsed="false">
      <c r="A2024" s="13" t="s">
        <v>3107</v>
      </c>
      <c r="B2024" s="13" t="s">
        <v>3108</v>
      </c>
      <c r="C2024" s="14" t="n">
        <v>45839</v>
      </c>
      <c r="D2024" s="15" t="n">
        <v>40.95</v>
      </c>
    </row>
    <row r="2025" customFormat="false" ht="15" hidden="false" customHeight="false" outlineLevel="0" collapsed="false">
      <c r="A2025" s="13" t="s">
        <v>3109</v>
      </c>
      <c r="B2025" s="13" t="s">
        <v>424</v>
      </c>
      <c r="C2025" s="14" t="n">
        <v>45839</v>
      </c>
      <c r="D2025" s="15" t="n">
        <v>48.84</v>
      </c>
    </row>
    <row r="2026" customFormat="false" ht="15" hidden="false" customHeight="false" outlineLevel="0" collapsed="false">
      <c r="A2026" s="13" t="s">
        <v>3110</v>
      </c>
      <c r="B2026" s="13" t="s">
        <v>771</v>
      </c>
      <c r="C2026" s="14" t="n">
        <v>45839</v>
      </c>
      <c r="D2026" s="15" t="n">
        <v>81.62</v>
      </c>
    </row>
    <row r="2027" customFormat="false" ht="15" hidden="false" customHeight="false" outlineLevel="0" collapsed="false">
      <c r="A2027" s="13" t="s">
        <v>3111</v>
      </c>
      <c r="B2027" s="13" t="s">
        <v>3112</v>
      </c>
      <c r="C2027" s="14" t="n">
        <v>45839</v>
      </c>
      <c r="D2027" s="15" t="n">
        <v>21.62</v>
      </c>
    </row>
    <row r="2028" customFormat="false" ht="15" hidden="false" customHeight="false" outlineLevel="0" collapsed="false">
      <c r="A2028" s="13" t="s">
        <v>3113</v>
      </c>
      <c r="B2028" s="13" t="s">
        <v>1440</v>
      </c>
      <c r="C2028" s="14" t="n">
        <v>45839</v>
      </c>
      <c r="D2028" s="15" t="n">
        <v>43.64</v>
      </c>
    </row>
    <row r="2029" customFormat="false" ht="15" hidden="false" customHeight="false" outlineLevel="0" collapsed="false">
      <c r="A2029" s="13" t="s">
        <v>3114</v>
      </c>
      <c r="B2029" s="13" t="s">
        <v>1221</v>
      </c>
      <c r="C2029" s="14" t="n">
        <v>45839</v>
      </c>
      <c r="D2029" s="15" t="n">
        <v>37.16</v>
      </c>
    </row>
    <row r="2030" customFormat="false" ht="15" hidden="false" customHeight="false" outlineLevel="0" collapsed="false">
      <c r="A2030" s="13" t="s">
        <v>3115</v>
      </c>
      <c r="B2030" s="13" t="s">
        <v>335</v>
      </c>
      <c r="C2030" s="14" t="n">
        <v>45839</v>
      </c>
      <c r="D2030" s="15" t="n">
        <v>28.43</v>
      </c>
    </row>
    <row r="2031" customFormat="false" ht="15" hidden="false" customHeight="false" outlineLevel="0" collapsed="false">
      <c r="A2031" s="13" t="s">
        <v>3116</v>
      </c>
      <c r="B2031" s="13" t="s">
        <v>1693</v>
      </c>
      <c r="C2031" s="14" t="n">
        <v>45840</v>
      </c>
      <c r="D2031" s="15" t="n">
        <v>54.55</v>
      </c>
    </row>
    <row r="2032" customFormat="false" ht="15" hidden="false" customHeight="false" outlineLevel="0" collapsed="false">
      <c r="A2032" s="13" t="s">
        <v>3117</v>
      </c>
      <c r="B2032" s="13" t="s">
        <v>3118</v>
      </c>
      <c r="C2032" s="14" t="n">
        <v>45840</v>
      </c>
      <c r="D2032" s="15" t="n">
        <v>29.84</v>
      </c>
    </row>
    <row r="2033" customFormat="false" ht="15" hidden="false" customHeight="false" outlineLevel="0" collapsed="false">
      <c r="A2033" s="13" t="s">
        <v>3119</v>
      </c>
      <c r="B2033" s="13" t="s">
        <v>3120</v>
      </c>
      <c r="C2033" s="14" t="n">
        <v>45840</v>
      </c>
      <c r="D2033" s="15" t="n">
        <v>49.22</v>
      </c>
    </row>
    <row r="2034" customFormat="false" ht="15" hidden="false" customHeight="false" outlineLevel="0" collapsed="false">
      <c r="A2034" s="13" t="s">
        <v>3121</v>
      </c>
      <c r="B2034" s="13" t="s">
        <v>3122</v>
      </c>
      <c r="C2034" s="14" t="n">
        <v>45840</v>
      </c>
      <c r="D2034" s="15" t="n">
        <v>22.89</v>
      </c>
    </row>
    <row r="2035" customFormat="false" ht="15" hidden="false" customHeight="false" outlineLevel="0" collapsed="false">
      <c r="A2035" s="13" t="s">
        <v>3123</v>
      </c>
      <c r="B2035" s="13" t="s">
        <v>3124</v>
      </c>
      <c r="C2035" s="14" t="n">
        <v>45840</v>
      </c>
      <c r="D2035" s="15" t="n">
        <v>24.38</v>
      </c>
    </row>
    <row r="2036" customFormat="false" ht="15" hidden="false" customHeight="false" outlineLevel="0" collapsed="false">
      <c r="A2036" s="13" t="s">
        <v>3125</v>
      </c>
      <c r="B2036" s="13" t="s">
        <v>512</v>
      </c>
      <c r="C2036" s="14" t="n">
        <v>45840</v>
      </c>
      <c r="D2036" s="15" t="n">
        <v>60.62</v>
      </c>
    </row>
    <row r="2037" customFormat="false" ht="15" hidden="false" customHeight="false" outlineLevel="0" collapsed="false">
      <c r="A2037" s="13" t="s">
        <v>3126</v>
      </c>
      <c r="B2037" s="13" t="s">
        <v>3127</v>
      </c>
      <c r="C2037" s="14" t="n">
        <v>45840</v>
      </c>
      <c r="D2037" s="15" t="n">
        <v>28.03</v>
      </c>
    </row>
    <row r="2038" customFormat="false" ht="15" hidden="false" customHeight="false" outlineLevel="0" collapsed="false">
      <c r="A2038" s="13" t="s">
        <v>3128</v>
      </c>
      <c r="B2038" s="13" t="s">
        <v>3129</v>
      </c>
      <c r="C2038" s="14" t="n">
        <v>45841</v>
      </c>
      <c r="D2038" s="15" t="n">
        <v>27.84</v>
      </c>
    </row>
    <row r="2039" customFormat="false" ht="15" hidden="false" customHeight="false" outlineLevel="0" collapsed="false">
      <c r="A2039" s="13" t="s">
        <v>3130</v>
      </c>
      <c r="B2039" s="13" t="s">
        <v>2383</v>
      </c>
      <c r="C2039" s="14" t="n">
        <v>45841</v>
      </c>
      <c r="D2039" s="15" t="n">
        <v>23.24</v>
      </c>
    </row>
    <row r="2040" customFormat="false" ht="15" hidden="false" customHeight="false" outlineLevel="0" collapsed="false">
      <c r="A2040" s="13" t="s">
        <v>3131</v>
      </c>
      <c r="B2040" s="13" t="s">
        <v>1084</v>
      </c>
      <c r="C2040" s="14" t="n">
        <v>45841</v>
      </c>
      <c r="D2040" s="15" t="n">
        <v>47.06</v>
      </c>
    </row>
    <row r="2041" customFormat="false" ht="15" hidden="false" customHeight="false" outlineLevel="0" collapsed="false">
      <c r="A2041" s="13" t="s">
        <v>3132</v>
      </c>
      <c r="B2041" s="13" t="s">
        <v>245</v>
      </c>
      <c r="C2041" s="14" t="n">
        <v>45841</v>
      </c>
      <c r="D2041" s="15" t="n">
        <v>30.52</v>
      </c>
    </row>
    <row r="2042" customFormat="false" ht="15" hidden="false" customHeight="false" outlineLevel="0" collapsed="false">
      <c r="A2042" s="13" t="s">
        <v>3133</v>
      </c>
      <c r="B2042" s="13" t="s">
        <v>1107</v>
      </c>
      <c r="C2042" s="14" t="n">
        <v>45841</v>
      </c>
      <c r="D2042" s="15" t="n">
        <v>69.79</v>
      </c>
    </row>
    <row r="2043" customFormat="false" ht="15" hidden="false" customHeight="false" outlineLevel="0" collapsed="false">
      <c r="A2043" s="13" t="s">
        <v>3134</v>
      </c>
      <c r="B2043" s="13" t="s">
        <v>3135</v>
      </c>
      <c r="C2043" s="14" t="n">
        <v>45841</v>
      </c>
      <c r="D2043" s="15" t="n">
        <v>24.59</v>
      </c>
    </row>
    <row r="2044" customFormat="false" ht="15" hidden="false" customHeight="false" outlineLevel="0" collapsed="false">
      <c r="A2044" s="13" t="s">
        <v>3136</v>
      </c>
      <c r="B2044" s="13" t="s">
        <v>701</v>
      </c>
      <c r="C2044" s="14" t="n">
        <v>45841</v>
      </c>
      <c r="D2044" s="15" t="n">
        <v>49.5</v>
      </c>
    </row>
    <row r="2045" customFormat="false" ht="15" hidden="false" customHeight="false" outlineLevel="0" collapsed="false">
      <c r="A2045" s="13" t="s">
        <v>3137</v>
      </c>
      <c r="B2045" s="13" t="s">
        <v>364</v>
      </c>
      <c r="C2045" s="14" t="n">
        <v>45841</v>
      </c>
      <c r="D2045" s="15" t="n">
        <v>55.15</v>
      </c>
    </row>
    <row r="2046" customFormat="false" ht="15" hidden="false" customHeight="false" outlineLevel="0" collapsed="false">
      <c r="A2046" s="13" t="s">
        <v>3138</v>
      </c>
      <c r="B2046" s="13" t="s">
        <v>1739</v>
      </c>
      <c r="C2046" s="14" t="n">
        <v>45841</v>
      </c>
      <c r="D2046" s="15" t="n">
        <v>106.62</v>
      </c>
    </row>
    <row r="2047" customFormat="false" ht="15" hidden="false" customHeight="false" outlineLevel="0" collapsed="false">
      <c r="A2047" s="13" t="s">
        <v>3139</v>
      </c>
      <c r="B2047" s="13" t="s">
        <v>1256</v>
      </c>
      <c r="C2047" s="14" t="n">
        <v>45842</v>
      </c>
      <c r="D2047" s="15" t="n">
        <v>36.35</v>
      </c>
    </row>
    <row r="2048" customFormat="false" ht="15" hidden="false" customHeight="false" outlineLevel="0" collapsed="false">
      <c r="A2048" s="13" t="s">
        <v>3140</v>
      </c>
      <c r="B2048" s="13" t="s">
        <v>3141</v>
      </c>
      <c r="C2048" s="14" t="n">
        <v>45842</v>
      </c>
      <c r="D2048" s="15" t="n">
        <v>21.88</v>
      </c>
    </row>
    <row r="2049" customFormat="false" ht="15" hidden="false" customHeight="false" outlineLevel="0" collapsed="false">
      <c r="A2049" s="13" t="s">
        <v>3142</v>
      </c>
      <c r="B2049" s="13" t="s">
        <v>3143</v>
      </c>
      <c r="C2049" s="14" t="n">
        <v>45842</v>
      </c>
      <c r="D2049" s="15" t="n">
        <v>61.01</v>
      </c>
    </row>
    <row r="2050" customFormat="false" ht="15" hidden="false" customHeight="false" outlineLevel="0" collapsed="false">
      <c r="A2050" s="13" t="s">
        <v>3144</v>
      </c>
      <c r="B2050" s="13" t="s">
        <v>3145</v>
      </c>
      <c r="C2050" s="14" t="n">
        <v>45842</v>
      </c>
      <c r="D2050" s="15" t="n">
        <v>44.7</v>
      </c>
    </row>
    <row r="2051" customFormat="false" ht="15" hidden="false" customHeight="false" outlineLevel="0" collapsed="false">
      <c r="A2051" s="13" t="s">
        <v>3146</v>
      </c>
      <c r="B2051" s="13" t="s">
        <v>1270</v>
      </c>
      <c r="C2051" s="14" t="n">
        <v>45842</v>
      </c>
      <c r="D2051" s="15" t="n">
        <v>27.73</v>
      </c>
    </row>
    <row r="2052" customFormat="false" ht="15" hidden="false" customHeight="false" outlineLevel="0" collapsed="false">
      <c r="A2052" s="13" t="s">
        <v>3147</v>
      </c>
      <c r="B2052" s="13" t="s">
        <v>138</v>
      </c>
      <c r="C2052" s="14" t="n">
        <v>45842</v>
      </c>
      <c r="D2052" s="15" t="n">
        <v>20.12</v>
      </c>
    </row>
    <row r="2053" customFormat="false" ht="15" hidden="false" customHeight="false" outlineLevel="0" collapsed="false">
      <c r="A2053" s="13" t="s">
        <v>3148</v>
      </c>
      <c r="B2053" s="13" t="s">
        <v>618</v>
      </c>
      <c r="C2053" s="14" t="n">
        <v>45842</v>
      </c>
      <c r="D2053" s="15" t="n">
        <v>41.98</v>
      </c>
    </row>
    <row r="2054" customFormat="false" ht="15" hidden="false" customHeight="false" outlineLevel="0" collapsed="false">
      <c r="A2054" s="13" t="s">
        <v>3149</v>
      </c>
      <c r="B2054" s="13" t="s">
        <v>3150</v>
      </c>
      <c r="C2054" s="14" t="n">
        <v>45842</v>
      </c>
      <c r="D2054" s="15" t="n">
        <v>24.45</v>
      </c>
    </row>
    <row r="2055" customFormat="false" ht="15" hidden="false" customHeight="false" outlineLevel="0" collapsed="false">
      <c r="A2055" s="13" t="s">
        <v>3151</v>
      </c>
      <c r="B2055" s="13" t="s">
        <v>452</v>
      </c>
      <c r="C2055" s="14" t="n">
        <v>45842</v>
      </c>
      <c r="D2055" s="15" t="n">
        <v>66.11</v>
      </c>
    </row>
    <row r="2056" customFormat="false" ht="15" hidden="false" customHeight="false" outlineLevel="0" collapsed="false">
      <c r="A2056" s="13" t="s">
        <v>3152</v>
      </c>
      <c r="B2056" s="13" t="s">
        <v>3153</v>
      </c>
      <c r="C2056" s="14" t="n">
        <v>45842</v>
      </c>
      <c r="D2056" s="15" t="n">
        <v>28.54</v>
      </c>
    </row>
    <row r="2057" customFormat="false" ht="15" hidden="false" customHeight="false" outlineLevel="0" collapsed="false">
      <c r="A2057" s="13" t="s">
        <v>3154</v>
      </c>
      <c r="B2057" s="13" t="s">
        <v>3155</v>
      </c>
      <c r="C2057" s="14" t="n">
        <v>45843</v>
      </c>
      <c r="D2057" s="15" t="n">
        <v>38.68</v>
      </c>
    </row>
    <row r="2058" customFormat="false" ht="15" hidden="false" customHeight="false" outlineLevel="0" collapsed="false">
      <c r="A2058" s="13" t="s">
        <v>3156</v>
      </c>
      <c r="B2058" s="13" t="s">
        <v>243</v>
      </c>
      <c r="C2058" s="14" t="n">
        <v>45843</v>
      </c>
      <c r="D2058" s="15" t="n">
        <v>36.77</v>
      </c>
    </row>
    <row r="2059" customFormat="false" ht="15" hidden="false" customHeight="false" outlineLevel="0" collapsed="false">
      <c r="A2059" s="13" t="s">
        <v>3157</v>
      </c>
      <c r="B2059" s="13" t="s">
        <v>3158</v>
      </c>
      <c r="C2059" s="14" t="n">
        <v>45843</v>
      </c>
      <c r="D2059" s="15" t="n">
        <v>27.32</v>
      </c>
    </row>
    <row r="2060" customFormat="false" ht="15" hidden="false" customHeight="false" outlineLevel="0" collapsed="false">
      <c r="A2060" s="13" t="s">
        <v>3159</v>
      </c>
      <c r="B2060" s="13" t="s">
        <v>1310</v>
      </c>
      <c r="C2060" s="14" t="n">
        <v>45843</v>
      </c>
      <c r="D2060" s="15" t="n">
        <v>22.82</v>
      </c>
    </row>
    <row r="2061" customFormat="false" ht="15" hidden="false" customHeight="false" outlineLevel="0" collapsed="false">
      <c r="A2061" s="13" t="s">
        <v>3160</v>
      </c>
      <c r="B2061" s="13" t="s">
        <v>3161</v>
      </c>
      <c r="C2061" s="14" t="n">
        <v>45843</v>
      </c>
      <c r="D2061" s="15" t="n">
        <v>36.87</v>
      </c>
    </row>
    <row r="2062" customFormat="false" ht="15" hidden="false" customHeight="false" outlineLevel="0" collapsed="false">
      <c r="A2062" s="13" t="s">
        <v>3162</v>
      </c>
      <c r="B2062" s="13" t="s">
        <v>233</v>
      </c>
      <c r="C2062" s="14" t="n">
        <v>45843</v>
      </c>
      <c r="D2062" s="15" t="n">
        <v>26.26</v>
      </c>
    </row>
    <row r="2063" customFormat="false" ht="15" hidden="false" customHeight="false" outlineLevel="0" collapsed="false">
      <c r="A2063" s="13" t="s">
        <v>3163</v>
      </c>
      <c r="B2063" s="13" t="s">
        <v>3164</v>
      </c>
      <c r="C2063" s="14" t="n">
        <v>45843</v>
      </c>
      <c r="D2063" s="15" t="n">
        <v>43.28</v>
      </c>
    </row>
    <row r="2064" customFormat="false" ht="15" hidden="false" customHeight="false" outlineLevel="0" collapsed="false">
      <c r="A2064" s="13" t="s">
        <v>3165</v>
      </c>
      <c r="B2064" s="13" t="s">
        <v>3166</v>
      </c>
      <c r="C2064" s="14" t="n">
        <v>45843</v>
      </c>
      <c r="D2064" s="15" t="n">
        <v>25.92</v>
      </c>
    </row>
    <row r="2065" customFormat="false" ht="15" hidden="false" customHeight="false" outlineLevel="0" collapsed="false">
      <c r="A2065" s="13" t="s">
        <v>3167</v>
      </c>
      <c r="B2065" s="13" t="s">
        <v>1250</v>
      </c>
      <c r="C2065" s="14" t="n">
        <v>45843</v>
      </c>
      <c r="D2065" s="15" t="n">
        <v>38.59</v>
      </c>
    </row>
    <row r="2066" customFormat="false" ht="15" hidden="false" customHeight="false" outlineLevel="0" collapsed="false">
      <c r="A2066" s="13" t="s">
        <v>3168</v>
      </c>
      <c r="B2066" s="13" t="s">
        <v>3169</v>
      </c>
      <c r="C2066" s="14" t="n">
        <v>45843</v>
      </c>
      <c r="D2066" s="15" t="n">
        <v>35.48</v>
      </c>
    </row>
    <row r="2067" customFormat="false" ht="15" hidden="false" customHeight="false" outlineLevel="0" collapsed="false">
      <c r="A2067" s="13" t="s">
        <v>3170</v>
      </c>
      <c r="B2067" s="13" t="s">
        <v>523</v>
      </c>
      <c r="C2067" s="14" t="n">
        <v>45843</v>
      </c>
      <c r="D2067" s="15" t="n">
        <v>35.76</v>
      </c>
    </row>
    <row r="2068" customFormat="false" ht="15" hidden="false" customHeight="false" outlineLevel="0" collapsed="false">
      <c r="A2068" s="13" t="s">
        <v>3171</v>
      </c>
      <c r="B2068" s="13" t="s">
        <v>3172</v>
      </c>
      <c r="C2068" s="14" t="n">
        <v>45843</v>
      </c>
      <c r="D2068" s="15" t="n">
        <v>25.21</v>
      </c>
    </row>
    <row r="2069" customFormat="false" ht="15" hidden="false" customHeight="false" outlineLevel="0" collapsed="false">
      <c r="A2069" s="13" t="s">
        <v>3173</v>
      </c>
      <c r="B2069" s="13" t="s">
        <v>1191</v>
      </c>
      <c r="C2069" s="14" t="n">
        <v>45844</v>
      </c>
      <c r="D2069" s="15" t="n">
        <v>46.52</v>
      </c>
    </row>
    <row r="2070" customFormat="false" ht="15" hidden="false" customHeight="false" outlineLevel="0" collapsed="false">
      <c r="A2070" s="13" t="s">
        <v>3174</v>
      </c>
      <c r="B2070" s="13" t="s">
        <v>3175</v>
      </c>
      <c r="C2070" s="14" t="n">
        <v>45844</v>
      </c>
      <c r="D2070" s="15" t="n">
        <v>41.73</v>
      </c>
    </row>
    <row r="2071" customFormat="false" ht="15" hidden="false" customHeight="false" outlineLevel="0" collapsed="false">
      <c r="A2071" s="13" t="s">
        <v>3176</v>
      </c>
      <c r="B2071" s="13" t="s">
        <v>3177</v>
      </c>
      <c r="C2071" s="14" t="n">
        <v>45844</v>
      </c>
      <c r="D2071" s="15" t="n">
        <v>44.35</v>
      </c>
    </row>
    <row r="2072" customFormat="false" ht="15" hidden="false" customHeight="false" outlineLevel="0" collapsed="false">
      <c r="A2072" s="13" t="s">
        <v>3178</v>
      </c>
      <c r="B2072" s="13" t="s">
        <v>3179</v>
      </c>
      <c r="C2072" s="14" t="n">
        <v>45844</v>
      </c>
      <c r="D2072" s="15" t="n">
        <v>30.27</v>
      </c>
    </row>
    <row r="2073" customFormat="false" ht="15" hidden="false" customHeight="false" outlineLevel="0" collapsed="false">
      <c r="A2073" s="13" t="s">
        <v>3180</v>
      </c>
      <c r="B2073" s="13" t="s">
        <v>1842</v>
      </c>
      <c r="C2073" s="14" t="n">
        <v>45844</v>
      </c>
      <c r="D2073" s="15" t="n">
        <v>25.5</v>
      </c>
    </row>
    <row r="2074" customFormat="false" ht="15" hidden="false" customHeight="false" outlineLevel="0" collapsed="false">
      <c r="A2074" s="13" t="s">
        <v>3181</v>
      </c>
      <c r="B2074" s="13" t="s">
        <v>673</v>
      </c>
      <c r="C2074" s="14" t="n">
        <v>45844</v>
      </c>
      <c r="D2074" s="15" t="n">
        <v>27.88</v>
      </c>
    </row>
    <row r="2075" customFormat="false" ht="15" hidden="false" customHeight="false" outlineLevel="0" collapsed="false">
      <c r="A2075" s="13" t="s">
        <v>3182</v>
      </c>
      <c r="B2075" s="13" t="s">
        <v>3183</v>
      </c>
      <c r="C2075" s="14" t="n">
        <v>45844</v>
      </c>
      <c r="D2075" s="15" t="n">
        <v>35.54</v>
      </c>
    </row>
    <row r="2076" customFormat="false" ht="15" hidden="false" customHeight="false" outlineLevel="0" collapsed="false">
      <c r="A2076" s="13" t="s">
        <v>3184</v>
      </c>
      <c r="B2076" s="13" t="s">
        <v>1293</v>
      </c>
      <c r="C2076" s="14" t="n">
        <v>45844</v>
      </c>
      <c r="D2076" s="15" t="n">
        <v>62.28</v>
      </c>
    </row>
    <row r="2077" customFormat="false" ht="15" hidden="false" customHeight="false" outlineLevel="0" collapsed="false">
      <c r="A2077" s="13" t="s">
        <v>3185</v>
      </c>
      <c r="B2077" s="13" t="s">
        <v>3186</v>
      </c>
      <c r="C2077" s="14" t="n">
        <v>45844</v>
      </c>
      <c r="D2077" s="15" t="n">
        <v>17.81</v>
      </c>
    </row>
    <row r="2078" customFormat="false" ht="15" hidden="false" customHeight="false" outlineLevel="0" collapsed="false">
      <c r="A2078" s="13" t="s">
        <v>3187</v>
      </c>
      <c r="B2078" s="13" t="s">
        <v>1041</v>
      </c>
      <c r="C2078" s="14" t="n">
        <v>45844</v>
      </c>
      <c r="D2078" s="15" t="n">
        <v>30.53</v>
      </c>
    </row>
    <row r="2079" customFormat="false" ht="15" hidden="false" customHeight="false" outlineLevel="0" collapsed="false">
      <c r="A2079" s="13" t="s">
        <v>3188</v>
      </c>
      <c r="B2079" s="13" t="s">
        <v>1320</v>
      </c>
      <c r="C2079" s="14" t="n">
        <v>45844</v>
      </c>
      <c r="D2079" s="15" t="n">
        <v>35.61</v>
      </c>
    </row>
    <row r="2080" customFormat="false" ht="15" hidden="false" customHeight="false" outlineLevel="0" collapsed="false">
      <c r="A2080" s="13" t="s">
        <v>3189</v>
      </c>
      <c r="B2080" s="13" t="s">
        <v>3190</v>
      </c>
      <c r="C2080" s="14" t="n">
        <v>45844</v>
      </c>
      <c r="D2080" s="15" t="n">
        <v>46.46</v>
      </c>
    </row>
    <row r="2081" customFormat="false" ht="15" hidden="false" customHeight="false" outlineLevel="0" collapsed="false">
      <c r="A2081" s="13" t="s">
        <v>3191</v>
      </c>
      <c r="B2081" s="13" t="s">
        <v>1364</v>
      </c>
      <c r="C2081" s="14" t="n">
        <v>45844</v>
      </c>
      <c r="D2081" s="15" t="n">
        <v>62.82</v>
      </c>
    </row>
    <row r="2082" customFormat="false" ht="15" hidden="false" customHeight="false" outlineLevel="0" collapsed="false">
      <c r="A2082" s="13" t="s">
        <v>3192</v>
      </c>
      <c r="B2082" s="13" t="s">
        <v>2417</v>
      </c>
      <c r="C2082" s="14" t="n">
        <v>45844</v>
      </c>
      <c r="D2082" s="15" t="n">
        <v>25.74</v>
      </c>
    </row>
    <row r="2083" customFormat="false" ht="15" hidden="false" customHeight="false" outlineLevel="0" collapsed="false">
      <c r="A2083" s="13" t="s">
        <v>3193</v>
      </c>
      <c r="B2083" s="13" t="s">
        <v>1023</v>
      </c>
      <c r="C2083" s="14" t="n">
        <v>45845</v>
      </c>
      <c r="D2083" s="15" t="n">
        <v>77.85</v>
      </c>
    </row>
    <row r="2084" customFormat="false" ht="15" hidden="false" customHeight="false" outlineLevel="0" collapsed="false">
      <c r="A2084" s="13" t="s">
        <v>3194</v>
      </c>
      <c r="B2084" s="13" t="s">
        <v>1161</v>
      </c>
      <c r="C2084" s="14" t="n">
        <v>45845</v>
      </c>
      <c r="D2084" s="15" t="n">
        <v>72.55</v>
      </c>
    </row>
    <row r="2085" customFormat="false" ht="15" hidden="false" customHeight="false" outlineLevel="0" collapsed="false">
      <c r="A2085" s="13" t="s">
        <v>3195</v>
      </c>
      <c r="B2085" s="13" t="s">
        <v>1544</v>
      </c>
      <c r="C2085" s="14" t="n">
        <v>45845</v>
      </c>
      <c r="D2085" s="15" t="n">
        <v>18.79</v>
      </c>
    </row>
    <row r="2086" customFormat="false" ht="15" hidden="false" customHeight="false" outlineLevel="0" collapsed="false">
      <c r="A2086" s="13" t="s">
        <v>3196</v>
      </c>
      <c r="B2086" s="13" t="s">
        <v>1381</v>
      </c>
      <c r="C2086" s="14" t="n">
        <v>45845</v>
      </c>
      <c r="D2086" s="15" t="n">
        <v>47.49</v>
      </c>
    </row>
    <row r="2087" customFormat="false" ht="15" hidden="false" customHeight="false" outlineLevel="0" collapsed="false">
      <c r="A2087" s="13" t="s">
        <v>3197</v>
      </c>
      <c r="B2087" s="13" t="s">
        <v>1116</v>
      </c>
      <c r="C2087" s="14" t="n">
        <v>45845</v>
      </c>
      <c r="D2087" s="15" t="n">
        <v>92.45</v>
      </c>
    </row>
    <row r="2088" customFormat="false" ht="15" hidden="false" customHeight="false" outlineLevel="0" collapsed="false">
      <c r="A2088" s="13" t="s">
        <v>3198</v>
      </c>
      <c r="B2088" s="13" t="s">
        <v>2364</v>
      </c>
      <c r="C2088" s="14" t="n">
        <v>45846</v>
      </c>
      <c r="D2088" s="15" t="n">
        <v>28.89</v>
      </c>
    </row>
    <row r="2089" customFormat="false" ht="15" hidden="false" customHeight="false" outlineLevel="0" collapsed="false">
      <c r="A2089" s="13" t="s">
        <v>3199</v>
      </c>
      <c r="B2089" s="13" t="s">
        <v>824</v>
      </c>
      <c r="C2089" s="14" t="n">
        <v>45846</v>
      </c>
      <c r="D2089" s="15" t="n">
        <v>44.04</v>
      </c>
    </row>
    <row r="2090" customFormat="false" ht="15" hidden="false" customHeight="false" outlineLevel="0" collapsed="false">
      <c r="A2090" s="13" t="s">
        <v>3200</v>
      </c>
      <c r="B2090" s="13" t="s">
        <v>2347</v>
      </c>
      <c r="C2090" s="14" t="n">
        <v>45846</v>
      </c>
      <c r="D2090" s="15" t="n">
        <v>41.95</v>
      </c>
    </row>
    <row r="2091" customFormat="false" ht="15" hidden="false" customHeight="false" outlineLevel="0" collapsed="false">
      <c r="A2091" s="13" t="s">
        <v>3201</v>
      </c>
      <c r="B2091" s="13" t="s">
        <v>2199</v>
      </c>
      <c r="C2091" s="14" t="n">
        <v>45846</v>
      </c>
      <c r="D2091" s="15" t="n">
        <v>80.42</v>
      </c>
    </row>
    <row r="2092" customFormat="false" ht="15" hidden="false" customHeight="false" outlineLevel="0" collapsed="false">
      <c r="A2092" s="13" t="s">
        <v>3202</v>
      </c>
      <c r="B2092" s="13" t="s">
        <v>2158</v>
      </c>
      <c r="C2092" s="14" t="n">
        <v>45846</v>
      </c>
      <c r="D2092" s="15" t="n">
        <v>27.63</v>
      </c>
    </row>
    <row r="2093" customFormat="false" ht="15" hidden="false" customHeight="false" outlineLevel="0" collapsed="false">
      <c r="A2093" s="13" t="s">
        <v>3203</v>
      </c>
      <c r="B2093" s="13" t="s">
        <v>1595</v>
      </c>
      <c r="C2093" s="14" t="n">
        <v>45846</v>
      </c>
      <c r="D2093" s="15" t="n">
        <v>66.82</v>
      </c>
    </row>
    <row r="2094" customFormat="false" ht="15" hidden="false" customHeight="false" outlineLevel="0" collapsed="false">
      <c r="A2094" s="13" t="s">
        <v>3204</v>
      </c>
      <c r="B2094" s="13" t="s">
        <v>2412</v>
      </c>
      <c r="C2094" s="14" t="n">
        <v>45846</v>
      </c>
      <c r="D2094" s="15" t="n">
        <v>46.98</v>
      </c>
    </row>
    <row r="2095" customFormat="false" ht="15" hidden="false" customHeight="false" outlineLevel="0" collapsed="false">
      <c r="A2095" s="13" t="s">
        <v>3205</v>
      </c>
      <c r="B2095" s="13" t="s">
        <v>1457</v>
      </c>
      <c r="C2095" s="14" t="n">
        <v>45846</v>
      </c>
      <c r="D2095" s="15" t="n">
        <v>41.13</v>
      </c>
    </row>
    <row r="2096" customFormat="false" ht="15" hidden="false" customHeight="false" outlineLevel="0" collapsed="false">
      <c r="A2096" s="13" t="s">
        <v>3206</v>
      </c>
      <c r="B2096" s="13" t="s">
        <v>3207</v>
      </c>
      <c r="C2096" s="14" t="n">
        <v>45846</v>
      </c>
      <c r="D2096" s="15" t="n">
        <v>45.45</v>
      </c>
    </row>
    <row r="2097" customFormat="false" ht="15" hidden="false" customHeight="false" outlineLevel="0" collapsed="false">
      <c r="A2097" s="13" t="s">
        <v>3208</v>
      </c>
      <c r="B2097" s="13" t="s">
        <v>3209</v>
      </c>
      <c r="C2097" s="14" t="n">
        <v>45846</v>
      </c>
      <c r="D2097" s="15" t="n">
        <v>44.35</v>
      </c>
    </row>
    <row r="2098" customFormat="false" ht="15" hidden="false" customHeight="false" outlineLevel="0" collapsed="false">
      <c r="A2098" s="13" t="s">
        <v>3210</v>
      </c>
      <c r="B2098" s="13" t="s">
        <v>1987</v>
      </c>
      <c r="C2098" s="14" t="n">
        <v>45847</v>
      </c>
      <c r="D2098" s="15" t="n">
        <v>44.17</v>
      </c>
    </row>
    <row r="2099" customFormat="false" ht="15" hidden="false" customHeight="false" outlineLevel="0" collapsed="false">
      <c r="A2099" s="13" t="s">
        <v>3211</v>
      </c>
      <c r="B2099" s="13" t="s">
        <v>3212</v>
      </c>
      <c r="C2099" s="14" t="n">
        <v>45847</v>
      </c>
      <c r="D2099" s="15" t="n">
        <v>20.83</v>
      </c>
    </row>
    <row r="2100" customFormat="false" ht="15" hidden="false" customHeight="false" outlineLevel="0" collapsed="false">
      <c r="A2100" s="13" t="s">
        <v>3213</v>
      </c>
      <c r="B2100" s="13" t="s">
        <v>126</v>
      </c>
      <c r="C2100" s="14" t="n">
        <v>45847</v>
      </c>
      <c r="D2100" s="15" t="n">
        <v>32.36</v>
      </c>
    </row>
    <row r="2101" customFormat="false" ht="15" hidden="false" customHeight="false" outlineLevel="0" collapsed="false">
      <c r="A2101" s="13" t="s">
        <v>3214</v>
      </c>
      <c r="B2101" s="13" t="s">
        <v>1992</v>
      </c>
      <c r="C2101" s="14" t="n">
        <v>45847</v>
      </c>
      <c r="D2101" s="15" t="n">
        <v>48.19</v>
      </c>
    </row>
    <row r="2102" customFormat="false" ht="15" hidden="false" customHeight="false" outlineLevel="0" collapsed="false">
      <c r="A2102" s="13" t="s">
        <v>3215</v>
      </c>
      <c r="B2102" s="13" t="s">
        <v>682</v>
      </c>
      <c r="C2102" s="14" t="n">
        <v>45847</v>
      </c>
      <c r="D2102" s="15" t="n">
        <v>56.2</v>
      </c>
    </row>
    <row r="2103" customFormat="false" ht="15" hidden="false" customHeight="false" outlineLevel="0" collapsed="false">
      <c r="A2103" s="13" t="s">
        <v>3216</v>
      </c>
      <c r="B2103" s="13" t="s">
        <v>3217</v>
      </c>
      <c r="C2103" s="14" t="n">
        <v>45847</v>
      </c>
      <c r="D2103" s="15" t="n">
        <v>45.81</v>
      </c>
    </row>
    <row r="2104" customFormat="false" ht="15" hidden="false" customHeight="false" outlineLevel="0" collapsed="false">
      <c r="A2104" s="13" t="s">
        <v>3218</v>
      </c>
      <c r="B2104" s="13" t="s">
        <v>1308</v>
      </c>
      <c r="C2104" s="14" t="n">
        <v>45847</v>
      </c>
      <c r="D2104" s="15" t="n">
        <v>82.31</v>
      </c>
    </row>
    <row r="2105" customFormat="false" ht="15" hidden="false" customHeight="false" outlineLevel="0" collapsed="false">
      <c r="A2105" s="13" t="s">
        <v>3219</v>
      </c>
      <c r="B2105" s="13" t="s">
        <v>1336</v>
      </c>
      <c r="C2105" s="14" t="n">
        <v>45847</v>
      </c>
      <c r="D2105" s="15" t="n">
        <v>63.11</v>
      </c>
    </row>
    <row r="2106" customFormat="false" ht="15" hidden="false" customHeight="false" outlineLevel="0" collapsed="false">
      <c r="A2106" s="13" t="s">
        <v>3220</v>
      </c>
      <c r="B2106" s="13" t="s">
        <v>1854</v>
      </c>
      <c r="C2106" s="14" t="n">
        <v>45847</v>
      </c>
      <c r="D2106" s="15" t="n">
        <v>23.78</v>
      </c>
    </row>
    <row r="2107" customFormat="false" ht="15" hidden="false" customHeight="false" outlineLevel="0" collapsed="false">
      <c r="A2107" s="13" t="s">
        <v>3221</v>
      </c>
      <c r="B2107" s="13" t="s">
        <v>2483</v>
      </c>
      <c r="C2107" s="14" t="n">
        <v>45847</v>
      </c>
      <c r="D2107" s="15" t="n">
        <v>28.77</v>
      </c>
    </row>
    <row r="2108" customFormat="false" ht="15" hidden="false" customHeight="false" outlineLevel="0" collapsed="false">
      <c r="A2108" s="13" t="s">
        <v>3222</v>
      </c>
      <c r="B2108" s="13" t="s">
        <v>1455</v>
      </c>
      <c r="C2108" s="14" t="n">
        <v>45847</v>
      </c>
      <c r="D2108" s="15" t="n">
        <v>44.08</v>
      </c>
    </row>
    <row r="2109" customFormat="false" ht="15" hidden="false" customHeight="false" outlineLevel="0" collapsed="false">
      <c r="A2109" s="13" t="s">
        <v>3223</v>
      </c>
      <c r="B2109" s="13" t="s">
        <v>160</v>
      </c>
      <c r="C2109" s="14" t="n">
        <v>45847</v>
      </c>
      <c r="D2109" s="15" t="n">
        <v>30.12</v>
      </c>
    </row>
    <row r="2110" customFormat="false" ht="15" hidden="false" customHeight="false" outlineLevel="0" collapsed="false">
      <c r="A2110" s="13" t="s">
        <v>3224</v>
      </c>
      <c r="B2110" s="13" t="s">
        <v>3225</v>
      </c>
      <c r="C2110" s="14" t="n">
        <v>45847</v>
      </c>
      <c r="D2110" s="15" t="n">
        <v>26.31</v>
      </c>
    </row>
    <row r="2111" customFormat="false" ht="15" hidden="false" customHeight="false" outlineLevel="0" collapsed="false">
      <c r="A2111" s="13" t="s">
        <v>3226</v>
      </c>
      <c r="B2111" s="13" t="s">
        <v>454</v>
      </c>
      <c r="C2111" s="14" t="n">
        <v>45847</v>
      </c>
      <c r="D2111" s="15" t="n">
        <v>31.73</v>
      </c>
    </row>
    <row r="2112" customFormat="false" ht="15" hidden="false" customHeight="false" outlineLevel="0" collapsed="false">
      <c r="A2112" s="13" t="s">
        <v>3227</v>
      </c>
      <c r="B2112" s="13" t="s">
        <v>458</v>
      </c>
      <c r="C2112" s="14" t="n">
        <v>45848</v>
      </c>
      <c r="D2112" s="15" t="n">
        <v>41.56</v>
      </c>
    </row>
    <row r="2113" customFormat="false" ht="15" hidden="false" customHeight="false" outlineLevel="0" collapsed="false">
      <c r="A2113" s="13" t="s">
        <v>3228</v>
      </c>
      <c r="B2113" s="13" t="s">
        <v>2022</v>
      </c>
      <c r="C2113" s="14" t="n">
        <v>45848</v>
      </c>
      <c r="D2113" s="15" t="n">
        <v>33.37</v>
      </c>
    </row>
    <row r="2114" customFormat="false" ht="15" hidden="false" customHeight="false" outlineLevel="0" collapsed="false">
      <c r="A2114" s="13" t="s">
        <v>3229</v>
      </c>
      <c r="B2114" s="13" t="s">
        <v>3230</v>
      </c>
      <c r="C2114" s="14" t="n">
        <v>45848</v>
      </c>
      <c r="D2114" s="15" t="n">
        <v>44.88</v>
      </c>
    </row>
    <row r="2115" customFormat="false" ht="15" hidden="false" customHeight="false" outlineLevel="0" collapsed="false">
      <c r="A2115" s="13" t="s">
        <v>3231</v>
      </c>
      <c r="B2115" s="13" t="s">
        <v>3232</v>
      </c>
      <c r="C2115" s="14" t="n">
        <v>45848</v>
      </c>
      <c r="D2115" s="15" t="n">
        <v>33.32</v>
      </c>
    </row>
    <row r="2116" customFormat="false" ht="15" hidden="false" customHeight="false" outlineLevel="0" collapsed="false">
      <c r="A2116" s="13" t="s">
        <v>3233</v>
      </c>
      <c r="B2116" s="13" t="s">
        <v>932</v>
      </c>
      <c r="C2116" s="14" t="n">
        <v>45848</v>
      </c>
      <c r="D2116" s="15" t="n">
        <v>38.99</v>
      </c>
    </row>
    <row r="2117" customFormat="false" ht="15" hidden="false" customHeight="false" outlineLevel="0" collapsed="false">
      <c r="A2117" s="13" t="s">
        <v>3234</v>
      </c>
      <c r="B2117" s="13" t="s">
        <v>2880</v>
      </c>
      <c r="C2117" s="14" t="n">
        <v>45848</v>
      </c>
      <c r="D2117" s="15" t="n">
        <v>35.3</v>
      </c>
    </row>
    <row r="2118" customFormat="false" ht="15" hidden="false" customHeight="false" outlineLevel="0" collapsed="false">
      <c r="A2118" s="13" t="s">
        <v>3235</v>
      </c>
      <c r="B2118" s="13" t="s">
        <v>3236</v>
      </c>
      <c r="C2118" s="14" t="n">
        <v>45848</v>
      </c>
      <c r="D2118" s="15" t="n">
        <v>43.24</v>
      </c>
    </row>
    <row r="2119" customFormat="false" ht="15" hidden="false" customHeight="false" outlineLevel="0" collapsed="false">
      <c r="A2119" s="13" t="s">
        <v>3237</v>
      </c>
      <c r="B2119" s="13" t="s">
        <v>1232</v>
      </c>
      <c r="C2119" s="14" t="n">
        <v>45848</v>
      </c>
      <c r="D2119" s="15" t="n">
        <v>48.92</v>
      </c>
    </row>
    <row r="2120" customFormat="false" ht="15" hidden="false" customHeight="false" outlineLevel="0" collapsed="false">
      <c r="A2120" s="13" t="s">
        <v>3238</v>
      </c>
      <c r="B2120" s="13" t="s">
        <v>2605</v>
      </c>
      <c r="C2120" s="14" t="n">
        <v>45849</v>
      </c>
      <c r="D2120" s="15" t="n">
        <v>112.28</v>
      </c>
    </row>
    <row r="2121" customFormat="false" ht="15" hidden="false" customHeight="false" outlineLevel="0" collapsed="false">
      <c r="A2121" s="13" t="s">
        <v>3239</v>
      </c>
      <c r="B2121" s="13" t="s">
        <v>3240</v>
      </c>
      <c r="C2121" s="14" t="n">
        <v>45849</v>
      </c>
      <c r="D2121" s="15" t="n">
        <v>25.27</v>
      </c>
    </row>
    <row r="2122" customFormat="false" ht="15" hidden="false" customHeight="false" outlineLevel="0" collapsed="false">
      <c r="A2122" s="13" t="s">
        <v>3241</v>
      </c>
      <c r="B2122" s="13" t="s">
        <v>488</v>
      </c>
      <c r="C2122" s="14" t="n">
        <v>45849</v>
      </c>
      <c r="D2122" s="15" t="n">
        <v>39.16</v>
      </c>
    </row>
    <row r="2123" customFormat="false" ht="15" hidden="false" customHeight="false" outlineLevel="0" collapsed="false">
      <c r="A2123" s="13" t="s">
        <v>3242</v>
      </c>
      <c r="B2123" s="13" t="s">
        <v>1132</v>
      </c>
      <c r="C2123" s="14" t="n">
        <v>45849</v>
      </c>
      <c r="D2123" s="15" t="n">
        <v>37.96</v>
      </c>
    </row>
    <row r="2124" customFormat="false" ht="15" hidden="false" customHeight="false" outlineLevel="0" collapsed="false">
      <c r="A2124" s="13" t="s">
        <v>3243</v>
      </c>
      <c r="B2124" s="13" t="s">
        <v>3244</v>
      </c>
      <c r="C2124" s="14" t="n">
        <v>45849</v>
      </c>
      <c r="D2124" s="15" t="n">
        <v>45.39</v>
      </c>
    </row>
    <row r="2125" customFormat="false" ht="15" hidden="false" customHeight="false" outlineLevel="0" collapsed="false">
      <c r="A2125" s="13" t="s">
        <v>3245</v>
      </c>
      <c r="B2125" s="13" t="s">
        <v>3246</v>
      </c>
      <c r="C2125" s="14" t="n">
        <v>45849</v>
      </c>
      <c r="D2125" s="15" t="n">
        <v>39.93</v>
      </c>
    </row>
    <row r="2126" customFormat="false" ht="15" hidden="false" customHeight="false" outlineLevel="0" collapsed="false">
      <c r="A2126" s="13" t="s">
        <v>3247</v>
      </c>
      <c r="B2126" s="13" t="s">
        <v>1539</v>
      </c>
      <c r="C2126" s="14" t="n">
        <v>45849</v>
      </c>
      <c r="D2126" s="15" t="n">
        <v>42.12</v>
      </c>
    </row>
    <row r="2127" customFormat="false" ht="15" hidden="false" customHeight="false" outlineLevel="0" collapsed="false">
      <c r="A2127" s="13" t="s">
        <v>3248</v>
      </c>
      <c r="B2127" s="13" t="s">
        <v>3249</v>
      </c>
      <c r="C2127" s="14" t="n">
        <v>45850</v>
      </c>
      <c r="D2127" s="15" t="n">
        <v>51.22</v>
      </c>
    </row>
    <row r="2128" customFormat="false" ht="15" hidden="false" customHeight="false" outlineLevel="0" collapsed="false">
      <c r="A2128" s="13" t="s">
        <v>3250</v>
      </c>
      <c r="B2128" s="13" t="s">
        <v>794</v>
      </c>
      <c r="C2128" s="14" t="n">
        <v>45850</v>
      </c>
      <c r="D2128" s="15" t="n">
        <v>22.49</v>
      </c>
    </row>
    <row r="2129" customFormat="false" ht="15" hidden="false" customHeight="false" outlineLevel="0" collapsed="false">
      <c r="A2129" s="13" t="s">
        <v>3251</v>
      </c>
      <c r="B2129" s="13" t="s">
        <v>1469</v>
      </c>
      <c r="C2129" s="14" t="n">
        <v>45850</v>
      </c>
      <c r="D2129" s="15" t="n">
        <v>23.77</v>
      </c>
    </row>
    <row r="2130" customFormat="false" ht="15" hidden="false" customHeight="false" outlineLevel="0" collapsed="false">
      <c r="A2130" s="13" t="s">
        <v>3252</v>
      </c>
      <c r="B2130" s="13" t="s">
        <v>2441</v>
      </c>
      <c r="C2130" s="14" t="n">
        <v>45850</v>
      </c>
      <c r="D2130" s="15" t="n">
        <v>57.46</v>
      </c>
    </row>
    <row r="2131" customFormat="false" ht="15" hidden="false" customHeight="false" outlineLevel="0" collapsed="false">
      <c r="A2131" s="13" t="s">
        <v>3253</v>
      </c>
      <c r="B2131" s="13" t="s">
        <v>3254</v>
      </c>
      <c r="C2131" s="14" t="n">
        <v>45850</v>
      </c>
      <c r="D2131" s="15" t="n">
        <v>53.56</v>
      </c>
    </row>
    <row r="2132" customFormat="false" ht="15" hidden="false" customHeight="false" outlineLevel="0" collapsed="false">
      <c r="A2132" s="13" t="s">
        <v>3255</v>
      </c>
      <c r="B2132" s="13" t="s">
        <v>2059</v>
      </c>
      <c r="C2132" s="14" t="n">
        <v>45850</v>
      </c>
      <c r="D2132" s="15" t="n">
        <v>48.34</v>
      </c>
    </row>
    <row r="2133" customFormat="false" ht="15" hidden="false" customHeight="false" outlineLevel="0" collapsed="false">
      <c r="A2133" s="13" t="s">
        <v>3256</v>
      </c>
      <c r="B2133" s="13" t="s">
        <v>3257</v>
      </c>
      <c r="C2133" s="14" t="n">
        <v>45850</v>
      </c>
      <c r="D2133" s="15" t="n">
        <v>33.55</v>
      </c>
    </row>
    <row r="2134" customFormat="false" ht="15" hidden="false" customHeight="false" outlineLevel="0" collapsed="false">
      <c r="A2134" s="13" t="s">
        <v>3258</v>
      </c>
      <c r="B2134" s="13" t="s">
        <v>1957</v>
      </c>
      <c r="C2134" s="14" t="n">
        <v>45850</v>
      </c>
      <c r="D2134" s="15" t="n">
        <v>56.76</v>
      </c>
    </row>
    <row r="2135" customFormat="false" ht="15" hidden="false" customHeight="false" outlineLevel="0" collapsed="false">
      <c r="A2135" s="13" t="s">
        <v>3259</v>
      </c>
      <c r="B2135" s="13" t="s">
        <v>1766</v>
      </c>
      <c r="C2135" s="14" t="n">
        <v>45851</v>
      </c>
      <c r="D2135" s="15" t="n">
        <v>68.63</v>
      </c>
    </row>
    <row r="2136" customFormat="false" ht="15" hidden="false" customHeight="false" outlineLevel="0" collapsed="false">
      <c r="A2136" s="13" t="s">
        <v>3260</v>
      </c>
      <c r="B2136" s="13" t="s">
        <v>1323</v>
      </c>
      <c r="C2136" s="14" t="n">
        <v>45851</v>
      </c>
      <c r="D2136" s="15" t="n">
        <v>39.27</v>
      </c>
    </row>
    <row r="2137" customFormat="false" ht="15" hidden="false" customHeight="false" outlineLevel="0" collapsed="false">
      <c r="A2137" s="13" t="s">
        <v>3261</v>
      </c>
      <c r="B2137" s="13" t="s">
        <v>3262</v>
      </c>
      <c r="C2137" s="14" t="n">
        <v>45851</v>
      </c>
      <c r="D2137" s="15" t="n">
        <v>20.94</v>
      </c>
    </row>
    <row r="2138" customFormat="false" ht="15" hidden="false" customHeight="false" outlineLevel="0" collapsed="false">
      <c r="A2138" s="13" t="s">
        <v>3263</v>
      </c>
      <c r="B2138" s="13" t="s">
        <v>543</v>
      </c>
      <c r="C2138" s="14" t="n">
        <v>45851</v>
      </c>
      <c r="D2138" s="15" t="n">
        <v>51.91</v>
      </c>
    </row>
    <row r="2139" customFormat="false" ht="15" hidden="false" customHeight="false" outlineLevel="0" collapsed="false">
      <c r="A2139" s="13" t="s">
        <v>3264</v>
      </c>
      <c r="B2139" s="13" t="s">
        <v>3265</v>
      </c>
      <c r="C2139" s="14" t="n">
        <v>45851</v>
      </c>
      <c r="D2139" s="15" t="n">
        <v>25.77</v>
      </c>
    </row>
    <row r="2140" customFormat="false" ht="15" hidden="false" customHeight="false" outlineLevel="0" collapsed="false">
      <c r="A2140" s="13" t="s">
        <v>3266</v>
      </c>
      <c r="B2140" s="13" t="s">
        <v>1082</v>
      </c>
      <c r="C2140" s="14" t="n">
        <v>45851</v>
      </c>
      <c r="D2140" s="15" t="n">
        <v>21.43</v>
      </c>
    </row>
    <row r="2141" customFormat="false" ht="15" hidden="false" customHeight="false" outlineLevel="0" collapsed="false">
      <c r="A2141" s="13" t="s">
        <v>3267</v>
      </c>
      <c r="B2141" s="13" t="s">
        <v>1314</v>
      </c>
      <c r="C2141" s="14" t="n">
        <v>45851</v>
      </c>
      <c r="D2141" s="15" t="n">
        <v>36.2</v>
      </c>
    </row>
    <row r="2142" customFormat="false" ht="15" hidden="false" customHeight="false" outlineLevel="0" collapsed="false">
      <c r="A2142" s="13" t="s">
        <v>3268</v>
      </c>
      <c r="B2142" s="13" t="s">
        <v>2782</v>
      </c>
      <c r="C2142" s="14" t="n">
        <v>45851</v>
      </c>
      <c r="D2142" s="15" t="n">
        <v>44.84</v>
      </c>
    </row>
    <row r="2143" customFormat="false" ht="15" hidden="false" customHeight="false" outlineLevel="0" collapsed="false">
      <c r="A2143" s="13" t="s">
        <v>3269</v>
      </c>
      <c r="B2143" s="13" t="s">
        <v>1650</v>
      </c>
      <c r="C2143" s="14" t="n">
        <v>45851</v>
      </c>
      <c r="D2143" s="15" t="n">
        <v>34.21</v>
      </c>
    </row>
    <row r="2144" customFormat="false" ht="15" hidden="false" customHeight="false" outlineLevel="0" collapsed="false">
      <c r="A2144" s="13" t="s">
        <v>3270</v>
      </c>
      <c r="B2144" s="13" t="s">
        <v>3271</v>
      </c>
      <c r="C2144" s="14" t="n">
        <v>45851</v>
      </c>
      <c r="D2144" s="15" t="n">
        <v>20.2</v>
      </c>
    </row>
    <row r="2145" customFormat="false" ht="15" hidden="false" customHeight="false" outlineLevel="0" collapsed="false">
      <c r="A2145" s="13" t="s">
        <v>3272</v>
      </c>
      <c r="B2145" s="13" t="s">
        <v>1852</v>
      </c>
      <c r="C2145" s="14" t="n">
        <v>45851</v>
      </c>
      <c r="D2145" s="15" t="n">
        <v>39.99</v>
      </c>
    </row>
    <row r="2146" customFormat="false" ht="15" hidden="false" customHeight="false" outlineLevel="0" collapsed="false">
      <c r="A2146" s="13" t="s">
        <v>3273</v>
      </c>
      <c r="B2146" s="13" t="s">
        <v>1401</v>
      </c>
      <c r="C2146" s="14" t="n">
        <v>45852</v>
      </c>
      <c r="D2146" s="15" t="n">
        <v>50.96</v>
      </c>
    </row>
    <row r="2147" customFormat="false" ht="15" hidden="false" customHeight="false" outlineLevel="0" collapsed="false">
      <c r="A2147" s="13" t="s">
        <v>3274</v>
      </c>
      <c r="B2147" s="13" t="s">
        <v>2501</v>
      </c>
      <c r="C2147" s="14" t="n">
        <v>45852</v>
      </c>
      <c r="D2147" s="15" t="n">
        <v>25</v>
      </c>
    </row>
    <row r="2148" customFormat="false" ht="15" hidden="false" customHeight="false" outlineLevel="0" collapsed="false">
      <c r="A2148" s="13" t="s">
        <v>3275</v>
      </c>
      <c r="B2148" s="13" t="s">
        <v>1675</v>
      </c>
      <c r="C2148" s="14" t="n">
        <v>45852</v>
      </c>
      <c r="D2148" s="15" t="n">
        <v>46.34</v>
      </c>
    </row>
    <row r="2149" customFormat="false" ht="15" hidden="false" customHeight="false" outlineLevel="0" collapsed="false">
      <c r="A2149" s="13" t="s">
        <v>3276</v>
      </c>
      <c r="B2149" s="13" t="s">
        <v>3277</v>
      </c>
      <c r="C2149" s="14" t="n">
        <v>45852</v>
      </c>
      <c r="D2149" s="15" t="n">
        <v>48.16</v>
      </c>
    </row>
    <row r="2150" customFormat="false" ht="15" hidden="false" customHeight="false" outlineLevel="0" collapsed="false">
      <c r="A2150" s="13" t="s">
        <v>3278</v>
      </c>
      <c r="B2150" s="13" t="s">
        <v>2939</v>
      </c>
      <c r="C2150" s="14" t="n">
        <v>45852</v>
      </c>
      <c r="D2150" s="15" t="n">
        <v>39.65</v>
      </c>
    </row>
    <row r="2151" customFormat="false" ht="15" hidden="false" customHeight="false" outlineLevel="0" collapsed="false">
      <c r="A2151" s="13" t="s">
        <v>3279</v>
      </c>
      <c r="B2151" s="13" t="s">
        <v>42</v>
      </c>
      <c r="C2151" s="14" t="n">
        <v>45852</v>
      </c>
      <c r="D2151" s="15" t="n">
        <v>39.41</v>
      </c>
    </row>
    <row r="2152" customFormat="false" ht="15" hidden="false" customHeight="false" outlineLevel="0" collapsed="false">
      <c r="A2152" s="13" t="s">
        <v>3280</v>
      </c>
      <c r="B2152" s="13" t="s">
        <v>3281</v>
      </c>
      <c r="C2152" s="14" t="n">
        <v>45852</v>
      </c>
      <c r="D2152" s="15" t="n">
        <v>24.69</v>
      </c>
    </row>
    <row r="2153" customFormat="false" ht="15" hidden="false" customHeight="false" outlineLevel="0" collapsed="false">
      <c r="A2153" s="13" t="s">
        <v>3282</v>
      </c>
      <c r="B2153" s="13" t="s">
        <v>3283</v>
      </c>
      <c r="C2153" s="14" t="n">
        <v>45852</v>
      </c>
      <c r="D2153" s="15" t="n">
        <v>27.49</v>
      </c>
    </row>
    <row r="2154" customFormat="false" ht="15" hidden="false" customHeight="false" outlineLevel="0" collapsed="false">
      <c r="A2154" s="13" t="s">
        <v>3284</v>
      </c>
      <c r="B2154" s="13" t="s">
        <v>2486</v>
      </c>
      <c r="C2154" s="14" t="n">
        <v>45852</v>
      </c>
      <c r="D2154" s="15" t="n">
        <v>34.47</v>
      </c>
    </row>
    <row r="2155" customFormat="false" ht="15" hidden="false" customHeight="false" outlineLevel="0" collapsed="false">
      <c r="A2155" s="13" t="s">
        <v>3285</v>
      </c>
      <c r="B2155" s="13" t="s">
        <v>3286</v>
      </c>
      <c r="C2155" s="14" t="n">
        <v>45852</v>
      </c>
      <c r="D2155" s="15" t="n">
        <v>27.75</v>
      </c>
    </row>
    <row r="2156" customFormat="false" ht="15" hidden="false" customHeight="false" outlineLevel="0" collapsed="false">
      <c r="A2156" s="13" t="s">
        <v>3287</v>
      </c>
      <c r="B2156" s="13" t="s">
        <v>3288</v>
      </c>
      <c r="C2156" s="14" t="n">
        <v>45852</v>
      </c>
      <c r="D2156" s="15" t="n">
        <v>25.1</v>
      </c>
    </row>
    <row r="2157" customFormat="false" ht="15" hidden="false" customHeight="false" outlineLevel="0" collapsed="false">
      <c r="A2157" s="13" t="s">
        <v>3289</v>
      </c>
      <c r="B2157" s="13" t="s">
        <v>2717</v>
      </c>
      <c r="C2157" s="14" t="n">
        <v>45852</v>
      </c>
      <c r="D2157" s="15" t="n">
        <v>56.93</v>
      </c>
    </row>
    <row r="2158" customFormat="false" ht="15" hidden="false" customHeight="false" outlineLevel="0" collapsed="false">
      <c r="A2158" s="13" t="s">
        <v>3290</v>
      </c>
      <c r="B2158" s="13" t="s">
        <v>3291</v>
      </c>
      <c r="C2158" s="14" t="n">
        <v>45853</v>
      </c>
      <c r="D2158" s="15" t="n">
        <v>30.94</v>
      </c>
    </row>
    <row r="2159" customFormat="false" ht="15" hidden="false" customHeight="false" outlineLevel="0" collapsed="false">
      <c r="A2159" s="13" t="s">
        <v>3292</v>
      </c>
      <c r="B2159" s="13" t="s">
        <v>941</v>
      </c>
      <c r="C2159" s="14" t="n">
        <v>45853</v>
      </c>
      <c r="D2159" s="15" t="n">
        <v>28.38</v>
      </c>
    </row>
    <row r="2160" customFormat="false" ht="15" hidden="false" customHeight="false" outlineLevel="0" collapsed="false">
      <c r="A2160" s="13" t="s">
        <v>3293</v>
      </c>
      <c r="B2160" s="13" t="s">
        <v>1824</v>
      </c>
      <c r="C2160" s="14" t="n">
        <v>45853</v>
      </c>
      <c r="D2160" s="15" t="n">
        <v>45.53</v>
      </c>
    </row>
    <row r="2161" customFormat="false" ht="15" hidden="false" customHeight="false" outlineLevel="0" collapsed="false">
      <c r="A2161" s="13" t="s">
        <v>3294</v>
      </c>
      <c r="B2161" s="13" t="s">
        <v>874</v>
      </c>
      <c r="C2161" s="14" t="n">
        <v>45853</v>
      </c>
      <c r="D2161" s="15" t="n">
        <v>63.95</v>
      </c>
    </row>
    <row r="2162" customFormat="false" ht="15" hidden="false" customHeight="false" outlineLevel="0" collapsed="false">
      <c r="A2162" s="13" t="s">
        <v>3295</v>
      </c>
      <c r="B2162" s="13" t="s">
        <v>1597</v>
      </c>
      <c r="C2162" s="14" t="n">
        <v>45853</v>
      </c>
      <c r="D2162" s="15" t="n">
        <v>24.44</v>
      </c>
    </row>
    <row r="2163" customFormat="false" ht="15" hidden="false" customHeight="false" outlineLevel="0" collapsed="false">
      <c r="A2163" s="13" t="s">
        <v>3296</v>
      </c>
      <c r="B2163" s="13" t="s">
        <v>1426</v>
      </c>
      <c r="C2163" s="14" t="n">
        <v>45853</v>
      </c>
      <c r="D2163" s="15" t="n">
        <v>108.06</v>
      </c>
    </row>
    <row r="2164" customFormat="false" ht="15" hidden="false" customHeight="false" outlineLevel="0" collapsed="false">
      <c r="A2164" s="13" t="s">
        <v>3297</v>
      </c>
      <c r="B2164" s="13" t="s">
        <v>703</v>
      </c>
      <c r="C2164" s="14" t="n">
        <v>45853</v>
      </c>
      <c r="D2164" s="15" t="n">
        <v>32.26</v>
      </c>
    </row>
    <row r="2165" customFormat="false" ht="15" hidden="false" customHeight="false" outlineLevel="0" collapsed="false">
      <c r="A2165" s="13" t="s">
        <v>3298</v>
      </c>
      <c r="B2165" s="13" t="s">
        <v>3299</v>
      </c>
      <c r="C2165" s="14" t="n">
        <v>45853</v>
      </c>
      <c r="D2165" s="15" t="n">
        <v>20.16</v>
      </c>
    </row>
    <row r="2166" customFormat="false" ht="15" hidden="false" customHeight="false" outlineLevel="0" collapsed="false">
      <c r="A2166" s="13" t="s">
        <v>3300</v>
      </c>
      <c r="B2166" s="13" t="s">
        <v>1226</v>
      </c>
      <c r="C2166" s="14" t="n">
        <v>45853</v>
      </c>
      <c r="D2166" s="15" t="n">
        <v>48.87</v>
      </c>
    </row>
    <row r="2167" customFormat="false" ht="15" hidden="false" customHeight="false" outlineLevel="0" collapsed="false">
      <c r="A2167" s="13" t="s">
        <v>3301</v>
      </c>
      <c r="B2167" s="13" t="s">
        <v>1878</v>
      </c>
      <c r="C2167" s="14" t="n">
        <v>45854</v>
      </c>
      <c r="D2167" s="15" t="n">
        <v>39.49</v>
      </c>
    </row>
    <row r="2168" customFormat="false" ht="15" hidden="false" customHeight="false" outlineLevel="0" collapsed="false">
      <c r="A2168" s="13" t="s">
        <v>3302</v>
      </c>
      <c r="B2168" s="13" t="s">
        <v>3303</v>
      </c>
      <c r="C2168" s="14" t="n">
        <v>45854</v>
      </c>
      <c r="D2168" s="15" t="n">
        <v>37.69</v>
      </c>
    </row>
    <row r="2169" customFormat="false" ht="15" hidden="false" customHeight="false" outlineLevel="0" collapsed="false">
      <c r="A2169" s="13" t="s">
        <v>3304</v>
      </c>
      <c r="B2169" s="13" t="s">
        <v>98</v>
      </c>
      <c r="C2169" s="14" t="n">
        <v>45854</v>
      </c>
      <c r="D2169" s="15" t="n">
        <v>39.63</v>
      </c>
    </row>
    <row r="2170" customFormat="false" ht="15" hidden="false" customHeight="false" outlineLevel="0" collapsed="false">
      <c r="A2170" s="13" t="s">
        <v>3305</v>
      </c>
      <c r="B2170" s="13" t="s">
        <v>521</v>
      </c>
      <c r="C2170" s="14" t="n">
        <v>45854</v>
      </c>
      <c r="D2170" s="15" t="n">
        <v>42.75</v>
      </c>
    </row>
    <row r="2171" customFormat="false" ht="15" hidden="false" customHeight="false" outlineLevel="0" collapsed="false">
      <c r="A2171" s="13" t="s">
        <v>3306</v>
      </c>
      <c r="B2171" s="13" t="s">
        <v>538</v>
      </c>
      <c r="C2171" s="14" t="n">
        <v>45854</v>
      </c>
      <c r="D2171" s="15" t="n">
        <v>77.89</v>
      </c>
    </row>
    <row r="2172" customFormat="false" ht="15" hidden="false" customHeight="false" outlineLevel="0" collapsed="false">
      <c r="A2172" s="13" t="s">
        <v>3307</v>
      </c>
      <c r="B2172" s="13" t="s">
        <v>596</v>
      </c>
      <c r="C2172" s="14" t="n">
        <v>45854</v>
      </c>
      <c r="D2172" s="15" t="n">
        <v>20.47</v>
      </c>
    </row>
    <row r="2173" customFormat="false" ht="15" hidden="false" customHeight="false" outlineLevel="0" collapsed="false">
      <c r="A2173" s="13" t="s">
        <v>3308</v>
      </c>
      <c r="B2173" s="13" t="s">
        <v>3309</v>
      </c>
      <c r="C2173" s="14" t="n">
        <v>45854</v>
      </c>
      <c r="D2173" s="15" t="n">
        <v>25.98</v>
      </c>
    </row>
    <row r="2174" customFormat="false" ht="15" hidden="false" customHeight="false" outlineLevel="0" collapsed="false">
      <c r="A2174" s="13" t="s">
        <v>3310</v>
      </c>
      <c r="B2174" s="13" t="s">
        <v>853</v>
      </c>
      <c r="C2174" s="14" t="n">
        <v>45855</v>
      </c>
      <c r="D2174" s="15" t="n">
        <v>52.85</v>
      </c>
    </row>
    <row r="2175" customFormat="false" ht="15" hidden="false" customHeight="false" outlineLevel="0" collapsed="false">
      <c r="A2175" s="13" t="s">
        <v>3311</v>
      </c>
      <c r="B2175" s="13" t="s">
        <v>3312</v>
      </c>
      <c r="C2175" s="14" t="n">
        <v>45855</v>
      </c>
      <c r="D2175" s="15" t="n">
        <v>27.04</v>
      </c>
    </row>
    <row r="2176" customFormat="false" ht="15" hidden="false" customHeight="false" outlineLevel="0" collapsed="false">
      <c r="A2176" s="13" t="s">
        <v>3313</v>
      </c>
      <c r="B2176" s="13" t="s">
        <v>835</v>
      </c>
      <c r="C2176" s="14" t="n">
        <v>45855</v>
      </c>
      <c r="D2176" s="15" t="n">
        <v>31.53</v>
      </c>
    </row>
    <row r="2177" customFormat="false" ht="15" hidden="false" customHeight="false" outlineLevel="0" collapsed="false">
      <c r="A2177" s="13" t="s">
        <v>3314</v>
      </c>
      <c r="B2177" s="13" t="s">
        <v>3315</v>
      </c>
      <c r="C2177" s="14" t="n">
        <v>45855</v>
      </c>
      <c r="D2177" s="15" t="n">
        <v>32.38</v>
      </c>
    </row>
    <row r="2178" customFormat="false" ht="15" hidden="false" customHeight="false" outlineLevel="0" collapsed="false">
      <c r="A2178" s="13" t="s">
        <v>3316</v>
      </c>
      <c r="B2178" s="13" t="s">
        <v>1367</v>
      </c>
      <c r="C2178" s="14" t="n">
        <v>45855</v>
      </c>
      <c r="D2178" s="15" t="n">
        <v>63.69</v>
      </c>
    </row>
    <row r="2179" customFormat="false" ht="15" hidden="false" customHeight="false" outlineLevel="0" collapsed="false">
      <c r="A2179" s="13" t="s">
        <v>3317</v>
      </c>
      <c r="B2179" s="13" t="s">
        <v>1325</v>
      </c>
      <c r="C2179" s="14" t="n">
        <v>45855</v>
      </c>
      <c r="D2179" s="15" t="n">
        <v>64.93</v>
      </c>
    </row>
    <row r="2180" customFormat="false" ht="15" hidden="false" customHeight="false" outlineLevel="0" collapsed="false">
      <c r="A2180" s="13" t="s">
        <v>3318</v>
      </c>
      <c r="B2180" s="13" t="s">
        <v>3319</v>
      </c>
      <c r="C2180" s="14" t="n">
        <v>45855</v>
      </c>
      <c r="D2180" s="15" t="n">
        <v>21.91</v>
      </c>
    </row>
    <row r="2181" customFormat="false" ht="15" hidden="false" customHeight="false" outlineLevel="0" collapsed="false">
      <c r="A2181" s="13" t="s">
        <v>3320</v>
      </c>
      <c r="B2181" s="13" t="s">
        <v>3321</v>
      </c>
      <c r="C2181" s="14" t="n">
        <v>45855</v>
      </c>
      <c r="D2181" s="15" t="n">
        <v>28.67</v>
      </c>
    </row>
    <row r="2182" customFormat="false" ht="15" hidden="false" customHeight="false" outlineLevel="0" collapsed="false">
      <c r="A2182" s="13" t="s">
        <v>3322</v>
      </c>
      <c r="B2182" s="13" t="s">
        <v>1933</v>
      </c>
      <c r="C2182" s="14" t="n">
        <v>45855</v>
      </c>
      <c r="D2182" s="15" t="n">
        <v>18.5</v>
      </c>
    </row>
    <row r="2183" customFormat="false" ht="15" hidden="false" customHeight="false" outlineLevel="0" collapsed="false">
      <c r="A2183" s="13" t="s">
        <v>3323</v>
      </c>
      <c r="B2183" s="13" t="s">
        <v>188</v>
      </c>
      <c r="C2183" s="14" t="n">
        <v>45855</v>
      </c>
      <c r="D2183" s="15" t="n">
        <v>17.04</v>
      </c>
    </row>
    <row r="2184" customFormat="false" ht="15" hidden="false" customHeight="false" outlineLevel="0" collapsed="false">
      <c r="A2184" s="13" t="s">
        <v>3324</v>
      </c>
      <c r="B2184" s="13" t="s">
        <v>3325</v>
      </c>
      <c r="C2184" s="14" t="n">
        <v>45855</v>
      </c>
      <c r="D2184" s="15" t="n">
        <v>19.5</v>
      </c>
    </row>
    <row r="2185" customFormat="false" ht="15" hidden="false" customHeight="false" outlineLevel="0" collapsed="false">
      <c r="A2185" s="13" t="s">
        <v>3326</v>
      </c>
      <c r="B2185" s="13" t="s">
        <v>1116</v>
      </c>
      <c r="C2185" s="14" t="n">
        <v>45855</v>
      </c>
      <c r="D2185" s="15" t="n">
        <v>50.21</v>
      </c>
    </row>
    <row r="2186" customFormat="false" ht="15" hidden="false" customHeight="false" outlineLevel="0" collapsed="false">
      <c r="A2186" s="13" t="s">
        <v>3327</v>
      </c>
      <c r="B2186" s="13" t="s">
        <v>1484</v>
      </c>
      <c r="C2186" s="14" t="n">
        <v>45855</v>
      </c>
      <c r="D2186" s="15" t="n">
        <v>39.39</v>
      </c>
    </row>
    <row r="2187" customFormat="false" ht="15" hidden="false" customHeight="false" outlineLevel="0" collapsed="false">
      <c r="A2187" s="13" t="s">
        <v>3328</v>
      </c>
      <c r="B2187" s="13" t="s">
        <v>3106</v>
      </c>
      <c r="C2187" s="14" t="n">
        <v>45856</v>
      </c>
      <c r="D2187" s="15" t="n">
        <v>42.99</v>
      </c>
    </row>
    <row r="2188" customFormat="false" ht="15" hidden="false" customHeight="false" outlineLevel="0" collapsed="false">
      <c r="A2188" s="13" t="s">
        <v>3329</v>
      </c>
      <c r="B2188" s="13" t="s">
        <v>3330</v>
      </c>
      <c r="C2188" s="14" t="n">
        <v>45856</v>
      </c>
      <c r="D2188" s="15" t="n">
        <v>27.08</v>
      </c>
    </row>
    <row r="2189" customFormat="false" ht="15" hidden="false" customHeight="false" outlineLevel="0" collapsed="false">
      <c r="A2189" s="13" t="s">
        <v>3331</v>
      </c>
      <c r="B2189" s="13" t="s">
        <v>3332</v>
      </c>
      <c r="C2189" s="14" t="n">
        <v>45856</v>
      </c>
      <c r="D2189" s="15" t="n">
        <v>43.4</v>
      </c>
    </row>
    <row r="2190" customFormat="false" ht="15" hidden="false" customHeight="false" outlineLevel="0" collapsed="false">
      <c r="A2190" s="13" t="s">
        <v>3333</v>
      </c>
      <c r="B2190" s="13" t="s">
        <v>837</v>
      </c>
      <c r="C2190" s="14" t="n">
        <v>45856</v>
      </c>
      <c r="D2190" s="15" t="n">
        <v>55.44</v>
      </c>
    </row>
    <row r="2191" customFormat="false" ht="15" hidden="false" customHeight="false" outlineLevel="0" collapsed="false">
      <c r="A2191" s="13" t="s">
        <v>3334</v>
      </c>
      <c r="B2191" s="13" t="s">
        <v>2410</v>
      </c>
      <c r="C2191" s="14" t="n">
        <v>45856</v>
      </c>
      <c r="D2191" s="15" t="n">
        <v>40.15</v>
      </c>
    </row>
    <row r="2192" customFormat="false" ht="15" hidden="false" customHeight="false" outlineLevel="0" collapsed="false">
      <c r="A2192" s="13" t="s">
        <v>3335</v>
      </c>
      <c r="B2192" s="13" t="s">
        <v>1297</v>
      </c>
      <c r="C2192" s="14" t="n">
        <v>45856</v>
      </c>
      <c r="D2192" s="15" t="n">
        <v>64.14</v>
      </c>
    </row>
    <row r="2193" customFormat="false" ht="15" hidden="false" customHeight="false" outlineLevel="0" collapsed="false">
      <c r="A2193" s="13" t="s">
        <v>3336</v>
      </c>
      <c r="B2193" s="13" t="s">
        <v>1773</v>
      </c>
      <c r="C2193" s="14" t="n">
        <v>45856</v>
      </c>
      <c r="D2193" s="15" t="n">
        <v>32.16</v>
      </c>
    </row>
    <row r="2194" customFormat="false" ht="15" hidden="false" customHeight="false" outlineLevel="0" collapsed="false">
      <c r="A2194" s="13" t="s">
        <v>3337</v>
      </c>
      <c r="B2194" s="13" t="s">
        <v>2287</v>
      </c>
      <c r="C2194" s="14" t="n">
        <v>45856</v>
      </c>
      <c r="D2194" s="15" t="n">
        <v>47.2</v>
      </c>
    </row>
    <row r="2195" customFormat="false" ht="15" hidden="false" customHeight="false" outlineLevel="0" collapsed="false">
      <c r="A2195" s="13" t="s">
        <v>3338</v>
      </c>
      <c r="B2195" s="13" t="s">
        <v>1277</v>
      </c>
      <c r="C2195" s="14" t="n">
        <v>45856</v>
      </c>
      <c r="D2195" s="15" t="n">
        <v>37.21</v>
      </c>
    </row>
    <row r="2196" customFormat="false" ht="15" hidden="false" customHeight="false" outlineLevel="0" collapsed="false">
      <c r="A2196" s="13" t="s">
        <v>3339</v>
      </c>
      <c r="B2196" s="13" t="s">
        <v>909</v>
      </c>
      <c r="C2196" s="14" t="n">
        <v>45857</v>
      </c>
      <c r="D2196" s="15" t="n">
        <v>37.47</v>
      </c>
    </row>
    <row r="2197" customFormat="false" ht="15" hidden="false" customHeight="false" outlineLevel="0" collapsed="false">
      <c r="A2197" s="13" t="s">
        <v>3340</v>
      </c>
      <c r="B2197" s="13" t="s">
        <v>3341</v>
      </c>
      <c r="C2197" s="14" t="n">
        <v>45857</v>
      </c>
      <c r="D2197" s="15" t="n">
        <v>26.93</v>
      </c>
    </row>
    <row r="2198" customFormat="false" ht="15" hidden="false" customHeight="false" outlineLevel="0" collapsed="false">
      <c r="A2198" s="13" t="s">
        <v>3342</v>
      </c>
      <c r="B2198" s="13" t="s">
        <v>2142</v>
      </c>
      <c r="C2198" s="14" t="n">
        <v>45857</v>
      </c>
      <c r="D2198" s="15" t="n">
        <v>50.78</v>
      </c>
    </row>
    <row r="2199" customFormat="false" ht="15" hidden="false" customHeight="false" outlineLevel="0" collapsed="false">
      <c r="A2199" s="13" t="s">
        <v>3343</v>
      </c>
      <c r="B2199" s="13" t="s">
        <v>1279</v>
      </c>
      <c r="C2199" s="14" t="n">
        <v>45857</v>
      </c>
      <c r="D2199" s="15" t="n">
        <v>34.57</v>
      </c>
    </row>
    <row r="2200" customFormat="false" ht="15" hidden="false" customHeight="false" outlineLevel="0" collapsed="false">
      <c r="A2200" s="13" t="s">
        <v>3344</v>
      </c>
      <c r="B2200" s="13" t="s">
        <v>1479</v>
      </c>
      <c r="C2200" s="14" t="n">
        <v>45857</v>
      </c>
      <c r="D2200" s="15" t="n">
        <v>37.74</v>
      </c>
    </row>
    <row r="2201" customFormat="false" ht="15" hidden="false" customHeight="false" outlineLevel="0" collapsed="false">
      <c r="A2201" s="13" t="s">
        <v>3345</v>
      </c>
      <c r="B2201" s="13" t="s">
        <v>640</v>
      </c>
      <c r="C2201" s="14" t="n">
        <v>45857</v>
      </c>
      <c r="D2201" s="15" t="n">
        <v>71.81</v>
      </c>
    </row>
    <row r="2202" customFormat="false" ht="15" hidden="false" customHeight="false" outlineLevel="0" collapsed="false">
      <c r="A2202" s="13" t="s">
        <v>3346</v>
      </c>
      <c r="B2202" s="13" t="s">
        <v>3347</v>
      </c>
      <c r="C2202" s="14" t="n">
        <v>45857</v>
      </c>
      <c r="D2202" s="15" t="n">
        <v>31.53</v>
      </c>
    </row>
    <row r="2203" customFormat="false" ht="15" hidden="false" customHeight="false" outlineLevel="0" collapsed="false">
      <c r="A2203" s="13" t="s">
        <v>3348</v>
      </c>
      <c r="B2203" s="13" t="s">
        <v>480</v>
      </c>
      <c r="C2203" s="14" t="n">
        <v>45857</v>
      </c>
      <c r="D2203" s="15" t="n">
        <v>60.58</v>
      </c>
    </row>
    <row r="2204" customFormat="false" ht="15" hidden="false" customHeight="false" outlineLevel="0" collapsed="false">
      <c r="A2204" s="13" t="s">
        <v>3349</v>
      </c>
      <c r="B2204" s="13" t="s">
        <v>116</v>
      </c>
      <c r="C2204" s="14" t="n">
        <v>45857</v>
      </c>
      <c r="D2204" s="15" t="n">
        <v>43.91</v>
      </c>
    </row>
    <row r="2205" customFormat="false" ht="15" hidden="false" customHeight="false" outlineLevel="0" collapsed="false">
      <c r="A2205" s="13" t="s">
        <v>3350</v>
      </c>
      <c r="B2205" s="13" t="s">
        <v>2536</v>
      </c>
      <c r="C2205" s="14" t="n">
        <v>45857</v>
      </c>
      <c r="D2205" s="15" t="n">
        <v>35.05</v>
      </c>
    </row>
    <row r="2206" customFormat="false" ht="15" hidden="false" customHeight="false" outlineLevel="0" collapsed="false">
      <c r="A2206" s="13" t="s">
        <v>3351</v>
      </c>
      <c r="B2206" s="13" t="s">
        <v>1569</v>
      </c>
      <c r="C2206" s="14" t="n">
        <v>45858</v>
      </c>
      <c r="D2206" s="15" t="n">
        <v>29.16</v>
      </c>
    </row>
    <row r="2207" customFormat="false" ht="15" hidden="false" customHeight="false" outlineLevel="0" collapsed="false">
      <c r="A2207" s="13" t="s">
        <v>3352</v>
      </c>
      <c r="B2207" s="13" t="s">
        <v>1720</v>
      </c>
      <c r="C2207" s="14" t="n">
        <v>45858</v>
      </c>
      <c r="D2207" s="15" t="n">
        <v>56.36</v>
      </c>
    </row>
    <row r="2208" customFormat="false" ht="15" hidden="false" customHeight="false" outlineLevel="0" collapsed="false">
      <c r="A2208" s="13" t="s">
        <v>3353</v>
      </c>
      <c r="B2208" s="13" t="s">
        <v>897</v>
      </c>
      <c r="C2208" s="14" t="n">
        <v>45858</v>
      </c>
      <c r="D2208" s="15" t="n">
        <v>22.26</v>
      </c>
    </row>
    <row r="2209" customFormat="false" ht="15" hidden="false" customHeight="false" outlineLevel="0" collapsed="false">
      <c r="A2209" s="13" t="s">
        <v>3354</v>
      </c>
      <c r="B2209" s="13" t="s">
        <v>3355</v>
      </c>
      <c r="C2209" s="14" t="n">
        <v>45858</v>
      </c>
      <c r="D2209" s="15" t="n">
        <v>31.54</v>
      </c>
    </row>
    <row r="2210" customFormat="false" ht="15" hidden="false" customHeight="false" outlineLevel="0" collapsed="false">
      <c r="A2210" s="13" t="s">
        <v>3356</v>
      </c>
      <c r="B2210" s="13" t="s">
        <v>1822</v>
      </c>
      <c r="C2210" s="14" t="n">
        <v>45858</v>
      </c>
      <c r="D2210" s="15" t="n">
        <v>29.54</v>
      </c>
    </row>
    <row r="2211" customFormat="false" ht="15" hidden="false" customHeight="false" outlineLevel="0" collapsed="false">
      <c r="A2211" s="13" t="s">
        <v>3357</v>
      </c>
      <c r="B2211" s="13" t="s">
        <v>590</v>
      </c>
      <c r="C2211" s="14" t="n">
        <v>45858</v>
      </c>
      <c r="D2211" s="15" t="n">
        <v>35.12</v>
      </c>
    </row>
    <row r="2212" customFormat="false" ht="15" hidden="false" customHeight="false" outlineLevel="0" collapsed="false">
      <c r="A2212" s="13" t="s">
        <v>3358</v>
      </c>
      <c r="B2212" s="13" t="s">
        <v>842</v>
      </c>
      <c r="C2212" s="14" t="n">
        <v>45858</v>
      </c>
      <c r="D2212" s="15" t="n">
        <v>107.84</v>
      </c>
    </row>
    <row r="2213" customFormat="false" ht="15" hidden="false" customHeight="false" outlineLevel="0" collapsed="false">
      <c r="A2213" s="13" t="s">
        <v>3359</v>
      </c>
      <c r="B2213" s="13" t="s">
        <v>3360</v>
      </c>
      <c r="C2213" s="14" t="n">
        <v>45858</v>
      </c>
      <c r="D2213" s="15" t="n">
        <v>33.32</v>
      </c>
    </row>
    <row r="2214" customFormat="false" ht="15" hidden="false" customHeight="false" outlineLevel="0" collapsed="false">
      <c r="A2214" s="13" t="s">
        <v>3361</v>
      </c>
      <c r="B2214" s="13" t="s">
        <v>3362</v>
      </c>
      <c r="C2214" s="14" t="n">
        <v>45858</v>
      </c>
      <c r="D2214" s="15" t="n">
        <v>47.27</v>
      </c>
    </row>
    <row r="2215" customFormat="false" ht="15" hidden="false" customHeight="false" outlineLevel="0" collapsed="false">
      <c r="A2215" s="13" t="s">
        <v>3363</v>
      </c>
      <c r="B2215" s="13" t="s">
        <v>525</v>
      </c>
      <c r="C2215" s="14" t="n">
        <v>45858</v>
      </c>
      <c r="D2215" s="15" t="n">
        <v>26.46</v>
      </c>
    </row>
    <row r="2216" customFormat="false" ht="15" hidden="false" customHeight="false" outlineLevel="0" collapsed="false">
      <c r="A2216" s="13" t="s">
        <v>3364</v>
      </c>
      <c r="B2216" s="13" t="s">
        <v>3365</v>
      </c>
      <c r="C2216" s="14" t="n">
        <v>45858</v>
      </c>
      <c r="D2216" s="15" t="n">
        <v>21.78</v>
      </c>
    </row>
    <row r="2217" customFormat="false" ht="15" hidden="false" customHeight="false" outlineLevel="0" collapsed="false">
      <c r="A2217" s="13" t="s">
        <v>3366</v>
      </c>
      <c r="B2217" s="13" t="s">
        <v>2190</v>
      </c>
      <c r="C2217" s="14" t="n">
        <v>45858</v>
      </c>
      <c r="D2217" s="15" t="n">
        <v>43.33</v>
      </c>
    </row>
    <row r="2218" customFormat="false" ht="15" hidden="false" customHeight="false" outlineLevel="0" collapsed="false">
      <c r="A2218" s="13" t="s">
        <v>3367</v>
      </c>
      <c r="B2218" s="13" t="s">
        <v>1430</v>
      </c>
      <c r="C2218" s="14" t="n">
        <v>45858</v>
      </c>
      <c r="D2218" s="15" t="n">
        <v>30.15</v>
      </c>
    </row>
    <row r="2219" customFormat="false" ht="15" hidden="false" customHeight="false" outlineLevel="0" collapsed="false">
      <c r="A2219" s="13" t="s">
        <v>3368</v>
      </c>
      <c r="B2219" s="13" t="s">
        <v>1992</v>
      </c>
      <c r="C2219" s="14" t="n">
        <v>45859</v>
      </c>
      <c r="D2219" s="15" t="n">
        <v>29.5</v>
      </c>
    </row>
    <row r="2220" customFormat="false" ht="15" hidden="false" customHeight="false" outlineLevel="0" collapsed="false">
      <c r="A2220" s="13" t="s">
        <v>3369</v>
      </c>
      <c r="B2220" s="13" t="s">
        <v>1699</v>
      </c>
      <c r="C2220" s="14" t="n">
        <v>45859</v>
      </c>
      <c r="D2220" s="15" t="n">
        <v>34.06</v>
      </c>
    </row>
    <row r="2221" customFormat="false" ht="15" hidden="false" customHeight="false" outlineLevel="0" collapsed="false">
      <c r="A2221" s="13" t="s">
        <v>3370</v>
      </c>
      <c r="B2221" s="13" t="s">
        <v>233</v>
      </c>
      <c r="C2221" s="14" t="n">
        <v>45859</v>
      </c>
      <c r="D2221" s="15" t="n">
        <v>39.43</v>
      </c>
    </row>
    <row r="2222" customFormat="false" ht="15" hidden="false" customHeight="false" outlineLevel="0" collapsed="false">
      <c r="A2222" s="13" t="s">
        <v>3371</v>
      </c>
      <c r="B2222" s="13" t="s">
        <v>3372</v>
      </c>
      <c r="C2222" s="14" t="n">
        <v>45859</v>
      </c>
      <c r="D2222" s="15" t="n">
        <v>49.76</v>
      </c>
    </row>
    <row r="2223" customFormat="false" ht="15" hidden="false" customHeight="false" outlineLevel="0" collapsed="false">
      <c r="A2223" s="13" t="s">
        <v>3373</v>
      </c>
      <c r="B2223" s="13" t="s">
        <v>3374</v>
      </c>
      <c r="C2223" s="14" t="n">
        <v>45859</v>
      </c>
      <c r="D2223" s="15" t="n">
        <v>62.09</v>
      </c>
    </row>
    <row r="2224" customFormat="false" ht="15" hidden="false" customHeight="false" outlineLevel="0" collapsed="false">
      <c r="A2224" s="13" t="s">
        <v>3375</v>
      </c>
      <c r="B2224" s="13" t="s">
        <v>3376</v>
      </c>
      <c r="C2224" s="14" t="n">
        <v>45859</v>
      </c>
      <c r="D2224" s="15" t="n">
        <v>35.5</v>
      </c>
    </row>
    <row r="2225" customFormat="false" ht="15" hidden="false" customHeight="false" outlineLevel="0" collapsed="false">
      <c r="A2225" s="13" t="s">
        <v>3377</v>
      </c>
      <c r="B2225" s="13" t="s">
        <v>3378</v>
      </c>
      <c r="C2225" s="14" t="n">
        <v>45859</v>
      </c>
      <c r="D2225" s="15" t="n">
        <v>26.04</v>
      </c>
    </row>
    <row r="2226" customFormat="false" ht="15" hidden="false" customHeight="false" outlineLevel="0" collapsed="false">
      <c r="A2226" s="13" t="s">
        <v>3379</v>
      </c>
      <c r="B2226" s="13" t="s">
        <v>1074</v>
      </c>
      <c r="C2226" s="14" t="n">
        <v>45859</v>
      </c>
      <c r="D2226" s="15" t="n">
        <v>36.56</v>
      </c>
    </row>
    <row r="2227" customFormat="false" ht="15" hidden="false" customHeight="false" outlineLevel="0" collapsed="false">
      <c r="A2227" s="13" t="s">
        <v>3380</v>
      </c>
      <c r="B2227" s="13" t="s">
        <v>1653</v>
      </c>
      <c r="C2227" s="14" t="n">
        <v>45859</v>
      </c>
      <c r="D2227" s="15" t="n">
        <v>35.3</v>
      </c>
    </row>
    <row r="2228" customFormat="false" ht="15" hidden="false" customHeight="false" outlineLevel="0" collapsed="false">
      <c r="A2228" s="13" t="s">
        <v>3381</v>
      </c>
      <c r="B2228" s="13" t="s">
        <v>1004</v>
      </c>
      <c r="C2228" s="14" t="n">
        <v>45860</v>
      </c>
      <c r="D2228" s="15" t="n">
        <v>46.01</v>
      </c>
    </row>
    <row r="2229" customFormat="false" ht="15" hidden="false" customHeight="false" outlineLevel="0" collapsed="false">
      <c r="A2229" s="13" t="s">
        <v>3382</v>
      </c>
      <c r="B2229" s="13" t="s">
        <v>1531</v>
      </c>
      <c r="C2229" s="14" t="n">
        <v>45860</v>
      </c>
      <c r="D2229" s="15" t="n">
        <v>27.16</v>
      </c>
    </row>
    <row r="2230" customFormat="false" ht="15" hidden="false" customHeight="false" outlineLevel="0" collapsed="false">
      <c r="A2230" s="13" t="s">
        <v>3383</v>
      </c>
      <c r="B2230" s="13" t="s">
        <v>3384</v>
      </c>
      <c r="C2230" s="14" t="n">
        <v>45860</v>
      </c>
      <c r="D2230" s="15" t="n">
        <v>42.53</v>
      </c>
    </row>
    <row r="2231" customFormat="false" ht="15" hidden="false" customHeight="false" outlineLevel="0" collapsed="false">
      <c r="A2231" s="13" t="s">
        <v>3385</v>
      </c>
      <c r="B2231" s="13" t="s">
        <v>3386</v>
      </c>
      <c r="C2231" s="14" t="n">
        <v>45860</v>
      </c>
      <c r="D2231" s="15" t="n">
        <v>32.99</v>
      </c>
    </row>
    <row r="2232" customFormat="false" ht="15" hidden="false" customHeight="false" outlineLevel="0" collapsed="false">
      <c r="A2232" s="13" t="s">
        <v>3387</v>
      </c>
      <c r="B2232" s="13" t="s">
        <v>1856</v>
      </c>
      <c r="C2232" s="14" t="n">
        <v>45860</v>
      </c>
      <c r="D2232" s="15" t="n">
        <v>21.5</v>
      </c>
    </row>
    <row r="2233" customFormat="false" ht="15" hidden="false" customHeight="false" outlineLevel="0" collapsed="false">
      <c r="A2233" s="13" t="s">
        <v>3388</v>
      </c>
      <c r="B2233" s="13" t="s">
        <v>3389</v>
      </c>
      <c r="C2233" s="14" t="n">
        <v>45860</v>
      </c>
      <c r="D2233" s="15" t="n">
        <v>18.64</v>
      </c>
    </row>
    <row r="2234" customFormat="false" ht="15" hidden="false" customHeight="false" outlineLevel="0" collapsed="false">
      <c r="A2234" s="13" t="s">
        <v>3390</v>
      </c>
      <c r="B2234" s="13" t="s">
        <v>3391</v>
      </c>
      <c r="C2234" s="14" t="n">
        <v>45860</v>
      </c>
      <c r="D2234" s="15" t="n">
        <v>17.39</v>
      </c>
    </row>
    <row r="2235" customFormat="false" ht="15" hidden="false" customHeight="false" outlineLevel="0" collapsed="false">
      <c r="A2235" s="13" t="s">
        <v>3392</v>
      </c>
      <c r="B2235" s="13" t="s">
        <v>1622</v>
      </c>
      <c r="C2235" s="14" t="n">
        <v>45861</v>
      </c>
      <c r="D2235" s="15" t="n">
        <v>35.49</v>
      </c>
    </row>
    <row r="2236" customFormat="false" ht="15" hidden="false" customHeight="false" outlineLevel="0" collapsed="false">
      <c r="A2236" s="13" t="s">
        <v>3393</v>
      </c>
      <c r="B2236" s="13" t="s">
        <v>198</v>
      </c>
      <c r="C2236" s="14" t="n">
        <v>45861</v>
      </c>
      <c r="D2236" s="15" t="n">
        <v>86.7</v>
      </c>
    </row>
    <row r="2237" customFormat="false" ht="15" hidden="false" customHeight="false" outlineLevel="0" collapsed="false">
      <c r="A2237" s="13" t="s">
        <v>3394</v>
      </c>
      <c r="B2237" s="13" t="s">
        <v>2657</v>
      </c>
      <c r="C2237" s="14" t="n">
        <v>45861</v>
      </c>
      <c r="D2237" s="15" t="n">
        <v>44.39</v>
      </c>
    </row>
    <row r="2238" customFormat="false" ht="15" hidden="false" customHeight="false" outlineLevel="0" collapsed="false">
      <c r="A2238" s="13" t="s">
        <v>3395</v>
      </c>
      <c r="B2238" s="13" t="s">
        <v>618</v>
      </c>
      <c r="C2238" s="14" t="n">
        <v>45861</v>
      </c>
      <c r="D2238" s="15" t="n">
        <v>28.89</v>
      </c>
    </row>
    <row r="2239" customFormat="false" ht="15" hidden="false" customHeight="false" outlineLevel="0" collapsed="false">
      <c r="A2239" s="13" t="s">
        <v>3396</v>
      </c>
      <c r="B2239" s="13" t="s">
        <v>2786</v>
      </c>
      <c r="C2239" s="14" t="n">
        <v>45861</v>
      </c>
      <c r="D2239" s="15" t="n">
        <v>40.93</v>
      </c>
    </row>
    <row r="2240" customFormat="false" ht="15" hidden="false" customHeight="false" outlineLevel="0" collapsed="false">
      <c r="A2240" s="13" t="s">
        <v>3397</v>
      </c>
      <c r="B2240" s="13" t="s">
        <v>1462</v>
      </c>
      <c r="C2240" s="14" t="n">
        <v>45861</v>
      </c>
      <c r="D2240" s="15" t="n">
        <v>59.33</v>
      </c>
    </row>
    <row r="2241" customFormat="false" ht="15" hidden="false" customHeight="false" outlineLevel="0" collapsed="false">
      <c r="A2241" s="13" t="s">
        <v>3398</v>
      </c>
      <c r="B2241" s="13" t="s">
        <v>3399</v>
      </c>
      <c r="C2241" s="14" t="n">
        <v>45861</v>
      </c>
      <c r="D2241" s="15" t="n">
        <v>19.79</v>
      </c>
    </row>
    <row r="2242" customFormat="false" ht="15" hidden="false" customHeight="false" outlineLevel="0" collapsed="false">
      <c r="A2242" s="13" t="s">
        <v>3400</v>
      </c>
      <c r="B2242" s="13" t="s">
        <v>3401</v>
      </c>
      <c r="C2242" s="14" t="n">
        <v>45861</v>
      </c>
      <c r="D2242" s="15" t="n">
        <v>38.78</v>
      </c>
    </row>
    <row r="2243" customFormat="false" ht="15" hidden="false" customHeight="false" outlineLevel="0" collapsed="false">
      <c r="A2243" s="13" t="s">
        <v>3402</v>
      </c>
      <c r="B2243" s="13" t="s">
        <v>498</v>
      </c>
      <c r="C2243" s="14" t="n">
        <v>45861</v>
      </c>
      <c r="D2243" s="15" t="n">
        <v>49.89</v>
      </c>
    </row>
    <row r="2244" customFormat="false" ht="15" hidden="false" customHeight="false" outlineLevel="0" collapsed="false">
      <c r="A2244" s="13" t="s">
        <v>3403</v>
      </c>
      <c r="B2244" s="13" t="s">
        <v>3404</v>
      </c>
      <c r="C2244" s="14" t="n">
        <v>45862</v>
      </c>
      <c r="D2244" s="15" t="n">
        <v>28.02</v>
      </c>
    </row>
    <row r="2245" customFormat="false" ht="15" hidden="false" customHeight="false" outlineLevel="0" collapsed="false">
      <c r="A2245" s="13" t="s">
        <v>3405</v>
      </c>
      <c r="B2245" s="13" t="s">
        <v>3406</v>
      </c>
      <c r="C2245" s="14" t="n">
        <v>45862</v>
      </c>
      <c r="D2245" s="15" t="n">
        <v>17.47</v>
      </c>
    </row>
    <row r="2246" customFormat="false" ht="15" hidden="false" customHeight="false" outlineLevel="0" collapsed="false">
      <c r="A2246" s="13" t="s">
        <v>3407</v>
      </c>
      <c r="B2246" s="13" t="s">
        <v>1727</v>
      </c>
      <c r="C2246" s="14" t="n">
        <v>45862</v>
      </c>
      <c r="D2246" s="15" t="n">
        <v>35.47</v>
      </c>
    </row>
    <row r="2247" customFormat="false" ht="15" hidden="false" customHeight="false" outlineLevel="0" collapsed="false">
      <c r="A2247" s="13" t="s">
        <v>3408</v>
      </c>
      <c r="B2247" s="13" t="s">
        <v>2041</v>
      </c>
      <c r="C2247" s="14" t="n">
        <v>45862</v>
      </c>
      <c r="D2247" s="15" t="n">
        <v>41.79</v>
      </c>
    </row>
    <row r="2248" customFormat="false" ht="15" hidden="false" customHeight="false" outlineLevel="0" collapsed="false">
      <c r="A2248" s="13" t="s">
        <v>3409</v>
      </c>
      <c r="B2248" s="13" t="s">
        <v>3410</v>
      </c>
      <c r="C2248" s="14" t="n">
        <v>45862</v>
      </c>
      <c r="D2248" s="15" t="n">
        <v>31.21</v>
      </c>
    </row>
    <row r="2249" customFormat="false" ht="15" hidden="false" customHeight="false" outlineLevel="0" collapsed="false">
      <c r="A2249" s="13" t="s">
        <v>3411</v>
      </c>
      <c r="B2249" s="13" t="s">
        <v>1369</v>
      </c>
      <c r="C2249" s="14" t="n">
        <v>45862</v>
      </c>
      <c r="D2249" s="15" t="n">
        <v>26.99</v>
      </c>
    </row>
    <row r="2250" customFormat="false" ht="15" hidden="false" customHeight="false" outlineLevel="0" collapsed="false">
      <c r="A2250" s="13" t="s">
        <v>3412</v>
      </c>
      <c r="B2250" s="13" t="s">
        <v>3413</v>
      </c>
      <c r="C2250" s="14" t="n">
        <v>45862</v>
      </c>
      <c r="D2250" s="15" t="n">
        <v>62.35</v>
      </c>
    </row>
    <row r="2251" customFormat="false" ht="15" hidden="false" customHeight="false" outlineLevel="0" collapsed="false">
      <c r="A2251" s="13" t="s">
        <v>3414</v>
      </c>
      <c r="B2251" s="13" t="s">
        <v>2089</v>
      </c>
      <c r="C2251" s="14" t="n">
        <v>45862</v>
      </c>
      <c r="D2251" s="15" t="n">
        <v>49.04</v>
      </c>
    </row>
    <row r="2252" customFormat="false" ht="15" hidden="false" customHeight="false" outlineLevel="0" collapsed="false">
      <c r="A2252" s="13" t="s">
        <v>3415</v>
      </c>
      <c r="B2252" s="13" t="s">
        <v>3416</v>
      </c>
      <c r="C2252" s="14" t="n">
        <v>45862</v>
      </c>
      <c r="D2252" s="15" t="n">
        <v>67.78</v>
      </c>
    </row>
    <row r="2253" customFormat="false" ht="15" hidden="false" customHeight="false" outlineLevel="0" collapsed="false">
      <c r="A2253" s="13" t="s">
        <v>3417</v>
      </c>
      <c r="B2253" s="13" t="s">
        <v>3418</v>
      </c>
      <c r="C2253" s="14" t="n">
        <v>45863</v>
      </c>
      <c r="D2253" s="15" t="n">
        <v>29.93</v>
      </c>
    </row>
    <row r="2254" customFormat="false" ht="15" hidden="false" customHeight="false" outlineLevel="0" collapsed="false">
      <c r="A2254" s="13" t="s">
        <v>3419</v>
      </c>
      <c r="B2254" s="13" t="s">
        <v>3420</v>
      </c>
      <c r="C2254" s="14" t="n">
        <v>45863</v>
      </c>
      <c r="D2254" s="15" t="n">
        <v>36.52</v>
      </c>
    </row>
    <row r="2255" customFormat="false" ht="15" hidden="false" customHeight="false" outlineLevel="0" collapsed="false">
      <c r="A2255" s="13" t="s">
        <v>3421</v>
      </c>
      <c r="B2255" s="13" t="s">
        <v>3422</v>
      </c>
      <c r="C2255" s="14" t="n">
        <v>45863</v>
      </c>
      <c r="D2255" s="15" t="n">
        <v>34.2</v>
      </c>
    </row>
    <row r="2256" customFormat="false" ht="15" hidden="false" customHeight="false" outlineLevel="0" collapsed="false">
      <c r="A2256" s="13" t="s">
        <v>3423</v>
      </c>
      <c r="B2256" s="13" t="s">
        <v>2199</v>
      </c>
      <c r="C2256" s="14" t="n">
        <v>45863</v>
      </c>
      <c r="D2256" s="15" t="n">
        <v>100.81</v>
      </c>
    </row>
    <row r="2257" customFormat="false" ht="15" hidden="false" customHeight="false" outlineLevel="0" collapsed="false">
      <c r="A2257" s="13" t="s">
        <v>3424</v>
      </c>
      <c r="B2257" s="13" t="s">
        <v>2104</v>
      </c>
      <c r="C2257" s="14" t="n">
        <v>45863</v>
      </c>
      <c r="D2257" s="15" t="n">
        <v>84.89</v>
      </c>
    </row>
    <row r="2258" customFormat="false" ht="15" hidden="false" customHeight="false" outlineLevel="0" collapsed="false">
      <c r="A2258" s="13" t="s">
        <v>3425</v>
      </c>
      <c r="B2258" s="13" t="s">
        <v>2958</v>
      </c>
      <c r="C2258" s="14" t="n">
        <v>45863</v>
      </c>
      <c r="D2258" s="15" t="n">
        <v>58.41</v>
      </c>
    </row>
    <row r="2259" customFormat="false" ht="15" hidden="false" customHeight="false" outlineLevel="0" collapsed="false">
      <c r="A2259" s="13" t="s">
        <v>3426</v>
      </c>
      <c r="B2259" s="13" t="s">
        <v>1645</v>
      </c>
      <c r="C2259" s="14" t="n">
        <v>45863</v>
      </c>
      <c r="D2259" s="15" t="n">
        <v>100.4</v>
      </c>
    </row>
    <row r="2260" customFormat="false" ht="15" hidden="false" customHeight="false" outlineLevel="0" collapsed="false">
      <c r="A2260" s="13" t="s">
        <v>3427</v>
      </c>
      <c r="B2260" s="13" t="s">
        <v>1394</v>
      </c>
      <c r="C2260" s="14" t="n">
        <v>45863</v>
      </c>
      <c r="D2260" s="15" t="n">
        <v>64.69</v>
      </c>
    </row>
    <row r="2261" customFormat="false" ht="15" hidden="false" customHeight="false" outlineLevel="0" collapsed="false">
      <c r="A2261" s="13" t="s">
        <v>3428</v>
      </c>
      <c r="B2261" s="13" t="s">
        <v>1302</v>
      </c>
      <c r="C2261" s="14" t="n">
        <v>45864</v>
      </c>
      <c r="D2261" s="15" t="n">
        <v>28.35</v>
      </c>
    </row>
    <row r="2262" customFormat="false" ht="15" hidden="false" customHeight="false" outlineLevel="0" collapsed="false">
      <c r="A2262" s="13" t="s">
        <v>3429</v>
      </c>
      <c r="B2262" s="13" t="s">
        <v>472</v>
      </c>
      <c r="C2262" s="14" t="n">
        <v>45864</v>
      </c>
      <c r="D2262" s="15" t="n">
        <v>55.23</v>
      </c>
    </row>
    <row r="2263" customFormat="false" ht="15" hidden="false" customHeight="false" outlineLevel="0" collapsed="false">
      <c r="A2263" s="13" t="s">
        <v>3430</v>
      </c>
      <c r="B2263" s="13" t="s">
        <v>1193</v>
      </c>
      <c r="C2263" s="14" t="n">
        <v>45864</v>
      </c>
      <c r="D2263" s="15" t="n">
        <v>41.08</v>
      </c>
    </row>
    <row r="2264" customFormat="false" ht="15" hidden="false" customHeight="false" outlineLevel="0" collapsed="false">
      <c r="A2264" s="13" t="s">
        <v>3431</v>
      </c>
      <c r="B2264" s="13" t="s">
        <v>3432</v>
      </c>
      <c r="C2264" s="14" t="n">
        <v>45864</v>
      </c>
      <c r="D2264" s="15" t="n">
        <v>37.93</v>
      </c>
    </row>
    <row r="2265" customFormat="false" ht="15" hidden="false" customHeight="false" outlineLevel="0" collapsed="false">
      <c r="A2265" s="13" t="s">
        <v>3433</v>
      </c>
      <c r="B2265" s="13" t="s">
        <v>3434</v>
      </c>
      <c r="C2265" s="14" t="n">
        <v>45864</v>
      </c>
      <c r="D2265" s="15" t="n">
        <v>22.01</v>
      </c>
    </row>
    <row r="2266" customFormat="false" ht="15" hidden="false" customHeight="false" outlineLevel="0" collapsed="false">
      <c r="A2266" s="13" t="s">
        <v>3435</v>
      </c>
      <c r="B2266" s="13" t="s">
        <v>3436</v>
      </c>
      <c r="C2266" s="14" t="n">
        <v>45864</v>
      </c>
      <c r="D2266" s="15" t="n">
        <v>31.12</v>
      </c>
    </row>
    <row r="2267" customFormat="false" ht="15" hidden="false" customHeight="false" outlineLevel="0" collapsed="false">
      <c r="A2267" s="13" t="s">
        <v>3437</v>
      </c>
      <c r="B2267" s="13" t="s">
        <v>3438</v>
      </c>
      <c r="C2267" s="14" t="n">
        <v>45864</v>
      </c>
      <c r="D2267" s="15" t="n">
        <v>22.21</v>
      </c>
    </row>
    <row r="2268" customFormat="false" ht="15" hidden="false" customHeight="false" outlineLevel="0" collapsed="false">
      <c r="A2268" s="13" t="s">
        <v>3439</v>
      </c>
      <c r="B2268" s="13" t="s">
        <v>1457</v>
      </c>
      <c r="C2268" s="14" t="n">
        <v>45864</v>
      </c>
      <c r="D2268" s="15" t="n">
        <v>26.83</v>
      </c>
    </row>
    <row r="2269" customFormat="false" ht="15" hidden="false" customHeight="false" outlineLevel="0" collapsed="false">
      <c r="A2269" s="13" t="s">
        <v>3440</v>
      </c>
      <c r="B2269" s="13" t="s">
        <v>3441</v>
      </c>
      <c r="C2269" s="14" t="n">
        <v>45864</v>
      </c>
      <c r="D2269" s="15" t="n">
        <v>45.86</v>
      </c>
    </row>
    <row r="2270" customFormat="false" ht="15" hidden="false" customHeight="false" outlineLevel="0" collapsed="false">
      <c r="A2270" s="13" t="s">
        <v>3442</v>
      </c>
      <c r="B2270" s="13" t="s">
        <v>1782</v>
      </c>
      <c r="C2270" s="14" t="n">
        <v>45864</v>
      </c>
      <c r="D2270" s="15" t="n">
        <v>47.27</v>
      </c>
    </row>
    <row r="2271" customFormat="false" ht="15" hidden="false" customHeight="false" outlineLevel="0" collapsed="false">
      <c r="A2271" s="13" t="s">
        <v>3443</v>
      </c>
      <c r="B2271" s="13" t="s">
        <v>642</v>
      </c>
      <c r="C2271" s="14" t="n">
        <v>45864</v>
      </c>
      <c r="D2271" s="15" t="n">
        <v>24.17</v>
      </c>
    </row>
    <row r="2272" customFormat="false" ht="15" hidden="false" customHeight="false" outlineLevel="0" collapsed="false">
      <c r="A2272" s="13" t="s">
        <v>3444</v>
      </c>
      <c r="B2272" s="13" t="s">
        <v>3445</v>
      </c>
      <c r="C2272" s="14" t="n">
        <v>45865</v>
      </c>
      <c r="D2272" s="15" t="n">
        <v>76.08</v>
      </c>
    </row>
    <row r="2273" customFormat="false" ht="15" hidden="false" customHeight="false" outlineLevel="0" collapsed="false">
      <c r="A2273" s="13" t="s">
        <v>3446</v>
      </c>
      <c r="B2273" s="13" t="s">
        <v>2478</v>
      </c>
      <c r="C2273" s="14" t="n">
        <v>45865</v>
      </c>
      <c r="D2273" s="15" t="n">
        <v>63.58</v>
      </c>
    </row>
    <row r="2274" customFormat="false" ht="15" hidden="false" customHeight="false" outlineLevel="0" collapsed="false">
      <c r="A2274" s="13" t="s">
        <v>3447</v>
      </c>
      <c r="B2274" s="13" t="s">
        <v>697</v>
      </c>
      <c r="C2274" s="14" t="n">
        <v>45865</v>
      </c>
      <c r="D2274" s="15" t="n">
        <v>41.97</v>
      </c>
    </row>
    <row r="2275" customFormat="false" ht="15" hidden="false" customHeight="false" outlineLevel="0" collapsed="false">
      <c r="A2275" s="13" t="s">
        <v>3448</v>
      </c>
      <c r="B2275" s="13" t="s">
        <v>2215</v>
      </c>
      <c r="C2275" s="14" t="n">
        <v>45865</v>
      </c>
      <c r="D2275" s="15" t="n">
        <v>27.28</v>
      </c>
    </row>
    <row r="2276" customFormat="false" ht="15" hidden="false" customHeight="false" outlineLevel="0" collapsed="false">
      <c r="A2276" s="13" t="s">
        <v>3449</v>
      </c>
      <c r="B2276" s="13" t="s">
        <v>3450</v>
      </c>
      <c r="C2276" s="14" t="n">
        <v>45865</v>
      </c>
      <c r="D2276" s="15" t="n">
        <v>43.1</v>
      </c>
    </row>
    <row r="2277" customFormat="false" ht="15" hidden="false" customHeight="false" outlineLevel="0" collapsed="false">
      <c r="A2277" s="13" t="s">
        <v>3451</v>
      </c>
      <c r="B2277" s="13" t="s">
        <v>3452</v>
      </c>
      <c r="C2277" s="14" t="n">
        <v>45865</v>
      </c>
      <c r="D2277" s="15" t="n">
        <v>32.89</v>
      </c>
    </row>
    <row r="2278" customFormat="false" ht="15" hidden="false" customHeight="false" outlineLevel="0" collapsed="false">
      <c r="A2278" s="13" t="s">
        <v>3453</v>
      </c>
      <c r="B2278" s="13" t="s">
        <v>3454</v>
      </c>
      <c r="C2278" s="14" t="n">
        <v>45865</v>
      </c>
      <c r="D2278" s="15" t="n">
        <v>27.45</v>
      </c>
    </row>
    <row r="2279" customFormat="false" ht="15" hidden="false" customHeight="false" outlineLevel="0" collapsed="false">
      <c r="A2279" s="13" t="s">
        <v>3455</v>
      </c>
      <c r="B2279" s="13" t="s">
        <v>3456</v>
      </c>
      <c r="C2279" s="14" t="n">
        <v>45865</v>
      </c>
      <c r="D2279" s="15" t="n">
        <v>29.54</v>
      </c>
    </row>
    <row r="2280" customFormat="false" ht="15" hidden="false" customHeight="false" outlineLevel="0" collapsed="false">
      <c r="A2280" s="13" t="s">
        <v>3457</v>
      </c>
      <c r="B2280" s="13" t="s">
        <v>888</v>
      </c>
      <c r="C2280" s="14" t="n">
        <v>45865</v>
      </c>
      <c r="D2280" s="15" t="n">
        <v>36.17</v>
      </c>
    </row>
    <row r="2281" customFormat="false" ht="15" hidden="false" customHeight="false" outlineLevel="0" collapsed="false">
      <c r="A2281" s="13" t="s">
        <v>3458</v>
      </c>
      <c r="B2281" s="13" t="s">
        <v>3459</v>
      </c>
      <c r="C2281" s="14" t="n">
        <v>45865</v>
      </c>
      <c r="D2281" s="15" t="n">
        <v>20.48</v>
      </c>
    </row>
    <row r="2282" customFormat="false" ht="15" hidden="false" customHeight="false" outlineLevel="0" collapsed="false">
      <c r="A2282" s="13" t="s">
        <v>3460</v>
      </c>
      <c r="B2282" s="13" t="s">
        <v>951</v>
      </c>
      <c r="C2282" s="14" t="n">
        <v>45865</v>
      </c>
      <c r="D2282" s="15" t="n">
        <v>19.07</v>
      </c>
    </row>
    <row r="2283" customFormat="false" ht="15" hidden="false" customHeight="false" outlineLevel="0" collapsed="false">
      <c r="A2283" s="13" t="s">
        <v>3461</v>
      </c>
      <c r="B2283" s="13" t="s">
        <v>1655</v>
      </c>
      <c r="C2283" s="14" t="n">
        <v>45865</v>
      </c>
      <c r="D2283" s="15" t="n">
        <v>62.86</v>
      </c>
    </row>
    <row r="2284" customFormat="false" ht="15" hidden="false" customHeight="false" outlineLevel="0" collapsed="false">
      <c r="A2284" s="13" t="s">
        <v>3462</v>
      </c>
      <c r="B2284" s="13" t="s">
        <v>1923</v>
      </c>
      <c r="C2284" s="14" t="n">
        <v>45865</v>
      </c>
      <c r="D2284" s="15" t="n">
        <v>23.78</v>
      </c>
    </row>
    <row r="2285" customFormat="false" ht="15" hidden="false" customHeight="false" outlineLevel="0" collapsed="false">
      <c r="A2285" s="13" t="s">
        <v>3463</v>
      </c>
      <c r="B2285" s="13" t="s">
        <v>3464</v>
      </c>
      <c r="C2285" s="14" t="n">
        <v>45866</v>
      </c>
      <c r="D2285" s="15" t="n">
        <v>44.09</v>
      </c>
    </row>
    <row r="2286" customFormat="false" ht="15" hidden="false" customHeight="false" outlineLevel="0" collapsed="false">
      <c r="A2286" s="13" t="s">
        <v>3465</v>
      </c>
      <c r="B2286" s="13" t="s">
        <v>3466</v>
      </c>
      <c r="C2286" s="14" t="n">
        <v>45866</v>
      </c>
      <c r="D2286" s="15" t="n">
        <v>33.66</v>
      </c>
    </row>
    <row r="2287" customFormat="false" ht="15" hidden="false" customHeight="false" outlineLevel="0" collapsed="false">
      <c r="A2287" s="13" t="s">
        <v>3467</v>
      </c>
      <c r="B2287" s="13" t="s">
        <v>3468</v>
      </c>
      <c r="C2287" s="14" t="n">
        <v>45866</v>
      </c>
      <c r="D2287" s="15" t="n">
        <v>27.25</v>
      </c>
    </row>
    <row r="2288" customFormat="false" ht="15" hidden="false" customHeight="false" outlineLevel="0" collapsed="false">
      <c r="A2288" s="13" t="s">
        <v>3469</v>
      </c>
      <c r="B2288" s="13" t="s">
        <v>3470</v>
      </c>
      <c r="C2288" s="14" t="n">
        <v>45866</v>
      </c>
      <c r="D2288" s="15" t="n">
        <v>25.87</v>
      </c>
    </row>
    <row r="2289" customFormat="false" ht="15" hidden="false" customHeight="false" outlineLevel="0" collapsed="false">
      <c r="A2289" s="13" t="s">
        <v>3471</v>
      </c>
      <c r="B2289" s="13" t="s">
        <v>3472</v>
      </c>
      <c r="C2289" s="14" t="n">
        <v>45866</v>
      </c>
      <c r="D2289" s="15" t="n">
        <v>40.88</v>
      </c>
    </row>
    <row r="2290" customFormat="false" ht="15" hidden="false" customHeight="false" outlineLevel="0" collapsed="false">
      <c r="A2290" s="13" t="s">
        <v>3473</v>
      </c>
      <c r="B2290" s="13" t="s">
        <v>2370</v>
      </c>
      <c r="C2290" s="14" t="n">
        <v>45866</v>
      </c>
      <c r="D2290" s="15" t="n">
        <v>36.14</v>
      </c>
    </row>
    <row r="2291" customFormat="false" ht="15" hidden="false" customHeight="false" outlineLevel="0" collapsed="false">
      <c r="A2291" s="13" t="s">
        <v>3474</v>
      </c>
      <c r="B2291" s="13" t="s">
        <v>3475</v>
      </c>
      <c r="C2291" s="14" t="n">
        <v>45866</v>
      </c>
      <c r="D2291" s="15" t="n">
        <v>28.93</v>
      </c>
    </row>
    <row r="2292" customFormat="false" ht="15" hidden="false" customHeight="false" outlineLevel="0" collapsed="false">
      <c r="A2292" s="13" t="s">
        <v>3476</v>
      </c>
      <c r="B2292" s="13" t="s">
        <v>1519</v>
      </c>
      <c r="C2292" s="14" t="n">
        <v>45866</v>
      </c>
      <c r="D2292" s="15" t="n">
        <v>56.99</v>
      </c>
    </row>
    <row r="2293" customFormat="false" ht="15" hidden="false" customHeight="false" outlineLevel="0" collapsed="false">
      <c r="A2293" s="13" t="s">
        <v>3477</v>
      </c>
      <c r="B2293" s="13" t="s">
        <v>253</v>
      </c>
      <c r="C2293" s="14" t="n">
        <v>45866</v>
      </c>
      <c r="D2293" s="15" t="n">
        <v>52.72</v>
      </c>
    </row>
    <row r="2294" customFormat="false" ht="15" hidden="false" customHeight="false" outlineLevel="0" collapsed="false">
      <c r="A2294" s="13" t="s">
        <v>3478</v>
      </c>
      <c r="B2294" s="13" t="s">
        <v>1567</v>
      </c>
      <c r="C2294" s="14" t="n">
        <v>45866</v>
      </c>
      <c r="D2294" s="15" t="n">
        <v>52.67</v>
      </c>
    </row>
    <row r="2295" customFormat="false" ht="15" hidden="false" customHeight="false" outlineLevel="0" collapsed="false">
      <c r="A2295" s="13" t="s">
        <v>3479</v>
      </c>
      <c r="B2295" s="13" t="s">
        <v>3480</v>
      </c>
      <c r="C2295" s="14" t="n">
        <v>45866</v>
      </c>
      <c r="D2295" s="15" t="n">
        <v>45.59</v>
      </c>
    </row>
    <row r="2296" customFormat="false" ht="15" hidden="false" customHeight="false" outlineLevel="0" collapsed="false">
      <c r="A2296" s="13" t="s">
        <v>3481</v>
      </c>
      <c r="B2296" s="13" t="s">
        <v>3079</v>
      </c>
      <c r="C2296" s="14" t="n">
        <v>45867</v>
      </c>
      <c r="D2296" s="15" t="n">
        <v>29.97</v>
      </c>
    </row>
    <row r="2297" customFormat="false" ht="15" hidden="false" customHeight="false" outlineLevel="0" collapsed="false">
      <c r="A2297" s="13" t="s">
        <v>3482</v>
      </c>
      <c r="B2297" s="13" t="s">
        <v>3483</v>
      </c>
      <c r="C2297" s="14" t="n">
        <v>45867</v>
      </c>
      <c r="D2297" s="15" t="n">
        <v>34.71</v>
      </c>
    </row>
    <row r="2298" customFormat="false" ht="15" hidden="false" customHeight="false" outlineLevel="0" collapsed="false">
      <c r="A2298" s="13" t="s">
        <v>3484</v>
      </c>
      <c r="B2298" s="13" t="s">
        <v>2239</v>
      </c>
      <c r="C2298" s="14" t="n">
        <v>45867</v>
      </c>
      <c r="D2298" s="15" t="n">
        <v>73.49</v>
      </c>
    </row>
    <row r="2299" customFormat="false" ht="15" hidden="false" customHeight="false" outlineLevel="0" collapsed="false">
      <c r="A2299" s="13" t="s">
        <v>3485</v>
      </c>
      <c r="B2299" s="13" t="s">
        <v>3486</v>
      </c>
      <c r="C2299" s="14" t="n">
        <v>45867</v>
      </c>
      <c r="D2299" s="15" t="n">
        <v>38.2</v>
      </c>
    </row>
    <row r="2300" customFormat="false" ht="15" hidden="false" customHeight="false" outlineLevel="0" collapsed="false">
      <c r="A2300" s="13" t="s">
        <v>3487</v>
      </c>
      <c r="B2300" s="13" t="s">
        <v>1867</v>
      </c>
      <c r="C2300" s="14" t="n">
        <v>45867</v>
      </c>
      <c r="D2300" s="15" t="n">
        <v>27.52</v>
      </c>
    </row>
    <row r="2301" customFormat="false" ht="15" hidden="false" customHeight="false" outlineLevel="0" collapsed="false">
      <c r="A2301" s="13" t="s">
        <v>3488</v>
      </c>
      <c r="B2301" s="13" t="s">
        <v>1616</v>
      </c>
      <c r="C2301" s="14" t="n">
        <v>45867</v>
      </c>
      <c r="D2301" s="15" t="n">
        <v>52.05</v>
      </c>
    </row>
    <row r="2302" customFormat="false" ht="15" hidden="false" customHeight="false" outlineLevel="0" collapsed="false">
      <c r="A2302" s="13" t="s">
        <v>3489</v>
      </c>
      <c r="B2302" s="13" t="s">
        <v>1887</v>
      </c>
      <c r="C2302" s="14" t="n">
        <v>45867</v>
      </c>
      <c r="D2302" s="15" t="n">
        <v>48.18</v>
      </c>
    </row>
    <row r="2303" customFormat="false" ht="15" hidden="false" customHeight="false" outlineLevel="0" collapsed="false">
      <c r="A2303" s="13" t="s">
        <v>3490</v>
      </c>
      <c r="B2303" s="13" t="s">
        <v>364</v>
      </c>
      <c r="C2303" s="14" t="n">
        <v>45867</v>
      </c>
      <c r="D2303" s="15" t="n">
        <v>44.67</v>
      </c>
    </row>
    <row r="2304" customFormat="false" ht="15" hidden="false" customHeight="false" outlineLevel="0" collapsed="false">
      <c r="A2304" s="13" t="s">
        <v>3491</v>
      </c>
      <c r="B2304" s="13" t="s">
        <v>1565</v>
      </c>
      <c r="C2304" s="14" t="n">
        <v>45867</v>
      </c>
      <c r="D2304" s="15" t="n">
        <v>24.83</v>
      </c>
    </row>
    <row r="2305" customFormat="false" ht="15" hidden="false" customHeight="false" outlineLevel="0" collapsed="false">
      <c r="A2305" s="13" t="s">
        <v>3492</v>
      </c>
      <c r="B2305" s="13" t="s">
        <v>52</v>
      </c>
      <c r="C2305" s="14" t="n">
        <v>45867</v>
      </c>
      <c r="D2305" s="15" t="n">
        <v>55.83</v>
      </c>
    </row>
    <row r="2306" customFormat="false" ht="15" hidden="false" customHeight="false" outlineLevel="0" collapsed="false">
      <c r="A2306" s="13" t="s">
        <v>3493</v>
      </c>
      <c r="B2306" s="13" t="s">
        <v>2036</v>
      </c>
      <c r="C2306" s="14" t="n">
        <v>45867</v>
      </c>
      <c r="D2306" s="15" t="n">
        <v>34.41</v>
      </c>
    </row>
    <row r="2307" customFormat="false" ht="15" hidden="false" customHeight="false" outlineLevel="0" collapsed="false">
      <c r="A2307" s="13" t="s">
        <v>3494</v>
      </c>
      <c r="B2307" s="13" t="s">
        <v>1990</v>
      </c>
      <c r="C2307" s="14" t="n">
        <v>45868</v>
      </c>
      <c r="D2307" s="15" t="n">
        <v>53.3</v>
      </c>
    </row>
    <row r="2308" customFormat="false" ht="15" hidden="false" customHeight="false" outlineLevel="0" collapsed="false">
      <c r="A2308" s="13" t="s">
        <v>3495</v>
      </c>
      <c r="B2308" s="13" t="s">
        <v>1697</v>
      </c>
      <c r="C2308" s="14" t="n">
        <v>45868</v>
      </c>
      <c r="D2308" s="15" t="n">
        <v>71.02</v>
      </c>
    </row>
    <row r="2309" customFormat="false" ht="15" hidden="false" customHeight="false" outlineLevel="0" collapsed="false">
      <c r="A2309" s="13" t="s">
        <v>3496</v>
      </c>
      <c r="B2309" s="13" t="s">
        <v>1038</v>
      </c>
      <c r="C2309" s="14" t="n">
        <v>45868</v>
      </c>
      <c r="D2309" s="15" t="n">
        <v>62.65</v>
      </c>
    </row>
    <row r="2310" customFormat="false" ht="15" hidden="false" customHeight="false" outlineLevel="0" collapsed="false">
      <c r="A2310" s="13" t="s">
        <v>3497</v>
      </c>
      <c r="B2310" s="13" t="s">
        <v>970</v>
      </c>
      <c r="C2310" s="14" t="n">
        <v>45868</v>
      </c>
      <c r="D2310" s="15" t="n">
        <v>66.75</v>
      </c>
    </row>
    <row r="2311" customFormat="false" ht="15" hidden="false" customHeight="false" outlineLevel="0" collapsed="false">
      <c r="A2311" s="13" t="s">
        <v>3498</v>
      </c>
      <c r="B2311" s="13" t="s">
        <v>2135</v>
      </c>
      <c r="C2311" s="14" t="n">
        <v>45868</v>
      </c>
      <c r="D2311" s="15" t="n">
        <v>29.49</v>
      </c>
    </row>
    <row r="2312" customFormat="false" ht="15" hidden="false" customHeight="false" outlineLevel="0" collapsed="false">
      <c r="A2312" s="13" t="s">
        <v>3499</v>
      </c>
      <c r="B2312" s="13" t="s">
        <v>1154</v>
      </c>
      <c r="C2312" s="14" t="n">
        <v>45868</v>
      </c>
      <c r="D2312" s="15" t="n">
        <v>51.11</v>
      </c>
    </row>
    <row r="2313" customFormat="false" ht="15" hidden="false" customHeight="false" outlineLevel="0" collapsed="false">
      <c r="A2313" s="13" t="s">
        <v>3500</v>
      </c>
      <c r="B2313" s="13" t="s">
        <v>3501</v>
      </c>
      <c r="C2313" s="14" t="n">
        <v>45868</v>
      </c>
      <c r="D2313" s="15" t="n">
        <v>33.45</v>
      </c>
    </row>
    <row r="2314" customFormat="false" ht="15" hidden="false" customHeight="false" outlineLevel="0" collapsed="false">
      <c r="A2314" s="13" t="s">
        <v>3502</v>
      </c>
      <c r="B2314" s="13" t="s">
        <v>3503</v>
      </c>
      <c r="C2314" s="14" t="n">
        <v>45868</v>
      </c>
      <c r="D2314" s="15" t="n">
        <v>26.57</v>
      </c>
    </row>
    <row r="2315" customFormat="false" ht="15" hidden="false" customHeight="false" outlineLevel="0" collapsed="false">
      <c r="A2315" s="13" t="s">
        <v>3504</v>
      </c>
      <c r="B2315" s="13" t="s">
        <v>3505</v>
      </c>
      <c r="C2315" s="14" t="n">
        <v>45868</v>
      </c>
      <c r="D2315" s="15" t="n">
        <v>16.46</v>
      </c>
    </row>
    <row r="2316" customFormat="false" ht="15" hidden="false" customHeight="false" outlineLevel="0" collapsed="false">
      <c r="A2316" s="13" t="s">
        <v>3506</v>
      </c>
      <c r="B2316" s="13" t="s">
        <v>3507</v>
      </c>
      <c r="C2316" s="14" t="n">
        <v>45868</v>
      </c>
      <c r="D2316" s="15" t="n">
        <v>34.4</v>
      </c>
    </row>
    <row r="2317" customFormat="false" ht="15" hidden="false" customHeight="false" outlineLevel="0" collapsed="false">
      <c r="A2317" s="13" t="s">
        <v>3508</v>
      </c>
      <c r="B2317" s="13" t="s">
        <v>3509</v>
      </c>
      <c r="C2317" s="14" t="n">
        <v>45868</v>
      </c>
      <c r="D2317" s="15" t="n">
        <v>35.02</v>
      </c>
    </row>
    <row r="2318" customFormat="false" ht="15" hidden="false" customHeight="false" outlineLevel="0" collapsed="false">
      <c r="A2318" s="13" t="s">
        <v>3510</v>
      </c>
      <c r="B2318" s="13" t="s">
        <v>2366</v>
      </c>
      <c r="C2318" s="14" t="n">
        <v>45869</v>
      </c>
      <c r="D2318" s="15" t="n">
        <v>56.93</v>
      </c>
    </row>
    <row r="2319" customFormat="false" ht="15" hidden="false" customHeight="false" outlineLevel="0" collapsed="false">
      <c r="A2319" s="13" t="s">
        <v>3511</v>
      </c>
      <c r="B2319" s="13" t="s">
        <v>3512</v>
      </c>
      <c r="C2319" s="14" t="n">
        <v>45869</v>
      </c>
      <c r="D2319" s="15" t="n">
        <v>33.05</v>
      </c>
    </row>
    <row r="2320" customFormat="false" ht="15" hidden="false" customHeight="false" outlineLevel="0" collapsed="false">
      <c r="A2320" s="13" t="s">
        <v>3513</v>
      </c>
      <c r="B2320" s="13" t="s">
        <v>656</v>
      </c>
      <c r="C2320" s="14" t="n">
        <v>45869</v>
      </c>
      <c r="D2320" s="15" t="n">
        <v>28.6</v>
      </c>
    </row>
    <row r="2321" customFormat="false" ht="15" hidden="false" customHeight="false" outlineLevel="0" collapsed="false">
      <c r="A2321" s="13" t="s">
        <v>3514</v>
      </c>
      <c r="B2321" s="13" t="s">
        <v>824</v>
      </c>
      <c r="C2321" s="14" t="n">
        <v>45869</v>
      </c>
      <c r="D2321" s="15" t="n">
        <v>61.66</v>
      </c>
    </row>
    <row r="2322" customFormat="false" ht="15" hidden="false" customHeight="false" outlineLevel="0" collapsed="false">
      <c r="A2322" s="13" t="s">
        <v>3515</v>
      </c>
      <c r="B2322" s="13" t="s">
        <v>658</v>
      </c>
      <c r="C2322" s="14" t="n">
        <v>45869</v>
      </c>
      <c r="D2322" s="15" t="n">
        <v>37.42</v>
      </c>
    </row>
    <row r="2323" customFormat="false" ht="15" hidden="false" customHeight="false" outlineLevel="0" collapsed="false">
      <c r="A2323" s="13" t="s">
        <v>3516</v>
      </c>
      <c r="B2323" s="13" t="s">
        <v>3517</v>
      </c>
      <c r="C2323" s="14" t="n">
        <v>45869</v>
      </c>
      <c r="D2323" s="15" t="n">
        <v>26.4</v>
      </c>
    </row>
    <row r="2324" customFormat="false" ht="15" hidden="false" customHeight="false" outlineLevel="0" collapsed="false">
      <c r="A2324" s="13" t="s">
        <v>3518</v>
      </c>
      <c r="B2324" s="13" t="s">
        <v>588</v>
      </c>
      <c r="C2324" s="14" t="n">
        <v>45869</v>
      </c>
      <c r="D2324" s="15" t="n">
        <v>26.95</v>
      </c>
    </row>
    <row r="2325" customFormat="false" ht="15" hidden="false" customHeight="false" outlineLevel="0" collapsed="false">
      <c r="A2325" s="13" t="s">
        <v>3519</v>
      </c>
      <c r="B2325" s="13" t="s">
        <v>3520</v>
      </c>
      <c r="C2325" s="14" t="n">
        <v>45869</v>
      </c>
      <c r="D2325" s="15" t="n">
        <v>30.21</v>
      </c>
    </row>
    <row r="2326" customFormat="false" ht="15" hidden="false" customHeight="false" outlineLevel="0" collapsed="false">
      <c r="A2326" s="13" t="s">
        <v>3521</v>
      </c>
      <c r="B2326" s="13" t="s">
        <v>3522</v>
      </c>
      <c r="C2326" s="14" t="n">
        <v>45869</v>
      </c>
      <c r="D2326" s="15" t="n">
        <v>30.2</v>
      </c>
    </row>
    <row r="2327" customFormat="false" ht="15" hidden="false" customHeight="false" outlineLevel="0" collapsed="false">
      <c r="A2327" s="13" t="s">
        <v>3523</v>
      </c>
      <c r="B2327" s="13" t="s">
        <v>2046</v>
      </c>
      <c r="C2327" s="14" t="n">
        <v>45869</v>
      </c>
      <c r="D2327" s="15" t="n">
        <v>35.26</v>
      </c>
    </row>
    <row r="2328" customFormat="false" ht="15" hidden="false" customHeight="false" outlineLevel="0" collapsed="false">
      <c r="A2328" s="13" t="s">
        <v>3524</v>
      </c>
      <c r="B2328" s="13" t="s">
        <v>3525</v>
      </c>
      <c r="C2328" s="14" t="n">
        <v>45869</v>
      </c>
      <c r="D2328" s="15" t="n">
        <v>32.69</v>
      </c>
    </row>
    <row r="2329" customFormat="false" ht="15" hidden="false" customHeight="false" outlineLevel="0" collapsed="false">
      <c r="A2329" s="13" t="s">
        <v>3526</v>
      </c>
      <c r="B2329" s="13" t="s">
        <v>1669</v>
      </c>
      <c r="C2329" s="14" t="n">
        <v>45869</v>
      </c>
      <c r="D2329" s="15" t="n">
        <v>67.79</v>
      </c>
    </row>
    <row r="2330" customFormat="false" ht="15" hidden="false" customHeight="false" outlineLevel="0" collapsed="false">
      <c r="A2330" s="13" t="s">
        <v>3527</v>
      </c>
      <c r="B2330" s="13" t="s">
        <v>1202</v>
      </c>
      <c r="C2330" s="14" t="n">
        <v>45869</v>
      </c>
      <c r="D2330" s="15" t="n">
        <v>64.68</v>
      </c>
    </row>
    <row r="2331" customFormat="false" ht="15" hidden="false" customHeight="false" outlineLevel="0" collapsed="false">
      <c r="A2331" s="13" t="s">
        <v>3528</v>
      </c>
      <c r="B2331" s="13" t="s">
        <v>1014</v>
      </c>
      <c r="C2331" s="14" t="n">
        <v>45869</v>
      </c>
      <c r="D2331" s="15" t="n">
        <v>55.73</v>
      </c>
    </row>
    <row r="2332" customFormat="false" ht="15" hidden="false" customHeight="false" outlineLevel="0" collapsed="false">
      <c r="A2332" s="13" t="s">
        <v>3529</v>
      </c>
      <c r="B2332" s="13" t="s">
        <v>3530</v>
      </c>
      <c r="C2332" s="14" t="n">
        <v>45870</v>
      </c>
      <c r="D2332" s="15" t="n">
        <v>28.11</v>
      </c>
    </row>
    <row r="2333" customFormat="false" ht="15" hidden="false" customHeight="false" outlineLevel="0" collapsed="false">
      <c r="A2333" s="13" t="s">
        <v>3531</v>
      </c>
      <c r="B2333" s="13" t="s">
        <v>3532</v>
      </c>
      <c r="C2333" s="14" t="n">
        <v>45870</v>
      </c>
      <c r="D2333" s="15" t="n">
        <v>25.18</v>
      </c>
    </row>
    <row r="2334" customFormat="false" ht="15" hidden="false" customHeight="false" outlineLevel="0" collapsed="false">
      <c r="A2334" s="13" t="s">
        <v>3533</v>
      </c>
      <c r="B2334" s="13" t="s">
        <v>2631</v>
      </c>
      <c r="C2334" s="14" t="n">
        <v>45870</v>
      </c>
      <c r="D2334" s="15" t="n">
        <v>42.35</v>
      </c>
    </row>
    <row r="2335" customFormat="false" ht="15" hidden="false" customHeight="false" outlineLevel="0" collapsed="false">
      <c r="A2335" s="13" t="s">
        <v>3534</v>
      </c>
      <c r="B2335" s="13" t="s">
        <v>3535</v>
      </c>
      <c r="C2335" s="14" t="n">
        <v>45870</v>
      </c>
      <c r="D2335" s="15" t="n">
        <v>35.5</v>
      </c>
    </row>
    <row r="2336" customFormat="false" ht="15" hidden="false" customHeight="false" outlineLevel="0" collapsed="false">
      <c r="A2336" s="13" t="s">
        <v>3536</v>
      </c>
      <c r="B2336" s="13" t="s">
        <v>1938</v>
      </c>
      <c r="C2336" s="14" t="n">
        <v>45870</v>
      </c>
      <c r="D2336" s="15" t="n">
        <v>31.2</v>
      </c>
    </row>
    <row r="2337" customFormat="false" ht="15" hidden="false" customHeight="false" outlineLevel="0" collapsed="false">
      <c r="A2337" s="13" t="s">
        <v>3537</v>
      </c>
      <c r="B2337" s="13" t="s">
        <v>3538</v>
      </c>
      <c r="C2337" s="14" t="n">
        <v>45870</v>
      </c>
      <c r="D2337" s="15" t="n">
        <v>31.79</v>
      </c>
    </row>
    <row r="2338" customFormat="false" ht="15" hidden="false" customHeight="false" outlineLevel="0" collapsed="false">
      <c r="A2338" s="13" t="s">
        <v>3539</v>
      </c>
      <c r="B2338" s="13" t="s">
        <v>3540</v>
      </c>
      <c r="C2338" s="14" t="n">
        <v>45870</v>
      </c>
      <c r="D2338" s="15" t="n">
        <v>44.64</v>
      </c>
    </row>
    <row r="2339" customFormat="false" ht="15" hidden="false" customHeight="false" outlineLevel="0" collapsed="false">
      <c r="A2339" s="13" t="s">
        <v>3541</v>
      </c>
      <c r="B2339" s="13" t="s">
        <v>3542</v>
      </c>
      <c r="C2339" s="14" t="n">
        <v>45870</v>
      </c>
      <c r="D2339" s="15" t="n">
        <v>20.2</v>
      </c>
    </row>
    <row r="2340" customFormat="false" ht="15" hidden="false" customHeight="false" outlineLevel="0" collapsed="false">
      <c r="A2340" s="13" t="s">
        <v>3543</v>
      </c>
      <c r="B2340" s="13" t="s">
        <v>3544</v>
      </c>
      <c r="C2340" s="14" t="n">
        <v>45870</v>
      </c>
      <c r="D2340" s="15" t="n">
        <v>38.14</v>
      </c>
    </row>
    <row r="2341" customFormat="false" ht="15" hidden="false" customHeight="false" outlineLevel="0" collapsed="false">
      <c r="A2341" s="13" t="s">
        <v>3545</v>
      </c>
      <c r="B2341" s="13" t="s">
        <v>2546</v>
      </c>
      <c r="C2341" s="14" t="n">
        <v>45870</v>
      </c>
      <c r="D2341" s="15" t="n">
        <v>66.44</v>
      </c>
    </row>
    <row r="2342" customFormat="false" ht="15" hidden="false" customHeight="false" outlineLevel="0" collapsed="false">
      <c r="A2342" s="13" t="s">
        <v>3546</v>
      </c>
      <c r="B2342" s="13" t="s">
        <v>1362</v>
      </c>
      <c r="C2342" s="14" t="n">
        <v>45870</v>
      </c>
      <c r="D2342" s="15" t="n">
        <v>20.23</v>
      </c>
    </row>
    <row r="2343" customFormat="false" ht="15" hidden="false" customHeight="false" outlineLevel="0" collapsed="false">
      <c r="A2343" s="13" t="s">
        <v>3547</v>
      </c>
      <c r="B2343" s="13" t="s">
        <v>3548</v>
      </c>
      <c r="C2343" s="14" t="n">
        <v>45871</v>
      </c>
      <c r="D2343" s="15" t="n">
        <v>49.51</v>
      </c>
    </row>
    <row r="2344" customFormat="false" ht="15" hidden="false" customHeight="false" outlineLevel="0" collapsed="false">
      <c r="A2344" s="13" t="s">
        <v>3549</v>
      </c>
      <c r="B2344" s="13" t="s">
        <v>3550</v>
      </c>
      <c r="C2344" s="14" t="n">
        <v>45871</v>
      </c>
      <c r="D2344" s="15" t="n">
        <v>35.32</v>
      </c>
    </row>
    <row r="2345" customFormat="false" ht="15" hidden="false" customHeight="false" outlineLevel="0" collapsed="false">
      <c r="A2345" s="13" t="s">
        <v>3551</v>
      </c>
      <c r="B2345" s="13" t="s">
        <v>3552</v>
      </c>
      <c r="C2345" s="14" t="n">
        <v>45871</v>
      </c>
      <c r="D2345" s="15" t="n">
        <v>51.44</v>
      </c>
    </row>
    <row r="2346" customFormat="false" ht="15" hidden="false" customHeight="false" outlineLevel="0" collapsed="false">
      <c r="A2346" s="13" t="s">
        <v>3553</v>
      </c>
      <c r="B2346" s="13" t="s">
        <v>3554</v>
      </c>
      <c r="C2346" s="14" t="n">
        <v>45871</v>
      </c>
      <c r="D2346" s="15" t="n">
        <v>28.41</v>
      </c>
    </row>
    <row r="2347" customFormat="false" ht="15" hidden="false" customHeight="false" outlineLevel="0" collapsed="false">
      <c r="A2347" s="13" t="s">
        <v>3555</v>
      </c>
      <c r="B2347" s="13" t="s">
        <v>3556</v>
      </c>
      <c r="C2347" s="14" t="n">
        <v>45871</v>
      </c>
      <c r="D2347" s="15" t="n">
        <v>37.07</v>
      </c>
    </row>
    <row r="2348" customFormat="false" ht="15" hidden="false" customHeight="false" outlineLevel="0" collapsed="false">
      <c r="A2348" s="13" t="s">
        <v>3557</v>
      </c>
      <c r="B2348" s="13" t="s">
        <v>1350</v>
      </c>
      <c r="C2348" s="14" t="n">
        <v>45871</v>
      </c>
      <c r="D2348" s="15" t="n">
        <v>35.71</v>
      </c>
    </row>
    <row r="2349" customFormat="false" ht="15" hidden="false" customHeight="false" outlineLevel="0" collapsed="false">
      <c r="A2349" s="13" t="s">
        <v>3558</v>
      </c>
      <c r="B2349" s="13" t="s">
        <v>3559</v>
      </c>
      <c r="C2349" s="14" t="n">
        <v>45871</v>
      </c>
      <c r="D2349" s="15" t="n">
        <v>71.83</v>
      </c>
    </row>
    <row r="2350" customFormat="false" ht="15" hidden="false" customHeight="false" outlineLevel="0" collapsed="false">
      <c r="A2350" s="13" t="s">
        <v>3560</v>
      </c>
      <c r="B2350" s="13" t="s">
        <v>223</v>
      </c>
      <c r="C2350" s="14" t="n">
        <v>45871</v>
      </c>
      <c r="D2350" s="15" t="n">
        <v>77.08</v>
      </c>
    </row>
    <row r="2351" customFormat="false" ht="15" hidden="false" customHeight="false" outlineLevel="0" collapsed="false">
      <c r="A2351" s="13" t="s">
        <v>3561</v>
      </c>
      <c r="B2351" s="13" t="s">
        <v>1270</v>
      </c>
      <c r="C2351" s="14" t="n">
        <v>45871</v>
      </c>
      <c r="D2351" s="15" t="n">
        <v>39.88</v>
      </c>
    </row>
    <row r="2352" customFormat="false" ht="15" hidden="false" customHeight="false" outlineLevel="0" collapsed="false">
      <c r="A2352" s="13" t="s">
        <v>3562</v>
      </c>
      <c r="B2352" s="13" t="s">
        <v>1312</v>
      </c>
      <c r="C2352" s="14" t="n">
        <v>45871</v>
      </c>
      <c r="D2352" s="15" t="n">
        <v>31.12</v>
      </c>
    </row>
    <row r="2353" customFormat="false" ht="15" hidden="false" customHeight="false" outlineLevel="0" collapsed="false">
      <c r="A2353" s="13" t="s">
        <v>3563</v>
      </c>
      <c r="B2353" s="13" t="s">
        <v>3564</v>
      </c>
      <c r="C2353" s="14" t="n">
        <v>45871</v>
      </c>
      <c r="D2353" s="15" t="n">
        <v>46.3</v>
      </c>
    </row>
    <row r="2354" customFormat="false" ht="15" hidden="false" customHeight="false" outlineLevel="0" collapsed="false">
      <c r="A2354" s="13" t="s">
        <v>3565</v>
      </c>
      <c r="B2354" s="13" t="s">
        <v>168</v>
      </c>
      <c r="C2354" s="14" t="n">
        <v>45871</v>
      </c>
      <c r="D2354" s="15" t="n">
        <v>30.08</v>
      </c>
    </row>
    <row r="2355" customFormat="false" ht="15" hidden="false" customHeight="false" outlineLevel="0" collapsed="false">
      <c r="A2355" s="13" t="s">
        <v>3566</v>
      </c>
      <c r="B2355" s="13" t="s">
        <v>2110</v>
      </c>
      <c r="C2355" s="14" t="n">
        <v>45871</v>
      </c>
      <c r="D2355" s="15" t="n">
        <v>44.59</v>
      </c>
    </row>
    <row r="2356" customFormat="false" ht="15" hidden="false" customHeight="false" outlineLevel="0" collapsed="false">
      <c r="A2356" s="13" t="s">
        <v>3567</v>
      </c>
      <c r="B2356" s="13" t="s">
        <v>722</v>
      </c>
      <c r="C2356" s="14" t="n">
        <v>45871</v>
      </c>
      <c r="D2356" s="15" t="n">
        <v>60.19</v>
      </c>
    </row>
    <row r="2357" customFormat="false" ht="15" hidden="false" customHeight="false" outlineLevel="0" collapsed="false">
      <c r="A2357" s="13" t="s">
        <v>3568</v>
      </c>
      <c r="B2357" s="13" t="s">
        <v>3569</v>
      </c>
      <c r="C2357" s="14" t="n">
        <v>45871</v>
      </c>
      <c r="D2357" s="15" t="n">
        <v>81.55</v>
      </c>
    </row>
    <row r="2358" customFormat="false" ht="15" hidden="false" customHeight="false" outlineLevel="0" collapsed="false">
      <c r="A2358" s="13" t="s">
        <v>3570</v>
      </c>
      <c r="B2358" s="13" t="s">
        <v>1147</v>
      </c>
      <c r="C2358" s="14" t="n">
        <v>45872</v>
      </c>
      <c r="D2358" s="15" t="n">
        <v>55.77</v>
      </c>
    </row>
    <row r="2359" customFormat="false" ht="15" hidden="false" customHeight="false" outlineLevel="0" collapsed="false">
      <c r="A2359" s="13" t="s">
        <v>3571</v>
      </c>
      <c r="B2359" s="13" t="s">
        <v>3572</v>
      </c>
      <c r="C2359" s="14" t="n">
        <v>45872</v>
      </c>
      <c r="D2359" s="15" t="n">
        <v>39.06</v>
      </c>
    </row>
    <row r="2360" customFormat="false" ht="15" hidden="false" customHeight="false" outlineLevel="0" collapsed="false">
      <c r="A2360" s="13" t="s">
        <v>3573</v>
      </c>
      <c r="B2360" s="13" t="s">
        <v>3003</v>
      </c>
      <c r="C2360" s="14" t="n">
        <v>45872</v>
      </c>
      <c r="D2360" s="15" t="n">
        <v>17.03</v>
      </c>
    </row>
    <row r="2361" customFormat="false" ht="15" hidden="false" customHeight="false" outlineLevel="0" collapsed="false">
      <c r="A2361" s="13" t="s">
        <v>3574</v>
      </c>
      <c r="B2361" s="13" t="s">
        <v>484</v>
      </c>
      <c r="C2361" s="14" t="n">
        <v>45872</v>
      </c>
      <c r="D2361" s="15" t="n">
        <v>76.71</v>
      </c>
    </row>
    <row r="2362" customFormat="false" ht="15" hidden="false" customHeight="false" outlineLevel="0" collapsed="false">
      <c r="A2362" s="13" t="s">
        <v>3575</v>
      </c>
      <c r="B2362" s="13" t="s">
        <v>1948</v>
      </c>
      <c r="C2362" s="14" t="n">
        <v>45872</v>
      </c>
      <c r="D2362" s="15" t="n">
        <v>38.05</v>
      </c>
    </row>
    <row r="2363" customFormat="false" ht="15" hidden="false" customHeight="false" outlineLevel="0" collapsed="false">
      <c r="A2363" s="13" t="s">
        <v>3576</v>
      </c>
      <c r="B2363" s="13" t="s">
        <v>1542</v>
      </c>
      <c r="C2363" s="14" t="n">
        <v>45872</v>
      </c>
      <c r="D2363" s="15" t="n">
        <v>36.16</v>
      </c>
    </row>
    <row r="2364" customFormat="false" ht="15" hidden="false" customHeight="false" outlineLevel="0" collapsed="false">
      <c r="A2364" s="13" t="s">
        <v>3577</v>
      </c>
      <c r="B2364" s="13" t="s">
        <v>1481</v>
      </c>
      <c r="C2364" s="14" t="n">
        <v>45872</v>
      </c>
      <c r="D2364" s="15" t="n">
        <v>53.83</v>
      </c>
    </row>
    <row r="2365" customFormat="false" ht="15" hidden="false" customHeight="false" outlineLevel="0" collapsed="false">
      <c r="A2365" s="13" t="s">
        <v>3578</v>
      </c>
      <c r="B2365" s="13" t="s">
        <v>219</v>
      </c>
      <c r="C2365" s="14" t="n">
        <v>45872</v>
      </c>
      <c r="D2365" s="15" t="n">
        <v>33.88</v>
      </c>
    </row>
    <row r="2366" customFormat="false" ht="15" hidden="false" customHeight="false" outlineLevel="0" collapsed="false">
      <c r="A2366" s="13" t="s">
        <v>3579</v>
      </c>
      <c r="B2366" s="13" t="s">
        <v>2289</v>
      </c>
      <c r="C2366" s="14" t="n">
        <v>45872</v>
      </c>
      <c r="D2366" s="15" t="n">
        <v>15.53</v>
      </c>
    </row>
    <row r="2367" customFormat="false" ht="15" hidden="false" customHeight="false" outlineLevel="0" collapsed="false">
      <c r="A2367" s="13" t="s">
        <v>3580</v>
      </c>
      <c r="B2367" s="13" t="s">
        <v>754</v>
      </c>
      <c r="C2367" s="14" t="n">
        <v>45872</v>
      </c>
      <c r="D2367" s="15" t="n">
        <v>91.46</v>
      </c>
    </row>
    <row r="2368" customFormat="false" ht="15" hidden="false" customHeight="false" outlineLevel="0" collapsed="false">
      <c r="A2368" s="13" t="s">
        <v>3581</v>
      </c>
      <c r="B2368" s="13" t="s">
        <v>1987</v>
      </c>
      <c r="C2368" s="14" t="n">
        <v>45873</v>
      </c>
      <c r="D2368" s="15" t="n">
        <v>28.7</v>
      </c>
    </row>
    <row r="2369" customFormat="false" ht="15" hidden="false" customHeight="false" outlineLevel="0" collapsed="false">
      <c r="A2369" s="13" t="s">
        <v>3582</v>
      </c>
      <c r="B2369" s="13" t="s">
        <v>1528</v>
      </c>
      <c r="C2369" s="14" t="n">
        <v>45873</v>
      </c>
      <c r="D2369" s="15" t="n">
        <v>58.29</v>
      </c>
    </row>
    <row r="2370" customFormat="false" ht="15" hidden="false" customHeight="false" outlineLevel="0" collapsed="false">
      <c r="A2370" s="13" t="s">
        <v>3583</v>
      </c>
      <c r="B2370" s="13" t="s">
        <v>633</v>
      </c>
      <c r="C2370" s="14" t="n">
        <v>45873</v>
      </c>
      <c r="D2370" s="15" t="n">
        <v>14.34</v>
      </c>
    </row>
    <row r="2371" customFormat="false" ht="15" hidden="false" customHeight="false" outlineLevel="0" collapsed="false">
      <c r="A2371" s="13" t="s">
        <v>3584</v>
      </c>
      <c r="B2371" s="13" t="s">
        <v>3585</v>
      </c>
      <c r="C2371" s="14" t="n">
        <v>45873</v>
      </c>
      <c r="D2371" s="15" t="n">
        <v>66.95</v>
      </c>
    </row>
    <row r="2372" customFormat="false" ht="15" hidden="false" customHeight="false" outlineLevel="0" collapsed="false">
      <c r="A2372" s="13" t="s">
        <v>3586</v>
      </c>
      <c r="B2372" s="13" t="s">
        <v>3587</v>
      </c>
      <c r="C2372" s="14" t="n">
        <v>45873</v>
      </c>
      <c r="D2372" s="15" t="n">
        <v>19.48</v>
      </c>
    </row>
    <row r="2373" customFormat="false" ht="15" hidden="false" customHeight="false" outlineLevel="0" collapsed="false">
      <c r="A2373" s="13" t="s">
        <v>3588</v>
      </c>
      <c r="B2373" s="13" t="s">
        <v>1842</v>
      </c>
      <c r="C2373" s="14" t="n">
        <v>45873</v>
      </c>
      <c r="D2373" s="15" t="n">
        <v>28.01</v>
      </c>
    </row>
    <row r="2374" customFormat="false" ht="15" hidden="false" customHeight="false" outlineLevel="0" collapsed="false">
      <c r="A2374" s="13" t="s">
        <v>3589</v>
      </c>
      <c r="B2374" s="13" t="s">
        <v>1381</v>
      </c>
      <c r="C2374" s="14" t="n">
        <v>45873</v>
      </c>
      <c r="D2374" s="15" t="n">
        <v>35.28</v>
      </c>
    </row>
    <row r="2375" customFormat="false" ht="15" hidden="false" customHeight="false" outlineLevel="0" collapsed="false">
      <c r="A2375" s="13" t="s">
        <v>3590</v>
      </c>
      <c r="B2375" s="13" t="s">
        <v>3591</v>
      </c>
      <c r="C2375" s="14" t="n">
        <v>45873</v>
      </c>
      <c r="D2375" s="15" t="n">
        <v>35.84</v>
      </c>
    </row>
    <row r="2376" customFormat="false" ht="15" hidden="false" customHeight="false" outlineLevel="0" collapsed="false">
      <c r="A2376" s="13" t="s">
        <v>3592</v>
      </c>
      <c r="B2376" s="13" t="s">
        <v>3593</v>
      </c>
      <c r="C2376" s="14" t="n">
        <v>45873</v>
      </c>
      <c r="D2376" s="15" t="n">
        <v>30.11</v>
      </c>
    </row>
    <row r="2377" customFormat="false" ht="15" hidden="false" customHeight="false" outlineLevel="0" collapsed="false">
      <c r="A2377" s="13" t="s">
        <v>3594</v>
      </c>
      <c r="B2377" s="13" t="s">
        <v>3595</v>
      </c>
      <c r="C2377" s="14" t="n">
        <v>45874</v>
      </c>
      <c r="D2377" s="15" t="n">
        <v>83.45</v>
      </c>
    </row>
    <row r="2378" customFormat="false" ht="15" hidden="false" customHeight="false" outlineLevel="0" collapsed="false">
      <c r="A2378" s="13" t="s">
        <v>3596</v>
      </c>
      <c r="B2378" s="13" t="s">
        <v>629</v>
      </c>
      <c r="C2378" s="14" t="n">
        <v>45874</v>
      </c>
      <c r="D2378" s="15" t="n">
        <v>66.86</v>
      </c>
    </row>
    <row r="2379" customFormat="false" ht="15" hidden="false" customHeight="false" outlineLevel="0" collapsed="false">
      <c r="A2379" s="13" t="s">
        <v>3597</v>
      </c>
      <c r="B2379" s="13" t="s">
        <v>3598</v>
      </c>
      <c r="C2379" s="14" t="n">
        <v>45874</v>
      </c>
      <c r="D2379" s="15" t="n">
        <v>14.93</v>
      </c>
    </row>
    <row r="2380" customFormat="false" ht="15" hidden="false" customHeight="false" outlineLevel="0" collapsed="false">
      <c r="A2380" s="13" t="s">
        <v>3599</v>
      </c>
      <c r="B2380" s="13" t="s">
        <v>257</v>
      </c>
      <c r="C2380" s="14" t="n">
        <v>45874</v>
      </c>
      <c r="D2380" s="15" t="n">
        <v>26.11</v>
      </c>
    </row>
    <row r="2381" customFormat="false" ht="15" hidden="false" customHeight="false" outlineLevel="0" collapsed="false">
      <c r="A2381" s="13" t="s">
        <v>3600</v>
      </c>
      <c r="B2381" s="13" t="s">
        <v>3601</v>
      </c>
      <c r="C2381" s="14" t="n">
        <v>45874</v>
      </c>
      <c r="D2381" s="15" t="n">
        <v>24.01</v>
      </c>
    </row>
    <row r="2382" customFormat="false" ht="15" hidden="false" customHeight="false" outlineLevel="0" collapsed="false">
      <c r="A2382" s="13" t="s">
        <v>3602</v>
      </c>
      <c r="B2382" s="13" t="s">
        <v>2628</v>
      </c>
      <c r="C2382" s="14" t="n">
        <v>45874</v>
      </c>
      <c r="D2382" s="15" t="n">
        <v>73.76</v>
      </c>
    </row>
    <row r="2383" customFormat="false" ht="15" hidden="false" customHeight="false" outlineLevel="0" collapsed="false">
      <c r="A2383" s="13" t="s">
        <v>3603</v>
      </c>
      <c r="B2383" s="13" t="s">
        <v>3604</v>
      </c>
      <c r="C2383" s="14" t="n">
        <v>45875</v>
      </c>
      <c r="D2383" s="15" t="n">
        <v>25.3</v>
      </c>
    </row>
    <row r="2384" customFormat="false" ht="15" hidden="false" customHeight="false" outlineLevel="0" collapsed="false">
      <c r="A2384" s="13" t="s">
        <v>3605</v>
      </c>
      <c r="B2384" s="13" t="s">
        <v>2459</v>
      </c>
      <c r="C2384" s="14" t="n">
        <v>45875</v>
      </c>
      <c r="D2384" s="15" t="n">
        <v>47.86</v>
      </c>
    </row>
    <row r="2385" customFormat="false" ht="15" hidden="false" customHeight="false" outlineLevel="0" collapsed="false">
      <c r="A2385" s="13" t="s">
        <v>3606</v>
      </c>
      <c r="B2385" s="13" t="s">
        <v>586</v>
      </c>
      <c r="C2385" s="14" t="n">
        <v>45875</v>
      </c>
      <c r="D2385" s="15" t="n">
        <v>24.4</v>
      </c>
    </row>
    <row r="2386" customFormat="false" ht="15" hidden="false" customHeight="false" outlineLevel="0" collapsed="false">
      <c r="A2386" s="13" t="s">
        <v>3607</v>
      </c>
      <c r="B2386" s="13" t="s">
        <v>144</v>
      </c>
      <c r="C2386" s="14" t="n">
        <v>45875</v>
      </c>
      <c r="D2386" s="15" t="n">
        <v>36.69</v>
      </c>
    </row>
    <row r="2387" customFormat="false" ht="15" hidden="false" customHeight="false" outlineLevel="0" collapsed="false">
      <c r="A2387" s="13" t="s">
        <v>3608</v>
      </c>
      <c r="B2387" s="13" t="s">
        <v>400</v>
      </c>
      <c r="C2387" s="14" t="n">
        <v>45875</v>
      </c>
      <c r="D2387" s="15" t="n">
        <v>43.99</v>
      </c>
    </row>
    <row r="2388" customFormat="false" ht="15" hidden="false" customHeight="false" outlineLevel="0" collapsed="false">
      <c r="A2388" s="13" t="s">
        <v>3609</v>
      </c>
      <c r="B2388" s="13" t="s">
        <v>3610</v>
      </c>
      <c r="C2388" s="14" t="n">
        <v>45875</v>
      </c>
      <c r="D2388" s="15" t="n">
        <v>26.85</v>
      </c>
    </row>
    <row r="2389" customFormat="false" ht="15" hidden="false" customHeight="false" outlineLevel="0" collapsed="false">
      <c r="A2389" s="13" t="s">
        <v>3611</v>
      </c>
      <c r="B2389" s="13" t="s">
        <v>1595</v>
      </c>
      <c r="C2389" s="14" t="n">
        <v>45875</v>
      </c>
      <c r="D2389" s="15" t="n">
        <v>38.77</v>
      </c>
    </row>
    <row r="2390" customFormat="false" ht="15" hidden="false" customHeight="false" outlineLevel="0" collapsed="false">
      <c r="A2390" s="13" t="s">
        <v>3612</v>
      </c>
      <c r="B2390" s="13" t="s">
        <v>428</v>
      </c>
      <c r="C2390" s="14" t="n">
        <v>45875</v>
      </c>
      <c r="D2390" s="15" t="n">
        <v>56.63</v>
      </c>
    </row>
    <row r="2391" customFormat="false" ht="15" hidden="false" customHeight="false" outlineLevel="0" collapsed="false">
      <c r="A2391" s="13" t="s">
        <v>3613</v>
      </c>
      <c r="B2391" s="13" t="s">
        <v>3254</v>
      </c>
      <c r="C2391" s="14" t="n">
        <v>45875</v>
      </c>
      <c r="D2391" s="15" t="n">
        <v>47.59</v>
      </c>
    </row>
    <row r="2392" customFormat="false" ht="15" hidden="false" customHeight="false" outlineLevel="0" collapsed="false">
      <c r="A2392" s="13" t="s">
        <v>3614</v>
      </c>
      <c r="B2392" s="13" t="s">
        <v>3615</v>
      </c>
      <c r="C2392" s="14" t="n">
        <v>45875</v>
      </c>
      <c r="D2392" s="15" t="n">
        <v>35</v>
      </c>
    </row>
    <row r="2393" customFormat="false" ht="15" hidden="false" customHeight="false" outlineLevel="0" collapsed="false">
      <c r="A2393" s="13" t="s">
        <v>3616</v>
      </c>
      <c r="B2393" s="13" t="s">
        <v>3617</v>
      </c>
      <c r="C2393" s="14" t="n">
        <v>45876</v>
      </c>
      <c r="D2393" s="15" t="n">
        <v>16.56</v>
      </c>
    </row>
    <row r="2394" customFormat="false" ht="15" hidden="false" customHeight="false" outlineLevel="0" collapsed="false">
      <c r="A2394" s="13" t="s">
        <v>3618</v>
      </c>
      <c r="B2394" s="13" t="s">
        <v>1693</v>
      </c>
      <c r="C2394" s="14" t="n">
        <v>45876</v>
      </c>
      <c r="D2394" s="15" t="n">
        <v>93.52</v>
      </c>
    </row>
    <row r="2395" customFormat="false" ht="15" hidden="false" customHeight="false" outlineLevel="0" collapsed="false">
      <c r="A2395" s="13" t="s">
        <v>3619</v>
      </c>
      <c r="B2395" s="13" t="s">
        <v>1221</v>
      </c>
      <c r="C2395" s="14" t="n">
        <v>45876</v>
      </c>
      <c r="D2395" s="15" t="n">
        <v>38.56</v>
      </c>
    </row>
    <row r="2396" customFormat="false" ht="15" hidden="false" customHeight="false" outlineLevel="0" collapsed="false">
      <c r="A2396" s="13" t="s">
        <v>3620</v>
      </c>
      <c r="B2396" s="13" t="s">
        <v>1100</v>
      </c>
      <c r="C2396" s="14" t="n">
        <v>45876</v>
      </c>
      <c r="D2396" s="15" t="n">
        <v>53.2</v>
      </c>
    </row>
    <row r="2397" customFormat="false" ht="15" hidden="false" customHeight="false" outlineLevel="0" collapsed="false">
      <c r="A2397" s="13" t="s">
        <v>3621</v>
      </c>
      <c r="B2397" s="13" t="s">
        <v>2113</v>
      </c>
      <c r="C2397" s="14" t="n">
        <v>45876</v>
      </c>
      <c r="D2397" s="15" t="n">
        <v>68.48</v>
      </c>
    </row>
    <row r="2398" customFormat="false" ht="15" hidden="false" customHeight="false" outlineLevel="0" collapsed="false">
      <c r="A2398" s="13" t="s">
        <v>3622</v>
      </c>
      <c r="B2398" s="13" t="s">
        <v>3623</v>
      </c>
      <c r="C2398" s="14" t="n">
        <v>45877</v>
      </c>
      <c r="D2398" s="15" t="n">
        <v>44.84</v>
      </c>
    </row>
    <row r="2399" customFormat="false" ht="15" hidden="false" customHeight="false" outlineLevel="0" collapsed="false">
      <c r="A2399" s="13" t="s">
        <v>3624</v>
      </c>
      <c r="B2399" s="13" t="s">
        <v>3625</v>
      </c>
      <c r="C2399" s="14" t="n">
        <v>45877</v>
      </c>
      <c r="D2399" s="15" t="n">
        <v>32.18</v>
      </c>
    </row>
    <row r="2400" customFormat="false" ht="15" hidden="false" customHeight="false" outlineLevel="0" collapsed="false">
      <c r="A2400" s="13" t="s">
        <v>3626</v>
      </c>
      <c r="B2400" s="13" t="s">
        <v>3106</v>
      </c>
      <c r="C2400" s="14" t="n">
        <v>45877</v>
      </c>
      <c r="D2400" s="15" t="n">
        <v>28.9</v>
      </c>
    </row>
    <row r="2401" customFormat="false" ht="15" hidden="false" customHeight="false" outlineLevel="0" collapsed="false">
      <c r="A2401" s="13" t="s">
        <v>3627</v>
      </c>
      <c r="B2401" s="13" t="s">
        <v>714</v>
      </c>
      <c r="C2401" s="14" t="n">
        <v>45877</v>
      </c>
      <c r="D2401" s="15" t="n">
        <v>52.37</v>
      </c>
    </row>
    <row r="2402" customFormat="false" ht="15" hidden="false" customHeight="false" outlineLevel="0" collapsed="false">
      <c r="A2402" s="13" t="s">
        <v>3628</v>
      </c>
      <c r="B2402" s="13" t="s">
        <v>3629</v>
      </c>
      <c r="C2402" s="14" t="n">
        <v>45877</v>
      </c>
      <c r="D2402" s="15" t="n">
        <v>31.37</v>
      </c>
    </row>
    <row r="2403" customFormat="false" ht="15" hidden="false" customHeight="false" outlineLevel="0" collapsed="false">
      <c r="A2403" s="13" t="s">
        <v>3630</v>
      </c>
      <c r="B2403" s="13" t="s">
        <v>548</v>
      </c>
      <c r="C2403" s="14" t="n">
        <v>45877</v>
      </c>
      <c r="D2403" s="15" t="n">
        <v>36.64</v>
      </c>
    </row>
    <row r="2404" customFormat="false" ht="15" hidden="false" customHeight="false" outlineLevel="0" collapsed="false">
      <c r="A2404" s="13" t="s">
        <v>3631</v>
      </c>
      <c r="B2404" s="13" t="s">
        <v>752</v>
      </c>
      <c r="C2404" s="14" t="n">
        <v>45877</v>
      </c>
      <c r="D2404" s="15" t="n">
        <v>37.23</v>
      </c>
    </row>
    <row r="2405" customFormat="false" ht="15" hidden="false" customHeight="false" outlineLevel="0" collapsed="false">
      <c r="A2405" s="13" t="s">
        <v>3632</v>
      </c>
      <c r="B2405" s="13" t="s">
        <v>110</v>
      </c>
      <c r="C2405" s="14" t="n">
        <v>45877</v>
      </c>
      <c r="D2405" s="15" t="n">
        <v>59.07</v>
      </c>
    </row>
    <row r="2406" customFormat="false" ht="15" hidden="false" customHeight="false" outlineLevel="0" collapsed="false">
      <c r="A2406" s="13" t="s">
        <v>3633</v>
      </c>
      <c r="B2406" s="13" t="s">
        <v>3634</v>
      </c>
      <c r="C2406" s="14" t="n">
        <v>45878</v>
      </c>
      <c r="D2406" s="15" t="n">
        <v>52.73</v>
      </c>
    </row>
    <row r="2407" customFormat="false" ht="15" hidden="false" customHeight="false" outlineLevel="0" collapsed="false">
      <c r="A2407" s="13" t="s">
        <v>3635</v>
      </c>
      <c r="B2407" s="13" t="s">
        <v>853</v>
      </c>
      <c r="C2407" s="14" t="n">
        <v>45878</v>
      </c>
      <c r="D2407" s="15" t="n">
        <v>74.52</v>
      </c>
    </row>
    <row r="2408" customFormat="false" ht="15" hidden="false" customHeight="false" outlineLevel="0" collapsed="false">
      <c r="A2408" s="13" t="s">
        <v>3636</v>
      </c>
      <c r="B2408" s="13" t="s">
        <v>1720</v>
      </c>
      <c r="C2408" s="14" t="n">
        <v>45878</v>
      </c>
      <c r="D2408" s="15" t="n">
        <v>56.06</v>
      </c>
    </row>
    <row r="2409" customFormat="false" ht="15" hidden="false" customHeight="false" outlineLevel="0" collapsed="false">
      <c r="A2409" s="13" t="s">
        <v>3637</v>
      </c>
      <c r="B2409" s="13" t="s">
        <v>3638</v>
      </c>
      <c r="C2409" s="14" t="n">
        <v>45878</v>
      </c>
      <c r="D2409" s="15" t="n">
        <v>38.28</v>
      </c>
    </row>
    <row r="2410" customFormat="false" ht="15" hidden="false" customHeight="false" outlineLevel="0" collapsed="false">
      <c r="A2410" s="13" t="s">
        <v>3639</v>
      </c>
      <c r="B2410" s="13" t="s">
        <v>2022</v>
      </c>
      <c r="C2410" s="14" t="n">
        <v>45878</v>
      </c>
      <c r="D2410" s="15" t="n">
        <v>43.29</v>
      </c>
    </row>
    <row r="2411" customFormat="false" ht="15" hidden="false" customHeight="false" outlineLevel="0" collapsed="false">
      <c r="A2411" s="13" t="s">
        <v>3640</v>
      </c>
      <c r="B2411" s="13" t="s">
        <v>2970</v>
      </c>
      <c r="C2411" s="14" t="n">
        <v>45878</v>
      </c>
      <c r="D2411" s="15" t="n">
        <v>48.12</v>
      </c>
    </row>
    <row r="2412" customFormat="false" ht="15" hidden="false" customHeight="false" outlineLevel="0" collapsed="false">
      <c r="A2412" s="13" t="s">
        <v>3641</v>
      </c>
      <c r="B2412" s="13" t="s">
        <v>3642</v>
      </c>
      <c r="C2412" s="14" t="n">
        <v>45878</v>
      </c>
      <c r="D2412" s="15" t="n">
        <v>19.83</v>
      </c>
    </row>
    <row r="2413" customFormat="false" ht="15" hidden="false" customHeight="false" outlineLevel="0" collapsed="false">
      <c r="A2413" s="13" t="s">
        <v>3643</v>
      </c>
      <c r="B2413" s="13" t="s">
        <v>1093</v>
      </c>
      <c r="C2413" s="14" t="n">
        <v>45878</v>
      </c>
      <c r="D2413" s="15" t="n">
        <v>14.62</v>
      </c>
    </row>
    <row r="2414" customFormat="false" ht="15" hidden="false" customHeight="false" outlineLevel="0" collapsed="false">
      <c r="A2414" s="13" t="s">
        <v>3644</v>
      </c>
      <c r="B2414" s="13" t="s">
        <v>3645</v>
      </c>
      <c r="C2414" s="14" t="n">
        <v>45878</v>
      </c>
      <c r="D2414" s="15" t="n">
        <v>51.2</v>
      </c>
    </row>
    <row r="2415" customFormat="false" ht="15" hidden="false" customHeight="false" outlineLevel="0" collapsed="false">
      <c r="A2415" s="13" t="s">
        <v>3646</v>
      </c>
      <c r="B2415" s="13" t="s">
        <v>3120</v>
      </c>
      <c r="C2415" s="14" t="n">
        <v>45878</v>
      </c>
      <c r="D2415" s="15" t="n">
        <v>40.17</v>
      </c>
    </row>
    <row r="2416" customFormat="false" ht="15" hidden="false" customHeight="false" outlineLevel="0" collapsed="false">
      <c r="A2416" s="13" t="s">
        <v>3647</v>
      </c>
      <c r="B2416" s="13" t="s">
        <v>932</v>
      </c>
      <c r="C2416" s="14" t="n">
        <v>45878</v>
      </c>
      <c r="D2416" s="15" t="n">
        <v>52.39</v>
      </c>
    </row>
    <row r="2417" customFormat="false" ht="15" hidden="false" customHeight="false" outlineLevel="0" collapsed="false">
      <c r="A2417" s="13" t="s">
        <v>3648</v>
      </c>
      <c r="B2417" s="13" t="s">
        <v>1964</v>
      </c>
      <c r="C2417" s="14" t="n">
        <v>45878</v>
      </c>
      <c r="D2417" s="15" t="n">
        <v>49.63</v>
      </c>
    </row>
    <row r="2418" customFormat="false" ht="15" hidden="false" customHeight="false" outlineLevel="0" collapsed="false">
      <c r="A2418" s="13" t="s">
        <v>3649</v>
      </c>
      <c r="B2418" s="13" t="s">
        <v>2880</v>
      </c>
      <c r="C2418" s="14" t="n">
        <v>45878</v>
      </c>
      <c r="D2418" s="15" t="n">
        <v>42.76</v>
      </c>
    </row>
    <row r="2419" customFormat="false" ht="15" hidden="false" customHeight="false" outlineLevel="0" collapsed="false">
      <c r="A2419" s="13" t="s">
        <v>3650</v>
      </c>
      <c r="B2419" s="13" t="s">
        <v>565</v>
      </c>
      <c r="C2419" s="14" t="n">
        <v>45878</v>
      </c>
      <c r="D2419" s="15" t="n">
        <v>45.6</v>
      </c>
    </row>
    <row r="2420" customFormat="false" ht="15" hidden="false" customHeight="false" outlineLevel="0" collapsed="false">
      <c r="A2420" s="13" t="s">
        <v>3651</v>
      </c>
      <c r="B2420" s="13" t="s">
        <v>1017</v>
      </c>
      <c r="C2420" s="14" t="n">
        <v>45878</v>
      </c>
      <c r="D2420" s="15" t="n">
        <v>26.16</v>
      </c>
    </row>
    <row r="2421" customFormat="false" ht="15" hidden="false" customHeight="false" outlineLevel="0" collapsed="false">
      <c r="A2421" s="13" t="s">
        <v>3652</v>
      </c>
      <c r="B2421" s="13" t="s">
        <v>3653</v>
      </c>
      <c r="C2421" s="14" t="n">
        <v>45879</v>
      </c>
      <c r="D2421" s="15" t="n">
        <v>50.83</v>
      </c>
    </row>
    <row r="2422" customFormat="false" ht="15" hidden="false" customHeight="false" outlineLevel="0" collapsed="false">
      <c r="A2422" s="13" t="s">
        <v>3654</v>
      </c>
      <c r="B2422" s="13" t="s">
        <v>1791</v>
      </c>
      <c r="C2422" s="14" t="n">
        <v>45879</v>
      </c>
      <c r="D2422" s="15" t="n">
        <v>59.49</v>
      </c>
    </row>
    <row r="2423" customFormat="false" ht="15" hidden="false" customHeight="false" outlineLevel="0" collapsed="false">
      <c r="A2423" s="13" t="s">
        <v>3655</v>
      </c>
      <c r="B2423" s="13" t="s">
        <v>1338</v>
      </c>
      <c r="C2423" s="14" t="n">
        <v>45879</v>
      </c>
      <c r="D2423" s="15" t="n">
        <v>18.92</v>
      </c>
    </row>
    <row r="2424" customFormat="false" ht="15" hidden="false" customHeight="false" outlineLevel="0" collapsed="false">
      <c r="A2424" s="13" t="s">
        <v>3656</v>
      </c>
      <c r="B2424" s="13" t="s">
        <v>1274</v>
      </c>
      <c r="C2424" s="14" t="n">
        <v>45879</v>
      </c>
      <c r="D2424" s="15" t="n">
        <v>25.08</v>
      </c>
    </row>
    <row r="2425" customFormat="false" ht="15" hidden="false" customHeight="false" outlineLevel="0" collapsed="false">
      <c r="A2425" s="13" t="s">
        <v>3657</v>
      </c>
      <c r="B2425" s="13" t="s">
        <v>3658</v>
      </c>
      <c r="C2425" s="14" t="n">
        <v>45879</v>
      </c>
      <c r="D2425" s="15" t="n">
        <v>59.11</v>
      </c>
    </row>
    <row r="2426" customFormat="false" ht="15" hidden="false" customHeight="false" outlineLevel="0" collapsed="false">
      <c r="A2426" s="13" t="s">
        <v>3659</v>
      </c>
      <c r="B2426" s="13" t="s">
        <v>554</v>
      </c>
      <c r="C2426" s="14" t="n">
        <v>45879</v>
      </c>
      <c r="D2426" s="15" t="n">
        <v>44.28</v>
      </c>
    </row>
    <row r="2427" customFormat="false" ht="15" hidden="false" customHeight="false" outlineLevel="0" collapsed="false">
      <c r="A2427" s="13" t="s">
        <v>3660</v>
      </c>
      <c r="B2427" s="13" t="s">
        <v>3661</v>
      </c>
      <c r="C2427" s="14" t="n">
        <v>45879</v>
      </c>
      <c r="D2427" s="15" t="n">
        <v>26.1</v>
      </c>
    </row>
    <row r="2428" customFormat="false" ht="15" hidden="false" customHeight="false" outlineLevel="0" collapsed="false">
      <c r="A2428" s="13" t="s">
        <v>3662</v>
      </c>
      <c r="B2428" s="13" t="s">
        <v>3663</v>
      </c>
      <c r="C2428" s="14" t="n">
        <v>45879</v>
      </c>
      <c r="D2428" s="15" t="n">
        <v>48.94</v>
      </c>
    </row>
    <row r="2429" customFormat="false" ht="15" hidden="false" customHeight="false" outlineLevel="0" collapsed="false">
      <c r="A2429" s="13" t="s">
        <v>3664</v>
      </c>
      <c r="B2429" s="13" t="s">
        <v>1734</v>
      </c>
      <c r="C2429" s="14" t="n">
        <v>45879</v>
      </c>
      <c r="D2429" s="15" t="n">
        <v>38.97</v>
      </c>
    </row>
    <row r="2430" customFormat="false" ht="15" hidden="false" customHeight="false" outlineLevel="0" collapsed="false">
      <c r="A2430" s="13" t="s">
        <v>3665</v>
      </c>
      <c r="B2430" s="13" t="s">
        <v>1091</v>
      </c>
      <c r="C2430" s="14" t="n">
        <v>45879</v>
      </c>
      <c r="D2430" s="15" t="n">
        <v>27.74</v>
      </c>
    </row>
    <row r="2431" customFormat="false" ht="15" hidden="false" customHeight="false" outlineLevel="0" collapsed="false">
      <c r="A2431" s="13" t="s">
        <v>3666</v>
      </c>
      <c r="B2431" s="13" t="s">
        <v>1041</v>
      </c>
      <c r="C2431" s="14" t="n">
        <v>45879</v>
      </c>
      <c r="D2431" s="15" t="n">
        <v>63.54</v>
      </c>
    </row>
    <row r="2432" customFormat="false" ht="15" hidden="false" customHeight="false" outlineLevel="0" collapsed="false">
      <c r="A2432" s="13" t="s">
        <v>3667</v>
      </c>
      <c r="B2432" s="13" t="s">
        <v>3668</v>
      </c>
      <c r="C2432" s="14" t="n">
        <v>45879</v>
      </c>
      <c r="D2432" s="15" t="n">
        <v>25.44</v>
      </c>
    </row>
    <row r="2433" customFormat="false" ht="15" hidden="false" customHeight="false" outlineLevel="0" collapsed="false">
      <c r="A2433" s="13" t="s">
        <v>3669</v>
      </c>
      <c r="B2433" s="13" t="s">
        <v>335</v>
      </c>
      <c r="C2433" s="14" t="n">
        <v>45879</v>
      </c>
      <c r="D2433" s="15" t="n">
        <v>21.93</v>
      </c>
    </row>
    <row r="2434" customFormat="false" ht="15" hidden="false" customHeight="false" outlineLevel="0" collapsed="false">
      <c r="A2434" s="13" t="s">
        <v>3670</v>
      </c>
      <c r="B2434" s="13" t="s">
        <v>1320</v>
      </c>
      <c r="C2434" s="14" t="n">
        <v>45879</v>
      </c>
      <c r="D2434" s="15" t="n">
        <v>57.61</v>
      </c>
    </row>
    <row r="2435" customFormat="false" ht="15" hidden="false" customHeight="false" outlineLevel="0" collapsed="false">
      <c r="A2435" s="13" t="s">
        <v>3671</v>
      </c>
      <c r="B2435" s="13" t="s">
        <v>1284</v>
      </c>
      <c r="C2435" s="14" t="n">
        <v>45879</v>
      </c>
      <c r="D2435" s="15" t="n">
        <v>43.68</v>
      </c>
    </row>
    <row r="2436" customFormat="false" ht="15" hidden="false" customHeight="false" outlineLevel="0" collapsed="false">
      <c r="A2436" s="13" t="s">
        <v>3672</v>
      </c>
      <c r="B2436" s="13" t="s">
        <v>1364</v>
      </c>
      <c r="C2436" s="14" t="n">
        <v>45879</v>
      </c>
      <c r="D2436" s="15" t="n">
        <v>121.28</v>
      </c>
    </row>
    <row r="2437" customFormat="false" ht="15" hidden="false" customHeight="false" outlineLevel="0" collapsed="false">
      <c r="A2437" s="13" t="s">
        <v>3673</v>
      </c>
      <c r="B2437" s="13" t="s">
        <v>1688</v>
      </c>
      <c r="C2437" s="14" t="n">
        <v>45880</v>
      </c>
      <c r="D2437" s="15" t="n">
        <v>32.98</v>
      </c>
    </row>
    <row r="2438" customFormat="false" ht="15" hidden="false" customHeight="false" outlineLevel="0" collapsed="false">
      <c r="A2438" s="13" t="s">
        <v>3674</v>
      </c>
      <c r="B2438" s="13" t="s">
        <v>2478</v>
      </c>
      <c r="C2438" s="14" t="n">
        <v>45880</v>
      </c>
      <c r="D2438" s="15" t="n">
        <v>34.22</v>
      </c>
    </row>
    <row r="2439" customFormat="false" ht="15" hidden="false" customHeight="false" outlineLevel="0" collapsed="false">
      <c r="A2439" s="13" t="s">
        <v>3675</v>
      </c>
      <c r="B2439" s="13" t="s">
        <v>3112</v>
      </c>
      <c r="C2439" s="14" t="n">
        <v>45880</v>
      </c>
      <c r="D2439" s="15" t="n">
        <v>16.81</v>
      </c>
    </row>
    <row r="2440" customFormat="false" ht="15" hidden="false" customHeight="false" outlineLevel="0" collapsed="false">
      <c r="A2440" s="13" t="s">
        <v>3676</v>
      </c>
      <c r="B2440" s="13" t="s">
        <v>3677</v>
      </c>
      <c r="C2440" s="14" t="n">
        <v>45880</v>
      </c>
      <c r="D2440" s="15" t="n">
        <v>21.66</v>
      </c>
    </row>
    <row r="2441" customFormat="false" ht="15" hidden="false" customHeight="false" outlineLevel="0" collapsed="false">
      <c r="A2441" s="13" t="s">
        <v>3678</v>
      </c>
      <c r="B2441" s="13" t="s">
        <v>1544</v>
      </c>
      <c r="C2441" s="14" t="n">
        <v>45880</v>
      </c>
      <c r="D2441" s="15" t="n">
        <v>65.7</v>
      </c>
    </row>
    <row r="2442" customFormat="false" ht="15" hidden="false" customHeight="false" outlineLevel="0" collapsed="false">
      <c r="A2442" s="13" t="s">
        <v>3679</v>
      </c>
      <c r="B2442" s="13" t="s">
        <v>3680</v>
      </c>
      <c r="C2442" s="14" t="n">
        <v>45880</v>
      </c>
      <c r="D2442" s="15" t="n">
        <v>31.68</v>
      </c>
    </row>
    <row r="2443" customFormat="false" ht="15" hidden="false" customHeight="false" outlineLevel="0" collapsed="false">
      <c r="A2443" s="13" t="s">
        <v>3681</v>
      </c>
      <c r="B2443" s="13" t="s">
        <v>504</v>
      </c>
      <c r="C2443" s="14" t="n">
        <v>45880</v>
      </c>
      <c r="D2443" s="15" t="n">
        <v>23.59</v>
      </c>
    </row>
    <row r="2444" customFormat="false" ht="15" hidden="false" customHeight="false" outlineLevel="0" collapsed="false">
      <c r="A2444" s="13" t="s">
        <v>3682</v>
      </c>
      <c r="B2444" s="13" t="s">
        <v>3683</v>
      </c>
      <c r="C2444" s="14" t="n">
        <v>45880</v>
      </c>
      <c r="D2444" s="15" t="n">
        <v>65.82</v>
      </c>
    </row>
    <row r="2445" customFormat="false" ht="15" hidden="false" customHeight="false" outlineLevel="0" collapsed="false">
      <c r="A2445" s="13" t="s">
        <v>3684</v>
      </c>
      <c r="B2445" s="13" t="s">
        <v>3090</v>
      </c>
      <c r="C2445" s="14" t="n">
        <v>45880</v>
      </c>
      <c r="D2445" s="15" t="n">
        <v>47.07</v>
      </c>
    </row>
    <row r="2446" customFormat="false" ht="15" hidden="false" customHeight="false" outlineLevel="0" collapsed="false">
      <c r="A2446" s="13" t="s">
        <v>3685</v>
      </c>
      <c r="B2446" s="13" t="s">
        <v>3686</v>
      </c>
      <c r="C2446" s="14" t="n">
        <v>45880</v>
      </c>
      <c r="D2446" s="15" t="n">
        <v>29.94</v>
      </c>
    </row>
    <row r="2447" customFormat="false" ht="15" hidden="false" customHeight="false" outlineLevel="0" collapsed="false">
      <c r="A2447" s="13" t="s">
        <v>3687</v>
      </c>
      <c r="B2447" s="13" t="s">
        <v>3299</v>
      </c>
      <c r="C2447" s="14" t="n">
        <v>45880</v>
      </c>
      <c r="D2447" s="15" t="n">
        <v>32.01</v>
      </c>
    </row>
    <row r="2448" customFormat="false" ht="15" hidden="false" customHeight="false" outlineLevel="0" collapsed="false">
      <c r="A2448" s="13" t="s">
        <v>3688</v>
      </c>
      <c r="B2448" s="13" t="s">
        <v>1895</v>
      </c>
      <c r="C2448" s="14" t="n">
        <v>45881</v>
      </c>
      <c r="D2448" s="15" t="n">
        <v>37.47</v>
      </c>
    </row>
    <row r="2449" customFormat="false" ht="15" hidden="false" customHeight="false" outlineLevel="0" collapsed="false">
      <c r="A2449" s="13" t="s">
        <v>3689</v>
      </c>
      <c r="B2449" s="13" t="s">
        <v>1314</v>
      </c>
      <c r="C2449" s="14" t="n">
        <v>45881</v>
      </c>
      <c r="D2449" s="15" t="n">
        <v>24.3</v>
      </c>
    </row>
    <row r="2450" customFormat="false" ht="15" hidden="false" customHeight="false" outlineLevel="0" collapsed="false">
      <c r="A2450" s="13" t="s">
        <v>3690</v>
      </c>
      <c r="B2450" s="13" t="s">
        <v>1911</v>
      </c>
      <c r="C2450" s="14" t="n">
        <v>45881</v>
      </c>
      <c r="D2450" s="15" t="n">
        <v>49.51</v>
      </c>
    </row>
    <row r="2451" customFormat="false" ht="15" hidden="false" customHeight="false" outlineLevel="0" collapsed="false">
      <c r="A2451" s="13" t="s">
        <v>3691</v>
      </c>
      <c r="B2451" s="13" t="s">
        <v>2544</v>
      </c>
      <c r="C2451" s="14" t="n">
        <v>45881</v>
      </c>
      <c r="D2451" s="15" t="n">
        <v>26.21</v>
      </c>
    </row>
    <row r="2452" customFormat="false" ht="15" hidden="false" customHeight="false" outlineLevel="0" collapsed="false">
      <c r="A2452" s="13" t="s">
        <v>3692</v>
      </c>
      <c r="B2452" s="13" t="s">
        <v>2486</v>
      </c>
      <c r="C2452" s="14" t="n">
        <v>45881</v>
      </c>
      <c r="D2452" s="15" t="n">
        <v>59.65</v>
      </c>
    </row>
    <row r="2453" customFormat="false" ht="15" hidden="false" customHeight="false" outlineLevel="0" collapsed="false">
      <c r="A2453" s="13" t="s">
        <v>3693</v>
      </c>
      <c r="B2453" s="13" t="s">
        <v>3694</v>
      </c>
      <c r="C2453" s="14" t="n">
        <v>45881</v>
      </c>
      <c r="D2453" s="15" t="n">
        <v>57.91</v>
      </c>
    </row>
    <row r="2454" customFormat="false" ht="15" hidden="false" customHeight="false" outlineLevel="0" collapsed="false">
      <c r="A2454" s="13" t="s">
        <v>3695</v>
      </c>
      <c r="B2454" s="13" t="s">
        <v>3696</v>
      </c>
      <c r="C2454" s="14" t="n">
        <v>45881</v>
      </c>
      <c r="D2454" s="15" t="n">
        <v>47.12</v>
      </c>
    </row>
    <row r="2455" customFormat="false" ht="15" hidden="false" customHeight="false" outlineLevel="0" collapsed="false">
      <c r="A2455" s="13" t="s">
        <v>3697</v>
      </c>
      <c r="B2455" s="13" t="s">
        <v>1539</v>
      </c>
      <c r="C2455" s="14" t="n">
        <v>45881</v>
      </c>
      <c r="D2455" s="15" t="n">
        <v>58.47</v>
      </c>
    </row>
    <row r="2456" customFormat="false" ht="15" hidden="false" customHeight="false" outlineLevel="0" collapsed="false">
      <c r="A2456" s="13" t="s">
        <v>3698</v>
      </c>
      <c r="B2456" s="13" t="s">
        <v>2605</v>
      </c>
      <c r="C2456" s="14" t="n">
        <v>45882</v>
      </c>
      <c r="D2456" s="15" t="n">
        <v>57.98</v>
      </c>
    </row>
    <row r="2457" customFormat="false" ht="15" hidden="false" customHeight="false" outlineLevel="0" collapsed="false">
      <c r="A2457" s="13" t="s">
        <v>3699</v>
      </c>
      <c r="B2457" s="13" t="s">
        <v>3700</v>
      </c>
      <c r="C2457" s="14" t="n">
        <v>45882</v>
      </c>
      <c r="D2457" s="15" t="n">
        <v>31.52</v>
      </c>
    </row>
    <row r="2458" customFormat="false" ht="15" hidden="false" customHeight="false" outlineLevel="0" collapsed="false">
      <c r="A2458" s="13" t="s">
        <v>3701</v>
      </c>
      <c r="B2458" s="13" t="s">
        <v>366</v>
      </c>
      <c r="C2458" s="14" t="n">
        <v>45882</v>
      </c>
      <c r="D2458" s="15" t="n">
        <v>61.12</v>
      </c>
    </row>
    <row r="2459" customFormat="false" ht="15" hidden="false" customHeight="false" outlineLevel="0" collapsed="false">
      <c r="A2459" s="13" t="s">
        <v>3702</v>
      </c>
      <c r="B2459" s="13" t="s">
        <v>360</v>
      </c>
      <c r="C2459" s="14" t="n">
        <v>45882</v>
      </c>
      <c r="D2459" s="15" t="n">
        <v>34.71</v>
      </c>
    </row>
    <row r="2460" customFormat="false" ht="15" hidden="false" customHeight="false" outlineLevel="0" collapsed="false">
      <c r="A2460" s="13" t="s">
        <v>3703</v>
      </c>
      <c r="B2460" s="13" t="s">
        <v>3704</v>
      </c>
      <c r="C2460" s="14" t="n">
        <v>45882</v>
      </c>
      <c r="D2460" s="15" t="n">
        <v>29.08</v>
      </c>
    </row>
    <row r="2461" customFormat="false" ht="15" hidden="false" customHeight="false" outlineLevel="0" collapsed="false">
      <c r="A2461" s="13" t="s">
        <v>3705</v>
      </c>
      <c r="B2461" s="13" t="s">
        <v>3706</v>
      </c>
      <c r="C2461" s="14" t="n">
        <v>45882</v>
      </c>
      <c r="D2461" s="15" t="n">
        <v>16.85</v>
      </c>
    </row>
    <row r="2462" customFormat="false" ht="15" hidden="false" customHeight="false" outlineLevel="0" collapsed="false">
      <c r="A2462" s="13" t="s">
        <v>3707</v>
      </c>
      <c r="B2462" s="13" t="s">
        <v>2780</v>
      </c>
      <c r="C2462" s="14" t="n">
        <v>45882</v>
      </c>
      <c r="D2462" s="15" t="n">
        <v>19.73</v>
      </c>
    </row>
    <row r="2463" customFormat="false" ht="15" hidden="false" customHeight="false" outlineLevel="0" collapsed="false">
      <c r="A2463" s="13" t="s">
        <v>3708</v>
      </c>
      <c r="B2463" s="13" t="s">
        <v>2161</v>
      </c>
      <c r="C2463" s="14" t="n">
        <v>45882</v>
      </c>
      <c r="D2463" s="15" t="n">
        <v>37.49</v>
      </c>
    </row>
    <row r="2464" customFormat="false" ht="15" hidden="false" customHeight="false" outlineLevel="0" collapsed="false">
      <c r="A2464" s="13" t="s">
        <v>3709</v>
      </c>
      <c r="B2464" s="13" t="s">
        <v>1650</v>
      </c>
      <c r="C2464" s="14" t="n">
        <v>45882</v>
      </c>
      <c r="D2464" s="15" t="n">
        <v>37.52</v>
      </c>
    </row>
    <row r="2465" customFormat="false" ht="15" hidden="false" customHeight="false" outlineLevel="0" collapsed="false">
      <c r="A2465" s="13" t="s">
        <v>3710</v>
      </c>
      <c r="B2465" s="13" t="s">
        <v>1957</v>
      </c>
      <c r="C2465" s="14" t="n">
        <v>45882</v>
      </c>
      <c r="D2465" s="15" t="n">
        <v>37.87</v>
      </c>
    </row>
    <row r="2466" customFormat="false" ht="15" hidden="false" customHeight="false" outlineLevel="0" collapsed="false">
      <c r="A2466" s="13" t="s">
        <v>3711</v>
      </c>
      <c r="B2466" s="13" t="s">
        <v>1161</v>
      </c>
      <c r="C2466" s="14" t="n">
        <v>45883</v>
      </c>
      <c r="D2466" s="15" t="n">
        <v>35.53</v>
      </c>
    </row>
    <row r="2467" customFormat="false" ht="15" hidden="false" customHeight="false" outlineLevel="0" collapsed="false">
      <c r="A2467" s="13" t="s">
        <v>3712</v>
      </c>
      <c r="B2467" s="13" t="s">
        <v>545</v>
      </c>
      <c r="C2467" s="14" t="n">
        <v>45883</v>
      </c>
      <c r="D2467" s="15" t="n">
        <v>28.04</v>
      </c>
    </row>
    <row r="2468" customFormat="false" ht="15" hidden="false" customHeight="false" outlineLevel="0" collapsed="false">
      <c r="A2468" s="13" t="s">
        <v>3713</v>
      </c>
      <c r="B2468" s="13" t="s">
        <v>3714</v>
      </c>
      <c r="C2468" s="14" t="n">
        <v>45883</v>
      </c>
      <c r="D2468" s="15" t="n">
        <v>21.93</v>
      </c>
    </row>
    <row r="2469" customFormat="false" ht="15" hidden="false" customHeight="false" outlineLevel="0" collapsed="false">
      <c r="A2469" s="13" t="s">
        <v>3715</v>
      </c>
      <c r="B2469" s="13" t="s">
        <v>3716</v>
      </c>
      <c r="C2469" s="14" t="n">
        <v>45883</v>
      </c>
      <c r="D2469" s="15" t="n">
        <v>25.85</v>
      </c>
    </row>
    <row r="2470" customFormat="false" ht="15" hidden="false" customHeight="false" outlineLevel="0" collapsed="false">
      <c r="A2470" s="13" t="s">
        <v>3717</v>
      </c>
      <c r="B2470" s="13" t="s">
        <v>3718</v>
      </c>
      <c r="C2470" s="14" t="n">
        <v>45883</v>
      </c>
      <c r="D2470" s="15" t="n">
        <v>16.28</v>
      </c>
    </row>
    <row r="2471" customFormat="false" ht="15" hidden="false" customHeight="false" outlineLevel="0" collapsed="false">
      <c r="A2471" s="13" t="s">
        <v>3719</v>
      </c>
      <c r="B2471" s="13" t="s">
        <v>767</v>
      </c>
      <c r="C2471" s="14" t="n">
        <v>45883</v>
      </c>
      <c r="D2471" s="15" t="n">
        <v>76.13</v>
      </c>
    </row>
    <row r="2472" customFormat="false" ht="15" hidden="false" customHeight="false" outlineLevel="0" collapsed="false">
      <c r="A2472" s="13" t="s">
        <v>3720</v>
      </c>
      <c r="B2472" s="13" t="s">
        <v>1457</v>
      </c>
      <c r="C2472" s="14" t="n">
        <v>45883</v>
      </c>
      <c r="D2472" s="15" t="n">
        <v>35.94</v>
      </c>
    </row>
    <row r="2473" customFormat="false" ht="15" hidden="false" customHeight="false" outlineLevel="0" collapsed="false">
      <c r="A2473" s="13" t="s">
        <v>3721</v>
      </c>
      <c r="B2473" s="13" t="s">
        <v>1535</v>
      </c>
      <c r="C2473" s="14" t="n">
        <v>45883</v>
      </c>
      <c r="D2473" s="15" t="n">
        <v>17.32</v>
      </c>
    </row>
    <row r="2474" customFormat="false" ht="15" hidden="false" customHeight="false" outlineLevel="0" collapsed="false">
      <c r="A2474" s="13" t="s">
        <v>3722</v>
      </c>
      <c r="B2474" s="13" t="s">
        <v>450</v>
      </c>
      <c r="C2474" s="14" t="n">
        <v>45883</v>
      </c>
      <c r="D2474" s="15" t="n">
        <v>40.88</v>
      </c>
    </row>
    <row r="2475" customFormat="false" ht="15" hidden="false" customHeight="false" outlineLevel="0" collapsed="false">
      <c r="A2475" s="13" t="s">
        <v>3723</v>
      </c>
      <c r="B2475" s="13" t="s">
        <v>3103</v>
      </c>
      <c r="C2475" s="14" t="n">
        <v>45883</v>
      </c>
      <c r="D2475" s="15" t="n">
        <v>52.65</v>
      </c>
    </row>
    <row r="2476" customFormat="false" ht="15" hidden="false" customHeight="false" outlineLevel="0" collapsed="false">
      <c r="A2476" s="13" t="s">
        <v>3724</v>
      </c>
      <c r="B2476" s="13" t="s">
        <v>3190</v>
      </c>
      <c r="C2476" s="14" t="n">
        <v>45883</v>
      </c>
      <c r="D2476" s="15" t="n">
        <v>51.6</v>
      </c>
    </row>
    <row r="2477" customFormat="false" ht="15" hidden="false" customHeight="false" outlineLevel="0" collapsed="false">
      <c r="A2477" s="13" t="s">
        <v>3725</v>
      </c>
      <c r="B2477" s="13" t="s">
        <v>3726</v>
      </c>
      <c r="C2477" s="14" t="n">
        <v>45884</v>
      </c>
      <c r="D2477" s="15" t="n">
        <v>49.48</v>
      </c>
    </row>
    <row r="2478" customFormat="false" ht="15" hidden="false" customHeight="false" outlineLevel="0" collapsed="false">
      <c r="A2478" s="13" t="s">
        <v>3727</v>
      </c>
      <c r="B2478" s="13" t="s">
        <v>3532</v>
      </c>
      <c r="C2478" s="14" t="n">
        <v>45884</v>
      </c>
      <c r="D2478" s="15" t="n">
        <v>34.84</v>
      </c>
    </row>
    <row r="2479" customFormat="false" ht="15" hidden="false" customHeight="false" outlineLevel="0" collapsed="false">
      <c r="A2479" s="13" t="s">
        <v>3728</v>
      </c>
      <c r="B2479" s="13" t="s">
        <v>3729</v>
      </c>
      <c r="C2479" s="14" t="n">
        <v>45884</v>
      </c>
      <c r="D2479" s="15" t="n">
        <v>49.77</v>
      </c>
    </row>
    <row r="2480" customFormat="false" ht="15" hidden="false" customHeight="false" outlineLevel="0" collapsed="false">
      <c r="A2480" s="13" t="s">
        <v>3730</v>
      </c>
      <c r="B2480" s="13" t="s">
        <v>1308</v>
      </c>
      <c r="C2480" s="14" t="n">
        <v>45884</v>
      </c>
      <c r="D2480" s="15" t="n">
        <v>42.12</v>
      </c>
    </row>
    <row r="2481" customFormat="false" ht="15" hidden="false" customHeight="false" outlineLevel="0" collapsed="false">
      <c r="A2481" s="13" t="s">
        <v>3731</v>
      </c>
      <c r="B2481" s="13" t="s">
        <v>3732</v>
      </c>
      <c r="C2481" s="14" t="n">
        <v>45884</v>
      </c>
      <c r="D2481" s="15" t="n">
        <v>22.26</v>
      </c>
    </row>
    <row r="2482" customFormat="false" ht="15" hidden="false" customHeight="false" outlineLevel="0" collapsed="false">
      <c r="A2482" s="13" t="s">
        <v>3733</v>
      </c>
      <c r="B2482" s="13" t="s">
        <v>1842</v>
      </c>
      <c r="C2482" s="14" t="n">
        <v>45884</v>
      </c>
      <c r="D2482" s="15" t="n">
        <v>65.62</v>
      </c>
    </row>
    <row r="2483" customFormat="false" ht="15" hidden="false" customHeight="false" outlineLevel="0" collapsed="false">
      <c r="A2483" s="13" t="s">
        <v>3734</v>
      </c>
      <c r="B2483" s="13" t="s">
        <v>188</v>
      </c>
      <c r="C2483" s="14" t="n">
        <v>45884</v>
      </c>
      <c r="D2483" s="15" t="n">
        <v>36.61</v>
      </c>
    </row>
    <row r="2484" customFormat="false" ht="15" hidden="false" customHeight="false" outlineLevel="0" collapsed="false">
      <c r="A2484" s="13" t="s">
        <v>3735</v>
      </c>
      <c r="B2484" s="13" t="s">
        <v>3010</v>
      </c>
      <c r="C2484" s="14" t="n">
        <v>45884</v>
      </c>
      <c r="D2484" s="15" t="n">
        <v>21.91</v>
      </c>
    </row>
    <row r="2485" customFormat="false" ht="15" hidden="false" customHeight="false" outlineLevel="0" collapsed="false">
      <c r="A2485" s="13" t="s">
        <v>3736</v>
      </c>
      <c r="B2485" s="13" t="s">
        <v>3737</v>
      </c>
      <c r="C2485" s="14" t="n">
        <v>45884</v>
      </c>
      <c r="D2485" s="15" t="n">
        <v>51.08</v>
      </c>
    </row>
    <row r="2486" customFormat="false" ht="15" hidden="false" customHeight="false" outlineLevel="0" collapsed="false">
      <c r="A2486" s="13" t="s">
        <v>3738</v>
      </c>
      <c r="B2486" s="13" t="s">
        <v>3739</v>
      </c>
      <c r="C2486" s="14" t="n">
        <v>45884</v>
      </c>
      <c r="D2486" s="15" t="n">
        <v>25.07</v>
      </c>
    </row>
    <row r="2487" customFormat="false" ht="15" hidden="false" customHeight="false" outlineLevel="0" collapsed="false">
      <c r="A2487" s="13" t="s">
        <v>3740</v>
      </c>
      <c r="B2487" s="13" t="s">
        <v>1569</v>
      </c>
      <c r="C2487" s="14" t="n">
        <v>45885</v>
      </c>
      <c r="D2487" s="15" t="n">
        <v>68.96</v>
      </c>
    </row>
    <row r="2488" customFormat="false" ht="15" hidden="false" customHeight="false" outlineLevel="0" collapsed="false">
      <c r="A2488" s="13" t="s">
        <v>3741</v>
      </c>
      <c r="B2488" s="13" t="s">
        <v>1741</v>
      </c>
      <c r="C2488" s="14" t="n">
        <v>45885</v>
      </c>
      <c r="D2488" s="15" t="n">
        <v>74.97</v>
      </c>
    </row>
    <row r="2489" customFormat="false" ht="15" hidden="false" customHeight="false" outlineLevel="0" collapsed="false">
      <c r="A2489" s="13" t="s">
        <v>3742</v>
      </c>
      <c r="B2489" s="13" t="s">
        <v>598</v>
      </c>
      <c r="C2489" s="14" t="n">
        <v>45885</v>
      </c>
      <c r="D2489" s="15" t="n">
        <v>31.17</v>
      </c>
    </row>
    <row r="2490" customFormat="false" ht="15" hidden="false" customHeight="false" outlineLevel="0" collapsed="false">
      <c r="A2490" s="13" t="s">
        <v>3743</v>
      </c>
      <c r="B2490" s="13" t="s">
        <v>2501</v>
      </c>
      <c r="C2490" s="14" t="n">
        <v>45885</v>
      </c>
      <c r="D2490" s="15" t="n">
        <v>53.7</v>
      </c>
    </row>
    <row r="2491" customFormat="false" ht="15" hidden="false" customHeight="false" outlineLevel="0" collapsed="false">
      <c r="A2491" s="13" t="s">
        <v>3744</v>
      </c>
      <c r="B2491" s="13" t="s">
        <v>2899</v>
      </c>
      <c r="C2491" s="14" t="n">
        <v>45885</v>
      </c>
      <c r="D2491" s="15" t="n">
        <v>26.57</v>
      </c>
    </row>
    <row r="2492" customFormat="false" ht="15" hidden="false" customHeight="false" outlineLevel="0" collapsed="false">
      <c r="A2492" s="13" t="s">
        <v>3745</v>
      </c>
      <c r="B2492" s="13" t="s">
        <v>3746</v>
      </c>
      <c r="C2492" s="14" t="n">
        <v>45885</v>
      </c>
      <c r="D2492" s="15" t="n">
        <v>30.27</v>
      </c>
    </row>
    <row r="2493" customFormat="false" ht="15" hidden="false" customHeight="false" outlineLevel="0" collapsed="false">
      <c r="A2493" s="13" t="s">
        <v>3747</v>
      </c>
      <c r="B2493" s="13" t="s">
        <v>3161</v>
      </c>
      <c r="C2493" s="14" t="n">
        <v>45885</v>
      </c>
      <c r="D2493" s="15" t="n">
        <v>34.18</v>
      </c>
    </row>
    <row r="2494" customFormat="false" ht="15" hidden="false" customHeight="false" outlineLevel="0" collapsed="false">
      <c r="A2494" s="13" t="s">
        <v>3748</v>
      </c>
      <c r="B2494" s="13" t="s">
        <v>2939</v>
      </c>
      <c r="C2494" s="14" t="n">
        <v>45885</v>
      </c>
      <c r="D2494" s="15" t="n">
        <v>29.86</v>
      </c>
    </row>
    <row r="2495" customFormat="false" ht="15" hidden="false" customHeight="false" outlineLevel="0" collapsed="false">
      <c r="A2495" s="13" t="s">
        <v>3749</v>
      </c>
      <c r="B2495" s="13" t="s">
        <v>2199</v>
      </c>
      <c r="C2495" s="14" t="n">
        <v>45885</v>
      </c>
      <c r="D2495" s="15" t="n">
        <v>31.43</v>
      </c>
    </row>
    <row r="2496" customFormat="false" ht="15" hidden="false" customHeight="false" outlineLevel="0" collapsed="false">
      <c r="A2496" s="13" t="s">
        <v>3750</v>
      </c>
      <c r="B2496" s="13" t="s">
        <v>730</v>
      </c>
      <c r="C2496" s="14" t="n">
        <v>45885</v>
      </c>
      <c r="D2496" s="15" t="n">
        <v>30.74</v>
      </c>
    </row>
    <row r="2497" customFormat="false" ht="15" hidden="false" customHeight="false" outlineLevel="0" collapsed="false">
      <c r="A2497" s="13" t="s">
        <v>3751</v>
      </c>
      <c r="B2497" s="13" t="s">
        <v>1086</v>
      </c>
      <c r="C2497" s="14" t="n">
        <v>45885</v>
      </c>
      <c r="D2497" s="15" t="n">
        <v>79.23</v>
      </c>
    </row>
    <row r="2498" customFormat="false" ht="15" hidden="false" customHeight="false" outlineLevel="0" collapsed="false">
      <c r="A2498" s="13" t="s">
        <v>3752</v>
      </c>
      <c r="B2498" s="13" t="s">
        <v>1438</v>
      </c>
      <c r="C2498" s="14" t="n">
        <v>45885</v>
      </c>
      <c r="D2498" s="15" t="n">
        <v>16.09</v>
      </c>
    </row>
    <row r="2499" customFormat="false" ht="15" hidden="false" customHeight="false" outlineLevel="0" collapsed="false">
      <c r="A2499" s="13" t="s">
        <v>3753</v>
      </c>
      <c r="B2499" s="13" t="s">
        <v>3754</v>
      </c>
      <c r="C2499" s="14" t="n">
        <v>45885</v>
      </c>
      <c r="D2499" s="15" t="n">
        <v>33.83</v>
      </c>
    </row>
    <row r="2500" customFormat="false" ht="15" hidden="false" customHeight="false" outlineLevel="0" collapsed="false">
      <c r="A2500" s="13" t="s">
        <v>3755</v>
      </c>
      <c r="B2500" s="13" t="s">
        <v>2038</v>
      </c>
      <c r="C2500" s="14" t="n">
        <v>45885</v>
      </c>
      <c r="D2500" s="15" t="n">
        <v>32.13</v>
      </c>
    </row>
    <row r="2501" customFormat="false" ht="15" hidden="false" customHeight="false" outlineLevel="0" collapsed="false">
      <c r="A2501" s="13" t="s">
        <v>3756</v>
      </c>
      <c r="B2501" s="13" t="s">
        <v>3757</v>
      </c>
      <c r="C2501" s="14" t="n">
        <v>45886</v>
      </c>
      <c r="D2501" s="15" t="n">
        <v>51.28</v>
      </c>
    </row>
    <row r="2502" customFormat="false" ht="15" hidden="false" customHeight="false" outlineLevel="0" collapsed="false">
      <c r="A2502" s="13" t="s">
        <v>3758</v>
      </c>
      <c r="B2502" s="13" t="s">
        <v>3759</v>
      </c>
      <c r="C2502" s="14" t="n">
        <v>45886</v>
      </c>
      <c r="D2502" s="15" t="n">
        <v>73.98</v>
      </c>
    </row>
    <row r="2503" customFormat="false" ht="15" hidden="false" customHeight="false" outlineLevel="0" collapsed="false">
      <c r="A2503" s="13" t="s">
        <v>3760</v>
      </c>
      <c r="B2503" s="13" t="s">
        <v>3761</v>
      </c>
      <c r="C2503" s="14" t="n">
        <v>45886</v>
      </c>
      <c r="D2503" s="15" t="n">
        <v>30.59</v>
      </c>
    </row>
    <row r="2504" customFormat="false" ht="15" hidden="false" customHeight="false" outlineLevel="0" collapsed="false">
      <c r="A2504" s="13" t="s">
        <v>3762</v>
      </c>
      <c r="B2504" s="13" t="s">
        <v>3763</v>
      </c>
      <c r="C2504" s="14" t="n">
        <v>45886</v>
      </c>
      <c r="D2504" s="15" t="n">
        <v>18.23</v>
      </c>
    </row>
    <row r="2505" customFormat="false" ht="15" hidden="false" customHeight="false" outlineLevel="0" collapsed="false">
      <c r="A2505" s="13" t="s">
        <v>3764</v>
      </c>
      <c r="B2505" s="13" t="s">
        <v>58</v>
      </c>
      <c r="C2505" s="14" t="n">
        <v>45887</v>
      </c>
      <c r="D2505" s="15" t="n">
        <v>46.8</v>
      </c>
    </row>
    <row r="2506" customFormat="false" ht="15" hidden="false" customHeight="false" outlineLevel="0" collapsed="false">
      <c r="A2506" s="13" t="s">
        <v>3765</v>
      </c>
      <c r="B2506" s="13" t="s">
        <v>3766</v>
      </c>
      <c r="C2506" s="14" t="n">
        <v>45887</v>
      </c>
      <c r="D2506" s="15" t="n">
        <v>26.41</v>
      </c>
    </row>
    <row r="2507" customFormat="false" ht="15" hidden="false" customHeight="false" outlineLevel="0" collapsed="false">
      <c r="A2507" s="13" t="s">
        <v>3767</v>
      </c>
      <c r="B2507" s="13" t="s">
        <v>664</v>
      </c>
      <c r="C2507" s="14" t="n">
        <v>45887</v>
      </c>
      <c r="D2507" s="15" t="n">
        <v>27.45</v>
      </c>
    </row>
    <row r="2508" customFormat="false" ht="15" hidden="false" customHeight="false" outlineLevel="0" collapsed="false">
      <c r="A2508" s="13" t="s">
        <v>3768</v>
      </c>
      <c r="B2508" s="13" t="s">
        <v>3129</v>
      </c>
      <c r="C2508" s="14" t="n">
        <v>45887</v>
      </c>
      <c r="D2508" s="15" t="n">
        <v>31.47</v>
      </c>
    </row>
    <row r="2509" customFormat="false" ht="15" hidden="false" customHeight="false" outlineLevel="0" collapsed="false">
      <c r="A2509" s="13" t="s">
        <v>3769</v>
      </c>
      <c r="B2509" s="13" t="s">
        <v>2048</v>
      </c>
      <c r="C2509" s="14" t="n">
        <v>45887</v>
      </c>
      <c r="D2509" s="15" t="n">
        <v>47.05</v>
      </c>
    </row>
    <row r="2510" customFormat="false" ht="15" hidden="false" customHeight="false" outlineLevel="0" collapsed="false">
      <c r="A2510" s="13" t="s">
        <v>3770</v>
      </c>
      <c r="B2510" s="13" t="s">
        <v>2281</v>
      </c>
      <c r="C2510" s="14" t="n">
        <v>45887</v>
      </c>
      <c r="D2510" s="15" t="n">
        <v>74.49</v>
      </c>
    </row>
    <row r="2511" customFormat="false" ht="15" hidden="false" customHeight="false" outlineLevel="0" collapsed="false">
      <c r="A2511" s="13" t="s">
        <v>3771</v>
      </c>
      <c r="B2511" s="13" t="s">
        <v>3051</v>
      </c>
      <c r="C2511" s="14" t="n">
        <v>45887</v>
      </c>
      <c r="D2511" s="15" t="n">
        <v>32.76</v>
      </c>
    </row>
    <row r="2512" customFormat="false" ht="15" hidden="false" customHeight="false" outlineLevel="0" collapsed="false">
      <c r="A2512" s="13" t="s">
        <v>3772</v>
      </c>
      <c r="B2512" s="13" t="s">
        <v>3773</v>
      </c>
      <c r="C2512" s="14" t="n">
        <v>45887</v>
      </c>
      <c r="D2512" s="15" t="n">
        <v>48.62</v>
      </c>
    </row>
    <row r="2513" customFormat="false" ht="15" hidden="false" customHeight="false" outlineLevel="0" collapsed="false">
      <c r="A2513" s="13" t="s">
        <v>3774</v>
      </c>
      <c r="B2513" s="13" t="s">
        <v>575</v>
      </c>
      <c r="C2513" s="14" t="n">
        <v>45887</v>
      </c>
      <c r="D2513" s="15" t="n">
        <v>29.61</v>
      </c>
    </row>
    <row r="2514" customFormat="false" ht="15" hidden="false" customHeight="false" outlineLevel="0" collapsed="false">
      <c r="A2514" s="13" t="s">
        <v>3775</v>
      </c>
      <c r="B2514" s="13" t="s">
        <v>510</v>
      </c>
      <c r="C2514" s="14" t="n">
        <v>45887</v>
      </c>
      <c r="D2514" s="15" t="n">
        <v>27.18</v>
      </c>
    </row>
    <row r="2515" customFormat="false" ht="15" hidden="false" customHeight="false" outlineLevel="0" collapsed="false">
      <c r="A2515" s="13" t="s">
        <v>3776</v>
      </c>
      <c r="B2515" s="13" t="s">
        <v>3101</v>
      </c>
      <c r="C2515" s="14" t="n">
        <v>45887</v>
      </c>
      <c r="D2515" s="15" t="n">
        <v>43.71</v>
      </c>
    </row>
    <row r="2516" customFormat="false" ht="15" hidden="false" customHeight="false" outlineLevel="0" collapsed="false">
      <c r="A2516" s="13" t="s">
        <v>3777</v>
      </c>
      <c r="B2516" s="13" t="s">
        <v>3778</v>
      </c>
      <c r="C2516" s="14" t="n">
        <v>45887</v>
      </c>
      <c r="D2516" s="15" t="n">
        <v>51.36</v>
      </c>
    </row>
    <row r="2517" customFormat="false" ht="15" hidden="false" customHeight="false" outlineLevel="0" collapsed="false">
      <c r="A2517" s="13" t="s">
        <v>3779</v>
      </c>
      <c r="B2517" s="13" t="s">
        <v>922</v>
      </c>
      <c r="C2517" s="14" t="n">
        <v>45887</v>
      </c>
      <c r="D2517" s="15" t="n">
        <v>41.37</v>
      </c>
    </row>
    <row r="2518" customFormat="false" ht="15" hidden="false" customHeight="false" outlineLevel="0" collapsed="false">
      <c r="A2518" s="13" t="s">
        <v>3780</v>
      </c>
      <c r="B2518" s="13" t="s">
        <v>1852</v>
      </c>
      <c r="C2518" s="14" t="n">
        <v>45887</v>
      </c>
      <c r="D2518" s="15" t="n">
        <v>32.65</v>
      </c>
    </row>
    <row r="2519" customFormat="false" ht="15" hidden="false" customHeight="false" outlineLevel="0" collapsed="false">
      <c r="A2519" s="13" t="s">
        <v>3781</v>
      </c>
      <c r="B2519" s="13" t="s">
        <v>3782</v>
      </c>
      <c r="C2519" s="14" t="n">
        <v>45887</v>
      </c>
      <c r="D2519" s="15" t="n">
        <v>15.37</v>
      </c>
    </row>
    <row r="2520" customFormat="false" ht="15" hidden="false" customHeight="false" outlineLevel="0" collapsed="false">
      <c r="A2520" s="13" t="s">
        <v>3783</v>
      </c>
      <c r="B2520" s="13" t="s">
        <v>2344</v>
      </c>
      <c r="C2520" s="14" t="n">
        <v>45887</v>
      </c>
      <c r="D2520" s="15" t="n">
        <v>30.85</v>
      </c>
    </row>
    <row r="2521" customFormat="false" ht="15" hidden="false" customHeight="false" outlineLevel="0" collapsed="false">
      <c r="A2521" s="13" t="s">
        <v>3784</v>
      </c>
      <c r="B2521" s="13" t="s">
        <v>458</v>
      </c>
      <c r="C2521" s="14" t="n">
        <v>45888</v>
      </c>
      <c r="D2521" s="15" t="n">
        <v>26.55</v>
      </c>
    </row>
    <row r="2522" customFormat="false" ht="15" hidden="false" customHeight="false" outlineLevel="0" collapsed="false">
      <c r="A2522" s="13" t="s">
        <v>3785</v>
      </c>
      <c r="B2522" s="13" t="s">
        <v>543</v>
      </c>
      <c r="C2522" s="14" t="n">
        <v>45888</v>
      </c>
      <c r="D2522" s="15" t="n">
        <v>30.28</v>
      </c>
    </row>
    <row r="2523" customFormat="false" ht="15" hidden="false" customHeight="false" outlineLevel="0" collapsed="false">
      <c r="A2523" s="13" t="s">
        <v>3786</v>
      </c>
      <c r="B2523" s="13" t="s">
        <v>2775</v>
      </c>
      <c r="C2523" s="14" t="n">
        <v>45888</v>
      </c>
      <c r="D2523" s="15" t="n">
        <v>31.53</v>
      </c>
    </row>
    <row r="2524" customFormat="false" ht="15" hidden="false" customHeight="false" outlineLevel="0" collapsed="false">
      <c r="A2524" s="13" t="s">
        <v>3787</v>
      </c>
      <c r="B2524" s="13" t="s">
        <v>508</v>
      </c>
      <c r="C2524" s="14" t="n">
        <v>45888</v>
      </c>
      <c r="D2524" s="15" t="n">
        <v>31.24</v>
      </c>
    </row>
    <row r="2525" customFormat="false" ht="15" hidden="false" customHeight="false" outlineLevel="0" collapsed="false">
      <c r="A2525" s="13" t="s">
        <v>3788</v>
      </c>
      <c r="B2525" s="13" t="s">
        <v>2958</v>
      </c>
      <c r="C2525" s="14" t="n">
        <v>45888</v>
      </c>
      <c r="D2525" s="15" t="n">
        <v>40.74</v>
      </c>
    </row>
    <row r="2526" customFormat="false" ht="15" hidden="false" customHeight="false" outlineLevel="0" collapsed="false">
      <c r="A2526" s="13" t="s">
        <v>3789</v>
      </c>
      <c r="B2526" s="13" t="s">
        <v>1614</v>
      </c>
      <c r="C2526" s="14" t="n">
        <v>45888</v>
      </c>
      <c r="D2526" s="15" t="n">
        <v>64.43</v>
      </c>
    </row>
    <row r="2527" customFormat="false" ht="15" hidden="false" customHeight="false" outlineLevel="0" collapsed="false">
      <c r="A2527" s="13" t="s">
        <v>3790</v>
      </c>
      <c r="B2527" s="13" t="s">
        <v>3791</v>
      </c>
      <c r="C2527" s="14" t="n">
        <v>45888</v>
      </c>
      <c r="D2527" s="15" t="n">
        <v>21.99</v>
      </c>
    </row>
    <row r="2528" customFormat="false" ht="15" hidden="false" customHeight="false" outlineLevel="0" collapsed="false">
      <c r="A2528" s="13" t="s">
        <v>3792</v>
      </c>
      <c r="B2528" s="13" t="s">
        <v>618</v>
      </c>
      <c r="C2528" s="14" t="n">
        <v>45888</v>
      </c>
      <c r="D2528" s="15" t="n">
        <v>88.23</v>
      </c>
    </row>
    <row r="2529" customFormat="false" ht="15" hidden="false" customHeight="false" outlineLevel="0" collapsed="false">
      <c r="A2529" s="13" t="s">
        <v>3793</v>
      </c>
      <c r="B2529" s="13" t="s">
        <v>2591</v>
      </c>
      <c r="C2529" s="14" t="n">
        <v>45888</v>
      </c>
      <c r="D2529" s="15" t="n">
        <v>41.29</v>
      </c>
    </row>
    <row r="2530" customFormat="false" ht="15" hidden="false" customHeight="false" outlineLevel="0" collapsed="false">
      <c r="A2530" s="13" t="s">
        <v>3794</v>
      </c>
      <c r="B2530" s="13" t="s">
        <v>480</v>
      </c>
      <c r="C2530" s="14" t="n">
        <v>45888</v>
      </c>
      <c r="D2530" s="15" t="n">
        <v>20.97</v>
      </c>
    </row>
    <row r="2531" customFormat="false" ht="15" hidden="false" customHeight="false" outlineLevel="0" collapsed="false">
      <c r="A2531" s="13" t="s">
        <v>3795</v>
      </c>
      <c r="B2531" s="13" t="s">
        <v>3441</v>
      </c>
      <c r="C2531" s="14" t="n">
        <v>45888</v>
      </c>
      <c r="D2531" s="15" t="n">
        <v>40.44</v>
      </c>
    </row>
    <row r="2532" customFormat="false" ht="15" hidden="false" customHeight="false" outlineLevel="0" collapsed="false">
      <c r="A2532" s="13" t="s">
        <v>3796</v>
      </c>
      <c r="B2532" s="13" t="s">
        <v>3797</v>
      </c>
      <c r="C2532" s="14" t="n">
        <v>45888</v>
      </c>
      <c r="D2532" s="15" t="n">
        <v>19.87</v>
      </c>
    </row>
    <row r="2533" customFormat="false" ht="15" hidden="false" customHeight="false" outlineLevel="0" collapsed="false">
      <c r="A2533" s="13" t="s">
        <v>3798</v>
      </c>
      <c r="B2533" s="13" t="s">
        <v>3452</v>
      </c>
      <c r="C2533" s="14" t="n">
        <v>45888</v>
      </c>
      <c r="D2533" s="15" t="n">
        <v>31.95</v>
      </c>
    </row>
    <row r="2534" customFormat="false" ht="15" hidden="false" customHeight="false" outlineLevel="0" collapsed="false">
      <c r="A2534" s="13" t="s">
        <v>3799</v>
      </c>
      <c r="B2534" s="13" t="s">
        <v>1537</v>
      </c>
      <c r="C2534" s="14" t="n">
        <v>45888</v>
      </c>
      <c r="D2534" s="15" t="n">
        <v>32.68</v>
      </c>
    </row>
    <row r="2535" customFormat="false" ht="15" hidden="false" customHeight="false" outlineLevel="0" collapsed="false">
      <c r="A2535" s="13" t="s">
        <v>3800</v>
      </c>
      <c r="B2535" s="13" t="s">
        <v>2302</v>
      </c>
      <c r="C2535" s="14" t="n">
        <v>45888</v>
      </c>
      <c r="D2535" s="15" t="n">
        <v>52.14</v>
      </c>
    </row>
    <row r="2536" customFormat="false" ht="15" hidden="false" customHeight="false" outlineLevel="0" collapsed="false">
      <c r="A2536" s="13" t="s">
        <v>3801</v>
      </c>
      <c r="B2536" s="13" t="s">
        <v>2490</v>
      </c>
      <c r="C2536" s="14" t="n">
        <v>45888</v>
      </c>
      <c r="D2536" s="15" t="n">
        <v>40.2</v>
      </c>
    </row>
    <row r="2537" customFormat="false" ht="15" hidden="false" customHeight="false" outlineLevel="0" collapsed="false">
      <c r="A2537" s="13" t="s">
        <v>3802</v>
      </c>
      <c r="B2537" s="13" t="s">
        <v>2457</v>
      </c>
      <c r="C2537" s="14" t="n">
        <v>45888</v>
      </c>
      <c r="D2537" s="15" t="n">
        <v>36.84</v>
      </c>
    </row>
    <row r="2538" customFormat="false" ht="15" hidden="false" customHeight="false" outlineLevel="0" collapsed="false">
      <c r="A2538" s="13" t="s">
        <v>3803</v>
      </c>
      <c r="B2538" s="13" t="s">
        <v>1675</v>
      </c>
      <c r="C2538" s="14" t="n">
        <v>45889</v>
      </c>
      <c r="D2538" s="15" t="n">
        <v>60.8</v>
      </c>
    </row>
    <row r="2539" customFormat="false" ht="15" hidden="false" customHeight="false" outlineLevel="0" collapsed="false">
      <c r="A2539" s="13" t="s">
        <v>3804</v>
      </c>
      <c r="B2539" s="13" t="s">
        <v>3805</v>
      </c>
      <c r="C2539" s="14" t="n">
        <v>45889</v>
      </c>
      <c r="D2539" s="15" t="n">
        <v>36.11</v>
      </c>
    </row>
    <row r="2540" customFormat="false" ht="15" hidden="false" customHeight="false" outlineLevel="0" collapsed="false">
      <c r="A2540" s="13" t="s">
        <v>3806</v>
      </c>
      <c r="B2540" s="13" t="s">
        <v>1279</v>
      </c>
      <c r="C2540" s="14" t="n">
        <v>45889</v>
      </c>
      <c r="D2540" s="15" t="n">
        <v>26.04</v>
      </c>
    </row>
    <row r="2541" customFormat="false" ht="15" hidden="false" customHeight="false" outlineLevel="0" collapsed="false">
      <c r="A2541" s="13" t="s">
        <v>3807</v>
      </c>
      <c r="B2541" s="13" t="s">
        <v>2941</v>
      </c>
      <c r="C2541" s="14" t="n">
        <v>45889</v>
      </c>
      <c r="D2541" s="15" t="n">
        <v>32.11</v>
      </c>
    </row>
    <row r="2542" customFormat="false" ht="15" hidden="false" customHeight="false" outlineLevel="0" collapsed="false">
      <c r="A2542" s="13" t="s">
        <v>3808</v>
      </c>
      <c r="B2542" s="13" t="s">
        <v>3809</v>
      </c>
      <c r="C2542" s="14" t="n">
        <v>45889</v>
      </c>
      <c r="D2542" s="15" t="n">
        <v>41.57</v>
      </c>
    </row>
    <row r="2543" customFormat="false" ht="15" hidden="false" customHeight="false" outlineLevel="0" collapsed="false">
      <c r="A2543" s="13" t="s">
        <v>3810</v>
      </c>
      <c r="B2543" s="13" t="s">
        <v>1854</v>
      </c>
      <c r="C2543" s="14" t="n">
        <v>45889</v>
      </c>
      <c r="D2543" s="15" t="n">
        <v>64.68</v>
      </c>
    </row>
    <row r="2544" customFormat="false" ht="15" hidden="false" customHeight="false" outlineLevel="0" collapsed="false">
      <c r="A2544" s="13" t="s">
        <v>3811</v>
      </c>
      <c r="B2544" s="13" t="s">
        <v>3812</v>
      </c>
      <c r="C2544" s="14" t="n">
        <v>45889</v>
      </c>
      <c r="D2544" s="15" t="n">
        <v>35.09</v>
      </c>
    </row>
    <row r="2545" customFormat="false" ht="15" hidden="false" customHeight="false" outlineLevel="0" collapsed="false">
      <c r="A2545" s="13" t="s">
        <v>3813</v>
      </c>
      <c r="B2545" s="13" t="s">
        <v>3814</v>
      </c>
      <c r="C2545" s="14" t="n">
        <v>45889</v>
      </c>
      <c r="D2545" s="15" t="n">
        <v>31.64</v>
      </c>
    </row>
    <row r="2546" customFormat="false" ht="15" hidden="false" customHeight="false" outlineLevel="0" collapsed="false">
      <c r="A2546" s="13" t="s">
        <v>3815</v>
      </c>
      <c r="B2546" s="13" t="s">
        <v>2483</v>
      </c>
      <c r="C2546" s="14" t="n">
        <v>45889</v>
      </c>
      <c r="D2546" s="15" t="n">
        <v>86.07</v>
      </c>
    </row>
    <row r="2547" customFormat="false" ht="15" hidden="false" customHeight="false" outlineLevel="0" collapsed="false">
      <c r="A2547" s="13" t="s">
        <v>3816</v>
      </c>
      <c r="B2547" s="13" t="s">
        <v>3817</v>
      </c>
      <c r="C2547" s="14" t="n">
        <v>45889</v>
      </c>
      <c r="D2547" s="15" t="n">
        <v>40.48</v>
      </c>
    </row>
    <row r="2548" customFormat="false" ht="15" hidden="false" customHeight="false" outlineLevel="0" collapsed="false">
      <c r="A2548" s="13" t="s">
        <v>3818</v>
      </c>
      <c r="B2548" s="13" t="s">
        <v>3819</v>
      </c>
      <c r="C2548" s="14" t="n">
        <v>45889</v>
      </c>
      <c r="D2548" s="15" t="n">
        <v>19.13</v>
      </c>
    </row>
    <row r="2549" customFormat="false" ht="15" hidden="false" customHeight="false" outlineLevel="0" collapsed="false">
      <c r="A2549" s="13" t="s">
        <v>3820</v>
      </c>
      <c r="B2549" s="13" t="s">
        <v>1766</v>
      </c>
      <c r="C2549" s="14" t="n">
        <v>45890</v>
      </c>
      <c r="D2549" s="15" t="n">
        <v>36.68</v>
      </c>
    </row>
    <row r="2550" customFormat="false" ht="15" hidden="false" customHeight="false" outlineLevel="0" collapsed="false">
      <c r="A2550" s="13" t="s">
        <v>3821</v>
      </c>
      <c r="B2550" s="13" t="s">
        <v>227</v>
      </c>
      <c r="C2550" s="14" t="n">
        <v>45890</v>
      </c>
      <c r="D2550" s="15" t="n">
        <v>38.13</v>
      </c>
    </row>
    <row r="2551" customFormat="false" ht="15" hidden="false" customHeight="false" outlineLevel="0" collapsed="false">
      <c r="A2551" s="13" t="s">
        <v>3822</v>
      </c>
      <c r="B2551" s="13" t="s">
        <v>174</v>
      </c>
      <c r="C2551" s="14" t="n">
        <v>45890</v>
      </c>
      <c r="D2551" s="15" t="n">
        <v>41.76</v>
      </c>
    </row>
    <row r="2552" customFormat="false" ht="15" hidden="false" customHeight="false" outlineLevel="0" collapsed="false">
      <c r="A2552" s="13" t="s">
        <v>3823</v>
      </c>
      <c r="B2552" s="13" t="s">
        <v>3824</v>
      </c>
      <c r="C2552" s="14" t="n">
        <v>45890</v>
      </c>
      <c r="D2552" s="15" t="n">
        <v>28.14</v>
      </c>
    </row>
    <row r="2553" customFormat="false" ht="15" hidden="false" customHeight="false" outlineLevel="0" collapsed="false">
      <c r="A2553" s="13" t="s">
        <v>3825</v>
      </c>
      <c r="B2553" s="13" t="s">
        <v>902</v>
      </c>
      <c r="C2553" s="14" t="n">
        <v>45890</v>
      </c>
      <c r="D2553" s="15" t="n">
        <v>22.99</v>
      </c>
    </row>
    <row r="2554" customFormat="false" ht="15" hidden="false" customHeight="false" outlineLevel="0" collapsed="false">
      <c r="A2554" s="13" t="s">
        <v>3826</v>
      </c>
      <c r="B2554" s="13" t="s">
        <v>1116</v>
      </c>
      <c r="C2554" s="14" t="n">
        <v>45890</v>
      </c>
      <c r="D2554" s="15" t="n">
        <v>41.07</v>
      </c>
    </row>
    <row r="2555" customFormat="false" ht="15" hidden="false" customHeight="false" outlineLevel="0" collapsed="false">
      <c r="A2555" s="13" t="s">
        <v>3827</v>
      </c>
      <c r="B2555" s="13" t="s">
        <v>1597</v>
      </c>
      <c r="C2555" s="14" t="n">
        <v>45890</v>
      </c>
      <c r="D2555" s="15" t="n">
        <v>45.82</v>
      </c>
    </row>
    <row r="2556" customFormat="false" ht="15" hidden="false" customHeight="false" outlineLevel="0" collapsed="false">
      <c r="A2556" s="13" t="s">
        <v>3828</v>
      </c>
      <c r="B2556" s="13" t="s">
        <v>452</v>
      </c>
      <c r="C2556" s="14" t="n">
        <v>45890</v>
      </c>
      <c r="D2556" s="15" t="n">
        <v>21.45</v>
      </c>
    </row>
    <row r="2557" customFormat="false" ht="15" hidden="false" customHeight="false" outlineLevel="0" collapsed="false">
      <c r="A2557" s="13" t="s">
        <v>3829</v>
      </c>
      <c r="B2557" s="13" t="s">
        <v>3830</v>
      </c>
      <c r="C2557" s="14" t="n">
        <v>45891</v>
      </c>
      <c r="D2557" s="15" t="n">
        <v>53.53</v>
      </c>
    </row>
    <row r="2558" customFormat="false" ht="15" hidden="false" customHeight="false" outlineLevel="0" collapsed="false">
      <c r="A2558" s="13" t="s">
        <v>3831</v>
      </c>
      <c r="B2558" s="13" t="s">
        <v>3832</v>
      </c>
      <c r="C2558" s="14" t="n">
        <v>45891</v>
      </c>
      <c r="D2558" s="15" t="n">
        <v>42.31</v>
      </c>
    </row>
    <row r="2559" customFormat="false" ht="15" hidden="false" customHeight="false" outlineLevel="0" collapsed="false">
      <c r="A2559" s="13" t="s">
        <v>3833</v>
      </c>
      <c r="B2559" s="13" t="s">
        <v>1977</v>
      </c>
      <c r="C2559" s="14" t="n">
        <v>45891</v>
      </c>
      <c r="D2559" s="15" t="n">
        <v>55.02</v>
      </c>
    </row>
    <row r="2560" customFormat="false" ht="15" hidden="false" customHeight="false" outlineLevel="0" collapsed="false">
      <c r="A2560" s="13" t="s">
        <v>3834</v>
      </c>
      <c r="B2560" s="13" t="s">
        <v>1933</v>
      </c>
      <c r="C2560" s="14" t="n">
        <v>45891</v>
      </c>
      <c r="D2560" s="15" t="n">
        <v>53.03</v>
      </c>
    </row>
    <row r="2561" customFormat="false" ht="15" hidden="false" customHeight="false" outlineLevel="0" collapsed="false">
      <c r="A2561" s="13" t="s">
        <v>3835</v>
      </c>
      <c r="B2561" s="13" t="s">
        <v>3836</v>
      </c>
      <c r="C2561" s="14" t="n">
        <v>45891</v>
      </c>
      <c r="D2561" s="15" t="n">
        <v>28.19</v>
      </c>
    </row>
    <row r="2562" customFormat="false" ht="15" hidden="false" customHeight="false" outlineLevel="0" collapsed="false">
      <c r="A2562" s="13" t="s">
        <v>3837</v>
      </c>
      <c r="B2562" s="13" t="s">
        <v>670</v>
      </c>
      <c r="C2562" s="14" t="n">
        <v>45892</v>
      </c>
      <c r="D2562" s="15" t="n">
        <v>22.78</v>
      </c>
    </row>
    <row r="2563" customFormat="false" ht="15" hidden="false" customHeight="false" outlineLevel="0" collapsed="false">
      <c r="A2563" s="13" t="s">
        <v>3838</v>
      </c>
      <c r="B2563" s="13" t="s">
        <v>3839</v>
      </c>
      <c r="C2563" s="14" t="n">
        <v>45892</v>
      </c>
      <c r="D2563" s="15" t="n">
        <v>56.29</v>
      </c>
    </row>
    <row r="2564" customFormat="false" ht="15" hidden="false" customHeight="false" outlineLevel="0" collapsed="false">
      <c r="A2564" s="13" t="s">
        <v>3840</v>
      </c>
      <c r="B2564" s="13" t="s">
        <v>3841</v>
      </c>
      <c r="C2564" s="14" t="n">
        <v>45892</v>
      </c>
      <c r="D2564" s="15" t="n">
        <v>63.39</v>
      </c>
    </row>
    <row r="2565" customFormat="false" ht="15" hidden="false" customHeight="false" outlineLevel="0" collapsed="false">
      <c r="A2565" s="13" t="s">
        <v>3842</v>
      </c>
      <c r="B2565" s="13" t="s">
        <v>3843</v>
      </c>
      <c r="C2565" s="14" t="n">
        <v>45892</v>
      </c>
      <c r="D2565" s="15" t="n">
        <v>17.56</v>
      </c>
    </row>
    <row r="2566" customFormat="false" ht="15" hidden="false" customHeight="false" outlineLevel="0" collapsed="false">
      <c r="A2566" s="13" t="s">
        <v>3844</v>
      </c>
      <c r="B2566" s="13" t="s">
        <v>1667</v>
      </c>
      <c r="C2566" s="14" t="n">
        <v>45892</v>
      </c>
      <c r="D2566" s="15" t="n">
        <v>25.75</v>
      </c>
    </row>
    <row r="2567" customFormat="false" ht="15" hidden="false" customHeight="false" outlineLevel="0" collapsed="false">
      <c r="A2567" s="13" t="s">
        <v>3845</v>
      </c>
      <c r="B2567" s="13" t="s">
        <v>1862</v>
      </c>
      <c r="C2567" s="14" t="n">
        <v>45892</v>
      </c>
      <c r="D2567" s="15" t="n">
        <v>16.54</v>
      </c>
    </row>
    <row r="2568" customFormat="false" ht="15" hidden="false" customHeight="false" outlineLevel="0" collapsed="false">
      <c r="A2568" s="13" t="s">
        <v>3846</v>
      </c>
      <c r="B2568" s="13" t="s">
        <v>874</v>
      </c>
      <c r="C2568" s="14" t="n">
        <v>45892</v>
      </c>
      <c r="D2568" s="15" t="n">
        <v>36.72</v>
      </c>
    </row>
    <row r="2569" customFormat="false" ht="15" hidden="false" customHeight="false" outlineLevel="0" collapsed="false">
      <c r="A2569" s="13" t="s">
        <v>3847</v>
      </c>
      <c r="B2569" s="13" t="s">
        <v>3848</v>
      </c>
      <c r="C2569" s="14" t="n">
        <v>45892</v>
      </c>
      <c r="D2569" s="15" t="n">
        <v>40.1</v>
      </c>
    </row>
    <row r="2570" customFormat="false" ht="15" hidden="false" customHeight="false" outlineLevel="0" collapsed="false">
      <c r="A2570" s="13" t="s">
        <v>3849</v>
      </c>
      <c r="B2570" s="13" t="s">
        <v>899</v>
      </c>
      <c r="C2570" s="14" t="n">
        <v>45892</v>
      </c>
      <c r="D2570" s="15" t="n">
        <v>22.58</v>
      </c>
    </row>
    <row r="2571" customFormat="false" ht="15" hidden="false" customHeight="false" outlineLevel="0" collapsed="false">
      <c r="A2571" s="13" t="s">
        <v>3850</v>
      </c>
      <c r="B2571" s="13" t="s">
        <v>364</v>
      </c>
      <c r="C2571" s="14" t="n">
        <v>45892</v>
      </c>
      <c r="D2571" s="15" t="n">
        <v>37.2</v>
      </c>
    </row>
    <row r="2572" customFormat="false" ht="15" hidden="false" customHeight="false" outlineLevel="0" collapsed="false">
      <c r="A2572" s="13" t="s">
        <v>3851</v>
      </c>
      <c r="B2572" s="13" t="s">
        <v>1041</v>
      </c>
      <c r="C2572" s="14" t="n">
        <v>45892</v>
      </c>
      <c r="D2572" s="15" t="n">
        <v>36.23</v>
      </c>
    </row>
    <row r="2573" customFormat="false" ht="15" hidden="false" customHeight="false" outlineLevel="0" collapsed="false">
      <c r="A2573" s="13" t="s">
        <v>3852</v>
      </c>
      <c r="B2573" s="13" t="s">
        <v>1266</v>
      </c>
      <c r="C2573" s="14" t="n">
        <v>45892</v>
      </c>
      <c r="D2573" s="15" t="n">
        <v>44.11</v>
      </c>
    </row>
    <row r="2574" customFormat="false" ht="15" hidden="false" customHeight="false" outlineLevel="0" collapsed="false">
      <c r="A2574" s="13" t="s">
        <v>3853</v>
      </c>
      <c r="B2574" s="13" t="s">
        <v>1699</v>
      </c>
      <c r="C2574" s="14" t="n">
        <v>45893</v>
      </c>
      <c r="D2574" s="15" t="n">
        <v>34.25</v>
      </c>
    </row>
    <row r="2575" customFormat="false" ht="15" hidden="false" customHeight="false" outlineLevel="0" collapsed="false">
      <c r="A2575" s="13" t="s">
        <v>3854</v>
      </c>
      <c r="B2575" s="13" t="s">
        <v>3855</v>
      </c>
      <c r="C2575" s="14" t="n">
        <v>45893</v>
      </c>
      <c r="D2575" s="15" t="n">
        <v>35.76</v>
      </c>
    </row>
    <row r="2576" customFormat="false" ht="15" hidden="false" customHeight="false" outlineLevel="0" collapsed="false">
      <c r="A2576" s="13" t="s">
        <v>3856</v>
      </c>
      <c r="B2576" s="13" t="s">
        <v>2025</v>
      </c>
      <c r="C2576" s="14" t="n">
        <v>45893</v>
      </c>
      <c r="D2576" s="15" t="n">
        <v>27.56</v>
      </c>
    </row>
    <row r="2577" customFormat="false" ht="15" hidden="false" customHeight="false" outlineLevel="0" collapsed="false">
      <c r="A2577" s="13" t="s">
        <v>3857</v>
      </c>
      <c r="B2577" s="13" t="s">
        <v>3120</v>
      </c>
      <c r="C2577" s="14" t="n">
        <v>45893</v>
      </c>
      <c r="D2577" s="15" t="n">
        <v>45.12</v>
      </c>
    </row>
    <row r="2578" customFormat="false" ht="15" hidden="false" customHeight="false" outlineLevel="0" collapsed="false">
      <c r="A2578" s="13" t="s">
        <v>3858</v>
      </c>
      <c r="B2578" s="13" t="s">
        <v>3246</v>
      </c>
      <c r="C2578" s="14" t="n">
        <v>45893</v>
      </c>
      <c r="D2578" s="15" t="n">
        <v>43.97</v>
      </c>
    </row>
    <row r="2579" customFormat="false" ht="15" hidden="false" customHeight="false" outlineLevel="0" collapsed="false">
      <c r="A2579" s="13" t="s">
        <v>3859</v>
      </c>
      <c r="B2579" s="13" t="s">
        <v>3860</v>
      </c>
      <c r="C2579" s="14" t="n">
        <v>45893</v>
      </c>
      <c r="D2579" s="15" t="n">
        <v>36.99</v>
      </c>
    </row>
    <row r="2580" customFormat="false" ht="15" hidden="false" customHeight="false" outlineLevel="0" collapsed="false">
      <c r="A2580" s="13" t="s">
        <v>3861</v>
      </c>
      <c r="B2580" s="13" t="s">
        <v>3862</v>
      </c>
      <c r="C2580" s="14" t="n">
        <v>45893</v>
      </c>
      <c r="D2580" s="15" t="n">
        <v>31.07</v>
      </c>
    </row>
    <row r="2581" customFormat="false" ht="15" hidden="false" customHeight="false" outlineLevel="0" collapsed="false">
      <c r="A2581" s="13" t="s">
        <v>3863</v>
      </c>
      <c r="B2581" s="13" t="s">
        <v>1892</v>
      </c>
      <c r="C2581" s="14" t="n">
        <v>45894</v>
      </c>
      <c r="D2581" s="15" t="n">
        <v>35.96</v>
      </c>
    </row>
    <row r="2582" customFormat="false" ht="15" hidden="false" customHeight="false" outlineLevel="0" collapsed="false">
      <c r="A2582" s="13" t="s">
        <v>3864</v>
      </c>
      <c r="B2582" s="13" t="s">
        <v>1770</v>
      </c>
      <c r="C2582" s="14" t="n">
        <v>45894</v>
      </c>
      <c r="D2582" s="15" t="n">
        <v>27.33</v>
      </c>
    </row>
    <row r="2583" customFormat="false" ht="15" hidden="false" customHeight="false" outlineLevel="0" collapsed="false">
      <c r="A2583" s="13" t="s">
        <v>3865</v>
      </c>
      <c r="B2583" s="13" t="s">
        <v>2142</v>
      </c>
      <c r="C2583" s="14" t="n">
        <v>45894</v>
      </c>
      <c r="D2583" s="15" t="n">
        <v>47.16</v>
      </c>
    </row>
    <row r="2584" customFormat="false" ht="15" hidden="false" customHeight="false" outlineLevel="0" collapsed="false">
      <c r="A2584" s="13" t="s">
        <v>3866</v>
      </c>
      <c r="B2584" s="13" t="s">
        <v>682</v>
      </c>
      <c r="C2584" s="14" t="n">
        <v>45894</v>
      </c>
      <c r="D2584" s="15" t="n">
        <v>44.71</v>
      </c>
    </row>
    <row r="2585" customFormat="false" ht="15" hidden="false" customHeight="false" outlineLevel="0" collapsed="false">
      <c r="A2585" s="13" t="s">
        <v>3867</v>
      </c>
      <c r="B2585" s="13" t="s">
        <v>2937</v>
      </c>
      <c r="C2585" s="14" t="n">
        <v>45894</v>
      </c>
      <c r="D2585" s="15" t="n">
        <v>63.44</v>
      </c>
    </row>
    <row r="2586" customFormat="false" ht="15" hidden="false" customHeight="false" outlineLevel="0" collapsed="false">
      <c r="A2586" s="13" t="s">
        <v>3868</v>
      </c>
      <c r="B2586" s="13" t="s">
        <v>1325</v>
      </c>
      <c r="C2586" s="14" t="n">
        <v>45894</v>
      </c>
      <c r="D2586" s="15" t="n">
        <v>53.68</v>
      </c>
    </row>
    <row r="2587" customFormat="false" ht="15" hidden="false" customHeight="false" outlineLevel="0" collapsed="false">
      <c r="A2587" s="13" t="s">
        <v>3869</v>
      </c>
      <c r="B2587" s="13" t="s">
        <v>2239</v>
      </c>
      <c r="C2587" s="14" t="n">
        <v>45894</v>
      </c>
      <c r="D2587" s="15" t="n">
        <v>36.73</v>
      </c>
    </row>
    <row r="2588" customFormat="false" ht="15" hidden="false" customHeight="false" outlineLevel="0" collapsed="false">
      <c r="A2588" s="13" t="s">
        <v>3870</v>
      </c>
      <c r="B2588" s="13" t="s">
        <v>1180</v>
      </c>
      <c r="C2588" s="14" t="n">
        <v>45894</v>
      </c>
      <c r="D2588" s="15" t="n">
        <v>20.53</v>
      </c>
    </row>
    <row r="2589" customFormat="false" ht="15" hidden="false" customHeight="false" outlineLevel="0" collapsed="false">
      <c r="A2589" s="13" t="s">
        <v>3871</v>
      </c>
      <c r="B2589" s="13" t="s">
        <v>3872</v>
      </c>
      <c r="C2589" s="14" t="n">
        <v>45894</v>
      </c>
      <c r="D2589" s="15" t="n">
        <v>15.37</v>
      </c>
    </row>
    <row r="2590" customFormat="false" ht="15" hidden="false" customHeight="false" outlineLevel="0" collapsed="false">
      <c r="A2590" s="13" t="s">
        <v>3873</v>
      </c>
      <c r="B2590" s="13" t="s">
        <v>2135</v>
      </c>
      <c r="C2590" s="14" t="n">
        <v>45894</v>
      </c>
      <c r="D2590" s="15" t="n">
        <v>33.27</v>
      </c>
    </row>
    <row r="2591" customFormat="false" ht="15" hidden="false" customHeight="false" outlineLevel="0" collapsed="false">
      <c r="A2591" s="13" t="s">
        <v>3874</v>
      </c>
      <c r="B2591" s="13" t="s">
        <v>3372</v>
      </c>
      <c r="C2591" s="14" t="n">
        <v>45894</v>
      </c>
      <c r="D2591" s="15" t="n">
        <v>29.49</v>
      </c>
    </row>
    <row r="2592" customFormat="false" ht="15" hidden="false" customHeight="false" outlineLevel="0" collapsed="false">
      <c r="A2592" s="13" t="s">
        <v>3875</v>
      </c>
      <c r="B2592" s="13" t="s">
        <v>2786</v>
      </c>
      <c r="C2592" s="14" t="n">
        <v>45894</v>
      </c>
      <c r="D2592" s="15" t="n">
        <v>42.22</v>
      </c>
    </row>
    <row r="2593" customFormat="false" ht="15" hidden="false" customHeight="false" outlineLevel="0" collapsed="false">
      <c r="A2593" s="13" t="s">
        <v>3876</v>
      </c>
      <c r="B2593" s="13" t="s">
        <v>2287</v>
      </c>
      <c r="C2593" s="14" t="n">
        <v>45894</v>
      </c>
      <c r="D2593" s="15" t="n">
        <v>28.69</v>
      </c>
    </row>
    <row r="2594" customFormat="false" ht="15" hidden="false" customHeight="false" outlineLevel="0" collapsed="false">
      <c r="A2594" s="13" t="s">
        <v>3877</v>
      </c>
      <c r="B2594" s="13" t="s">
        <v>3878</v>
      </c>
      <c r="C2594" s="14" t="n">
        <v>45894</v>
      </c>
      <c r="D2594" s="15" t="n">
        <v>28.17</v>
      </c>
    </row>
    <row r="2595" customFormat="false" ht="15" hidden="false" customHeight="false" outlineLevel="0" collapsed="false">
      <c r="A2595" s="13" t="s">
        <v>3879</v>
      </c>
      <c r="B2595" s="13" t="s">
        <v>3880</v>
      </c>
      <c r="C2595" s="14" t="n">
        <v>45894</v>
      </c>
      <c r="D2595" s="15" t="n">
        <v>35.06</v>
      </c>
    </row>
    <row r="2596" customFormat="false" ht="15" hidden="false" customHeight="false" outlineLevel="0" collapsed="false">
      <c r="A2596" s="13" t="s">
        <v>3881</v>
      </c>
      <c r="B2596" s="13" t="s">
        <v>2790</v>
      </c>
      <c r="C2596" s="14" t="n">
        <v>45895</v>
      </c>
      <c r="D2596" s="15" t="n">
        <v>35.45</v>
      </c>
    </row>
    <row r="2597" customFormat="false" ht="15" hidden="false" customHeight="false" outlineLevel="0" collapsed="false">
      <c r="A2597" s="13" t="s">
        <v>3882</v>
      </c>
      <c r="B2597" s="13" t="s">
        <v>1304</v>
      </c>
      <c r="C2597" s="14" t="n">
        <v>45895</v>
      </c>
      <c r="D2597" s="15" t="n">
        <v>91.66</v>
      </c>
    </row>
    <row r="2598" customFormat="false" ht="15" hidden="false" customHeight="false" outlineLevel="0" collapsed="false">
      <c r="A2598" s="13" t="s">
        <v>3883</v>
      </c>
      <c r="B2598" s="13" t="s">
        <v>126</v>
      </c>
      <c r="C2598" s="14" t="n">
        <v>45895</v>
      </c>
      <c r="D2598" s="15" t="n">
        <v>47.92</v>
      </c>
    </row>
    <row r="2599" customFormat="false" ht="15" hidden="false" customHeight="false" outlineLevel="0" collapsed="false">
      <c r="A2599" s="13" t="s">
        <v>3884</v>
      </c>
      <c r="B2599" s="13" t="s">
        <v>2749</v>
      </c>
      <c r="C2599" s="14" t="n">
        <v>45895</v>
      </c>
      <c r="D2599" s="15" t="n">
        <v>18.59</v>
      </c>
    </row>
    <row r="2600" customFormat="false" ht="15" hidden="false" customHeight="false" outlineLevel="0" collapsed="false">
      <c r="A2600" s="13" t="s">
        <v>3885</v>
      </c>
      <c r="B2600" s="13" t="s">
        <v>3886</v>
      </c>
      <c r="C2600" s="14" t="n">
        <v>45896</v>
      </c>
      <c r="D2600" s="15" t="n">
        <v>33.59</v>
      </c>
    </row>
    <row r="2601" customFormat="false" ht="15" hidden="false" customHeight="false" outlineLevel="0" collapsed="false">
      <c r="A2601" s="13" t="s">
        <v>3887</v>
      </c>
      <c r="B2601" s="13" t="s">
        <v>3106</v>
      </c>
      <c r="C2601" s="14" t="n">
        <v>45896</v>
      </c>
      <c r="D2601" s="15" t="n">
        <v>60.33</v>
      </c>
    </row>
    <row r="2602" customFormat="false" ht="15" hidden="false" customHeight="false" outlineLevel="0" collapsed="false">
      <c r="A2602" s="13" t="s">
        <v>3888</v>
      </c>
      <c r="B2602" s="13" t="s">
        <v>2631</v>
      </c>
      <c r="C2602" s="14" t="n">
        <v>45896</v>
      </c>
      <c r="D2602" s="15" t="n">
        <v>26.22</v>
      </c>
    </row>
    <row r="2603" customFormat="false" ht="15" hidden="false" customHeight="false" outlineLevel="0" collapsed="false">
      <c r="A2603" s="13" t="s">
        <v>3889</v>
      </c>
      <c r="B2603" s="13" t="s">
        <v>3890</v>
      </c>
      <c r="C2603" s="14" t="n">
        <v>45896</v>
      </c>
      <c r="D2603" s="15" t="n">
        <v>25.11</v>
      </c>
    </row>
    <row r="2604" customFormat="false" ht="15" hidden="false" customHeight="false" outlineLevel="0" collapsed="false">
      <c r="A2604" s="13" t="s">
        <v>3891</v>
      </c>
      <c r="B2604" s="13" t="s">
        <v>3483</v>
      </c>
      <c r="C2604" s="14" t="n">
        <v>45896</v>
      </c>
      <c r="D2604" s="15" t="n">
        <v>40.19</v>
      </c>
    </row>
    <row r="2605" customFormat="false" ht="15" hidden="false" customHeight="false" outlineLevel="0" collapsed="false">
      <c r="A2605" s="13" t="s">
        <v>3892</v>
      </c>
      <c r="B2605" s="13" t="s">
        <v>2104</v>
      </c>
      <c r="C2605" s="14" t="n">
        <v>45896</v>
      </c>
      <c r="D2605" s="15" t="n">
        <v>69.79</v>
      </c>
    </row>
    <row r="2606" customFormat="false" ht="15" hidden="false" customHeight="false" outlineLevel="0" collapsed="false">
      <c r="A2606" s="13" t="s">
        <v>3893</v>
      </c>
      <c r="B2606" s="13" t="s">
        <v>1519</v>
      </c>
      <c r="C2606" s="14" t="n">
        <v>45896</v>
      </c>
      <c r="D2606" s="15" t="n">
        <v>22.46</v>
      </c>
    </row>
    <row r="2607" customFormat="false" ht="15" hidden="false" customHeight="false" outlineLevel="0" collapsed="false">
      <c r="A2607" s="13" t="s">
        <v>3894</v>
      </c>
      <c r="B2607" s="13" t="s">
        <v>1782</v>
      </c>
      <c r="C2607" s="14" t="n">
        <v>45896</v>
      </c>
      <c r="D2607" s="15" t="n">
        <v>58.33</v>
      </c>
    </row>
    <row r="2608" customFormat="false" ht="15" hidden="false" customHeight="false" outlineLevel="0" collapsed="false">
      <c r="A2608" s="13" t="s">
        <v>3895</v>
      </c>
      <c r="B2608" s="13" t="s">
        <v>3896</v>
      </c>
      <c r="C2608" s="14" t="n">
        <v>45896</v>
      </c>
      <c r="D2608" s="15" t="n">
        <v>19.3</v>
      </c>
    </row>
    <row r="2609" customFormat="false" ht="15" hidden="false" customHeight="false" outlineLevel="0" collapsed="false">
      <c r="A2609" s="13" t="s">
        <v>3897</v>
      </c>
      <c r="B2609" s="13" t="s">
        <v>3552</v>
      </c>
      <c r="C2609" s="14" t="n">
        <v>45897</v>
      </c>
      <c r="D2609" s="15" t="n">
        <v>54.46</v>
      </c>
    </row>
    <row r="2610" customFormat="false" ht="15" hidden="false" customHeight="false" outlineLevel="0" collapsed="false">
      <c r="A2610" s="13" t="s">
        <v>3898</v>
      </c>
      <c r="B2610" s="13" t="s">
        <v>2850</v>
      </c>
      <c r="C2610" s="14" t="n">
        <v>45897</v>
      </c>
      <c r="D2610" s="15" t="n">
        <v>16.6</v>
      </c>
    </row>
    <row r="2611" customFormat="false" ht="15" hidden="false" customHeight="false" outlineLevel="0" collapsed="false">
      <c r="A2611" s="13" t="s">
        <v>3899</v>
      </c>
      <c r="B2611" s="13" t="s">
        <v>3079</v>
      </c>
      <c r="C2611" s="14" t="n">
        <v>45897</v>
      </c>
      <c r="D2611" s="15" t="n">
        <v>51.48</v>
      </c>
    </row>
    <row r="2612" customFormat="false" ht="15" hidden="false" customHeight="false" outlineLevel="0" collapsed="false">
      <c r="A2612" s="13" t="s">
        <v>3900</v>
      </c>
      <c r="B2612" s="13" t="s">
        <v>2589</v>
      </c>
      <c r="C2612" s="14" t="n">
        <v>45897</v>
      </c>
      <c r="D2612" s="15" t="n">
        <v>68.02</v>
      </c>
    </row>
    <row r="2613" customFormat="false" ht="15" hidden="false" customHeight="false" outlineLevel="0" collapsed="false">
      <c r="A2613" s="13" t="s">
        <v>3901</v>
      </c>
      <c r="B2613" s="13" t="s">
        <v>3902</v>
      </c>
      <c r="C2613" s="14" t="n">
        <v>45897</v>
      </c>
      <c r="D2613" s="15" t="n">
        <v>28.05</v>
      </c>
    </row>
    <row r="2614" customFormat="false" ht="15" hidden="false" customHeight="false" outlineLevel="0" collapsed="false">
      <c r="A2614" s="13" t="s">
        <v>3903</v>
      </c>
      <c r="B2614" s="13" t="s">
        <v>2215</v>
      </c>
      <c r="C2614" s="14" t="n">
        <v>45897</v>
      </c>
      <c r="D2614" s="15" t="n">
        <v>32.8</v>
      </c>
    </row>
    <row r="2615" customFormat="false" ht="15" hidden="false" customHeight="false" outlineLevel="0" collapsed="false">
      <c r="A2615" s="13" t="s">
        <v>3904</v>
      </c>
      <c r="B2615" s="13" t="s">
        <v>3905</v>
      </c>
      <c r="C2615" s="14" t="n">
        <v>45897</v>
      </c>
      <c r="D2615" s="15" t="n">
        <v>27.03</v>
      </c>
    </row>
    <row r="2616" customFormat="false" ht="15" hidden="false" customHeight="false" outlineLevel="0" collapsed="false">
      <c r="A2616" s="13" t="s">
        <v>3906</v>
      </c>
      <c r="B2616" s="13" t="s">
        <v>3907</v>
      </c>
      <c r="C2616" s="14" t="n">
        <v>45897</v>
      </c>
      <c r="D2616" s="15" t="n">
        <v>26.74</v>
      </c>
    </row>
    <row r="2617" customFormat="false" ht="15" hidden="false" customHeight="false" outlineLevel="0" collapsed="false">
      <c r="A2617" s="13" t="s">
        <v>3908</v>
      </c>
      <c r="B2617" s="13" t="s">
        <v>3909</v>
      </c>
      <c r="C2617" s="14" t="n">
        <v>45897</v>
      </c>
      <c r="D2617" s="15" t="n">
        <v>42.39</v>
      </c>
    </row>
    <row r="2618" customFormat="false" ht="15" hidden="false" customHeight="false" outlineLevel="0" collapsed="false">
      <c r="A2618" s="13" t="s">
        <v>3910</v>
      </c>
      <c r="B2618" s="13" t="s">
        <v>2628</v>
      </c>
      <c r="C2618" s="14" t="n">
        <v>45897</v>
      </c>
      <c r="D2618" s="15" t="n">
        <v>74.16</v>
      </c>
    </row>
    <row r="2619" customFormat="false" ht="15" hidden="false" customHeight="false" outlineLevel="0" collapsed="false">
      <c r="A2619" s="13" t="s">
        <v>3911</v>
      </c>
      <c r="B2619" s="13" t="s">
        <v>1987</v>
      </c>
      <c r="C2619" s="14" t="n">
        <v>45898</v>
      </c>
      <c r="D2619" s="15" t="n">
        <v>60.08</v>
      </c>
    </row>
    <row r="2620" customFormat="false" ht="15" hidden="false" customHeight="false" outlineLevel="0" collapsed="false">
      <c r="A2620" s="13" t="s">
        <v>3912</v>
      </c>
      <c r="B2620" s="13" t="s">
        <v>2563</v>
      </c>
      <c r="C2620" s="14" t="n">
        <v>45898</v>
      </c>
      <c r="D2620" s="15" t="n">
        <v>71.47</v>
      </c>
    </row>
    <row r="2621" customFormat="false" ht="15" hidden="false" customHeight="false" outlineLevel="0" collapsed="false">
      <c r="A2621" s="13" t="s">
        <v>3913</v>
      </c>
      <c r="B2621" s="13" t="s">
        <v>2771</v>
      </c>
      <c r="C2621" s="14" t="n">
        <v>45898</v>
      </c>
      <c r="D2621" s="15" t="n">
        <v>41.52</v>
      </c>
    </row>
    <row r="2622" customFormat="false" ht="15" hidden="false" customHeight="false" outlineLevel="0" collapsed="false">
      <c r="A2622" s="13" t="s">
        <v>3914</v>
      </c>
      <c r="B2622" s="13" t="s">
        <v>3915</v>
      </c>
      <c r="C2622" s="14" t="n">
        <v>45898</v>
      </c>
      <c r="D2622" s="15" t="n">
        <v>28.56</v>
      </c>
    </row>
    <row r="2623" customFormat="false" ht="15" hidden="false" customHeight="false" outlineLevel="0" collapsed="false">
      <c r="A2623" s="13" t="s">
        <v>3916</v>
      </c>
      <c r="B2623" s="13" t="s">
        <v>3917</v>
      </c>
      <c r="C2623" s="14" t="n">
        <v>45898</v>
      </c>
      <c r="D2623" s="15" t="n">
        <v>56.89</v>
      </c>
    </row>
    <row r="2624" customFormat="false" ht="15" hidden="false" customHeight="false" outlineLevel="0" collapsed="false">
      <c r="A2624" s="13" t="s">
        <v>3918</v>
      </c>
      <c r="B2624" s="13" t="s">
        <v>3919</v>
      </c>
      <c r="C2624" s="14" t="n">
        <v>45898</v>
      </c>
      <c r="D2624" s="15" t="n">
        <v>51.12</v>
      </c>
    </row>
    <row r="2625" customFormat="false" ht="15" hidden="false" customHeight="false" outlineLevel="0" collapsed="false">
      <c r="A2625" s="13" t="s">
        <v>3920</v>
      </c>
      <c r="B2625" s="13" t="s">
        <v>2410</v>
      </c>
      <c r="C2625" s="14" t="n">
        <v>45898</v>
      </c>
      <c r="D2625" s="15" t="n">
        <v>42.25</v>
      </c>
    </row>
    <row r="2626" customFormat="false" ht="15" hidden="false" customHeight="false" outlineLevel="0" collapsed="false">
      <c r="A2626" s="13" t="s">
        <v>3921</v>
      </c>
      <c r="B2626" s="13" t="s">
        <v>277</v>
      </c>
      <c r="C2626" s="14" t="n">
        <v>45898</v>
      </c>
      <c r="D2626" s="15" t="n">
        <v>52.34</v>
      </c>
    </row>
    <row r="2627" customFormat="false" ht="15" hidden="false" customHeight="false" outlineLevel="0" collapsed="false">
      <c r="A2627" s="13" t="s">
        <v>3922</v>
      </c>
      <c r="B2627" s="13" t="s">
        <v>842</v>
      </c>
      <c r="C2627" s="14" t="n">
        <v>45898</v>
      </c>
      <c r="D2627" s="15" t="n">
        <v>48.22</v>
      </c>
    </row>
    <row r="2628" customFormat="false" ht="15" hidden="false" customHeight="false" outlineLevel="0" collapsed="false">
      <c r="A2628" s="13" t="s">
        <v>3923</v>
      </c>
      <c r="B2628" s="13" t="s">
        <v>3924</v>
      </c>
      <c r="C2628" s="14" t="n">
        <v>45898</v>
      </c>
      <c r="D2628" s="15" t="n">
        <v>27.65</v>
      </c>
    </row>
    <row r="2629" customFormat="false" ht="15" hidden="false" customHeight="false" outlineLevel="0" collapsed="false">
      <c r="A2629" s="13" t="s">
        <v>3925</v>
      </c>
      <c r="B2629" s="13" t="s">
        <v>1872</v>
      </c>
      <c r="C2629" s="14" t="n">
        <v>45898</v>
      </c>
      <c r="D2629" s="15" t="n">
        <v>23.16</v>
      </c>
    </row>
    <row r="2630" customFormat="false" ht="15" hidden="false" customHeight="false" outlineLevel="0" collapsed="false">
      <c r="A2630" s="13" t="s">
        <v>3926</v>
      </c>
      <c r="B2630" s="13" t="s">
        <v>3927</v>
      </c>
      <c r="C2630" s="14" t="n">
        <v>45898</v>
      </c>
      <c r="D2630" s="15" t="n">
        <v>36.13</v>
      </c>
    </row>
    <row r="2631" customFormat="false" ht="15" hidden="false" customHeight="false" outlineLevel="0" collapsed="false">
      <c r="A2631" s="13" t="s">
        <v>3928</v>
      </c>
      <c r="B2631" s="13" t="s">
        <v>3532</v>
      </c>
      <c r="C2631" s="14" t="n">
        <v>45899</v>
      </c>
      <c r="D2631" s="15" t="n">
        <v>48.12</v>
      </c>
    </row>
    <row r="2632" customFormat="false" ht="15" hidden="false" customHeight="false" outlineLevel="0" collapsed="false">
      <c r="A2632" s="13" t="s">
        <v>3929</v>
      </c>
      <c r="B2632" s="13" t="s">
        <v>3585</v>
      </c>
      <c r="C2632" s="14" t="n">
        <v>45899</v>
      </c>
      <c r="D2632" s="15" t="n">
        <v>29.14</v>
      </c>
    </row>
    <row r="2633" customFormat="false" ht="15" hidden="false" customHeight="false" outlineLevel="0" collapsed="false">
      <c r="A2633" s="13" t="s">
        <v>3930</v>
      </c>
      <c r="B2633" s="13" t="s">
        <v>1193</v>
      </c>
      <c r="C2633" s="14" t="n">
        <v>45899</v>
      </c>
      <c r="D2633" s="15" t="n">
        <v>28.55</v>
      </c>
    </row>
    <row r="2634" customFormat="false" ht="15" hidden="false" customHeight="false" outlineLevel="0" collapsed="false">
      <c r="A2634" s="13" t="s">
        <v>3931</v>
      </c>
      <c r="B2634" s="13" t="s">
        <v>1238</v>
      </c>
      <c r="C2634" s="14" t="n">
        <v>45899</v>
      </c>
      <c r="D2634" s="15" t="n">
        <v>38.81</v>
      </c>
    </row>
    <row r="2635" customFormat="false" ht="15" hidden="false" customHeight="false" outlineLevel="0" collapsed="false">
      <c r="A2635" s="13" t="s">
        <v>3932</v>
      </c>
      <c r="B2635" s="13" t="s">
        <v>1856</v>
      </c>
      <c r="C2635" s="14" t="n">
        <v>45899</v>
      </c>
      <c r="D2635" s="15" t="n">
        <v>43.31</v>
      </c>
    </row>
    <row r="2636" customFormat="false" ht="15" hidden="false" customHeight="false" outlineLevel="0" collapsed="false">
      <c r="A2636" s="13" t="s">
        <v>3933</v>
      </c>
      <c r="B2636" s="13" t="s">
        <v>3934</v>
      </c>
      <c r="C2636" s="14" t="n">
        <v>45899</v>
      </c>
      <c r="D2636" s="15" t="n">
        <v>27.22</v>
      </c>
    </row>
    <row r="2637" customFormat="false" ht="15" hidden="false" customHeight="false" outlineLevel="0" collapsed="false">
      <c r="A2637" s="13" t="s">
        <v>3935</v>
      </c>
      <c r="B2637" s="13" t="s">
        <v>116</v>
      </c>
      <c r="C2637" s="14" t="n">
        <v>45899</v>
      </c>
      <c r="D2637" s="15" t="n">
        <v>21.45</v>
      </c>
    </row>
    <row r="2638" customFormat="false" ht="15" hidden="false" customHeight="false" outlineLevel="0" collapsed="false">
      <c r="A2638" s="13" t="s">
        <v>3936</v>
      </c>
      <c r="B2638" s="13" t="s">
        <v>2059</v>
      </c>
      <c r="C2638" s="14" t="n">
        <v>45899</v>
      </c>
      <c r="D2638" s="15" t="n">
        <v>56.76</v>
      </c>
    </row>
    <row r="2639" customFormat="false" ht="15" hidden="false" customHeight="false" outlineLevel="0" collapsed="false">
      <c r="A2639" s="13" t="s">
        <v>3937</v>
      </c>
      <c r="B2639" s="13" t="s">
        <v>3450</v>
      </c>
      <c r="C2639" s="14" t="n">
        <v>45899</v>
      </c>
      <c r="D2639" s="15" t="n">
        <v>92.12</v>
      </c>
    </row>
    <row r="2640" customFormat="false" ht="15" hidden="false" customHeight="false" outlineLevel="0" collapsed="false">
      <c r="A2640" s="13" t="s">
        <v>3938</v>
      </c>
      <c r="B2640" s="13" t="s">
        <v>1072</v>
      </c>
      <c r="C2640" s="14" t="n">
        <v>45899</v>
      </c>
      <c r="D2640" s="15" t="n">
        <v>20.32</v>
      </c>
    </row>
    <row r="2641" customFormat="false" ht="15" hidden="false" customHeight="false" outlineLevel="0" collapsed="false">
      <c r="A2641" s="13" t="s">
        <v>3939</v>
      </c>
      <c r="B2641" s="13" t="s">
        <v>482</v>
      </c>
      <c r="C2641" s="14" t="n">
        <v>45899</v>
      </c>
      <c r="D2641" s="15" t="n">
        <v>30.1</v>
      </c>
    </row>
    <row r="2642" customFormat="false" ht="15" hidden="false" customHeight="false" outlineLevel="0" collapsed="false">
      <c r="A2642" s="13" t="s">
        <v>3940</v>
      </c>
      <c r="B2642" s="13" t="s">
        <v>3941</v>
      </c>
      <c r="C2642" s="14" t="n">
        <v>45899</v>
      </c>
      <c r="D2642" s="15" t="n">
        <v>47.51</v>
      </c>
    </row>
    <row r="2643" customFormat="false" ht="15" hidden="false" customHeight="false" outlineLevel="0" collapsed="false">
      <c r="A2643" s="13" t="s">
        <v>3942</v>
      </c>
      <c r="B2643" s="13" t="s">
        <v>1655</v>
      </c>
      <c r="C2643" s="14" t="n">
        <v>45899</v>
      </c>
      <c r="D2643" s="15" t="n">
        <v>68.08</v>
      </c>
    </row>
    <row r="2644" customFormat="false" ht="15" hidden="false" customHeight="false" outlineLevel="0" collapsed="false">
      <c r="A2644" s="13" t="s">
        <v>3943</v>
      </c>
      <c r="B2644" s="13" t="s">
        <v>3944</v>
      </c>
      <c r="C2644" s="14" t="n">
        <v>45900</v>
      </c>
      <c r="D2644" s="15" t="n">
        <v>17.77</v>
      </c>
    </row>
    <row r="2645" customFormat="false" ht="15" hidden="false" customHeight="false" outlineLevel="0" collapsed="false">
      <c r="A2645" s="13" t="s">
        <v>3945</v>
      </c>
      <c r="B2645" s="13" t="s">
        <v>1479</v>
      </c>
      <c r="C2645" s="14" t="n">
        <v>45900</v>
      </c>
      <c r="D2645" s="15" t="n">
        <v>53.78</v>
      </c>
    </row>
    <row r="2646" customFormat="false" ht="15" hidden="false" customHeight="false" outlineLevel="0" collapsed="false">
      <c r="A2646" s="13" t="s">
        <v>3946</v>
      </c>
      <c r="B2646" s="13" t="s">
        <v>1595</v>
      </c>
      <c r="C2646" s="14" t="n">
        <v>45900</v>
      </c>
      <c r="D2646" s="15" t="n">
        <v>57.43</v>
      </c>
    </row>
    <row r="2647" customFormat="false" ht="15" hidden="false" customHeight="false" outlineLevel="0" collapsed="false">
      <c r="A2647" s="13" t="s">
        <v>3947</v>
      </c>
      <c r="B2647" s="13" t="s">
        <v>3948</v>
      </c>
      <c r="C2647" s="14" t="n">
        <v>45900</v>
      </c>
      <c r="D2647" s="15" t="n">
        <v>42.59</v>
      </c>
    </row>
    <row r="2648" customFormat="false" ht="15" hidden="false" customHeight="false" outlineLevel="0" collapsed="false">
      <c r="A2648" s="13" t="s">
        <v>3949</v>
      </c>
      <c r="B2648" s="13" t="s">
        <v>1739</v>
      </c>
      <c r="C2648" s="14" t="n">
        <v>45900</v>
      </c>
      <c r="D2648" s="15" t="n">
        <v>26.86</v>
      </c>
    </row>
    <row r="2649" customFormat="false" ht="15" hidden="false" customHeight="false" outlineLevel="0" collapsed="false">
      <c r="A2649" s="13" t="s">
        <v>3950</v>
      </c>
      <c r="B2649" s="13" t="s">
        <v>1277</v>
      </c>
      <c r="C2649" s="14" t="n">
        <v>45900</v>
      </c>
      <c r="D2649" s="15" t="n">
        <v>39.63</v>
      </c>
    </row>
    <row r="2650" customFormat="false" ht="15" hidden="false" customHeight="false" outlineLevel="0" collapsed="false">
      <c r="A2650" s="13" t="s">
        <v>3951</v>
      </c>
      <c r="B2650" s="13" t="s">
        <v>452</v>
      </c>
      <c r="C2650" s="14" t="n">
        <v>45900</v>
      </c>
      <c r="D2650" s="15" t="n">
        <v>34.73</v>
      </c>
    </row>
    <row r="2651" customFormat="false" ht="15" hidden="false" customHeight="false" outlineLevel="0" collapsed="false">
      <c r="A2651" s="13" t="s">
        <v>3952</v>
      </c>
      <c r="B2651" s="13" t="s">
        <v>198</v>
      </c>
      <c r="C2651" s="14" t="n">
        <v>45901</v>
      </c>
      <c r="D2651" s="15" t="n">
        <v>30.71</v>
      </c>
    </row>
    <row r="2652" customFormat="false" ht="15" hidden="false" customHeight="false" outlineLevel="0" collapsed="false">
      <c r="A2652" s="13" t="s">
        <v>3953</v>
      </c>
      <c r="B2652" s="13" t="s">
        <v>1755</v>
      </c>
      <c r="C2652" s="14" t="n">
        <v>45901</v>
      </c>
      <c r="D2652" s="15" t="n">
        <v>37.82</v>
      </c>
    </row>
    <row r="2653" customFormat="false" ht="15" hidden="false" customHeight="false" outlineLevel="0" collapsed="false">
      <c r="A2653" s="13" t="s">
        <v>3954</v>
      </c>
      <c r="B2653" s="13" t="s">
        <v>154</v>
      </c>
      <c r="C2653" s="14" t="n">
        <v>45901</v>
      </c>
      <c r="D2653" s="15" t="n">
        <v>35.84</v>
      </c>
    </row>
    <row r="2654" customFormat="false" ht="15" hidden="false" customHeight="false" outlineLevel="0" collapsed="false">
      <c r="A2654" s="13" t="s">
        <v>3955</v>
      </c>
      <c r="B2654" s="13" t="s">
        <v>2383</v>
      </c>
      <c r="C2654" s="14" t="n">
        <v>45901</v>
      </c>
      <c r="D2654" s="15" t="n">
        <v>37.27</v>
      </c>
    </row>
    <row r="2655" customFormat="false" ht="15" hidden="false" customHeight="false" outlineLevel="0" collapsed="false">
      <c r="A2655" s="13" t="s">
        <v>3956</v>
      </c>
      <c r="B2655" s="13" t="s">
        <v>3957</v>
      </c>
      <c r="C2655" s="14" t="n">
        <v>45901</v>
      </c>
      <c r="D2655" s="15" t="n">
        <v>22.56</v>
      </c>
    </row>
    <row r="2656" customFormat="false" ht="15" hidden="false" customHeight="false" outlineLevel="0" collapsed="false">
      <c r="A2656" s="13" t="s">
        <v>3958</v>
      </c>
      <c r="B2656" s="13" t="s">
        <v>1645</v>
      </c>
      <c r="C2656" s="14" t="n">
        <v>45901</v>
      </c>
      <c r="D2656" s="15" t="n">
        <v>22.91</v>
      </c>
    </row>
    <row r="2657" customFormat="false" ht="15" hidden="false" customHeight="false" outlineLevel="0" collapsed="false">
      <c r="A2657" s="13" t="s">
        <v>3959</v>
      </c>
      <c r="B2657" s="13" t="s">
        <v>2905</v>
      </c>
      <c r="C2657" s="14" t="n">
        <v>45901</v>
      </c>
      <c r="D2657" s="15" t="n">
        <v>17.6</v>
      </c>
    </row>
    <row r="2658" customFormat="false" ht="15" hidden="false" customHeight="false" outlineLevel="0" collapsed="false">
      <c r="A2658" s="13" t="s">
        <v>3960</v>
      </c>
      <c r="B2658" s="13" t="s">
        <v>3961</v>
      </c>
      <c r="C2658" s="14" t="n">
        <v>45901</v>
      </c>
      <c r="D2658" s="15" t="n">
        <v>36.08</v>
      </c>
    </row>
    <row r="2659" customFormat="false" ht="15" hidden="false" customHeight="false" outlineLevel="0" collapsed="false">
      <c r="A2659" s="13" t="s">
        <v>3962</v>
      </c>
      <c r="B2659" s="13" t="s">
        <v>52</v>
      </c>
      <c r="C2659" s="14" t="n">
        <v>45901</v>
      </c>
      <c r="D2659" s="15" t="n">
        <v>50.18</v>
      </c>
    </row>
    <row r="2660" customFormat="false" ht="15" hidden="false" customHeight="false" outlineLevel="0" collapsed="false">
      <c r="A2660" s="13" t="s">
        <v>3963</v>
      </c>
      <c r="B2660" s="13" t="s">
        <v>253</v>
      </c>
      <c r="C2660" s="14" t="n">
        <v>45901</v>
      </c>
      <c r="D2660" s="15" t="n">
        <v>62.34</v>
      </c>
    </row>
    <row r="2661" customFormat="false" ht="15" hidden="false" customHeight="false" outlineLevel="0" collapsed="false">
      <c r="A2661" s="13" t="s">
        <v>3964</v>
      </c>
      <c r="B2661" s="13" t="s">
        <v>3634</v>
      </c>
      <c r="C2661" s="14" t="n">
        <v>45902</v>
      </c>
      <c r="D2661" s="15" t="n">
        <v>48.12</v>
      </c>
    </row>
    <row r="2662" customFormat="false" ht="15" hidden="false" customHeight="false" outlineLevel="0" collapsed="false">
      <c r="A2662" s="13" t="s">
        <v>3965</v>
      </c>
      <c r="B2662" s="13" t="s">
        <v>812</v>
      </c>
      <c r="C2662" s="14" t="n">
        <v>45902</v>
      </c>
      <c r="D2662" s="15" t="n">
        <v>50.26</v>
      </c>
    </row>
    <row r="2663" customFormat="false" ht="15" hidden="false" customHeight="false" outlineLevel="0" collapsed="false">
      <c r="A2663" s="13" t="s">
        <v>3966</v>
      </c>
      <c r="B2663" s="13" t="s">
        <v>2478</v>
      </c>
      <c r="C2663" s="14" t="n">
        <v>45902</v>
      </c>
      <c r="D2663" s="15" t="n">
        <v>25.54</v>
      </c>
    </row>
    <row r="2664" customFormat="false" ht="15" hidden="false" customHeight="false" outlineLevel="0" collapsed="false">
      <c r="A2664" s="13" t="s">
        <v>3967</v>
      </c>
      <c r="B2664" s="13" t="s">
        <v>3968</v>
      </c>
      <c r="C2664" s="14" t="n">
        <v>45902</v>
      </c>
      <c r="D2664" s="15" t="n">
        <v>65.83</v>
      </c>
    </row>
    <row r="2665" customFormat="false" ht="15" hidden="false" customHeight="false" outlineLevel="0" collapsed="false">
      <c r="A2665" s="13" t="s">
        <v>3969</v>
      </c>
      <c r="B2665" s="13" t="s">
        <v>996</v>
      </c>
      <c r="C2665" s="14" t="n">
        <v>45902</v>
      </c>
      <c r="D2665" s="15" t="n">
        <v>21.94</v>
      </c>
    </row>
    <row r="2666" customFormat="false" ht="15" hidden="false" customHeight="false" outlineLevel="0" collapsed="false">
      <c r="A2666" s="13" t="s">
        <v>3970</v>
      </c>
      <c r="B2666" s="13" t="s">
        <v>824</v>
      </c>
      <c r="C2666" s="14" t="n">
        <v>45902</v>
      </c>
      <c r="D2666" s="15" t="n">
        <v>25.71</v>
      </c>
    </row>
    <row r="2667" customFormat="false" ht="15" hidden="false" customHeight="false" outlineLevel="0" collapsed="false">
      <c r="A2667" s="13" t="s">
        <v>3971</v>
      </c>
      <c r="B2667" s="13" t="s">
        <v>1289</v>
      </c>
      <c r="C2667" s="14" t="n">
        <v>45902</v>
      </c>
      <c r="D2667" s="15" t="n">
        <v>51.58</v>
      </c>
    </row>
    <row r="2668" customFormat="false" ht="15" hidden="false" customHeight="false" outlineLevel="0" collapsed="false">
      <c r="A2668" s="13" t="s">
        <v>3972</v>
      </c>
      <c r="B2668" s="13" t="s">
        <v>3973</v>
      </c>
      <c r="C2668" s="14" t="n">
        <v>45902</v>
      </c>
      <c r="D2668" s="15" t="n">
        <v>37.56</v>
      </c>
    </row>
    <row r="2669" customFormat="false" ht="15" hidden="false" customHeight="false" outlineLevel="0" collapsed="false">
      <c r="A2669" s="13" t="s">
        <v>3974</v>
      </c>
      <c r="B2669" s="13" t="s">
        <v>3975</v>
      </c>
      <c r="C2669" s="14" t="n">
        <v>45902</v>
      </c>
      <c r="D2669" s="15" t="n">
        <v>13.85</v>
      </c>
    </row>
    <row r="2670" customFormat="false" ht="15" hidden="false" customHeight="false" outlineLevel="0" collapsed="false">
      <c r="A2670" s="13" t="s">
        <v>3976</v>
      </c>
      <c r="B2670" s="13" t="s">
        <v>697</v>
      </c>
      <c r="C2670" s="14" t="n">
        <v>45902</v>
      </c>
      <c r="D2670" s="15" t="n">
        <v>64.44</v>
      </c>
    </row>
    <row r="2671" customFormat="false" ht="15" hidden="false" customHeight="false" outlineLevel="0" collapsed="false">
      <c r="A2671" s="13" t="s">
        <v>3977</v>
      </c>
      <c r="B2671" s="13" t="s">
        <v>3978</v>
      </c>
      <c r="C2671" s="14" t="n">
        <v>45902</v>
      </c>
      <c r="D2671" s="15" t="n">
        <v>20.1</v>
      </c>
    </row>
    <row r="2672" customFormat="false" ht="15" hidden="false" customHeight="false" outlineLevel="0" collapsed="false">
      <c r="A2672" s="13" t="s">
        <v>3979</v>
      </c>
      <c r="B2672" s="13" t="s">
        <v>1426</v>
      </c>
      <c r="C2672" s="14" t="n">
        <v>45902</v>
      </c>
      <c r="D2672" s="15" t="n">
        <v>49.23</v>
      </c>
    </row>
    <row r="2673" customFormat="false" ht="15" hidden="false" customHeight="false" outlineLevel="0" collapsed="false">
      <c r="A2673" s="13" t="s">
        <v>3980</v>
      </c>
      <c r="B2673" s="13" t="s">
        <v>1360</v>
      </c>
      <c r="C2673" s="14" t="n">
        <v>45902</v>
      </c>
      <c r="D2673" s="15" t="n">
        <v>12.48</v>
      </c>
    </row>
    <row r="2674" customFormat="false" ht="15" hidden="false" customHeight="false" outlineLevel="0" collapsed="false">
      <c r="A2674" s="13" t="s">
        <v>3981</v>
      </c>
      <c r="B2674" s="13" t="s">
        <v>3021</v>
      </c>
      <c r="C2674" s="14" t="n">
        <v>45903</v>
      </c>
      <c r="D2674" s="15" t="n">
        <v>20.94</v>
      </c>
    </row>
    <row r="2675" customFormat="false" ht="15" hidden="false" customHeight="false" outlineLevel="0" collapsed="false">
      <c r="A2675" s="13" t="s">
        <v>3982</v>
      </c>
      <c r="B2675" s="13" t="s">
        <v>1798</v>
      </c>
      <c r="C2675" s="14" t="n">
        <v>45903</v>
      </c>
      <c r="D2675" s="15" t="n">
        <v>47.1</v>
      </c>
    </row>
    <row r="2676" customFormat="false" ht="15" hidden="false" customHeight="false" outlineLevel="0" collapsed="false">
      <c r="A2676" s="13" t="s">
        <v>3983</v>
      </c>
      <c r="B2676" s="13" t="s">
        <v>2657</v>
      </c>
      <c r="C2676" s="14" t="n">
        <v>45903</v>
      </c>
      <c r="D2676" s="15" t="n">
        <v>27.31</v>
      </c>
    </row>
    <row r="2677" customFormat="false" ht="15" hidden="false" customHeight="false" outlineLevel="0" collapsed="false">
      <c r="A2677" s="13" t="s">
        <v>3984</v>
      </c>
      <c r="B2677" s="13" t="s">
        <v>1051</v>
      </c>
      <c r="C2677" s="14" t="n">
        <v>45903</v>
      </c>
      <c r="D2677" s="15" t="n">
        <v>40.92</v>
      </c>
    </row>
    <row r="2678" customFormat="false" ht="15" hidden="false" customHeight="false" outlineLevel="0" collapsed="false">
      <c r="A2678" s="13" t="s">
        <v>3985</v>
      </c>
      <c r="B2678" s="13" t="s">
        <v>3986</v>
      </c>
      <c r="C2678" s="14" t="n">
        <v>45903</v>
      </c>
      <c r="D2678" s="15" t="n">
        <v>39.18</v>
      </c>
    </row>
    <row r="2679" customFormat="false" ht="15" hidden="false" customHeight="false" outlineLevel="0" collapsed="false">
      <c r="A2679" s="13" t="s">
        <v>3987</v>
      </c>
      <c r="B2679" s="13" t="s">
        <v>3988</v>
      </c>
      <c r="C2679" s="14" t="n">
        <v>45903</v>
      </c>
      <c r="D2679" s="15" t="n">
        <v>46.15</v>
      </c>
    </row>
    <row r="2680" customFormat="false" ht="15" hidden="false" customHeight="false" outlineLevel="0" collapsed="false">
      <c r="A2680" s="13" t="s">
        <v>3989</v>
      </c>
      <c r="B2680" s="13" t="s">
        <v>3990</v>
      </c>
      <c r="C2680" s="14" t="n">
        <v>45903</v>
      </c>
      <c r="D2680" s="15" t="n">
        <v>22.24</v>
      </c>
    </row>
    <row r="2681" customFormat="false" ht="15" hidden="false" customHeight="false" outlineLevel="0" collapsed="false">
      <c r="A2681" s="13" t="s">
        <v>3991</v>
      </c>
      <c r="B2681" s="13" t="s">
        <v>502</v>
      </c>
      <c r="C2681" s="14" t="n">
        <v>45903</v>
      </c>
      <c r="D2681" s="15" t="n">
        <v>66.2</v>
      </c>
    </row>
    <row r="2682" customFormat="false" ht="15" hidden="false" customHeight="false" outlineLevel="0" collapsed="false">
      <c r="A2682" s="13" t="s">
        <v>3992</v>
      </c>
      <c r="B2682" s="13" t="s">
        <v>3025</v>
      </c>
      <c r="C2682" s="14" t="n">
        <v>45903</v>
      </c>
      <c r="D2682" s="15" t="n">
        <v>30.3</v>
      </c>
    </row>
    <row r="2683" customFormat="false" ht="15" hidden="false" customHeight="false" outlineLevel="0" collapsed="false">
      <c r="A2683" s="13" t="s">
        <v>3993</v>
      </c>
      <c r="B2683" s="13" t="s">
        <v>3994</v>
      </c>
      <c r="C2683" s="14" t="n">
        <v>45903</v>
      </c>
      <c r="D2683" s="15" t="n">
        <v>28.29</v>
      </c>
    </row>
    <row r="2684" customFormat="false" ht="15" hidden="false" customHeight="false" outlineLevel="0" collapsed="false">
      <c r="A2684" s="13" t="s">
        <v>3995</v>
      </c>
      <c r="B2684" s="13" t="s">
        <v>1226</v>
      </c>
      <c r="C2684" s="14" t="n">
        <v>45903</v>
      </c>
      <c r="D2684" s="15" t="n">
        <v>60.22</v>
      </c>
    </row>
    <row r="2685" customFormat="false" ht="15" hidden="false" customHeight="false" outlineLevel="0" collapsed="false">
      <c r="A2685" s="13" t="s">
        <v>3996</v>
      </c>
      <c r="B2685" s="13" t="s">
        <v>3997</v>
      </c>
      <c r="C2685" s="14" t="n">
        <v>45904</v>
      </c>
      <c r="D2685" s="15" t="n">
        <v>16.71</v>
      </c>
    </row>
    <row r="2686" customFormat="false" ht="15" hidden="false" customHeight="false" outlineLevel="0" collapsed="false">
      <c r="A2686" s="13" t="s">
        <v>3998</v>
      </c>
      <c r="B2686" s="13" t="s">
        <v>3999</v>
      </c>
      <c r="C2686" s="14" t="n">
        <v>45904</v>
      </c>
      <c r="D2686" s="15" t="n">
        <v>33.74</v>
      </c>
    </row>
    <row r="2687" customFormat="false" ht="15" hidden="false" customHeight="false" outlineLevel="0" collapsed="false">
      <c r="A2687" s="13" t="s">
        <v>4000</v>
      </c>
      <c r="B2687" s="13" t="s">
        <v>714</v>
      </c>
      <c r="C2687" s="14" t="n">
        <v>45904</v>
      </c>
      <c r="D2687" s="15" t="n">
        <v>47.89</v>
      </c>
    </row>
    <row r="2688" customFormat="false" ht="15" hidden="false" customHeight="false" outlineLevel="0" collapsed="false">
      <c r="A2688" s="13" t="s">
        <v>4001</v>
      </c>
      <c r="B2688" s="13" t="s">
        <v>1132</v>
      </c>
      <c r="C2688" s="14" t="n">
        <v>45904</v>
      </c>
      <c r="D2688" s="15" t="n">
        <v>71.06</v>
      </c>
    </row>
    <row r="2689" customFormat="false" ht="15" hidden="false" customHeight="false" outlineLevel="0" collapsed="false">
      <c r="A2689" s="13" t="s">
        <v>4002</v>
      </c>
      <c r="B2689" s="13" t="s">
        <v>1107</v>
      </c>
      <c r="C2689" s="14" t="n">
        <v>45904</v>
      </c>
      <c r="D2689" s="15" t="n">
        <v>47.72</v>
      </c>
    </row>
    <row r="2690" customFormat="false" ht="15" hidden="false" customHeight="false" outlineLevel="0" collapsed="false">
      <c r="A2690" s="13" t="s">
        <v>4003</v>
      </c>
      <c r="B2690" s="13" t="s">
        <v>4004</v>
      </c>
      <c r="C2690" s="14" t="n">
        <v>45904</v>
      </c>
      <c r="D2690" s="15" t="n">
        <v>19.14</v>
      </c>
    </row>
    <row r="2691" customFormat="false" ht="15" hidden="false" customHeight="false" outlineLevel="0" collapsed="false">
      <c r="A2691" s="13" t="s">
        <v>4005</v>
      </c>
      <c r="B2691" s="13" t="s">
        <v>2447</v>
      </c>
      <c r="C2691" s="14" t="n">
        <v>45904</v>
      </c>
      <c r="D2691" s="15" t="n">
        <v>28.87</v>
      </c>
    </row>
    <row r="2692" customFormat="false" ht="15" hidden="false" customHeight="false" outlineLevel="0" collapsed="false">
      <c r="A2692" s="13" t="s">
        <v>4006</v>
      </c>
      <c r="B2692" s="13" t="s">
        <v>4007</v>
      </c>
      <c r="C2692" s="14" t="n">
        <v>45904</v>
      </c>
      <c r="D2692" s="15" t="n">
        <v>31.26</v>
      </c>
    </row>
    <row r="2693" customFormat="false" ht="15" hidden="false" customHeight="false" outlineLevel="0" collapsed="false">
      <c r="A2693" s="13" t="s">
        <v>4008</v>
      </c>
      <c r="B2693" s="13" t="s">
        <v>2036</v>
      </c>
      <c r="C2693" s="14" t="n">
        <v>45904</v>
      </c>
      <c r="D2693" s="15" t="n">
        <v>104.5</v>
      </c>
    </row>
    <row r="2694" customFormat="false" ht="15" hidden="false" customHeight="false" outlineLevel="0" collapsed="false">
      <c r="A2694" s="13" t="s">
        <v>4009</v>
      </c>
      <c r="B2694" s="13" t="s">
        <v>1202</v>
      </c>
      <c r="C2694" s="14" t="n">
        <v>45904</v>
      </c>
      <c r="D2694" s="15" t="n">
        <v>86.32</v>
      </c>
    </row>
    <row r="2695" customFormat="false" ht="15" hidden="false" customHeight="false" outlineLevel="0" collapsed="false">
      <c r="A2695" s="13" t="s">
        <v>4010</v>
      </c>
      <c r="B2695" s="13" t="s">
        <v>835</v>
      </c>
      <c r="C2695" s="14" t="n">
        <v>45905</v>
      </c>
      <c r="D2695" s="15" t="n">
        <v>38.77</v>
      </c>
    </row>
    <row r="2696" customFormat="false" ht="15" hidden="false" customHeight="false" outlineLevel="0" collapsed="false">
      <c r="A2696" s="13" t="s">
        <v>4011</v>
      </c>
      <c r="B2696" s="13" t="s">
        <v>4012</v>
      </c>
      <c r="C2696" s="14" t="n">
        <v>45905</v>
      </c>
      <c r="D2696" s="15" t="n">
        <v>33.99</v>
      </c>
    </row>
    <row r="2697" customFormat="false" ht="15" hidden="false" customHeight="false" outlineLevel="0" collapsed="false">
      <c r="A2697" s="13" t="s">
        <v>4013</v>
      </c>
      <c r="B2697" s="13" t="s">
        <v>4014</v>
      </c>
      <c r="C2697" s="14" t="n">
        <v>45905</v>
      </c>
      <c r="D2697" s="15" t="n">
        <v>28.67</v>
      </c>
    </row>
    <row r="2698" customFormat="false" ht="15" hidden="false" customHeight="false" outlineLevel="0" collapsed="false">
      <c r="A2698" s="13" t="s">
        <v>4015</v>
      </c>
      <c r="B2698" s="13" t="s">
        <v>588</v>
      </c>
      <c r="C2698" s="14" t="n">
        <v>45905</v>
      </c>
      <c r="D2698" s="15" t="n">
        <v>52.45</v>
      </c>
    </row>
    <row r="2699" customFormat="false" ht="15" hidden="false" customHeight="false" outlineLevel="0" collapsed="false">
      <c r="A2699" s="13" t="s">
        <v>4016</v>
      </c>
      <c r="B2699" s="13" t="s">
        <v>4017</v>
      </c>
      <c r="C2699" s="14" t="n">
        <v>45905</v>
      </c>
      <c r="D2699" s="15" t="n">
        <v>39.89</v>
      </c>
    </row>
    <row r="2700" customFormat="false" ht="15" hidden="false" customHeight="false" outlineLevel="0" collapsed="false">
      <c r="A2700" s="13" t="s">
        <v>4018</v>
      </c>
      <c r="B2700" s="13" t="s">
        <v>4019</v>
      </c>
      <c r="C2700" s="14" t="n">
        <v>45905</v>
      </c>
      <c r="D2700" s="15" t="n">
        <v>61.52</v>
      </c>
    </row>
    <row r="2701" customFormat="false" ht="15" hidden="false" customHeight="false" outlineLevel="0" collapsed="false">
      <c r="A2701" s="13" t="s">
        <v>4020</v>
      </c>
      <c r="B2701" s="13" t="s">
        <v>1816</v>
      </c>
      <c r="C2701" s="14" t="n">
        <v>45905</v>
      </c>
      <c r="D2701" s="15" t="n">
        <v>54.27</v>
      </c>
    </row>
    <row r="2702" customFormat="false" ht="15" hidden="false" customHeight="false" outlineLevel="0" collapsed="false">
      <c r="A2702" s="13" t="s">
        <v>4021</v>
      </c>
      <c r="B2702" s="13" t="s">
        <v>138</v>
      </c>
      <c r="C2702" s="14" t="n">
        <v>45905</v>
      </c>
      <c r="D2702" s="15" t="n">
        <v>38.81</v>
      </c>
    </row>
    <row r="2703" customFormat="false" ht="15" hidden="false" customHeight="false" outlineLevel="0" collapsed="false">
      <c r="A2703" s="13" t="s">
        <v>4022</v>
      </c>
      <c r="B2703" s="13" t="s">
        <v>2958</v>
      </c>
      <c r="C2703" s="14" t="n">
        <v>45905</v>
      </c>
      <c r="D2703" s="15" t="n">
        <v>59.06</v>
      </c>
    </row>
    <row r="2704" customFormat="false" ht="15" hidden="false" customHeight="false" outlineLevel="0" collapsed="false">
      <c r="A2704" s="13" t="s">
        <v>4023</v>
      </c>
      <c r="B2704" s="13" t="s">
        <v>3486</v>
      </c>
      <c r="C2704" s="14" t="n">
        <v>45905</v>
      </c>
      <c r="D2704" s="15" t="n">
        <v>56.81</v>
      </c>
    </row>
    <row r="2705" customFormat="false" ht="15" hidden="false" customHeight="false" outlineLevel="0" collapsed="false">
      <c r="A2705" s="13" t="s">
        <v>4024</v>
      </c>
      <c r="B2705" s="13" t="s">
        <v>188</v>
      </c>
      <c r="C2705" s="14" t="n">
        <v>45905</v>
      </c>
      <c r="D2705" s="15" t="n">
        <v>58.6</v>
      </c>
    </row>
    <row r="2706" customFormat="false" ht="15" hidden="false" customHeight="false" outlineLevel="0" collapsed="false">
      <c r="A2706" s="13" t="s">
        <v>4025</v>
      </c>
      <c r="B2706" s="13" t="s">
        <v>4026</v>
      </c>
      <c r="C2706" s="14" t="n">
        <v>45905</v>
      </c>
      <c r="D2706" s="15" t="n">
        <v>17.95</v>
      </c>
    </row>
    <row r="2707" customFormat="false" ht="15" hidden="false" customHeight="false" outlineLevel="0" collapsed="false">
      <c r="A2707" s="13" t="s">
        <v>4027</v>
      </c>
      <c r="B2707" s="13" t="s">
        <v>4028</v>
      </c>
      <c r="C2707" s="14" t="n">
        <v>45905</v>
      </c>
      <c r="D2707" s="15" t="n">
        <v>26.4</v>
      </c>
    </row>
    <row r="2708" customFormat="false" ht="15" hidden="false" customHeight="false" outlineLevel="0" collapsed="false">
      <c r="A2708" s="13" t="s">
        <v>4029</v>
      </c>
      <c r="B2708" s="13" t="s">
        <v>1720</v>
      </c>
      <c r="C2708" s="14" t="n">
        <v>45906</v>
      </c>
      <c r="D2708" s="15" t="n">
        <v>41.02</v>
      </c>
    </row>
    <row r="2709" customFormat="false" ht="15" hidden="false" customHeight="false" outlineLevel="0" collapsed="false">
      <c r="A2709" s="13" t="s">
        <v>4030</v>
      </c>
      <c r="B2709" s="13" t="s">
        <v>1990</v>
      </c>
      <c r="C2709" s="14" t="n">
        <v>45906</v>
      </c>
      <c r="D2709" s="15" t="n">
        <v>35.53</v>
      </c>
    </row>
    <row r="2710" customFormat="false" ht="15" hidden="false" customHeight="false" outlineLevel="0" collapsed="false">
      <c r="A2710" s="13" t="s">
        <v>4031</v>
      </c>
      <c r="B2710" s="13" t="s">
        <v>1176</v>
      </c>
      <c r="C2710" s="14" t="n">
        <v>45906</v>
      </c>
      <c r="D2710" s="15" t="n">
        <v>47.32</v>
      </c>
    </row>
    <row r="2711" customFormat="false" ht="15" hidden="false" customHeight="false" outlineLevel="0" collapsed="false">
      <c r="A2711" s="13" t="s">
        <v>4032</v>
      </c>
      <c r="B2711" s="13" t="s">
        <v>4033</v>
      </c>
      <c r="C2711" s="14" t="n">
        <v>45906</v>
      </c>
      <c r="D2711" s="15" t="n">
        <v>42.59</v>
      </c>
    </row>
    <row r="2712" customFormat="false" ht="15" hidden="false" customHeight="false" outlineLevel="0" collapsed="false">
      <c r="A2712" s="13" t="s">
        <v>4034</v>
      </c>
      <c r="B2712" s="13" t="s">
        <v>4035</v>
      </c>
      <c r="C2712" s="14" t="n">
        <v>45906</v>
      </c>
      <c r="D2712" s="15" t="n">
        <v>46.35</v>
      </c>
    </row>
    <row r="2713" customFormat="false" ht="15" hidden="false" customHeight="false" outlineLevel="0" collapsed="false">
      <c r="A2713" s="13" t="s">
        <v>4036</v>
      </c>
      <c r="B2713" s="13" t="s">
        <v>4037</v>
      </c>
      <c r="C2713" s="14" t="n">
        <v>45906</v>
      </c>
      <c r="D2713" s="15" t="n">
        <v>37.18</v>
      </c>
    </row>
    <row r="2714" customFormat="false" ht="15" hidden="false" customHeight="false" outlineLevel="0" collapsed="false">
      <c r="A2714" s="13" t="s">
        <v>4038</v>
      </c>
      <c r="B2714" s="13" t="s">
        <v>924</v>
      </c>
      <c r="C2714" s="14" t="n">
        <v>45906</v>
      </c>
      <c r="D2714" s="15" t="n">
        <v>43.2</v>
      </c>
    </row>
    <row r="2715" customFormat="false" ht="15" hidden="false" customHeight="false" outlineLevel="0" collapsed="false">
      <c r="A2715" s="13" t="s">
        <v>4039</v>
      </c>
      <c r="B2715" s="13" t="s">
        <v>4040</v>
      </c>
      <c r="C2715" s="14" t="n">
        <v>45907</v>
      </c>
      <c r="D2715" s="15" t="n">
        <v>42.13</v>
      </c>
    </row>
    <row r="2716" customFormat="false" ht="15" hidden="false" customHeight="false" outlineLevel="0" collapsed="false">
      <c r="A2716" s="13" t="s">
        <v>4041</v>
      </c>
      <c r="B2716" s="13" t="s">
        <v>618</v>
      </c>
      <c r="C2716" s="14" t="n">
        <v>45907</v>
      </c>
      <c r="D2716" s="15" t="n">
        <v>46.28</v>
      </c>
    </row>
    <row r="2717" customFormat="false" ht="15" hidden="false" customHeight="false" outlineLevel="0" collapsed="false">
      <c r="A2717" s="13" t="s">
        <v>4042</v>
      </c>
      <c r="B2717" s="13" t="s">
        <v>2161</v>
      </c>
      <c r="C2717" s="14" t="n">
        <v>45907</v>
      </c>
      <c r="D2717" s="15" t="n">
        <v>28.65</v>
      </c>
    </row>
    <row r="2718" customFormat="false" ht="15" hidden="false" customHeight="false" outlineLevel="0" collapsed="false">
      <c r="A2718" s="13" t="s">
        <v>4043</v>
      </c>
      <c r="B2718" s="13" t="s">
        <v>2110</v>
      </c>
      <c r="C2718" s="14" t="n">
        <v>45907</v>
      </c>
      <c r="D2718" s="15" t="n">
        <v>50.74</v>
      </c>
    </row>
    <row r="2719" customFormat="false" ht="15" hidden="false" customHeight="false" outlineLevel="0" collapsed="false">
      <c r="A2719" s="13" t="s">
        <v>4044</v>
      </c>
      <c r="B2719" s="13" t="s">
        <v>3003</v>
      </c>
      <c r="C2719" s="14" t="n">
        <v>45908</v>
      </c>
      <c r="D2719" s="15" t="n">
        <v>77.13</v>
      </c>
    </row>
    <row r="2720" customFormat="false" ht="15" hidden="false" customHeight="false" outlineLevel="0" collapsed="false">
      <c r="A2720" s="13" t="s">
        <v>4045</v>
      </c>
      <c r="B2720" s="13" t="s">
        <v>2022</v>
      </c>
      <c r="C2720" s="14" t="n">
        <v>45908</v>
      </c>
      <c r="D2720" s="15" t="n">
        <v>65.29</v>
      </c>
    </row>
    <row r="2721" customFormat="false" ht="15" hidden="false" customHeight="false" outlineLevel="0" collapsed="false">
      <c r="A2721" s="13" t="s">
        <v>4046</v>
      </c>
      <c r="B2721" s="13" t="s">
        <v>2470</v>
      </c>
      <c r="C2721" s="14" t="n">
        <v>45908</v>
      </c>
      <c r="D2721" s="15" t="n">
        <v>28.78</v>
      </c>
    </row>
    <row r="2722" customFormat="false" ht="15" hidden="false" customHeight="false" outlineLevel="0" collapsed="false">
      <c r="A2722" s="13" t="s">
        <v>4047</v>
      </c>
      <c r="B2722" s="13" t="s">
        <v>1014</v>
      </c>
      <c r="C2722" s="14" t="n">
        <v>45908</v>
      </c>
      <c r="D2722" s="15" t="n">
        <v>49.79</v>
      </c>
    </row>
    <row r="2723" customFormat="false" ht="15" hidden="false" customHeight="false" outlineLevel="0" collapsed="false">
      <c r="A2723" s="13" t="s">
        <v>4048</v>
      </c>
      <c r="B2723" s="13" t="s">
        <v>1878</v>
      </c>
      <c r="C2723" s="14" t="n">
        <v>45909</v>
      </c>
      <c r="D2723" s="15" t="n">
        <v>60.3</v>
      </c>
    </row>
    <row r="2724" customFormat="false" ht="15" hidden="false" customHeight="false" outlineLevel="0" collapsed="false">
      <c r="A2724" s="13" t="s">
        <v>4049</v>
      </c>
      <c r="B2724" s="13" t="s">
        <v>4050</v>
      </c>
      <c r="C2724" s="14" t="n">
        <v>45909</v>
      </c>
      <c r="D2724" s="15" t="n">
        <v>31.63</v>
      </c>
    </row>
    <row r="2725" customFormat="false" ht="15" hidden="false" customHeight="false" outlineLevel="0" collapsed="false">
      <c r="A2725" s="13" t="s">
        <v>4051</v>
      </c>
      <c r="B2725" s="13" t="s">
        <v>4052</v>
      </c>
      <c r="C2725" s="14" t="n">
        <v>45909</v>
      </c>
      <c r="D2725" s="15" t="n">
        <v>26.75</v>
      </c>
    </row>
    <row r="2726" customFormat="false" ht="15" hidden="false" customHeight="false" outlineLevel="0" collapsed="false">
      <c r="A2726" s="13" t="s">
        <v>4053</v>
      </c>
      <c r="B2726" s="13" t="s">
        <v>4054</v>
      </c>
      <c r="C2726" s="14" t="n">
        <v>45909</v>
      </c>
      <c r="D2726" s="15" t="n">
        <v>58.69</v>
      </c>
    </row>
    <row r="2727" customFormat="false" ht="15" hidden="false" customHeight="false" outlineLevel="0" collapsed="false">
      <c r="A2727" s="13" t="s">
        <v>4055</v>
      </c>
      <c r="B2727" s="13" t="s">
        <v>1824</v>
      </c>
      <c r="C2727" s="14" t="n">
        <v>45909</v>
      </c>
      <c r="D2727" s="15" t="n">
        <v>54.93</v>
      </c>
    </row>
    <row r="2728" customFormat="false" ht="15" hidden="false" customHeight="false" outlineLevel="0" collapsed="false">
      <c r="A2728" s="13" t="s">
        <v>4056</v>
      </c>
      <c r="B2728" s="13" t="s">
        <v>2780</v>
      </c>
      <c r="C2728" s="14" t="n">
        <v>45909</v>
      </c>
      <c r="D2728" s="15" t="n">
        <v>45.33</v>
      </c>
    </row>
    <row r="2729" customFormat="false" ht="15" hidden="false" customHeight="false" outlineLevel="0" collapsed="false">
      <c r="A2729" s="13" t="s">
        <v>4057</v>
      </c>
      <c r="B2729" s="13" t="s">
        <v>1459</v>
      </c>
      <c r="C2729" s="14" t="n">
        <v>45909</v>
      </c>
      <c r="D2729" s="15" t="n">
        <v>28.28</v>
      </c>
    </row>
    <row r="2730" customFormat="false" ht="15" hidden="false" customHeight="false" outlineLevel="0" collapsed="false">
      <c r="A2730" s="13" t="s">
        <v>4058</v>
      </c>
      <c r="B2730" s="13" t="s">
        <v>3262</v>
      </c>
      <c r="C2730" s="14" t="n">
        <v>45910</v>
      </c>
      <c r="D2730" s="15" t="n">
        <v>22.43</v>
      </c>
    </row>
    <row r="2731" customFormat="false" ht="15" hidden="false" customHeight="false" outlineLevel="0" collapsed="false">
      <c r="A2731" s="13" t="s">
        <v>4059</v>
      </c>
      <c r="B2731" s="13" t="s">
        <v>586</v>
      </c>
      <c r="C2731" s="14" t="n">
        <v>45910</v>
      </c>
      <c r="D2731" s="15" t="n">
        <v>52.62</v>
      </c>
    </row>
    <row r="2732" customFormat="false" ht="15" hidden="false" customHeight="false" outlineLevel="0" collapsed="false">
      <c r="A2732" s="13" t="s">
        <v>4060</v>
      </c>
      <c r="B2732" s="13" t="s">
        <v>4061</v>
      </c>
      <c r="C2732" s="14" t="n">
        <v>45910</v>
      </c>
      <c r="D2732" s="15" t="n">
        <v>29.03</v>
      </c>
    </row>
    <row r="2733" customFormat="false" ht="15" hidden="false" customHeight="false" outlineLevel="0" collapsed="false">
      <c r="A2733" s="13" t="s">
        <v>4062</v>
      </c>
      <c r="B2733" s="13" t="s">
        <v>1938</v>
      </c>
      <c r="C2733" s="14" t="n">
        <v>45910</v>
      </c>
      <c r="D2733" s="15" t="n">
        <v>30.38</v>
      </c>
    </row>
    <row r="2734" customFormat="false" ht="15" hidden="false" customHeight="false" outlineLevel="0" collapsed="false">
      <c r="A2734" s="13" t="s">
        <v>4063</v>
      </c>
      <c r="B2734" s="13" t="s">
        <v>1557</v>
      </c>
      <c r="C2734" s="14" t="n">
        <v>45910</v>
      </c>
      <c r="D2734" s="15" t="n">
        <v>30.68</v>
      </c>
    </row>
    <row r="2735" customFormat="false" ht="15" hidden="false" customHeight="false" outlineLevel="0" collapsed="false">
      <c r="A2735" s="13" t="s">
        <v>4064</v>
      </c>
      <c r="B2735" s="13" t="s">
        <v>4065</v>
      </c>
      <c r="C2735" s="14" t="n">
        <v>45910</v>
      </c>
      <c r="D2735" s="15" t="n">
        <v>30.19</v>
      </c>
    </row>
    <row r="2736" customFormat="false" ht="15" hidden="false" customHeight="false" outlineLevel="0" collapsed="false">
      <c r="A2736" s="13" t="s">
        <v>4066</v>
      </c>
      <c r="B2736" s="13" t="s">
        <v>1680</v>
      </c>
      <c r="C2736" s="14" t="n">
        <v>45910</v>
      </c>
      <c r="D2736" s="15" t="n">
        <v>56.12</v>
      </c>
    </row>
    <row r="2737" customFormat="false" ht="15" hidden="false" customHeight="false" outlineLevel="0" collapsed="false">
      <c r="A2737" s="13" t="s">
        <v>4067</v>
      </c>
      <c r="B2737" s="13" t="s">
        <v>2880</v>
      </c>
      <c r="C2737" s="14" t="n">
        <v>45910</v>
      </c>
      <c r="D2737" s="15" t="n">
        <v>46.15</v>
      </c>
    </row>
    <row r="2738" customFormat="false" ht="15" hidden="false" customHeight="false" outlineLevel="0" collapsed="false">
      <c r="A2738" s="13" t="s">
        <v>4068</v>
      </c>
      <c r="B2738" s="13" t="s">
        <v>4069</v>
      </c>
      <c r="C2738" s="14" t="n">
        <v>45910</v>
      </c>
      <c r="D2738" s="15" t="n">
        <v>82.06</v>
      </c>
    </row>
    <row r="2739" customFormat="false" ht="15" hidden="false" customHeight="false" outlineLevel="0" collapsed="false">
      <c r="A2739" s="13" t="s">
        <v>4070</v>
      </c>
      <c r="B2739" s="13" t="s">
        <v>4071</v>
      </c>
      <c r="C2739" s="14" t="n">
        <v>45910</v>
      </c>
      <c r="D2739" s="15" t="n">
        <v>33.38</v>
      </c>
    </row>
    <row r="2740" customFormat="false" ht="15" hidden="false" customHeight="false" outlineLevel="0" collapsed="false">
      <c r="A2740" s="13" t="s">
        <v>4072</v>
      </c>
      <c r="B2740" s="13" t="s">
        <v>1998</v>
      </c>
      <c r="C2740" s="14" t="n">
        <v>45910</v>
      </c>
      <c r="D2740" s="15" t="n">
        <v>22.19</v>
      </c>
    </row>
    <row r="2741" customFormat="false" ht="15" hidden="false" customHeight="false" outlineLevel="0" collapsed="false">
      <c r="A2741" s="13" t="s">
        <v>4073</v>
      </c>
      <c r="B2741" s="13" t="s">
        <v>430</v>
      </c>
      <c r="C2741" s="14" t="n">
        <v>45910</v>
      </c>
      <c r="D2741" s="15" t="n">
        <v>25.54</v>
      </c>
    </row>
    <row r="2742" customFormat="false" ht="15" hidden="false" customHeight="false" outlineLevel="0" collapsed="false">
      <c r="A2742" s="13" t="s">
        <v>4074</v>
      </c>
      <c r="B2742" s="13" t="s">
        <v>4075</v>
      </c>
      <c r="C2742" s="14" t="n">
        <v>45911</v>
      </c>
      <c r="D2742" s="15" t="n">
        <v>29.1</v>
      </c>
    </row>
    <row r="2743" customFormat="false" ht="15" hidden="false" customHeight="false" outlineLevel="0" collapsed="false">
      <c r="A2743" s="13" t="s">
        <v>4076</v>
      </c>
      <c r="B2743" s="13" t="s">
        <v>4077</v>
      </c>
      <c r="C2743" s="14" t="n">
        <v>45911</v>
      </c>
      <c r="D2743" s="15" t="n">
        <v>25.19</v>
      </c>
    </row>
    <row r="2744" customFormat="false" ht="15" hidden="false" customHeight="false" outlineLevel="0" collapsed="false">
      <c r="A2744" s="13" t="s">
        <v>4078</v>
      </c>
      <c r="B2744" s="13" t="s">
        <v>750</v>
      </c>
      <c r="C2744" s="14" t="n">
        <v>45911</v>
      </c>
      <c r="D2744" s="15" t="n">
        <v>27.35</v>
      </c>
    </row>
    <row r="2745" customFormat="false" ht="15" hidden="false" customHeight="false" outlineLevel="0" collapsed="false">
      <c r="A2745" s="13" t="s">
        <v>4079</v>
      </c>
      <c r="B2745" s="13" t="s">
        <v>956</v>
      </c>
      <c r="C2745" s="14" t="n">
        <v>45911</v>
      </c>
      <c r="D2745" s="15" t="n">
        <v>27.12</v>
      </c>
    </row>
    <row r="2746" customFormat="false" ht="15" hidden="false" customHeight="false" outlineLevel="0" collapsed="false">
      <c r="A2746" s="13" t="s">
        <v>4080</v>
      </c>
      <c r="B2746" s="13" t="s">
        <v>818</v>
      </c>
      <c r="C2746" s="14" t="n">
        <v>45911</v>
      </c>
      <c r="D2746" s="15" t="n">
        <v>28.91</v>
      </c>
    </row>
    <row r="2747" customFormat="false" ht="15" hidden="false" customHeight="false" outlineLevel="0" collapsed="false">
      <c r="A2747" s="13" t="s">
        <v>4081</v>
      </c>
      <c r="B2747" s="13" t="s">
        <v>970</v>
      </c>
      <c r="C2747" s="14" t="n">
        <v>45911</v>
      </c>
      <c r="D2747" s="15" t="n">
        <v>27.48</v>
      </c>
    </row>
    <row r="2748" customFormat="false" ht="15" hidden="false" customHeight="false" outlineLevel="0" collapsed="false">
      <c r="A2748" s="13" t="s">
        <v>4082</v>
      </c>
      <c r="B2748" s="13" t="s">
        <v>2818</v>
      </c>
      <c r="C2748" s="14" t="n">
        <v>45911</v>
      </c>
      <c r="D2748" s="15" t="n">
        <v>50.74</v>
      </c>
    </row>
    <row r="2749" customFormat="false" ht="15" hidden="false" customHeight="false" outlineLevel="0" collapsed="false">
      <c r="A2749" s="13" t="s">
        <v>4083</v>
      </c>
      <c r="B2749" s="13" t="s">
        <v>4084</v>
      </c>
      <c r="C2749" s="14" t="n">
        <v>45911</v>
      </c>
      <c r="D2749" s="15" t="n">
        <v>27.24</v>
      </c>
    </row>
    <row r="2750" customFormat="false" ht="15" hidden="false" customHeight="false" outlineLevel="0" collapsed="false">
      <c r="A2750" s="13" t="s">
        <v>4085</v>
      </c>
      <c r="B2750" s="13" t="s">
        <v>1693</v>
      </c>
      <c r="C2750" s="14" t="n">
        <v>45912</v>
      </c>
      <c r="D2750" s="15" t="n">
        <v>51.3</v>
      </c>
    </row>
    <row r="2751" customFormat="false" ht="15" hidden="false" customHeight="false" outlineLevel="0" collapsed="false">
      <c r="A2751" s="13" t="s">
        <v>4086</v>
      </c>
      <c r="B2751" s="13" t="s">
        <v>633</v>
      </c>
      <c r="C2751" s="14" t="n">
        <v>45912</v>
      </c>
      <c r="D2751" s="15" t="n">
        <v>55.62</v>
      </c>
    </row>
    <row r="2752" customFormat="false" ht="15" hidden="false" customHeight="false" outlineLevel="0" collapsed="false">
      <c r="A2752" s="13" t="s">
        <v>4087</v>
      </c>
      <c r="B2752" s="13" t="s">
        <v>658</v>
      </c>
      <c r="C2752" s="14" t="n">
        <v>45912</v>
      </c>
      <c r="D2752" s="15" t="n">
        <v>47.07</v>
      </c>
    </row>
    <row r="2753" customFormat="false" ht="15" hidden="false" customHeight="false" outlineLevel="0" collapsed="false">
      <c r="A2753" s="13" t="s">
        <v>4088</v>
      </c>
      <c r="B2753" s="13" t="s">
        <v>3812</v>
      </c>
      <c r="C2753" s="14" t="n">
        <v>45912</v>
      </c>
      <c r="D2753" s="15" t="n">
        <v>49.01</v>
      </c>
    </row>
    <row r="2754" customFormat="false" ht="15" hidden="false" customHeight="false" outlineLevel="0" collapsed="false">
      <c r="A2754" s="13" t="s">
        <v>4089</v>
      </c>
      <c r="B2754" s="13" t="s">
        <v>556</v>
      </c>
      <c r="C2754" s="14" t="n">
        <v>45912</v>
      </c>
      <c r="D2754" s="15" t="n">
        <v>46.66</v>
      </c>
    </row>
    <row r="2755" customFormat="false" ht="15" hidden="false" customHeight="false" outlineLevel="0" collapsed="false">
      <c r="A2755" s="13" t="s">
        <v>4090</v>
      </c>
      <c r="B2755" s="13" t="s">
        <v>2486</v>
      </c>
      <c r="C2755" s="14" t="n">
        <v>45912</v>
      </c>
      <c r="D2755" s="15" t="n">
        <v>30.42</v>
      </c>
    </row>
    <row r="2756" customFormat="false" ht="15" hidden="false" customHeight="false" outlineLevel="0" collapsed="false">
      <c r="A2756" s="13" t="s">
        <v>4091</v>
      </c>
      <c r="B2756" s="13" t="s">
        <v>1221</v>
      </c>
      <c r="C2756" s="14" t="n">
        <v>45912</v>
      </c>
      <c r="D2756" s="15" t="n">
        <v>86.34</v>
      </c>
    </row>
    <row r="2757" customFormat="false" ht="15" hidden="false" customHeight="false" outlineLevel="0" collapsed="false">
      <c r="A2757" s="13" t="s">
        <v>4092</v>
      </c>
      <c r="B2757" s="13" t="s">
        <v>4093</v>
      </c>
      <c r="C2757" s="14" t="n">
        <v>45912</v>
      </c>
      <c r="D2757" s="15" t="n">
        <v>28.07</v>
      </c>
    </row>
    <row r="2758" customFormat="false" ht="15" hidden="false" customHeight="false" outlineLevel="0" collapsed="false">
      <c r="A2758" s="13" t="s">
        <v>4094</v>
      </c>
      <c r="B2758" s="13" t="s">
        <v>1650</v>
      </c>
      <c r="C2758" s="14" t="n">
        <v>45912</v>
      </c>
      <c r="D2758" s="15" t="n">
        <v>39.21</v>
      </c>
    </row>
    <row r="2759" customFormat="false" ht="15" hidden="false" customHeight="false" outlineLevel="0" collapsed="false">
      <c r="A2759" s="13" t="s">
        <v>4095</v>
      </c>
      <c r="B2759" s="13" t="s">
        <v>2089</v>
      </c>
      <c r="C2759" s="14" t="n">
        <v>45912</v>
      </c>
      <c r="D2759" s="15" t="n">
        <v>47.13</v>
      </c>
    </row>
    <row r="2760" customFormat="false" ht="15" hidden="false" customHeight="false" outlineLevel="0" collapsed="false">
      <c r="A2760" s="13" t="s">
        <v>4096</v>
      </c>
      <c r="B2760" s="13" t="s">
        <v>450</v>
      </c>
      <c r="C2760" s="14" t="n">
        <v>45912</v>
      </c>
      <c r="D2760" s="15" t="n">
        <v>41.74</v>
      </c>
    </row>
    <row r="2761" customFormat="false" ht="15" hidden="false" customHeight="false" outlineLevel="0" collapsed="false">
      <c r="A2761" s="13" t="s">
        <v>4097</v>
      </c>
      <c r="B2761" s="13" t="s">
        <v>2786</v>
      </c>
      <c r="C2761" s="14" t="n">
        <v>45912</v>
      </c>
      <c r="D2761" s="15" t="n">
        <v>56.68</v>
      </c>
    </row>
    <row r="2762" customFormat="false" ht="15" hidden="false" customHeight="false" outlineLevel="0" collapsed="false">
      <c r="A2762" s="13" t="s">
        <v>4098</v>
      </c>
      <c r="B2762" s="13" t="s">
        <v>4099</v>
      </c>
      <c r="C2762" s="14" t="n">
        <v>45912</v>
      </c>
      <c r="D2762" s="15" t="n">
        <v>19.21</v>
      </c>
    </row>
    <row r="2763" customFormat="false" ht="15" hidden="false" customHeight="false" outlineLevel="0" collapsed="false">
      <c r="A2763" s="13" t="s">
        <v>4100</v>
      </c>
      <c r="B2763" s="13" t="s">
        <v>3401</v>
      </c>
      <c r="C2763" s="14" t="n">
        <v>45912</v>
      </c>
      <c r="D2763" s="15" t="n">
        <v>57.15</v>
      </c>
    </row>
    <row r="2764" customFormat="false" ht="15" hidden="false" customHeight="false" outlineLevel="0" collapsed="false">
      <c r="A2764" s="13" t="s">
        <v>4101</v>
      </c>
      <c r="B2764" s="13" t="s">
        <v>4102</v>
      </c>
      <c r="C2764" s="14" t="n">
        <v>45912</v>
      </c>
      <c r="D2764" s="15" t="n">
        <v>30.44</v>
      </c>
    </row>
    <row r="2765" customFormat="false" ht="15" hidden="false" customHeight="false" outlineLevel="0" collapsed="false">
      <c r="A2765" s="13" t="s">
        <v>4103</v>
      </c>
      <c r="B2765" s="13" t="s">
        <v>3585</v>
      </c>
      <c r="C2765" s="14" t="n">
        <v>45913</v>
      </c>
      <c r="D2765" s="15" t="n">
        <v>22.86</v>
      </c>
    </row>
    <row r="2766" customFormat="false" ht="15" hidden="false" customHeight="false" outlineLevel="0" collapsed="false">
      <c r="A2766" s="13" t="s">
        <v>4104</v>
      </c>
      <c r="B2766" s="13" t="s">
        <v>1038</v>
      </c>
      <c r="C2766" s="14" t="n">
        <v>45913</v>
      </c>
      <c r="D2766" s="15" t="n">
        <v>49.97</v>
      </c>
    </row>
    <row r="2767" customFormat="false" ht="15" hidden="false" customHeight="false" outlineLevel="0" collapsed="false">
      <c r="A2767" s="13" t="s">
        <v>4105</v>
      </c>
      <c r="B2767" s="13" t="s">
        <v>629</v>
      </c>
      <c r="C2767" s="14" t="n">
        <v>45913</v>
      </c>
      <c r="D2767" s="15" t="n">
        <v>42.25</v>
      </c>
    </row>
    <row r="2768" customFormat="false" ht="15" hidden="false" customHeight="false" outlineLevel="0" collapsed="false">
      <c r="A2768" s="13" t="s">
        <v>4106</v>
      </c>
      <c r="B2768" s="13" t="s">
        <v>2199</v>
      </c>
      <c r="C2768" s="14" t="n">
        <v>45913</v>
      </c>
      <c r="D2768" s="15" t="n">
        <v>26.54</v>
      </c>
    </row>
    <row r="2769" customFormat="false" ht="15" hidden="false" customHeight="false" outlineLevel="0" collapsed="false">
      <c r="A2769" s="13" t="s">
        <v>4107</v>
      </c>
      <c r="B2769" s="13" t="s">
        <v>4108</v>
      </c>
      <c r="C2769" s="14" t="n">
        <v>45913</v>
      </c>
      <c r="D2769" s="15" t="n">
        <v>43.48</v>
      </c>
    </row>
    <row r="2770" customFormat="false" ht="15" hidden="false" customHeight="false" outlineLevel="0" collapsed="false">
      <c r="A2770" s="13" t="s">
        <v>4109</v>
      </c>
      <c r="B2770" s="13" t="s">
        <v>1539</v>
      </c>
      <c r="C2770" s="14" t="n">
        <v>45913</v>
      </c>
      <c r="D2770" s="15" t="n">
        <v>39.26</v>
      </c>
    </row>
    <row r="2771" customFormat="false" ht="15" hidden="false" customHeight="false" outlineLevel="0" collapsed="false">
      <c r="A2771" s="13" t="s">
        <v>4110</v>
      </c>
      <c r="B2771" s="13" t="s">
        <v>2113</v>
      </c>
      <c r="C2771" s="14" t="n">
        <v>45913</v>
      </c>
      <c r="D2771" s="15" t="n">
        <v>28.4</v>
      </c>
    </row>
    <row r="2772" customFormat="false" ht="15" hidden="false" customHeight="false" outlineLevel="0" collapsed="false">
      <c r="A2772" s="13" t="s">
        <v>4111</v>
      </c>
      <c r="B2772" s="13" t="s">
        <v>4112</v>
      </c>
      <c r="C2772" s="14" t="n">
        <v>45913</v>
      </c>
      <c r="D2772" s="15" t="n">
        <v>18.82</v>
      </c>
    </row>
    <row r="2773" customFormat="false" ht="15" hidden="false" customHeight="false" outlineLevel="0" collapsed="false">
      <c r="A2773" s="13" t="s">
        <v>4113</v>
      </c>
      <c r="B2773" s="13" t="s">
        <v>3299</v>
      </c>
      <c r="C2773" s="14" t="n">
        <v>45913</v>
      </c>
      <c r="D2773" s="15" t="n">
        <v>53.85</v>
      </c>
    </row>
    <row r="2774" customFormat="false" ht="15" hidden="false" customHeight="false" outlineLevel="0" collapsed="false">
      <c r="A2774" s="13" t="s">
        <v>4114</v>
      </c>
      <c r="B2774" s="13" t="s">
        <v>1256</v>
      </c>
      <c r="C2774" s="14" t="n">
        <v>45914</v>
      </c>
      <c r="D2774" s="15" t="n">
        <v>29.18</v>
      </c>
    </row>
    <row r="2775" customFormat="false" ht="15" hidden="false" customHeight="false" outlineLevel="0" collapsed="false">
      <c r="A2775" s="13" t="s">
        <v>4115</v>
      </c>
      <c r="B2775" s="13" t="s">
        <v>1555</v>
      </c>
      <c r="C2775" s="14" t="n">
        <v>45914</v>
      </c>
      <c r="D2775" s="15" t="n">
        <v>70.56</v>
      </c>
    </row>
    <row r="2776" customFormat="false" ht="15" hidden="false" customHeight="false" outlineLevel="0" collapsed="false">
      <c r="A2776" s="13" t="s">
        <v>4116</v>
      </c>
      <c r="B2776" s="13" t="s">
        <v>2353</v>
      </c>
      <c r="C2776" s="14" t="n">
        <v>45914</v>
      </c>
      <c r="D2776" s="15" t="n">
        <v>30.24</v>
      </c>
    </row>
    <row r="2777" customFormat="false" ht="15" hidden="false" customHeight="false" outlineLevel="0" collapsed="false">
      <c r="A2777" s="13" t="s">
        <v>4117</v>
      </c>
      <c r="B2777" s="13" t="s">
        <v>2939</v>
      </c>
      <c r="C2777" s="14" t="n">
        <v>45914</v>
      </c>
      <c r="D2777" s="15" t="n">
        <v>30.68</v>
      </c>
    </row>
    <row r="2778" customFormat="false" ht="15" hidden="false" customHeight="false" outlineLevel="0" collapsed="false">
      <c r="A2778" s="13" t="s">
        <v>4118</v>
      </c>
      <c r="B2778" s="13" t="s">
        <v>4119</v>
      </c>
      <c r="C2778" s="14" t="n">
        <v>45914</v>
      </c>
      <c r="D2778" s="15" t="n">
        <v>36.28</v>
      </c>
    </row>
    <row r="2779" customFormat="false" ht="15" hidden="false" customHeight="false" outlineLevel="0" collapsed="false">
      <c r="A2779" s="13" t="s">
        <v>4120</v>
      </c>
      <c r="B2779" s="13" t="s">
        <v>1887</v>
      </c>
      <c r="C2779" s="14" t="n">
        <v>45914</v>
      </c>
      <c r="D2779" s="15" t="n">
        <v>38.14</v>
      </c>
    </row>
    <row r="2780" customFormat="false" ht="15" hidden="false" customHeight="false" outlineLevel="0" collapsed="false">
      <c r="A2780" s="13" t="s">
        <v>4121</v>
      </c>
      <c r="B2780" s="13" t="s">
        <v>1100</v>
      </c>
      <c r="C2780" s="14" t="n">
        <v>45914</v>
      </c>
      <c r="D2780" s="15" t="n">
        <v>80.04</v>
      </c>
    </row>
    <row r="2781" customFormat="false" ht="15" hidden="false" customHeight="false" outlineLevel="0" collapsed="false">
      <c r="A2781" s="13" t="s">
        <v>4122</v>
      </c>
      <c r="B2781" s="13" t="s">
        <v>1364</v>
      </c>
      <c r="C2781" s="14" t="n">
        <v>45914</v>
      </c>
      <c r="D2781" s="15" t="n">
        <v>31.92</v>
      </c>
    </row>
    <row r="2782" customFormat="false" ht="15" hidden="false" customHeight="false" outlineLevel="0" collapsed="false">
      <c r="A2782" s="13" t="s">
        <v>4123</v>
      </c>
      <c r="B2782" s="13" t="s">
        <v>2605</v>
      </c>
      <c r="C2782" s="14" t="n">
        <v>45915</v>
      </c>
      <c r="D2782" s="15" t="n">
        <v>50.89</v>
      </c>
    </row>
    <row r="2783" customFormat="false" ht="15" hidden="false" customHeight="false" outlineLevel="0" collapsed="false">
      <c r="A2783" s="13" t="s">
        <v>4124</v>
      </c>
      <c r="B2783" s="13" t="s">
        <v>472</v>
      </c>
      <c r="C2783" s="14" t="n">
        <v>45915</v>
      </c>
      <c r="D2783" s="15" t="n">
        <v>32.61</v>
      </c>
    </row>
    <row r="2784" customFormat="false" ht="15" hidden="false" customHeight="false" outlineLevel="0" collapsed="false">
      <c r="A2784" s="13" t="s">
        <v>4125</v>
      </c>
      <c r="B2784" s="13" t="s">
        <v>682</v>
      </c>
      <c r="C2784" s="14" t="n">
        <v>45915</v>
      </c>
      <c r="D2784" s="15" t="n">
        <v>21.18</v>
      </c>
    </row>
    <row r="2785" customFormat="false" ht="15" hidden="false" customHeight="false" outlineLevel="0" collapsed="false">
      <c r="A2785" s="13" t="s">
        <v>4126</v>
      </c>
      <c r="B2785" s="13" t="s">
        <v>1834</v>
      </c>
      <c r="C2785" s="14" t="n">
        <v>45915</v>
      </c>
      <c r="D2785" s="15" t="n">
        <v>40.41</v>
      </c>
    </row>
    <row r="2786" customFormat="false" ht="15" hidden="false" customHeight="false" outlineLevel="0" collapsed="false">
      <c r="A2786" s="13" t="s">
        <v>4127</v>
      </c>
      <c r="B2786" s="13" t="s">
        <v>4128</v>
      </c>
      <c r="C2786" s="14" t="n">
        <v>45915</v>
      </c>
      <c r="D2786" s="15" t="n">
        <v>32.09</v>
      </c>
    </row>
    <row r="2787" customFormat="false" ht="15" hidden="false" customHeight="false" outlineLevel="0" collapsed="false">
      <c r="A2787" s="13" t="s">
        <v>4129</v>
      </c>
      <c r="B2787" s="13" t="s">
        <v>1391</v>
      </c>
      <c r="C2787" s="14" t="n">
        <v>45915</v>
      </c>
      <c r="D2787" s="15" t="n">
        <v>16.66</v>
      </c>
    </row>
    <row r="2788" customFormat="false" ht="15" hidden="false" customHeight="false" outlineLevel="0" collapsed="false">
      <c r="A2788" s="13" t="s">
        <v>4130</v>
      </c>
      <c r="B2788" s="13" t="s">
        <v>4131</v>
      </c>
      <c r="C2788" s="14" t="n">
        <v>45915</v>
      </c>
      <c r="D2788" s="15" t="n">
        <v>38.57</v>
      </c>
    </row>
    <row r="2789" customFormat="false" ht="15" hidden="false" customHeight="false" outlineLevel="0" collapsed="false">
      <c r="A2789" s="13" t="s">
        <v>4132</v>
      </c>
      <c r="B2789" s="13" t="s">
        <v>4133</v>
      </c>
      <c r="C2789" s="14" t="n">
        <v>45915</v>
      </c>
      <c r="D2789" s="15" t="n">
        <v>19.85</v>
      </c>
    </row>
    <row r="2790" customFormat="false" ht="15" hidden="false" customHeight="false" outlineLevel="0" collapsed="false">
      <c r="A2790" s="13" t="s">
        <v>4134</v>
      </c>
      <c r="B2790" s="13" t="s">
        <v>4135</v>
      </c>
      <c r="C2790" s="14" t="n">
        <v>45915</v>
      </c>
      <c r="D2790" s="15" t="n">
        <v>39.36</v>
      </c>
    </row>
    <row r="2791" customFormat="false" ht="15" hidden="false" customHeight="false" outlineLevel="0" collapsed="false">
      <c r="A2791" s="13" t="s">
        <v>4136</v>
      </c>
      <c r="B2791" s="13" t="s">
        <v>1320</v>
      </c>
      <c r="C2791" s="14" t="n">
        <v>45915</v>
      </c>
      <c r="D2791" s="15" t="n">
        <v>45</v>
      </c>
    </row>
    <row r="2792" customFormat="false" ht="15" hidden="false" customHeight="false" outlineLevel="0" collapsed="false">
      <c r="A2792" s="13" t="s">
        <v>4137</v>
      </c>
      <c r="B2792" s="13" t="s">
        <v>1957</v>
      </c>
      <c r="C2792" s="14" t="n">
        <v>45915</v>
      </c>
      <c r="D2792" s="15" t="n">
        <v>74.97</v>
      </c>
    </row>
    <row r="2793" customFormat="false" ht="15" hidden="false" customHeight="false" outlineLevel="0" collapsed="false">
      <c r="A2793" s="13" t="s">
        <v>4138</v>
      </c>
      <c r="B2793" s="13" t="s">
        <v>3175</v>
      </c>
      <c r="C2793" s="14" t="n">
        <v>45916</v>
      </c>
      <c r="D2793" s="15" t="n">
        <v>30.07</v>
      </c>
    </row>
    <row r="2794" customFormat="false" ht="15" hidden="false" customHeight="false" outlineLevel="0" collapsed="false">
      <c r="A2794" s="13" t="s">
        <v>4139</v>
      </c>
      <c r="B2794" s="13" t="s">
        <v>1376</v>
      </c>
      <c r="C2794" s="14" t="n">
        <v>45916</v>
      </c>
      <c r="D2794" s="15" t="n">
        <v>48.96</v>
      </c>
    </row>
    <row r="2795" customFormat="false" ht="15" hidden="false" customHeight="false" outlineLevel="0" collapsed="false">
      <c r="A2795" s="13" t="s">
        <v>4140</v>
      </c>
      <c r="B2795" s="13" t="s">
        <v>4141</v>
      </c>
      <c r="C2795" s="14" t="n">
        <v>45916</v>
      </c>
      <c r="D2795" s="15" t="n">
        <v>23.13</v>
      </c>
    </row>
    <row r="2796" customFormat="false" ht="15" hidden="false" customHeight="false" outlineLevel="0" collapsed="false">
      <c r="A2796" s="13" t="s">
        <v>4142</v>
      </c>
      <c r="B2796" s="13" t="s">
        <v>554</v>
      </c>
      <c r="C2796" s="14" t="n">
        <v>45916</v>
      </c>
      <c r="D2796" s="15" t="n">
        <v>22.05</v>
      </c>
    </row>
    <row r="2797" customFormat="false" ht="15" hidden="false" customHeight="false" outlineLevel="0" collapsed="false">
      <c r="A2797" s="13" t="s">
        <v>4143</v>
      </c>
      <c r="B2797" s="13" t="s">
        <v>4144</v>
      </c>
      <c r="C2797" s="14" t="n">
        <v>45916</v>
      </c>
      <c r="D2797" s="15" t="n">
        <v>52.82</v>
      </c>
    </row>
    <row r="2798" customFormat="false" ht="15" hidden="false" customHeight="false" outlineLevel="0" collapsed="false">
      <c r="A2798" s="13" t="s">
        <v>4145</v>
      </c>
      <c r="B2798" s="13" t="s">
        <v>4146</v>
      </c>
      <c r="C2798" s="14" t="n">
        <v>45916</v>
      </c>
      <c r="D2798" s="15" t="n">
        <v>21.43</v>
      </c>
    </row>
    <row r="2799" customFormat="false" ht="15" hidden="false" customHeight="false" outlineLevel="0" collapsed="false">
      <c r="A2799" s="13" t="s">
        <v>4147</v>
      </c>
      <c r="B2799" s="13" t="s">
        <v>519</v>
      </c>
      <c r="C2799" s="14" t="n">
        <v>45916</v>
      </c>
      <c r="D2799" s="15" t="n">
        <v>36</v>
      </c>
    </row>
    <row r="2800" customFormat="false" ht="15" hidden="false" customHeight="false" outlineLevel="0" collapsed="false">
      <c r="A2800" s="13" t="s">
        <v>4148</v>
      </c>
      <c r="B2800" s="13" t="s">
        <v>4149</v>
      </c>
      <c r="C2800" s="14" t="n">
        <v>45916</v>
      </c>
      <c r="D2800" s="15" t="n">
        <v>33.19</v>
      </c>
    </row>
    <row r="2801" customFormat="false" ht="15" hidden="false" customHeight="false" outlineLevel="0" collapsed="false">
      <c r="A2801" s="13" t="s">
        <v>4150</v>
      </c>
      <c r="B2801" s="13" t="s">
        <v>4151</v>
      </c>
      <c r="C2801" s="14" t="n">
        <v>45917</v>
      </c>
      <c r="D2801" s="15" t="n">
        <v>23.08</v>
      </c>
    </row>
    <row r="2802" customFormat="false" ht="15" hidden="false" customHeight="false" outlineLevel="0" collapsed="false">
      <c r="A2802" s="13" t="s">
        <v>4152</v>
      </c>
      <c r="B2802" s="13" t="s">
        <v>4153</v>
      </c>
      <c r="C2802" s="14" t="n">
        <v>45917</v>
      </c>
      <c r="D2802" s="15" t="n">
        <v>36.67</v>
      </c>
    </row>
    <row r="2803" customFormat="false" ht="15" hidden="false" customHeight="false" outlineLevel="0" collapsed="false">
      <c r="A2803" s="13" t="s">
        <v>4154</v>
      </c>
      <c r="B2803" s="13" t="s">
        <v>3315</v>
      </c>
      <c r="C2803" s="14" t="n">
        <v>45917</v>
      </c>
      <c r="D2803" s="15" t="n">
        <v>51.4</v>
      </c>
    </row>
    <row r="2804" customFormat="false" ht="15" hidden="false" customHeight="false" outlineLevel="0" collapsed="false">
      <c r="A2804" s="13" t="s">
        <v>4155</v>
      </c>
      <c r="B2804" s="13" t="s">
        <v>3420</v>
      </c>
      <c r="C2804" s="14" t="n">
        <v>45917</v>
      </c>
      <c r="D2804" s="15" t="n">
        <v>39.92</v>
      </c>
    </row>
    <row r="2805" customFormat="false" ht="15" hidden="false" customHeight="false" outlineLevel="0" collapsed="false">
      <c r="A2805" s="13" t="s">
        <v>4156</v>
      </c>
      <c r="B2805" s="13" t="s">
        <v>1865</v>
      </c>
      <c r="C2805" s="14" t="n">
        <v>45917</v>
      </c>
      <c r="D2805" s="15" t="n">
        <v>13.25</v>
      </c>
    </row>
    <row r="2806" customFormat="false" ht="15" hidden="false" customHeight="false" outlineLevel="0" collapsed="false">
      <c r="A2806" s="13" t="s">
        <v>4157</v>
      </c>
      <c r="B2806" s="13" t="s">
        <v>2951</v>
      </c>
      <c r="C2806" s="14" t="n">
        <v>45917</v>
      </c>
      <c r="D2806" s="15" t="n">
        <v>45.98</v>
      </c>
    </row>
    <row r="2807" customFormat="false" ht="15" hidden="false" customHeight="false" outlineLevel="0" collapsed="false">
      <c r="A2807" s="13" t="s">
        <v>4158</v>
      </c>
      <c r="B2807" s="13" t="s">
        <v>902</v>
      </c>
      <c r="C2807" s="14" t="n">
        <v>45917</v>
      </c>
      <c r="D2807" s="15" t="n">
        <v>47.2</v>
      </c>
    </row>
    <row r="2808" customFormat="false" ht="15" hidden="false" customHeight="false" outlineLevel="0" collapsed="false">
      <c r="A2808" s="13" t="s">
        <v>4159</v>
      </c>
      <c r="B2808" s="13" t="s">
        <v>1440</v>
      </c>
      <c r="C2808" s="14" t="n">
        <v>45917</v>
      </c>
      <c r="D2808" s="15" t="n">
        <v>25.62</v>
      </c>
    </row>
    <row r="2809" customFormat="false" ht="15" hidden="false" customHeight="false" outlineLevel="0" collapsed="false">
      <c r="A2809" s="13" t="s">
        <v>4160</v>
      </c>
      <c r="B2809" s="13" t="s">
        <v>2782</v>
      </c>
      <c r="C2809" s="14" t="n">
        <v>45917</v>
      </c>
      <c r="D2809" s="15" t="n">
        <v>25.47</v>
      </c>
    </row>
    <row r="2810" customFormat="false" ht="15" hidden="false" customHeight="false" outlineLevel="0" collapsed="false">
      <c r="A2810" s="13" t="s">
        <v>4161</v>
      </c>
      <c r="B2810" s="13" t="s">
        <v>1116</v>
      </c>
      <c r="C2810" s="14" t="n">
        <v>45917</v>
      </c>
      <c r="D2810" s="15" t="n">
        <v>34.05</v>
      </c>
    </row>
    <row r="2811" customFormat="false" ht="15" hidden="false" customHeight="false" outlineLevel="0" collapsed="false">
      <c r="A2811" s="13" t="s">
        <v>4162</v>
      </c>
      <c r="B2811" s="13" t="s">
        <v>1597</v>
      </c>
      <c r="C2811" s="14" t="n">
        <v>45917</v>
      </c>
      <c r="D2811" s="15" t="n">
        <v>31.02</v>
      </c>
    </row>
    <row r="2812" customFormat="false" ht="15" hidden="false" customHeight="false" outlineLevel="0" collapsed="false">
      <c r="A2812" s="13" t="s">
        <v>4163</v>
      </c>
      <c r="B2812" s="13" t="s">
        <v>4164</v>
      </c>
      <c r="C2812" s="14" t="n">
        <v>45917</v>
      </c>
      <c r="D2812" s="15" t="n">
        <v>18.68</v>
      </c>
    </row>
    <row r="2813" customFormat="false" ht="15" hidden="false" customHeight="false" outlineLevel="0" collapsed="false">
      <c r="A2813" s="13" t="s">
        <v>4165</v>
      </c>
      <c r="B2813" s="13" t="s">
        <v>4166</v>
      </c>
      <c r="C2813" s="14" t="n">
        <v>45918</v>
      </c>
      <c r="D2813" s="15" t="n">
        <v>44.59</v>
      </c>
    </row>
    <row r="2814" customFormat="false" ht="15" hidden="false" customHeight="false" outlineLevel="0" collapsed="false">
      <c r="A2814" s="13" t="s">
        <v>4167</v>
      </c>
      <c r="B2814" s="13" t="s">
        <v>4168</v>
      </c>
      <c r="C2814" s="14" t="n">
        <v>45918</v>
      </c>
      <c r="D2814" s="15" t="n">
        <v>37.52</v>
      </c>
    </row>
    <row r="2815" customFormat="false" ht="15" hidden="false" customHeight="false" outlineLevel="0" collapsed="false">
      <c r="A2815" s="13" t="s">
        <v>4169</v>
      </c>
      <c r="B2815" s="13" t="s">
        <v>4170</v>
      </c>
      <c r="C2815" s="14" t="n">
        <v>45918</v>
      </c>
      <c r="D2815" s="15" t="n">
        <v>15.76</v>
      </c>
    </row>
    <row r="2816" customFormat="false" ht="15" hidden="false" customHeight="false" outlineLevel="0" collapsed="false">
      <c r="A2816" s="13" t="s">
        <v>4171</v>
      </c>
      <c r="B2816" s="13" t="s">
        <v>366</v>
      </c>
      <c r="C2816" s="14" t="n">
        <v>45918</v>
      </c>
      <c r="D2816" s="15" t="n">
        <v>46.9</v>
      </c>
    </row>
    <row r="2817" customFormat="false" ht="15" hidden="false" customHeight="false" outlineLevel="0" collapsed="false">
      <c r="A2817" s="13" t="s">
        <v>4172</v>
      </c>
      <c r="B2817" s="13" t="s">
        <v>3732</v>
      </c>
      <c r="C2817" s="14" t="n">
        <v>45918</v>
      </c>
      <c r="D2817" s="15" t="n">
        <v>49.77</v>
      </c>
    </row>
    <row r="2818" customFormat="false" ht="15" hidden="false" customHeight="false" outlineLevel="0" collapsed="false">
      <c r="A2818" s="13" t="s">
        <v>4173</v>
      </c>
      <c r="B2818" s="13" t="s">
        <v>4174</v>
      </c>
      <c r="C2818" s="14" t="n">
        <v>45918</v>
      </c>
      <c r="D2818" s="15" t="n">
        <v>28.45</v>
      </c>
    </row>
    <row r="2819" customFormat="false" ht="15" hidden="false" customHeight="false" outlineLevel="0" collapsed="false">
      <c r="A2819" s="13" t="s">
        <v>4175</v>
      </c>
      <c r="B2819" s="13" t="s">
        <v>2763</v>
      </c>
      <c r="C2819" s="14" t="n">
        <v>45918</v>
      </c>
      <c r="D2819" s="15" t="n">
        <v>37.39</v>
      </c>
    </row>
    <row r="2820" customFormat="false" ht="15" hidden="false" customHeight="false" outlineLevel="0" collapsed="false">
      <c r="A2820" s="13" t="s">
        <v>4176</v>
      </c>
      <c r="B2820" s="13" t="s">
        <v>1469</v>
      </c>
      <c r="C2820" s="14" t="n">
        <v>45918</v>
      </c>
      <c r="D2820" s="15" t="n">
        <v>38.98</v>
      </c>
    </row>
    <row r="2821" customFormat="false" ht="15" hidden="false" customHeight="false" outlineLevel="0" collapsed="false">
      <c r="A2821" s="13" t="s">
        <v>4177</v>
      </c>
      <c r="B2821" s="13" t="s">
        <v>480</v>
      </c>
      <c r="C2821" s="14" t="n">
        <v>45918</v>
      </c>
      <c r="D2821" s="15" t="n">
        <v>48.86</v>
      </c>
    </row>
    <row r="2822" customFormat="false" ht="15" hidden="false" customHeight="false" outlineLevel="0" collapsed="false">
      <c r="A2822" s="13" t="s">
        <v>4178</v>
      </c>
      <c r="B2822" s="13" t="s">
        <v>2546</v>
      </c>
      <c r="C2822" s="14" t="n">
        <v>45918</v>
      </c>
      <c r="D2822" s="15" t="n">
        <v>44.37</v>
      </c>
    </row>
    <row r="2823" customFormat="false" ht="15" hidden="false" customHeight="false" outlineLevel="0" collapsed="false">
      <c r="A2823" s="13" t="s">
        <v>4179</v>
      </c>
      <c r="B2823" s="13" t="s">
        <v>4180</v>
      </c>
      <c r="C2823" s="14" t="n">
        <v>45918</v>
      </c>
      <c r="D2823" s="15" t="n">
        <v>14.02</v>
      </c>
    </row>
    <row r="2824" customFormat="false" ht="15" hidden="false" customHeight="false" outlineLevel="0" collapsed="false">
      <c r="A2824" s="13" t="s">
        <v>4181</v>
      </c>
      <c r="B2824" s="13" t="s">
        <v>4182</v>
      </c>
      <c r="C2824" s="14" t="n">
        <v>45918</v>
      </c>
      <c r="D2824" s="15" t="n">
        <v>37.13</v>
      </c>
    </row>
    <row r="2825" customFormat="false" ht="15" hidden="false" customHeight="false" outlineLevel="0" collapsed="false">
      <c r="A2825" s="13" t="s">
        <v>4183</v>
      </c>
      <c r="B2825" s="13" t="s">
        <v>2459</v>
      </c>
      <c r="C2825" s="14" t="n">
        <v>45919</v>
      </c>
      <c r="D2825" s="15" t="n">
        <v>69.44</v>
      </c>
    </row>
    <row r="2826" customFormat="false" ht="15" hidden="false" customHeight="false" outlineLevel="0" collapsed="false">
      <c r="A2826" s="13" t="s">
        <v>4184</v>
      </c>
      <c r="B2826" s="13" t="s">
        <v>4185</v>
      </c>
      <c r="C2826" s="14" t="n">
        <v>45919</v>
      </c>
      <c r="D2826" s="15" t="n">
        <v>58.04</v>
      </c>
    </row>
    <row r="2827" customFormat="false" ht="15" hidden="false" customHeight="false" outlineLevel="0" collapsed="false">
      <c r="A2827" s="13" t="s">
        <v>4186</v>
      </c>
      <c r="B2827" s="13" t="s">
        <v>4187</v>
      </c>
      <c r="C2827" s="14" t="n">
        <v>45919</v>
      </c>
      <c r="D2827" s="15" t="n">
        <v>60.88</v>
      </c>
    </row>
    <row r="2828" customFormat="false" ht="15" hidden="false" customHeight="false" outlineLevel="0" collapsed="false">
      <c r="A2828" s="13" t="s">
        <v>4188</v>
      </c>
      <c r="B2828" s="13" t="s">
        <v>1336</v>
      </c>
      <c r="C2828" s="14" t="n">
        <v>45919</v>
      </c>
      <c r="D2828" s="15" t="n">
        <v>68.95</v>
      </c>
    </row>
    <row r="2829" customFormat="false" ht="15" hidden="false" customHeight="false" outlineLevel="0" collapsed="false">
      <c r="A2829" s="13" t="s">
        <v>4189</v>
      </c>
      <c r="B2829" s="13" t="s">
        <v>1842</v>
      </c>
      <c r="C2829" s="14" t="n">
        <v>45919</v>
      </c>
      <c r="D2829" s="15" t="n">
        <v>35.91</v>
      </c>
    </row>
    <row r="2830" customFormat="false" ht="15" hidden="false" customHeight="false" outlineLevel="0" collapsed="false">
      <c r="A2830" s="13" t="s">
        <v>4190</v>
      </c>
      <c r="B2830" s="13" t="s">
        <v>4191</v>
      </c>
      <c r="C2830" s="14" t="n">
        <v>45919</v>
      </c>
      <c r="D2830" s="15" t="n">
        <v>46.16</v>
      </c>
    </row>
    <row r="2831" customFormat="false" ht="15" hidden="false" customHeight="false" outlineLevel="0" collapsed="false">
      <c r="A2831" s="13" t="s">
        <v>4192</v>
      </c>
      <c r="B2831" s="13" t="s">
        <v>4193</v>
      </c>
      <c r="C2831" s="14" t="n">
        <v>45919</v>
      </c>
      <c r="D2831" s="15" t="n">
        <v>20.18</v>
      </c>
    </row>
    <row r="2832" customFormat="false" ht="15" hidden="false" customHeight="false" outlineLevel="0" collapsed="false">
      <c r="A2832" s="13" t="s">
        <v>4194</v>
      </c>
      <c r="B2832" s="13" t="s">
        <v>2135</v>
      </c>
      <c r="C2832" s="14" t="n">
        <v>45919</v>
      </c>
      <c r="D2832" s="15" t="n">
        <v>78.28</v>
      </c>
    </row>
    <row r="2833" customFormat="false" ht="15" hidden="false" customHeight="false" outlineLevel="0" collapsed="false">
      <c r="A2833" s="13" t="s">
        <v>4195</v>
      </c>
      <c r="B2833" s="13" t="s">
        <v>188</v>
      </c>
      <c r="C2833" s="14" t="n">
        <v>45919</v>
      </c>
      <c r="D2833" s="15" t="n">
        <v>37.3</v>
      </c>
    </row>
    <row r="2834" customFormat="false" ht="15" hidden="false" customHeight="false" outlineLevel="0" collapsed="false">
      <c r="A2834" s="13" t="s">
        <v>4196</v>
      </c>
      <c r="B2834" s="13" t="s">
        <v>3122</v>
      </c>
      <c r="C2834" s="14" t="n">
        <v>45919</v>
      </c>
      <c r="D2834" s="15" t="n">
        <v>15.5</v>
      </c>
    </row>
    <row r="2835" customFormat="false" ht="15" hidden="false" customHeight="false" outlineLevel="0" collapsed="false">
      <c r="A2835" s="13" t="s">
        <v>4197</v>
      </c>
      <c r="B2835" s="13" t="s">
        <v>4198</v>
      </c>
      <c r="C2835" s="14" t="n">
        <v>45919</v>
      </c>
      <c r="D2835" s="15" t="n">
        <v>16.42</v>
      </c>
    </row>
    <row r="2836" customFormat="false" ht="15" hidden="false" customHeight="false" outlineLevel="0" collapsed="false">
      <c r="A2836" s="13" t="s">
        <v>4199</v>
      </c>
      <c r="B2836" s="13" t="s">
        <v>3450</v>
      </c>
      <c r="C2836" s="14" t="n">
        <v>45919</v>
      </c>
      <c r="D2836" s="15" t="n">
        <v>57.9</v>
      </c>
    </row>
    <row r="2837" customFormat="false" ht="15" hidden="false" customHeight="false" outlineLevel="0" collapsed="false">
      <c r="A2837" s="13" t="s">
        <v>4200</v>
      </c>
      <c r="B2837" s="13" t="s">
        <v>4201</v>
      </c>
      <c r="C2837" s="14" t="n">
        <v>45920</v>
      </c>
      <c r="D2837" s="15" t="n">
        <v>46.75</v>
      </c>
    </row>
    <row r="2838" customFormat="false" ht="15" hidden="false" customHeight="false" outlineLevel="0" collapsed="false">
      <c r="A2838" s="13" t="s">
        <v>4202</v>
      </c>
      <c r="B2838" s="13" t="s">
        <v>458</v>
      </c>
      <c r="C2838" s="14" t="n">
        <v>45920</v>
      </c>
      <c r="D2838" s="15" t="n">
        <v>43.54</v>
      </c>
    </row>
    <row r="2839" customFormat="false" ht="15" hidden="false" customHeight="false" outlineLevel="0" collapsed="false">
      <c r="A2839" s="13" t="s">
        <v>4203</v>
      </c>
      <c r="B2839" s="13" t="s">
        <v>1675</v>
      </c>
      <c r="C2839" s="14" t="n">
        <v>45920</v>
      </c>
      <c r="D2839" s="15" t="n">
        <v>26.43</v>
      </c>
    </row>
    <row r="2840" customFormat="false" ht="15" hidden="false" customHeight="false" outlineLevel="0" collapsed="false">
      <c r="A2840" s="13" t="s">
        <v>4204</v>
      </c>
      <c r="B2840" s="13" t="s">
        <v>4205</v>
      </c>
      <c r="C2840" s="14" t="n">
        <v>45920</v>
      </c>
      <c r="D2840" s="15" t="n">
        <v>34.2</v>
      </c>
    </row>
    <row r="2841" customFormat="false" ht="15" hidden="false" customHeight="false" outlineLevel="0" collapsed="false">
      <c r="A2841" s="13" t="s">
        <v>4206</v>
      </c>
      <c r="B2841" s="13" t="s">
        <v>4207</v>
      </c>
      <c r="C2841" s="14" t="n">
        <v>45920</v>
      </c>
      <c r="D2841" s="15" t="n">
        <v>22.76</v>
      </c>
    </row>
    <row r="2842" customFormat="false" ht="15" hidden="false" customHeight="false" outlineLevel="0" collapsed="false">
      <c r="A2842" s="13" t="s">
        <v>4208</v>
      </c>
      <c r="B2842" s="13" t="s">
        <v>1308</v>
      </c>
      <c r="C2842" s="14" t="n">
        <v>45920</v>
      </c>
      <c r="D2842" s="15" t="n">
        <v>42.16</v>
      </c>
    </row>
    <row r="2843" customFormat="false" ht="15" hidden="false" customHeight="false" outlineLevel="0" collapsed="false">
      <c r="A2843" s="13" t="s">
        <v>4209</v>
      </c>
      <c r="B2843" s="13" t="s">
        <v>1862</v>
      </c>
      <c r="C2843" s="14" t="n">
        <v>45920</v>
      </c>
      <c r="D2843" s="15" t="n">
        <v>105.7</v>
      </c>
    </row>
    <row r="2844" customFormat="false" ht="15" hidden="false" customHeight="false" outlineLevel="0" collapsed="false">
      <c r="A2844" s="13" t="s">
        <v>4210</v>
      </c>
      <c r="B2844" s="13" t="s">
        <v>3761</v>
      </c>
      <c r="C2844" s="14" t="n">
        <v>45920</v>
      </c>
      <c r="D2844" s="15" t="n">
        <v>36.45</v>
      </c>
    </row>
    <row r="2845" customFormat="false" ht="15" hidden="false" customHeight="false" outlineLevel="0" collapsed="false">
      <c r="A2845" s="13" t="s">
        <v>4211</v>
      </c>
      <c r="B2845" s="13" t="s">
        <v>548</v>
      </c>
      <c r="C2845" s="14" t="n">
        <v>45920</v>
      </c>
      <c r="D2845" s="15" t="n">
        <v>58.14</v>
      </c>
    </row>
    <row r="2846" customFormat="false" ht="15" hidden="false" customHeight="false" outlineLevel="0" collapsed="false">
      <c r="A2846" s="13" t="s">
        <v>4212</v>
      </c>
      <c r="B2846" s="13" t="s">
        <v>4213</v>
      </c>
      <c r="C2846" s="14" t="n">
        <v>45920</v>
      </c>
      <c r="D2846" s="15" t="n">
        <v>48.6</v>
      </c>
    </row>
    <row r="2847" customFormat="false" ht="15" hidden="false" customHeight="false" outlineLevel="0" collapsed="false">
      <c r="A2847" s="13" t="s">
        <v>4214</v>
      </c>
      <c r="B2847" s="13" t="s">
        <v>2059</v>
      </c>
      <c r="C2847" s="14" t="n">
        <v>45920</v>
      </c>
      <c r="D2847" s="15" t="n">
        <v>99.4</v>
      </c>
    </row>
    <row r="2848" customFormat="false" ht="15" hidden="false" customHeight="false" outlineLevel="0" collapsed="false">
      <c r="A2848" s="13" t="s">
        <v>4215</v>
      </c>
      <c r="B2848" s="13" t="s">
        <v>4216</v>
      </c>
      <c r="C2848" s="14" t="n">
        <v>45920</v>
      </c>
      <c r="D2848" s="15" t="n">
        <v>17.08</v>
      </c>
    </row>
    <row r="2849" customFormat="false" ht="15" hidden="false" customHeight="false" outlineLevel="0" collapsed="false">
      <c r="A2849" s="13" t="s">
        <v>4217</v>
      </c>
      <c r="B2849" s="13" t="s">
        <v>400</v>
      </c>
      <c r="C2849" s="14" t="n">
        <v>45921</v>
      </c>
      <c r="D2849" s="15" t="n">
        <v>67.67</v>
      </c>
    </row>
    <row r="2850" customFormat="false" ht="15" hidden="false" customHeight="false" outlineLevel="0" collapsed="false">
      <c r="A2850" s="13" t="s">
        <v>4218</v>
      </c>
      <c r="B2850" s="13" t="s">
        <v>1084</v>
      </c>
      <c r="C2850" s="14" t="n">
        <v>45921</v>
      </c>
      <c r="D2850" s="15" t="n">
        <v>20.47</v>
      </c>
    </row>
    <row r="2851" customFormat="false" ht="15" hidden="false" customHeight="false" outlineLevel="0" collapsed="false">
      <c r="A2851" s="13" t="s">
        <v>4219</v>
      </c>
      <c r="B2851" s="13" t="s">
        <v>2158</v>
      </c>
      <c r="C2851" s="14" t="n">
        <v>45921</v>
      </c>
      <c r="D2851" s="15" t="n">
        <v>20.11</v>
      </c>
    </row>
    <row r="2852" customFormat="false" ht="15" hidden="false" customHeight="false" outlineLevel="0" collapsed="false">
      <c r="A2852" s="13" t="s">
        <v>4220</v>
      </c>
      <c r="B2852" s="13" t="s">
        <v>609</v>
      </c>
      <c r="C2852" s="14" t="n">
        <v>45921</v>
      </c>
      <c r="D2852" s="15" t="n">
        <v>33.9</v>
      </c>
    </row>
    <row r="2853" customFormat="false" ht="15" hidden="false" customHeight="false" outlineLevel="0" collapsed="false">
      <c r="A2853" s="13" t="s">
        <v>4221</v>
      </c>
      <c r="B2853" s="13" t="s">
        <v>4222</v>
      </c>
      <c r="C2853" s="14" t="n">
        <v>45921</v>
      </c>
      <c r="D2853" s="15" t="n">
        <v>41.04</v>
      </c>
    </row>
    <row r="2854" customFormat="false" ht="15" hidden="false" customHeight="false" outlineLevel="0" collapsed="false">
      <c r="A2854" s="13" t="s">
        <v>4223</v>
      </c>
      <c r="B2854" s="13" t="s">
        <v>2152</v>
      </c>
      <c r="C2854" s="14" t="n">
        <v>45921</v>
      </c>
      <c r="D2854" s="15" t="n">
        <v>27.27</v>
      </c>
    </row>
    <row r="2855" customFormat="false" ht="15" hidden="false" customHeight="false" outlineLevel="0" collapsed="false">
      <c r="A2855" s="13" t="s">
        <v>4224</v>
      </c>
      <c r="B2855" s="13" t="s">
        <v>4225</v>
      </c>
      <c r="C2855" s="14" t="n">
        <v>45921</v>
      </c>
      <c r="D2855" s="15" t="n">
        <v>38.84</v>
      </c>
    </row>
    <row r="2856" customFormat="false" ht="15" hidden="false" customHeight="false" outlineLevel="0" collapsed="false">
      <c r="A2856" s="13" t="s">
        <v>4226</v>
      </c>
      <c r="B2856" s="13" t="s">
        <v>2619</v>
      </c>
      <c r="C2856" s="14" t="n">
        <v>45922</v>
      </c>
      <c r="D2856" s="15" t="n">
        <v>41.31</v>
      </c>
    </row>
    <row r="2857" customFormat="false" ht="15" hidden="false" customHeight="false" outlineLevel="0" collapsed="false">
      <c r="A2857" s="13" t="s">
        <v>4227</v>
      </c>
      <c r="B2857" s="13" t="s">
        <v>1161</v>
      </c>
      <c r="C2857" s="14" t="n">
        <v>45922</v>
      </c>
      <c r="D2857" s="15" t="n">
        <v>31.95</v>
      </c>
    </row>
    <row r="2858" customFormat="false" ht="15" hidden="false" customHeight="false" outlineLevel="0" collapsed="false">
      <c r="A2858" s="13" t="s">
        <v>4228</v>
      </c>
      <c r="B2858" s="13" t="s">
        <v>2911</v>
      </c>
      <c r="C2858" s="14" t="n">
        <v>45922</v>
      </c>
      <c r="D2858" s="15" t="n">
        <v>39.44</v>
      </c>
    </row>
    <row r="2859" customFormat="false" ht="15" hidden="false" customHeight="false" outlineLevel="0" collapsed="false">
      <c r="A2859" s="13" t="s">
        <v>4229</v>
      </c>
      <c r="B2859" s="13" t="s">
        <v>3729</v>
      </c>
      <c r="C2859" s="14" t="n">
        <v>45922</v>
      </c>
      <c r="D2859" s="15" t="n">
        <v>77.29</v>
      </c>
    </row>
    <row r="2860" customFormat="false" ht="15" hidden="false" customHeight="false" outlineLevel="0" collapsed="false">
      <c r="A2860" s="13" t="s">
        <v>4230</v>
      </c>
      <c r="B2860" s="13" t="s">
        <v>1699</v>
      </c>
      <c r="C2860" s="14" t="n">
        <v>45922</v>
      </c>
      <c r="D2860" s="15" t="n">
        <v>57.42</v>
      </c>
    </row>
    <row r="2861" customFormat="false" ht="15" hidden="false" customHeight="false" outlineLevel="0" collapsed="false">
      <c r="A2861" s="13" t="s">
        <v>4231</v>
      </c>
      <c r="B2861" s="13" t="s">
        <v>4232</v>
      </c>
      <c r="C2861" s="14" t="n">
        <v>45922</v>
      </c>
      <c r="D2861" s="15" t="n">
        <v>12.91</v>
      </c>
    </row>
    <row r="2862" customFormat="false" ht="15" hidden="false" customHeight="false" outlineLevel="0" collapsed="false">
      <c r="A2862" s="13" t="s">
        <v>4233</v>
      </c>
      <c r="B2862" s="13" t="s">
        <v>4234</v>
      </c>
      <c r="C2862" s="14" t="n">
        <v>45922</v>
      </c>
      <c r="D2862" s="15" t="n">
        <v>35.1</v>
      </c>
    </row>
    <row r="2863" customFormat="false" ht="15" hidden="false" customHeight="false" outlineLevel="0" collapsed="false">
      <c r="A2863" s="13" t="s">
        <v>4235</v>
      </c>
      <c r="B2863" s="13" t="s">
        <v>1027</v>
      </c>
      <c r="C2863" s="14" t="n">
        <v>45922</v>
      </c>
      <c r="D2863" s="15" t="n">
        <v>56.11</v>
      </c>
    </row>
    <row r="2864" customFormat="false" ht="15" hidden="false" customHeight="false" outlineLevel="0" collapsed="false">
      <c r="A2864" s="13" t="s">
        <v>4236</v>
      </c>
      <c r="B2864" s="13" t="s">
        <v>1457</v>
      </c>
      <c r="C2864" s="14" t="n">
        <v>45922</v>
      </c>
      <c r="D2864" s="15" t="n">
        <v>67.69</v>
      </c>
    </row>
    <row r="2865" customFormat="false" ht="15" hidden="false" customHeight="false" outlineLevel="0" collapsed="false">
      <c r="A2865" s="13" t="s">
        <v>4237</v>
      </c>
      <c r="B2865" s="13" t="s">
        <v>1362</v>
      </c>
      <c r="C2865" s="14" t="n">
        <v>45922</v>
      </c>
      <c r="D2865" s="15" t="n">
        <v>35.32</v>
      </c>
    </row>
    <row r="2866" customFormat="false" ht="15" hidden="false" customHeight="false" outlineLevel="0" collapsed="false">
      <c r="A2866" s="13" t="s">
        <v>4238</v>
      </c>
      <c r="B2866" s="13" t="s">
        <v>404</v>
      </c>
      <c r="C2866" s="14" t="n">
        <v>45923</v>
      </c>
      <c r="D2866" s="15" t="n">
        <v>24.75</v>
      </c>
    </row>
    <row r="2867" customFormat="false" ht="15" hidden="false" customHeight="false" outlineLevel="0" collapsed="false">
      <c r="A2867" s="13" t="s">
        <v>4239</v>
      </c>
      <c r="B2867" s="13" t="s">
        <v>1727</v>
      </c>
      <c r="C2867" s="14" t="n">
        <v>45923</v>
      </c>
      <c r="D2867" s="15" t="n">
        <v>41.22</v>
      </c>
    </row>
    <row r="2868" customFormat="false" ht="15" hidden="false" customHeight="false" outlineLevel="0" collapsed="false">
      <c r="A2868" s="13" t="s">
        <v>4240</v>
      </c>
      <c r="B2868" s="13" t="s">
        <v>3445</v>
      </c>
      <c r="C2868" s="14" t="n">
        <v>45923</v>
      </c>
      <c r="D2868" s="15" t="n">
        <v>41.84</v>
      </c>
    </row>
    <row r="2869" customFormat="false" ht="15" hidden="false" customHeight="false" outlineLevel="0" collapsed="false">
      <c r="A2869" s="13" t="s">
        <v>4241</v>
      </c>
      <c r="B2869" s="13" t="s">
        <v>1401</v>
      </c>
      <c r="C2869" s="14" t="n">
        <v>45923</v>
      </c>
      <c r="D2869" s="15" t="n">
        <v>56.42</v>
      </c>
    </row>
    <row r="2870" customFormat="false" ht="15" hidden="false" customHeight="false" outlineLevel="0" collapsed="false">
      <c r="A2870" s="13" t="s">
        <v>4242</v>
      </c>
      <c r="B2870" s="13" t="s">
        <v>3217</v>
      </c>
      <c r="C2870" s="14" t="n">
        <v>45923</v>
      </c>
      <c r="D2870" s="15" t="n">
        <v>29.12</v>
      </c>
    </row>
    <row r="2871" customFormat="false" ht="15" hidden="false" customHeight="false" outlineLevel="0" collapsed="false">
      <c r="A2871" s="13" t="s">
        <v>4243</v>
      </c>
      <c r="B2871" s="13" t="s">
        <v>4244</v>
      </c>
      <c r="C2871" s="14" t="n">
        <v>45923</v>
      </c>
      <c r="D2871" s="15" t="n">
        <v>42.55</v>
      </c>
    </row>
    <row r="2872" customFormat="false" ht="15" hidden="false" customHeight="false" outlineLevel="0" collapsed="false">
      <c r="A2872" s="13" t="s">
        <v>4245</v>
      </c>
      <c r="B2872" s="13" t="s">
        <v>4246</v>
      </c>
      <c r="C2872" s="14" t="n">
        <v>45923</v>
      </c>
      <c r="D2872" s="15" t="n">
        <v>32.63</v>
      </c>
    </row>
    <row r="2873" customFormat="false" ht="15" hidden="false" customHeight="false" outlineLevel="0" collapsed="false">
      <c r="A2873" s="13" t="s">
        <v>4247</v>
      </c>
      <c r="B2873" s="13" t="s">
        <v>1852</v>
      </c>
      <c r="C2873" s="14" t="n">
        <v>45923</v>
      </c>
      <c r="D2873" s="15" t="n">
        <v>26.17</v>
      </c>
    </row>
    <row r="2874" customFormat="false" ht="15" hidden="false" customHeight="false" outlineLevel="0" collapsed="false">
      <c r="A2874" s="13" t="s">
        <v>4248</v>
      </c>
      <c r="B2874" s="13" t="s">
        <v>4249</v>
      </c>
      <c r="C2874" s="14" t="n">
        <v>45924</v>
      </c>
      <c r="D2874" s="15" t="n">
        <v>38.68</v>
      </c>
    </row>
    <row r="2875" customFormat="false" ht="15" hidden="false" customHeight="false" outlineLevel="0" collapsed="false">
      <c r="A2875" s="13" t="s">
        <v>4250</v>
      </c>
      <c r="B2875" s="13" t="s">
        <v>2501</v>
      </c>
      <c r="C2875" s="14" t="n">
        <v>45924</v>
      </c>
      <c r="D2875" s="15" t="n">
        <v>108.43</v>
      </c>
    </row>
    <row r="2876" customFormat="false" ht="15" hidden="false" customHeight="false" outlineLevel="0" collapsed="false">
      <c r="A2876" s="13" t="s">
        <v>4251</v>
      </c>
      <c r="B2876" s="13" t="s">
        <v>4252</v>
      </c>
      <c r="C2876" s="14" t="n">
        <v>45924</v>
      </c>
      <c r="D2876" s="15" t="n">
        <v>20.1</v>
      </c>
    </row>
    <row r="2877" customFormat="false" ht="15" hidden="false" customHeight="false" outlineLevel="0" collapsed="false">
      <c r="A2877" s="13" t="s">
        <v>4253</v>
      </c>
      <c r="B2877" s="13" t="s">
        <v>3642</v>
      </c>
      <c r="C2877" s="14" t="n">
        <v>45924</v>
      </c>
      <c r="D2877" s="15" t="n">
        <v>25.55</v>
      </c>
    </row>
    <row r="2878" customFormat="false" ht="15" hidden="false" customHeight="false" outlineLevel="0" collapsed="false">
      <c r="A2878" s="13" t="s">
        <v>4254</v>
      </c>
      <c r="B2878" s="13" t="s">
        <v>178</v>
      </c>
      <c r="C2878" s="14" t="n">
        <v>45924</v>
      </c>
      <c r="D2878" s="15" t="n">
        <v>36.77</v>
      </c>
    </row>
    <row r="2879" customFormat="false" ht="15" hidden="false" customHeight="false" outlineLevel="0" collapsed="false">
      <c r="A2879" s="13" t="s">
        <v>4255</v>
      </c>
      <c r="B2879" s="13" t="s">
        <v>4256</v>
      </c>
      <c r="C2879" s="14" t="n">
        <v>45924</v>
      </c>
      <c r="D2879" s="15" t="n">
        <v>39.22</v>
      </c>
    </row>
    <row r="2880" customFormat="false" ht="15" hidden="false" customHeight="false" outlineLevel="0" collapsed="false">
      <c r="A2880" s="13" t="s">
        <v>4257</v>
      </c>
      <c r="B2880" s="13" t="s">
        <v>2412</v>
      </c>
      <c r="C2880" s="14" t="n">
        <v>45924</v>
      </c>
      <c r="D2880" s="15" t="n">
        <v>20.91</v>
      </c>
    </row>
    <row r="2881" customFormat="false" ht="15" hidden="false" customHeight="false" outlineLevel="0" collapsed="false">
      <c r="A2881" s="13" t="s">
        <v>4258</v>
      </c>
      <c r="B2881" s="13" t="s">
        <v>1041</v>
      </c>
      <c r="C2881" s="14" t="n">
        <v>45924</v>
      </c>
      <c r="D2881" s="15" t="n">
        <v>124.11</v>
      </c>
    </row>
    <row r="2882" customFormat="false" ht="15" hidden="false" customHeight="false" outlineLevel="0" collapsed="false">
      <c r="A2882" s="13" t="s">
        <v>4259</v>
      </c>
      <c r="B2882" s="13" t="s">
        <v>4260</v>
      </c>
      <c r="C2882" s="14" t="n">
        <v>45924</v>
      </c>
      <c r="D2882" s="15" t="n">
        <v>22.66</v>
      </c>
    </row>
    <row r="2883" customFormat="false" ht="15" hidden="false" customHeight="false" outlineLevel="0" collapsed="false">
      <c r="A2883" s="13" t="s">
        <v>4261</v>
      </c>
      <c r="B2883" s="13" t="s">
        <v>1770</v>
      </c>
      <c r="C2883" s="14" t="n">
        <v>45925</v>
      </c>
      <c r="D2883" s="15" t="n">
        <v>32.49</v>
      </c>
    </row>
    <row r="2884" customFormat="false" ht="15" hidden="false" customHeight="false" outlineLevel="0" collapsed="false">
      <c r="A2884" s="13" t="s">
        <v>4262</v>
      </c>
      <c r="B2884" s="13" t="s">
        <v>253</v>
      </c>
      <c r="C2884" s="14" t="n">
        <v>45925</v>
      </c>
      <c r="D2884" s="15" t="n">
        <v>23.18</v>
      </c>
    </row>
    <row r="2885" customFormat="false" ht="15" hidden="false" customHeight="false" outlineLevel="0" collapsed="false">
      <c r="A2885" s="13" t="s">
        <v>4263</v>
      </c>
      <c r="B2885" s="13" t="s">
        <v>1653</v>
      </c>
      <c r="C2885" s="14" t="n">
        <v>45925</v>
      </c>
      <c r="D2885" s="15" t="n">
        <v>20.49</v>
      </c>
    </row>
    <row r="2886" customFormat="false" ht="15" hidden="false" customHeight="false" outlineLevel="0" collapsed="false">
      <c r="A2886" s="13" t="s">
        <v>4264</v>
      </c>
      <c r="B2886" s="13" t="s">
        <v>3634</v>
      </c>
      <c r="C2886" s="14" t="n">
        <v>45926</v>
      </c>
      <c r="D2886" s="15" t="n">
        <v>67.09</v>
      </c>
    </row>
    <row r="2887" customFormat="false" ht="15" hidden="false" customHeight="false" outlineLevel="0" collapsed="false">
      <c r="A2887" s="13" t="s">
        <v>4265</v>
      </c>
      <c r="B2887" s="13" t="s">
        <v>853</v>
      </c>
      <c r="C2887" s="14" t="n">
        <v>45926</v>
      </c>
      <c r="D2887" s="15" t="n">
        <v>43.11</v>
      </c>
    </row>
    <row r="2888" customFormat="false" ht="15" hidden="false" customHeight="false" outlineLevel="0" collapsed="false">
      <c r="A2888" s="13" t="s">
        <v>4266</v>
      </c>
      <c r="B2888" s="13" t="s">
        <v>4267</v>
      </c>
      <c r="C2888" s="14" t="n">
        <v>45926</v>
      </c>
      <c r="D2888" s="15" t="n">
        <v>84.17</v>
      </c>
    </row>
    <row r="2889" customFormat="false" ht="15" hidden="false" customHeight="false" outlineLevel="0" collapsed="false">
      <c r="A2889" s="13" t="s">
        <v>4268</v>
      </c>
      <c r="B2889" s="13" t="s">
        <v>4269</v>
      </c>
      <c r="C2889" s="14" t="n">
        <v>45926</v>
      </c>
      <c r="D2889" s="15" t="n">
        <v>54.5</v>
      </c>
    </row>
    <row r="2890" customFormat="false" ht="15" hidden="false" customHeight="false" outlineLevel="0" collapsed="false">
      <c r="A2890" s="13" t="s">
        <v>4270</v>
      </c>
      <c r="B2890" s="13" t="s">
        <v>223</v>
      </c>
      <c r="C2890" s="14" t="n">
        <v>45926</v>
      </c>
      <c r="D2890" s="15" t="n">
        <v>88.45</v>
      </c>
    </row>
    <row r="2891" customFormat="false" ht="15" hidden="false" customHeight="false" outlineLevel="0" collapsed="false">
      <c r="A2891" s="13" t="s">
        <v>4271</v>
      </c>
      <c r="B2891" s="13" t="s">
        <v>4272</v>
      </c>
      <c r="C2891" s="14" t="n">
        <v>45926</v>
      </c>
      <c r="D2891" s="15" t="n">
        <v>50.73</v>
      </c>
    </row>
    <row r="2892" customFormat="false" ht="15" hidden="false" customHeight="false" outlineLevel="0" collapsed="false">
      <c r="A2892" s="13" t="s">
        <v>4273</v>
      </c>
      <c r="B2892" s="13" t="s">
        <v>4274</v>
      </c>
      <c r="C2892" s="14" t="n">
        <v>45926</v>
      </c>
      <c r="D2892" s="15" t="n">
        <v>27.05</v>
      </c>
    </row>
    <row r="2893" customFormat="false" ht="15" hidden="false" customHeight="false" outlineLevel="0" collapsed="false">
      <c r="A2893" s="13" t="s">
        <v>4275</v>
      </c>
      <c r="B2893" s="13" t="s">
        <v>4276</v>
      </c>
      <c r="C2893" s="14" t="n">
        <v>45926</v>
      </c>
      <c r="D2893" s="15" t="n">
        <v>72.59</v>
      </c>
    </row>
    <row r="2894" customFormat="false" ht="15" hidden="false" customHeight="false" outlineLevel="0" collapsed="false">
      <c r="A2894" s="13" t="s">
        <v>4277</v>
      </c>
      <c r="B2894" s="13" t="s">
        <v>1933</v>
      </c>
      <c r="C2894" s="14" t="n">
        <v>45926</v>
      </c>
      <c r="D2894" s="15" t="n">
        <v>32.94</v>
      </c>
    </row>
    <row r="2895" customFormat="false" ht="15" hidden="false" customHeight="false" outlineLevel="0" collapsed="false">
      <c r="A2895" s="13" t="s">
        <v>4278</v>
      </c>
      <c r="B2895" s="13" t="s">
        <v>1715</v>
      </c>
      <c r="C2895" s="14" t="n">
        <v>45926</v>
      </c>
      <c r="D2895" s="15" t="n">
        <v>39.49</v>
      </c>
    </row>
    <row r="2896" customFormat="false" ht="15" hidden="false" customHeight="false" outlineLevel="0" collapsed="false">
      <c r="A2896" s="13" t="s">
        <v>4279</v>
      </c>
      <c r="B2896" s="13" t="s">
        <v>2824</v>
      </c>
      <c r="C2896" s="14" t="n">
        <v>45926</v>
      </c>
      <c r="D2896" s="15" t="n">
        <v>25.78</v>
      </c>
    </row>
    <row r="2897" customFormat="false" ht="15" hidden="false" customHeight="false" outlineLevel="0" collapsed="false">
      <c r="A2897" s="13" t="s">
        <v>4280</v>
      </c>
      <c r="B2897" s="13" t="s">
        <v>2880</v>
      </c>
      <c r="C2897" s="14" t="n">
        <v>45926</v>
      </c>
      <c r="D2897" s="15" t="n">
        <v>33.59</v>
      </c>
    </row>
    <row r="2898" customFormat="false" ht="15" hidden="false" customHeight="false" outlineLevel="0" collapsed="false">
      <c r="A2898" s="13" t="s">
        <v>4281</v>
      </c>
      <c r="B2898" s="13" t="s">
        <v>3207</v>
      </c>
      <c r="C2898" s="14" t="n">
        <v>45926</v>
      </c>
      <c r="D2898" s="15" t="n">
        <v>40.85</v>
      </c>
    </row>
    <row r="2899" customFormat="false" ht="15" hidden="false" customHeight="false" outlineLevel="0" collapsed="false">
      <c r="A2899" s="13" t="s">
        <v>4282</v>
      </c>
      <c r="B2899" s="13" t="s">
        <v>4283</v>
      </c>
      <c r="C2899" s="14" t="n">
        <v>45926</v>
      </c>
      <c r="D2899" s="15" t="n">
        <v>30.36</v>
      </c>
    </row>
    <row r="2900" customFormat="false" ht="15" hidden="false" customHeight="false" outlineLevel="0" collapsed="false">
      <c r="A2900" s="13" t="s">
        <v>4284</v>
      </c>
      <c r="B2900" s="13" t="s">
        <v>2364</v>
      </c>
      <c r="C2900" s="14" t="n">
        <v>45927</v>
      </c>
      <c r="D2900" s="15" t="n">
        <v>36.36</v>
      </c>
    </row>
    <row r="2901" customFormat="false" ht="15" hidden="false" customHeight="false" outlineLevel="0" collapsed="false">
      <c r="A2901" s="13" t="s">
        <v>4285</v>
      </c>
      <c r="B2901" s="13" t="s">
        <v>1880</v>
      </c>
      <c r="C2901" s="14" t="n">
        <v>45927</v>
      </c>
      <c r="D2901" s="15" t="n">
        <v>29.27</v>
      </c>
    </row>
    <row r="2902" customFormat="false" ht="15" hidden="false" customHeight="false" outlineLevel="0" collapsed="false">
      <c r="A2902" s="13" t="s">
        <v>4286</v>
      </c>
      <c r="B2902" s="13" t="s">
        <v>4287</v>
      </c>
      <c r="C2902" s="14" t="n">
        <v>45927</v>
      </c>
      <c r="D2902" s="15" t="n">
        <v>60.02</v>
      </c>
    </row>
    <row r="2903" customFormat="false" ht="15" hidden="false" customHeight="false" outlineLevel="0" collapsed="false">
      <c r="A2903" s="13" t="s">
        <v>4288</v>
      </c>
      <c r="B2903" s="13" t="s">
        <v>1489</v>
      </c>
      <c r="C2903" s="14" t="n">
        <v>45927</v>
      </c>
      <c r="D2903" s="15" t="n">
        <v>36.75</v>
      </c>
    </row>
    <row r="2904" customFormat="false" ht="15" hidden="false" customHeight="false" outlineLevel="0" collapsed="false">
      <c r="A2904" s="13" t="s">
        <v>4289</v>
      </c>
      <c r="B2904" s="13" t="s">
        <v>3973</v>
      </c>
      <c r="C2904" s="14" t="n">
        <v>45927</v>
      </c>
      <c r="D2904" s="15" t="n">
        <v>62.64</v>
      </c>
    </row>
    <row r="2905" customFormat="false" ht="15" hidden="false" customHeight="false" outlineLevel="0" collapsed="false">
      <c r="A2905" s="13" t="s">
        <v>4290</v>
      </c>
      <c r="B2905" s="13" t="s">
        <v>2351</v>
      </c>
      <c r="C2905" s="14" t="n">
        <v>45927</v>
      </c>
      <c r="D2905" s="15" t="n">
        <v>52.03</v>
      </c>
    </row>
    <row r="2906" customFormat="false" ht="15" hidden="false" customHeight="false" outlineLevel="0" collapsed="false">
      <c r="A2906" s="13" t="s">
        <v>4291</v>
      </c>
      <c r="B2906" s="13" t="s">
        <v>174</v>
      </c>
      <c r="C2906" s="14" t="n">
        <v>45927</v>
      </c>
      <c r="D2906" s="15" t="n">
        <v>41.33</v>
      </c>
    </row>
    <row r="2907" customFormat="false" ht="15" hidden="false" customHeight="false" outlineLevel="0" collapsed="false">
      <c r="A2907" s="13" t="s">
        <v>4292</v>
      </c>
      <c r="B2907" s="13" t="s">
        <v>418</v>
      </c>
      <c r="C2907" s="14" t="n">
        <v>45927</v>
      </c>
      <c r="D2907" s="15" t="n">
        <v>27.77</v>
      </c>
    </row>
    <row r="2908" customFormat="false" ht="15" hidden="false" customHeight="false" outlineLevel="0" collapsed="false">
      <c r="A2908" s="13" t="s">
        <v>4293</v>
      </c>
      <c r="B2908" s="13" t="s">
        <v>4294</v>
      </c>
      <c r="C2908" s="14" t="n">
        <v>45927</v>
      </c>
      <c r="D2908" s="15" t="n">
        <v>25.94</v>
      </c>
    </row>
    <row r="2909" customFormat="false" ht="15" hidden="false" customHeight="false" outlineLevel="0" collapsed="false">
      <c r="A2909" s="13" t="s">
        <v>4295</v>
      </c>
      <c r="B2909" s="13" t="s">
        <v>4296</v>
      </c>
      <c r="C2909" s="14" t="n">
        <v>45927</v>
      </c>
      <c r="D2909" s="15" t="n">
        <v>14.73</v>
      </c>
    </row>
    <row r="2910" customFormat="false" ht="15" hidden="false" customHeight="false" outlineLevel="0" collapsed="false">
      <c r="A2910" s="13" t="s">
        <v>4297</v>
      </c>
      <c r="B2910" s="13" t="s">
        <v>452</v>
      </c>
      <c r="C2910" s="14" t="n">
        <v>45927</v>
      </c>
      <c r="D2910" s="15" t="n">
        <v>30.28</v>
      </c>
    </row>
    <row r="2911" customFormat="false" ht="15" hidden="false" customHeight="false" outlineLevel="0" collapsed="false">
      <c r="A2911" s="13" t="s">
        <v>4298</v>
      </c>
      <c r="B2911" s="13" t="s">
        <v>1766</v>
      </c>
      <c r="C2911" s="14" t="n">
        <v>45928</v>
      </c>
      <c r="D2911" s="15" t="n">
        <v>78.74</v>
      </c>
    </row>
    <row r="2912" customFormat="false" ht="15" hidden="false" customHeight="false" outlineLevel="0" collapsed="false">
      <c r="A2912" s="13" t="s">
        <v>4299</v>
      </c>
      <c r="B2912" s="13" t="s">
        <v>4300</v>
      </c>
      <c r="C2912" s="14" t="n">
        <v>45928</v>
      </c>
      <c r="D2912" s="15" t="n">
        <v>57.94</v>
      </c>
    </row>
    <row r="2913" customFormat="false" ht="15" hidden="false" customHeight="false" outlineLevel="0" collapsed="false">
      <c r="A2913" s="13" t="s">
        <v>4301</v>
      </c>
      <c r="B2913" s="13" t="s">
        <v>3726</v>
      </c>
      <c r="C2913" s="14" t="n">
        <v>45928</v>
      </c>
      <c r="D2913" s="15" t="n">
        <v>46.84</v>
      </c>
    </row>
    <row r="2914" customFormat="false" ht="15" hidden="false" customHeight="false" outlineLevel="0" collapsed="false">
      <c r="A2914" s="13" t="s">
        <v>4302</v>
      </c>
      <c r="B2914" s="13" t="s">
        <v>543</v>
      </c>
      <c r="C2914" s="14" t="n">
        <v>45928</v>
      </c>
      <c r="D2914" s="15" t="n">
        <v>33.13</v>
      </c>
    </row>
    <row r="2915" customFormat="false" ht="15" hidden="false" customHeight="false" outlineLevel="0" collapsed="false">
      <c r="A2915" s="13" t="s">
        <v>4303</v>
      </c>
      <c r="B2915" s="13" t="s">
        <v>3391</v>
      </c>
      <c r="C2915" s="14" t="n">
        <v>45928</v>
      </c>
      <c r="D2915" s="15" t="n">
        <v>82.97</v>
      </c>
    </row>
    <row r="2916" customFormat="false" ht="15" hidden="false" customHeight="false" outlineLevel="0" collapsed="false">
      <c r="A2916" s="13" t="s">
        <v>4304</v>
      </c>
      <c r="B2916" s="13" t="s">
        <v>3246</v>
      </c>
      <c r="C2916" s="14" t="n">
        <v>45928</v>
      </c>
      <c r="D2916" s="15" t="n">
        <v>34.72</v>
      </c>
    </row>
    <row r="2917" customFormat="false" ht="15" hidden="false" customHeight="false" outlineLevel="0" collapsed="false">
      <c r="A2917" s="13" t="s">
        <v>4305</v>
      </c>
      <c r="B2917" s="13" t="s">
        <v>1782</v>
      </c>
      <c r="C2917" s="14" t="n">
        <v>45928</v>
      </c>
      <c r="D2917" s="15" t="n">
        <v>69.2</v>
      </c>
    </row>
    <row r="2918" customFormat="false" ht="15" hidden="false" customHeight="false" outlineLevel="0" collapsed="false">
      <c r="A2918" s="13" t="s">
        <v>4306</v>
      </c>
      <c r="B2918" s="13" t="s">
        <v>3907</v>
      </c>
      <c r="C2918" s="14" t="n">
        <v>45928</v>
      </c>
      <c r="D2918" s="15" t="n">
        <v>49.9</v>
      </c>
    </row>
    <row r="2919" customFormat="false" ht="15" hidden="false" customHeight="false" outlineLevel="0" collapsed="false">
      <c r="A2919" s="13" t="s">
        <v>4307</v>
      </c>
      <c r="B2919" s="13" t="s">
        <v>1987</v>
      </c>
      <c r="C2919" s="14" t="n">
        <v>45929</v>
      </c>
      <c r="D2919" s="15" t="n">
        <v>78.64</v>
      </c>
    </row>
    <row r="2920" customFormat="false" ht="15" hidden="false" customHeight="false" outlineLevel="0" collapsed="false">
      <c r="A2920" s="13" t="s">
        <v>4308</v>
      </c>
      <c r="B2920" s="13" t="s">
        <v>3106</v>
      </c>
      <c r="C2920" s="14" t="n">
        <v>45929</v>
      </c>
      <c r="D2920" s="15" t="n">
        <v>40.13</v>
      </c>
    </row>
    <row r="2921" customFormat="false" ht="15" hidden="false" customHeight="false" outlineLevel="0" collapsed="false">
      <c r="A2921" s="13" t="s">
        <v>4309</v>
      </c>
      <c r="B2921" s="13" t="s">
        <v>2671</v>
      </c>
      <c r="C2921" s="14" t="n">
        <v>45929</v>
      </c>
      <c r="D2921" s="15" t="n">
        <v>42.94</v>
      </c>
    </row>
    <row r="2922" customFormat="false" ht="15" hidden="false" customHeight="false" outlineLevel="0" collapsed="false">
      <c r="A2922" s="13" t="s">
        <v>4310</v>
      </c>
      <c r="B2922" s="13" t="s">
        <v>1635</v>
      </c>
      <c r="C2922" s="14" t="n">
        <v>45929</v>
      </c>
      <c r="D2922" s="15" t="n">
        <v>37.79</v>
      </c>
    </row>
    <row r="2923" customFormat="false" ht="15" hidden="false" customHeight="false" outlineLevel="0" collapsed="false">
      <c r="A2923" s="13" t="s">
        <v>4311</v>
      </c>
      <c r="B2923" s="13" t="s">
        <v>227</v>
      </c>
      <c r="C2923" s="14" t="n">
        <v>45929</v>
      </c>
      <c r="D2923" s="15" t="n">
        <v>41.45</v>
      </c>
    </row>
    <row r="2924" customFormat="false" ht="15" hidden="false" customHeight="false" outlineLevel="0" collapsed="false">
      <c r="A2924" s="13" t="s">
        <v>4312</v>
      </c>
      <c r="B2924" s="13" t="s">
        <v>1645</v>
      </c>
      <c r="C2924" s="14" t="n">
        <v>45929</v>
      </c>
      <c r="D2924" s="15" t="n">
        <v>35.54</v>
      </c>
    </row>
    <row r="2925" customFormat="false" ht="15" hidden="false" customHeight="false" outlineLevel="0" collapsed="false">
      <c r="A2925" s="13" t="s">
        <v>4313</v>
      </c>
      <c r="B2925" s="13" t="s">
        <v>4314</v>
      </c>
      <c r="C2925" s="14" t="n">
        <v>45929</v>
      </c>
      <c r="D2925" s="15" t="n">
        <v>36.19</v>
      </c>
    </row>
    <row r="2926" customFormat="false" ht="15" hidden="false" customHeight="false" outlineLevel="0" collapsed="false">
      <c r="A2926" s="13" t="s">
        <v>4315</v>
      </c>
      <c r="B2926" s="13" t="s">
        <v>3441</v>
      </c>
      <c r="C2926" s="14" t="n">
        <v>45929</v>
      </c>
      <c r="D2926" s="15" t="n">
        <v>43.57</v>
      </c>
    </row>
    <row r="2927" customFormat="false" ht="15" hidden="false" customHeight="false" outlineLevel="0" collapsed="false">
      <c r="A2927" s="13" t="s">
        <v>4316</v>
      </c>
      <c r="B2927" s="13" t="s">
        <v>4317</v>
      </c>
      <c r="C2927" s="14" t="n">
        <v>45929</v>
      </c>
      <c r="D2927" s="15" t="n">
        <v>26.34</v>
      </c>
    </row>
    <row r="2928" customFormat="false" ht="15" hidden="false" customHeight="false" outlineLevel="0" collapsed="false">
      <c r="A2928" s="13" t="s">
        <v>4318</v>
      </c>
      <c r="B2928" s="13" t="s">
        <v>2478</v>
      </c>
      <c r="C2928" s="14" t="n">
        <v>45930</v>
      </c>
      <c r="D2928" s="15" t="n">
        <v>23.18</v>
      </c>
    </row>
    <row r="2929" customFormat="false" ht="15" hidden="false" customHeight="false" outlineLevel="0" collapsed="false">
      <c r="A2929" s="13" t="s">
        <v>4319</v>
      </c>
      <c r="B2929" s="13" t="s">
        <v>1207</v>
      </c>
      <c r="C2929" s="14" t="n">
        <v>45930</v>
      </c>
      <c r="D2929" s="15" t="n">
        <v>29.51</v>
      </c>
    </row>
    <row r="2930" customFormat="false" ht="15" hidden="false" customHeight="false" outlineLevel="0" collapsed="false">
      <c r="A2930" s="13" t="s">
        <v>4320</v>
      </c>
      <c r="B2930" s="13" t="s">
        <v>1531</v>
      </c>
      <c r="C2930" s="14" t="n">
        <v>45930</v>
      </c>
      <c r="D2930" s="15" t="n">
        <v>48.93</v>
      </c>
    </row>
    <row r="2931" customFormat="false" ht="15" hidden="false" customHeight="false" outlineLevel="0" collapsed="false">
      <c r="A2931" s="13" t="s">
        <v>4321</v>
      </c>
      <c r="B2931" s="13" t="s">
        <v>824</v>
      </c>
      <c r="C2931" s="14" t="n">
        <v>45930</v>
      </c>
      <c r="D2931" s="15" t="n">
        <v>39.81</v>
      </c>
    </row>
    <row r="2932" customFormat="false" ht="15" hidden="false" customHeight="false" outlineLevel="0" collapsed="false">
      <c r="A2932" s="13" t="s">
        <v>4322</v>
      </c>
      <c r="B2932" s="13" t="s">
        <v>3129</v>
      </c>
      <c r="C2932" s="14" t="n">
        <v>45930</v>
      </c>
      <c r="D2932" s="15" t="n">
        <v>62.49</v>
      </c>
    </row>
    <row r="2933" customFormat="false" ht="15" hidden="false" customHeight="false" outlineLevel="0" collapsed="false">
      <c r="A2933" s="13" t="s">
        <v>4323</v>
      </c>
      <c r="B2933" s="13" t="s">
        <v>2104</v>
      </c>
      <c r="C2933" s="14" t="n">
        <v>45930</v>
      </c>
      <c r="D2933" s="15" t="n">
        <v>53.18</v>
      </c>
    </row>
    <row r="2934" customFormat="false" ht="15" hidden="false" customHeight="false" outlineLevel="0" collapsed="false">
      <c r="A2934" s="13" t="s">
        <v>4324</v>
      </c>
      <c r="B2934" s="13" t="s">
        <v>3003</v>
      </c>
      <c r="C2934" s="14" t="n">
        <v>45931</v>
      </c>
      <c r="D2934" s="15" t="n">
        <v>48.35</v>
      </c>
    </row>
    <row r="2935" customFormat="false" ht="15" hidden="false" customHeight="false" outlineLevel="0" collapsed="false">
      <c r="A2935" s="13" t="s">
        <v>4325</v>
      </c>
      <c r="B2935" s="13" t="s">
        <v>3468</v>
      </c>
      <c r="C2935" s="14" t="n">
        <v>45931</v>
      </c>
      <c r="D2935" s="15" t="n">
        <v>15.65</v>
      </c>
    </row>
    <row r="2936" customFormat="false" ht="15" hidden="false" customHeight="false" outlineLevel="0" collapsed="false">
      <c r="A2936" s="13" t="s">
        <v>4326</v>
      </c>
      <c r="B2936" s="13" t="s">
        <v>2041</v>
      </c>
      <c r="C2936" s="14" t="n">
        <v>45931</v>
      </c>
      <c r="D2936" s="15" t="n">
        <v>44.92</v>
      </c>
    </row>
    <row r="2937" customFormat="false" ht="15" hidden="false" customHeight="false" outlineLevel="0" collapsed="false">
      <c r="A2937" s="13" t="s">
        <v>4327</v>
      </c>
      <c r="B2937" s="13" t="s">
        <v>588</v>
      </c>
      <c r="C2937" s="14" t="n">
        <v>45931</v>
      </c>
      <c r="D2937" s="15" t="n">
        <v>40.49</v>
      </c>
    </row>
    <row r="2938" customFormat="false" ht="15" hidden="false" customHeight="false" outlineLevel="0" collapsed="false">
      <c r="A2938" s="13" t="s">
        <v>4328</v>
      </c>
      <c r="B2938" s="13" t="s">
        <v>2850</v>
      </c>
      <c r="C2938" s="14" t="n">
        <v>45931</v>
      </c>
      <c r="D2938" s="15" t="n">
        <v>28.82</v>
      </c>
    </row>
    <row r="2939" customFormat="false" ht="15" hidden="false" customHeight="false" outlineLevel="0" collapsed="false">
      <c r="A2939" s="13" t="s">
        <v>4329</v>
      </c>
      <c r="B2939" s="13" t="s">
        <v>4330</v>
      </c>
      <c r="C2939" s="14" t="n">
        <v>45931</v>
      </c>
      <c r="D2939" s="15" t="n">
        <v>55.43</v>
      </c>
    </row>
    <row r="2940" customFormat="false" ht="15" hidden="false" customHeight="false" outlineLevel="0" collapsed="false">
      <c r="A2940" s="13" t="s">
        <v>4331</v>
      </c>
      <c r="B2940" s="13" t="s">
        <v>629</v>
      </c>
      <c r="C2940" s="14" t="n">
        <v>45931</v>
      </c>
      <c r="D2940" s="15" t="n">
        <v>77.18</v>
      </c>
    </row>
    <row r="2941" customFormat="false" ht="15" hidden="false" customHeight="false" outlineLevel="0" collapsed="false">
      <c r="A2941" s="13" t="s">
        <v>4332</v>
      </c>
      <c r="B2941" s="13" t="s">
        <v>3079</v>
      </c>
      <c r="C2941" s="14" t="n">
        <v>45931</v>
      </c>
      <c r="D2941" s="15" t="n">
        <v>43.89</v>
      </c>
    </row>
    <row r="2942" customFormat="false" ht="15" hidden="false" customHeight="false" outlineLevel="0" collapsed="false">
      <c r="A2942" s="13" t="s">
        <v>4333</v>
      </c>
      <c r="B2942" s="13" t="s">
        <v>2937</v>
      </c>
      <c r="C2942" s="14" t="n">
        <v>45931</v>
      </c>
      <c r="D2942" s="15" t="n">
        <v>21.55</v>
      </c>
    </row>
    <row r="2943" customFormat="false" ht="15" hidden="false" customHeight="false" outlineLevel="0" collapsed="false">
      <c r="A2943" s="13" t="s">
        <v>4334</v>
      </c>
      <c r="B2943" s="13" t="s">
        <v>2239</v>
      </c>
      <c r="C2943" s="14" t="n">
        <v>45931</v>
      </c>
      <c r="D2943" s="15" t="n">
        <v>33.15</v>
      </c>
    </row>
    <row r="2944" customFormat="false" ht="15" hidden="false" customHeight="false" outlineLevel="0" collapsed="false">
      <c r="A2944" s="13" t="s">
        <v>4335</v>
      </c>
      <c r="B2944" s="13" t="s">
        <v>3120</v>
      </c>
      <c r="C2944" s="14" t="n">
        <v>45931</v>
      </c>
      <c r="D2944" s="15" t="n">
        <v>62.95</v>
      </c>
    </row>
    <row r="2945" customFormat="false" ht="15" hidden="false" customHeight="false" outlineLevel="0" collapsed="false">
      <c r="A2945" s="13" t="s">
        <v>4336</v>
      </c>
      <c r="B2945" s="13" t="s">
        <v>1595</v>
      </c>
      <c r="C2945" s="14" t="n">
        <v>45931</v>
      </c>
      <c r="D2945" s="15" t="n">
        <v>35.19</v>
      </c>
    </row>
    <row r="2946" customFormat="false" ht="15" hidden="false" customHeight="false" outlineLevel="0" collapsed="false">
      <c r="A2946" s="13" t="s">
        <v>4337</v>
      </c>
      <c r="B2946" s="13" t="s">
        <v>3902</v>
      </c>
      <c r="C2946" s="14" t="n">
        <v>45931</v>
      </c>
      <c r="D2946" s="15" t="n">
        <v>55.34</v>
      </c>
    </row>
    <row r="2947" customFormat="false" ht="15" hidden="false" customHeight="false" outlineLevel="0" collapsed="false">
      <c r="A2947" s="13" t="s">
        <v>4338</v>
      </c>
      <c r="B2947" s="13" t="s">
        <v>802</v>
      </c>
      <c r="C2947" s="14" t="n">
        <v>45931</v>
      </c>
      <c r="D2947" s="15" t="n">
        <v>24.38</v>
      </c>
    </row>
    <row r="2948" customFormat="false" ht="15" hidden="false" customHeight="false" outlineLevel="0" collapsed="false">
      <c r="A2948" s="13" t="s">
        <v>4339</v>
      </c>
      <c r="B2948" s="13" t="s">
        <v>168</v>
      </c>
      <c r="C2948" s="14" t="n">
        <v>45931</v>
      </c>
      <c r="D2948" s="15" t="n">
        <v>47.03</v>
      </c>
    </row>
    <row r="2949" customFormat="false" ht="15" hidden="false" customHeight="false" outlineLevel="0" collapsed="false">
      <c r="A2949" s="13" t="s">
        <v>4340</v>
      </c>
      <c r="B2949" s="13" t="s">
        <v>4341</v>
      </c>
      <c r="C2949" s="14" t="n">
        <v>45931</v>
      </c>
      <c r="D2949" s="15" t="n">
        <v>31.83</v>
      </c>
    </row>
    <row r="2950" customFormat="false" ht="15" hidden="false" customHeight="false" outlineLevel="0" collapsed="false">
      <c r="A2950" s="13" t="s">
        <v>4342</v>
      </c>
      <c r="B2950" s="13" t="s">
        <v>3190</v>
      </c>
      <c r="C2950" s="14" t="n">
        <v>45931</v>
      </c>
      <c r="D2950" s="15" t="n">
        <v>29.15</v>
      </c>
    </row>
    <row r="2951" customFormat="false" ht="15" hidden="false" customHeight="false" outlineLevel="0" collapsed="false">
      <c r="A2951" s="13" t="s">
        <v>4343</v>
      </c>
      <c r="B2951" s="13" t="s">
        <v>4344</v>
      </c>
      <c r="C2951" s="14" t="n">
        <v>45932</v>
      </c>
      <c r="D2951" s="15" t="n">
        <v>47.35</v>
      </c>
    </row>
    <row r="2952" customFormat="false" ht="15" hidden="false" customHeight="false" outlineLevel="0" collapsed="false">
      <c r="A2952" s="13" t="s">
        <v>4345</v>
      </c>
      <c r="B2952" s="13" t="s">
        <v>3999</v>
      </c>
      <c r="C2952" s="14" t="n">
        <v>45932</v>
      </c>
      <c r="D2952" s="15" t="n">
        <v>53.35</v>
      </c>
    </row>
    <row r="2953" customFormat="false" ht="15" hidden="false" customHeight="false" outlineLevel="0" collapsed="false">
      <c r="A2953" s="13" t="s">
        <v>4346</v>
      </c>
      <c r="B2953" s="13" t="s">
        <v>1325</v>
      </c>
      <c r="C2953" s="14" t="n">
        <v>45932</v>
      </c>
      <c r="D2953" s="15" t="n">
        <v>57.28</v>
      </c>
    </row>
    <row r="2954" customFormat="false" ht="15" hidden="false" customHeight="false" outlineLevel="0" collapsed="false">
      <c r="A2954" s="13" t="s">
        <v>4347</v>
      </c>
      <c r="B2954" s="13" t="s">
        <v>2958</v>
      </c>
      <c r="C2954" s="14" t="n">
        <v>45932</v>
      </c>
      <c r="D2954" s="15" t="n">
        <v>55.99</v>
      </c>
    </row>
    <row r="2955" customFormat="false" ht="15" hidden="false" customHeight="false" outlineLevel="0" collapsed="false">
      <c r="A2955" s="13" t="s">
        <v>4348</v>
      </c>
      <c r="B2955" s="13" t="s">
        <v>1854</v>
      </c>
      <c r="C2955" s="14" t="n">
        <v>45932</v>
      </c>
      <c r="D2955" s="15" t="n">
        <v>32.99</v>
      </c>
    </row>
    <row r="2956" customFormat="false" ht="15" hidden="false" customHeight="false" outlineLevel="0" collapsed="false">
      <c r="A2956" s="13" t="s">
        <v>4349</v>
      </c>
      <c r="B2956" s="13" t="s">
        <v>1669</v>
      </c>
      <c r="C2956" s="14" t="n">
        <v>45932</v>
      </c>
      <c r="D2956" s="15" t="n">
        <v>21.28</v>
      </c>
    </row>
    <row r="2957" customFormat="false" ht="15" hidden="false" customHeight="false" outlineLevel="0" collapsed="false">
      <c r="A2957" s="13" t="s">
        <v>4350</v>
      </c>
      <c r="B2957" s="13" t="s">
        <v>4351</v>
      </c>
      <c r="C2957" s="14" t="n">
        <v>45932</v>
      </c>
      <c r="D2957" s="15" t="n">
        <v>76.46</v>
      </c>
    </row>
    <row r="2958" customFormat="false" ht="15" hidden="false" customHeight="false" outlineLevel="0" collapsed="false">
      <c r="A2958" s="13" t="s">
        <v>4352</v>
      </c>
      <c r="B2958" s="13" t="s">
        <v>4353</v>
      </c>
      <c r="C2958" s="14" t="n">
        <v>45932</v>
      </c>
      <c r="D2958" s="15" t="n">
        <v>27.66</v>
      </c>
    </row>
    <row r="2959" customFormat="false" ht="15" hidden="false" customHeight="false" outlineLevel="0" collapsed="false">
      <c r="A2959" s="13" t="s">
        <v>4354</v>
      </c>
      <c r="B2959" s="13" t="s">
        <v>2033</v>
      </c>
      <c r="C2959" s="14" t="n">
        <v>45932</v>
      </c>
      <c r="D2959" s="15" t="n">
        <v>22.89</v>
      </c>
    </row>
    <row r="2960" customFormat="false" ht="15" hidden="false" customHeight="false" outlineLevel="0" collapsed="false">
      <c r="A2960" s="13" t="s">
        <v>4355</v>
      </c>
      <c r="B2960" s="13" t="s">
        <v>4356</v>
      </c>
      <c r="C2960" s="14" t="n">
        <v>45932</v>
      </c>
      <c r="D2960" s="15" t="n">
        <v>48.34</v>
      </c>
    </row>
    <row r="2961" customFormat="false" ht="15" hidden="false" customHeight="false" outlineLevel="0" collapsed="false">
      <c r="A2961" s="13" t="s">
        <v>4357</v>
      </c>
      <c r="B2961" s="13" t="s">
        <v>1739</v>
      </c>
      <c r="C2961" s="14" t="n">
        <v>45932</v>
      </c>
      <c r="D2961" s="15" t="n">
        <v>46.01</v>
      </c>
    </row>
    <row r="2962" customFormat="false" ht="15" hidden="false" customHeight="false" outlineLevel="0" collapsed="false">
      <c r="A2962" s="13" t="s">
        <v>4358</v>
      </c>
      <c r="B2962" s="13" t="s">
        <v>1430</v>
      </c>
      <c r="C2962" s="14" t="n">
        <v>45932</v>
      </c>
      <c r="D2962" s="15" t="n">
        <v>66.25</v>
      </c>
    </row>
    <row r="2963" customFormat="false" ht="15" hidden="false" customHeight="false" outlineLevel="0" collapsed="false">
      <c r="A2963" s="13" t="s">
        <v>4359</v>
      </c>
      <c r="B2963" s="13" t="s">
        <v>4360</v>
      </c>
      <c r="C2963" s="14" t="n">
        <v>45932</v>
      </c>
      <c r="D2963" s="15" t="n">
        <v>19.77</v>
      </c>
    </row>
    <row r="2964" customFormat="false" ht="15" hidden="false" customHeight="false" outlineLevel="0" collapsed="false">
      <c r="A2964" s="13" t="s">
        <v>4361</v>
      </c>
      <c r="B2964" s="13" t="s">
        <v>4362</v>
      </c>
      <c r="C2964" s="14" t="n">
        <v>45933</v>
      </c>
      <c r="D2964" s="15" t="n">
        <v>35.49</v>
      </c>
    </row>
    <row r="2965" customFormat="false" ht="15" hidden="false" customHeight="false" outlineLevel="0" collapsed="false">
      <c r="A2965" s="13" t="s">
        <v>4363</v>
      </c>
      <c r="B2965" s="13" t="s">
        <v>2790</v>
      </c>
      <c r="C2965" s="14" t="n">
        <v>45933</v>
      </c>
      <c r="D2965" s="15" t="n">
        <v>20.45</v>
      </c>
    </row>
    <row r="2966" customFormat="false" ht="15" hidden="false" customHeight="false" outlineLevel="0" collapsed="false">
      <c r="A2966" s="13" t="s">
        <v>4364</v>
      </c>
      <c r="B2966" s="13" t="s">
        <v>4365</v>
      </c>
      <c r="C2966" s="14" t="n">
        <v>45933</v>
      </c>
      <c r="D2966" s="15" t="n">
        <v>27.72</v>
      </c>
    </row>
    <row r="2967" customFormat="false" ht="15" hidden="false" customHeight="false" outlineLevel="0" collapsed="false">
      <c r="A2967" s="13" t="s">
        <v>4366</v>
      </c>
      <c r="B2967" s="13" t="s">
        <v>1310</v>
      </c>
      <c r="C2967" s="14" t="n">
        <v>45933</v>
      </c>
      <c r="D2967" s="15" t="n">
        <v>40.13</v>
      </c>
    </row>
    <row r="2968" customFormat="false" ht="15" hidden="false" customHeight="false" outlineLevel="0" collapsed="false">
      <c r="A2968" s="13" t="s">
        <v>4367</v>
      </c>
      <c r="B2968" s="13" t="s">
        <v>4368</v>
      </c>
      <c r="C2968" s="14" t="n">
        <v>45933</v>
      </c>
      <c r="D2968" s="15" t="n">
        <v>37.76</v>
      </c>
    </row>
    <row r="2969" customFormat="false" ht="15" hidden="false" customHeight="false" outlineLevel="0" collapsed="false">
      <c r="A2969" s="13" t="s">
        <v>4369</v>
      </c>
      <c r="B2969" s="13" t="s">
        <v>2483</v>
      </c>
      <c r="C2969" s="14" t="n">
        <v>45933</v>
      </c>
      <c r="D2969" s="15" t="n">
        <v>39.31</v>
      </c>
    </row>
    <row r="2970" customFormat="false" ht="15" hidden="false" customHeight="false" outlineLevel="0" collapsed="false">
      <c r="A2970" s="13" t="s">
        <v>4370</v>
      </c>
      <c r="B2970" s="13" t="s">
        <v>4371</v>
      </c>
      <c r="C2970" s="14" t="n">
        <v>45933</v>
      </c>
      <c r="D2970" s="15" t="n">
        <v>30.13</v>
      </c>
    </row>
    <row r="2971" customFormat="false" ht="15" hidden="false" customHeight="false" outlineLevel="0" collapsed="false">
      <c r="A2971" s="13" t="s">
        <v>4372</v>
      </c>
      <c r="B2971" s="13" t="s">
        <v>1885</v>
      </c>
      <c r="C2971" s="14" t="n">
        <v>45933</v>
      </c>
      <c r="D2971" s="15" t="n">
        <v>32.6</v>
      </c>
    </row>
    <row r="2972" customFormat="false" ht="15" hidden="false" customHeight="false" outlineLevel="0" collapsed="false">
      <c r="A2972" s="13" t="s">
        <v>4373</v>
      </c>
      <c r="B2972" s="13" t="s">
        <v>4374</v>
      </c>
      <c r="C2972" s="14" t="n">
        <v>45933</v>
      </c>
      <c r="D2972" s="15" t="n">
        <v>54.81</v>
      </c>
    </row>
    <row r="2973" customFormat="false" ht="15" hidden="false" customHeight="false" outlineLevel="0" collapsed="false">
      <c r="A2973" s="13" t="s">
        <v>4375</v>
      </c>
      <c r="B2973" s="13" t="s">
        <v>4376</v>
      </c>
      <c r="C2973" s="14" t="n">
        <v>45933</v>
      </c>
      <c r="D2973" s="15" t="n">
        <v>38.35</v>
      </c>
    </row>
    <row r="2974" customFormat="false" ht="15" hidden="false" customHeight="false" outlineLevel="0" collapsed="false">
      <c r="A2974" s="13" t="s">
        <v>4377</v>
      </c>
      <c r="B2974" s="13" t="s">
        <v>2190</v>
      </c>
      <c r="C2974" s="14" t="n">
        <v>45933</v>
      </c>
      <c r="D2974" s="15" t="n">
        <v>37.57</v>
      </c>
    </row>
    <row r="2975" customFormat="false" ht="15" hidden="false" customHeight="false" outlineLevel="0" collapsed="false">
      <c r="A2975" s="13" t="s">
        <v>4378</v>
      </c>
      <c r="B2975" s="13" t="s">
        <v>360</v>
      </c>
      <c r="C2975" s="14" t="n">
        <v>45934</v>
      </c>
      <c r="D2975" s="15" t="n">
        <v>42.14</v>
      </c>
    </row>
    <row r="2976" customFormat="false" ht="15" hidden="false" customHeight="false" outlineLevel="0" collapsed="false">
      <c r="A2976" s="13" t="s">
        <v>4379</v>
      </c>
      <c r="B2976" s="13" t="s">
        <v>1992</v>
      </c>
      <c r="C2976" s="14" t="n">
        <v>45934</v>
      </c>
      <c r="D2976" s="15" t="n">
        <v>62.31</v>
      </c>
    </row>
    <row r="2977" customFormat="false" ht="15" hidden="false" customHeight="false" outlineLevel="0" collapsed="false">
      <c r="A2977" s="13" t="s">
        <v>4380</v>
      </c>
      <c r="B2977" s="13" t="s">
        <v>970</v>
      </c>
      <c r="C2977" s="14" t="n">
        <v>45934</v>
      </c>
      <c r="D2977" s="15" t="n">
        <v>40.62</v>
      </c>
    </row>
    <row r="2978" customFormat="false" ht="15" hidden="false" customHeight="false" outlineLevel="0" collapsed="false">
      <c r="A2978" s="13" t="s">
        <v>4381</v>
      </c>
      <c r="B2978" s="13" t="s">
        <v>1867</v>
      </c>
      <c r="C2978" s="14" t="n">
        <v>45934</v>
      </c>
      <c r="D2978" s="15" t="n">
        <v>50.11</v>
      </c>
    </row>
    <row r="2979" customFormat="false" ht="15" hidden="false" customHeight="false" outlineLevel="0" collapsed="false">
      <c r="A2979" s="13" t="s">
        <v>4382</v>
      </c>
      <c r="B2979" s="13" t="s">
        <v>4383</v>
      </c>
      <c r="C2979" s="14" t="n">
        <v>45934</v>
      </c>
      <c r="D2979" s="15" t="n">
        <v>29.98</v>
      </c>
    </row>
    <row r="2980" customFormat="false" ht="15" hidden="false" customHeight="false" outlineLevel="0" collapsed="false">
      <c r="A2980" s="13" t="s">
        <v>4384</v>
      </c>
      <c r="B2980" s="13" t="s">
        <v>1297</v>
      </c>
      <c r="C2980" s="14" t="n">
        <v>45934</v>
      </c>
      <c r="D2980" s="15" t="n">
        <v>31.85</v>
      </c>
    </row>
    <row r="2981" customFormat="false" ht="15" hidden="false" customHeight="false" outlineLevel="0" collapsed="false">
      <c r="A2981" s="13" t="s">
        <v>4385</v>
      </c>
      <c r="B2981" s="13" t="s">
        <v>1116</v>
      </c>
      <c r="C2981" s="14" t="n">
        <v>45934</v>
      </c>
      <c r="D2981" s="15" t="n">
        <v>45.47</v>
      </c>
    </row>
    <row r="2982" customFormat="false" ht="15" hidden="false" customHeight="false" outlineLevel="0" collapsed="false">
      <c r="A2982" s="13" t="s">
        <v>4386</v>
      </c>
      <c r="B2982" s="13" t="s">
        <v>2786</v>
      </c>
      <c r="C2982" s="14" t="n">
        <v>45934</v>
      </c>
      <c r="D2982" s="15" t="n">
        <v>74.26</v>
      </c>
    </row>
    <row r="2983" customFormat="false" ht="15" hidden="false" customHeight="false" outlineLevel="0" collapsed="false">
      <c r="A2983" s="13" t="s">
        <v>4387</v>
      </c>
      <c r="B2983" s="13" t="s">
        <v>221</v>
      </c>
      <c r="C2983" s="14" t="n">
        <v>45934</v>
      </c>
      <c r="D2983" s="15" t="n">
        <v>12.95</v>
      </c>
    </row>
    <row r="2984" customFormat="false" ht="15" hidden="false" customHeight="false" outlineLevel="0" collapsed="false">
      <c r="A2984" s="13" t="s">
        <v>4388</v>
      </c>
      <c r="B2984" s="13" t="s">
        <v>4389</v>
      </c>
      <c r="C2984" s="14" t="n">
        <v>45934</v>
      </c>
      <c r="D2984" s="15" t="n">
        <v>55.13</v>
      </c>
    </row>
    <row r="2985" customFormat="false" ht="15" hidden="false" customHeight="false" outlineLevel="0" collapsed="false">
      <c r="A2985" s="13" t="s">
        <v>4390</v>
      </c>
      <c r="B2985" s="13" t="s">
        <v>1232</v>
      </c>
      <c r="C2985" s="14" t="n">
        <v>45934</v>
      </c>
      <c r="D2985" s="15" t="n">
        <v>18.75</v>
      </c>
    </row>
    <row r="2986" customFormat="false" ht="15" hidden="false" customHeight="false" outlineLevel="0" collapsed="false">
      <c r="A2986" s="13" t="s">
        <v>4391</v>
      </c>
      <c r="B2986" s="13" t="s">
        <v>1655</v>
      </c>
      <c r="C2986" s="14" t="n">
        <v>45934</v>
      </c>
      <c r="D2986" s="15" t="n">
        <v>54.35</v>
      </c>
    </row>
    <row r="2987" customFormat="false" ht="15" hidden="false" customHeight="false" outlineLevel="0" collapsed="false">
      <c r="A2987" s="13" t="s">
        <v>4392</v>
      </c>
      <c r="B2987" s="13" t="s">
        <v>4393</v>
      </c>
      <c r="C2987" s="14" t="n">
        <v>45935</v>
      </c>
      <c r="D2987" s="15" t="n">
        <v>60.86</v>
      </c>
    </row>
    <row r="2988" customFormat="false" ht="15" hidden="false" customHeight="false" outlineLevel="0" collapsed="false">
      <c r="A2988" s="13" t="s">
        <v>4394</v>
      </c>
      <c r="B2988" s="13" t="s">
        <v>3532</v>
      </c>
      <c r="C2988" s="14" t="n">
        <v>45935</v>
      </c>
      <c r="D2988" s="15" t="n">
        <v>70.84</v>
      </c>
    </row>
    <row r="2989" customFormat="false" ht="15" hidden="false" customHeight="false" outlineLevel="0" collapsed="false">
      <c r="A2989" s="13" t="s">
        <v>4395</v>
      </c>
      <c r="B2989" s="13" t="s">
        <v>4396</v>
      </c>
      <c r="C2989" s="14" t="n">
        <v>45935</v>
      </c>
      <c r="D2989" s="15" t="n">
        <v>33.57</v>
      </c>
    </row>
    <row r="2990" customFormat="false" ht="15" hidden="false" customHeight="false" outlineLevel="0" collapsed="false">
      <c r="A2990" s="13" t="s">
        <v>4397</v>
      </c>
      <c r="B2990" s="13" t="s">
        <v>4398</v>
      </c>
      <c r="C2990" s="14" t="n">
        <v>45935</v>
      </c>
      <c r="D2990" s="15" t="n">
        <v>32.84</v>
      </c>
    </row>
    <row r="2991" customFormat="false" ht="15" hidden="false" customHeight="false" outlineLevel="0" collapsed="false">
      <c r="A2991" s="13" t="s">
        <v>4399</v>
      </c>
      <c r="B2991" s="13" t="s">
        <v>3595</v>
      </c>
      <c r="C2991" s="14" t="n">
        <v>45935</v>
      </c>
      <c r="D2991" s="15" t="n">
        <v>51.3</v>
      </c>
    </row>
    <row r="2992" customFormat="false" ht="15" hidden="false" customHeight="false" outlineLevel="0" collapsed="false">
      <c r="A2992" s="13" t="s">
        <v>4400</v>
      </c>
      <c r="B2992" s="13" t="s">
        <v>3470</v>
      </c>
      <c r="C2992" s="14" t="n">
        <v>45935</v>
      </c>
      <c r="D2992" s="15" t="n">
        <v>42.74</v>
      </c>
    </row>
    <row r="2993" customFormat="false" ht="15" hidden="false" customHeight="false" outlineLevel="0" collapsed="false">
      <c r="A2993" s="13" t="s">
        <v>4401</v>
      </c>
      <c r="B2993" s="13" t="s">
        <v>4402</v>
      </c>
      <c r="C2993" s="14" t="n">
        <v>45935</v>
      </c>
      <c r="D2993" s="15" t="n">
        <v>49.58</v>
      </c>
    </row>
    <row r="2994" customFormat="false" ht="15" hidden="false" customHeight="false" outlineLevel="0" collapsed="false">
      <c r="A2994" s="13" t="s">
        <v>4403</v>
      </c>
      <c r="B2994" s="13" t="s">
        <v>3812</v>
      </c>
      <c r="C2994" s="14" t="n">
        <v>45935</v>
      </c>
      <c r="D2994" s="15" t="n">
        <v>56.11</v>
      </c>
    </row>
    <row r="2995" customFormat="false" ht="15" hidden="false" customHeight="false" outlineLevel="0" collapsed="false">
      <c r="A2995" s="13" t="s">
        <v>4404</v>
      </c>
      <c r="B2995" s="13" t="s">
        <v>188</v>
      </c>
      <c r="C2995" s="14" t="n">
        <v>45935</v>
      </c>
      <c r="D2995" s="15" t="n">
        <v>48.67</v>
      </c>
    </row>
    <row r="2996" customFormat="false" ht="15" hidden="false" customHeight="false" outlineLevel="0" collapsed="false">
      <c r="A2996" s="13" t="s">
        <v>4405</v>
      </c>
      <c r="B2996" s="13" t="s">
        <v>1616</v>
      </c>
      <c r="C2996" s="14" t="n">
        <v>45935</v>
      </c>
      <c r="D2996" s="15" t="n">
        <v>57.34</v>
      </c>
    </row>
    <row r="2997" customFormat="false" ht="15" hidden="false" customHeight="false" outlineLevel="0" collapsed="false">
      <c r="A2997" s="13" t="s">
        <v>4406</v>
      </c>
      <c r="B2997" s="13" t="s">
        <v>2289</v>
      </c>
      <c r="C2997" s="14" t="n">
        <v>45935</v>
      </c>
      <c r="D2997" s="15" t="n">
        <v>34.41</v>
      </c>
    </row>
    <row r="2998" customFormat="false" ht="15" hidden="false" customHeight="false" outlineLevel="0" collapsed="false">
      <c r="A2998" s="13" t="s">
        <v>4407</v>
      </c>
      <c r="B2998" s="13" t="s">
        <v>369</v>
      </c>
      <c r="C2998" s="14" t="n">
        <v>45935</v>
      </c>
      <c r="D2998" s="15" t="n">
        <v>30.97</v>
      </c>
    </row>
    <row r="2999" customFormat="false" ht="15" hidden="false" customHeight="false" outlineLevel="0" collapsed="false">
      <c r="A2999" s="13" t="s">
        <v>4408</v>
      </c>
      <c r="B2999" s="13" t="s">
        <v>1462</v>
      </c>
      <c r="C2999" s="14" t="n">
        <v>45935</v>
      </c>
      <c r="D2999" s="15" t="n">
        <v>32.97</v>
      </c>
    </row>
    <row r="3000" customFormat="false" ht="15" hidden="false" customHeight="false" outlineLevel="0" collapsed="false">
      <c r="A3000" s="13" t="s">
        <v>4409</v>
      </c>
      <c r="B3000" s="13" t="s">
        <v>1284</v>
      </c>
      <c r="C3000" s="14" t="n">
        <v>45935</v>
      </c>
      <c r="D3000" s="15" t="n">
        <v>24.08</v>
      </c>
    </row>
    <row r="3001" customFormat="false" ht="15" hidden="false" customHeight="false" outlineLevel="0" collapsed="false">
      <c r="A3001" s="13" t="s">
        <v>4410</v>
      </c>
      <c r="B3001" s="13" t="s">
        <v>1226</v>
      </c>
      <c r="C3001" s="14" t="n">
        <v>45935</v>
      </c>
      <c r="D3001" s="15" t="n">
        <v>26.8</v>
      </c>
    </row>
    <row r="3002" customFormat="false" ht="15" hidden="false" customHeight="false" outlineLevel="0" collapsed="false">
      <c r="A3002" s="13" t="s">
        <v>4411</v>
      </c>
      <c r="B3002" s="13" t="s">
        <v>4412</v>
      </c>
      <c r="C3002" s="14" t="n">
        <v>45936</v>
      </c>
      <c r="D3002" s="15" t="n">
        <v>19.99</v>
      </c>
    </row>
    <row r="3003" customFormat="false" ht="15" hidden="false" customHeight="false" outlineLevel="0" collapsed="false">
      <c r="A3003" s="13" t="s">
        <v>4413</v>
      </c>
      <c r="B3003" s="13" t="s">
        <v>3483</v>
      </c>
      <c r="C3003" s="14" t="n">
        <v>45936</v>
      </c>
      <c r="D3003" s="15" t="n">
        <v>71.67</v>
      </c>
    </row>
    <row r="3004" customFormat="false" ht="15" hidden="false" customHeight="false" outlineLevel="0" collapsed="false">
      <c r="A3004" s="13" t="s">
        <v>4414</v>
      </c>
      <c r="B3004" s="13" t="s">
        <v>4415</v>
      </c>
      <c r="C3004" s="14" t="n">
        <v>45936</v>
      </c>
      <c r="D3004" s="15" t="n">
        <v>44.49</v>
      </c>
    </row>
    <row r="3005" customFormat="false" ht="15" hidden="false" customHeight="false" outlineLevel="0" collapsed="false">
      <c r="A3005" s="13" t="s">
        <v>4416</v>
      </c>
      <c r="B3005" s="13" t="s">
        <v>2410</v>
      </c>
      <c r="C3005" s="14" t="n">
        <v>45936</v>
      </c>
      <c r="D3005" s="15" t="n">
        <v>36.16</v>
      </c>
    </row>
    <row r="3006" customFormat="false" ht="15" hidden="false" customHeight="false" outlineLevel="0" collapsed="false">
      <c r="A3006" s="13" t="s">
        <v>4417</v>
      </c>
      <c r="B3006" s="13" t="s">
        <v>3010</v>
      </c>
      <c r="C3006" s="14" t="n">
        <v>45936</v>
      </c>
      <c r="D3006" s="15" t="n">
        <v>36.05</v>
      </c>
    </row>
    <row r="3007" customFormat="false" ht="15" hidden="false" customHeight="false" outlineLevel="0" collapsed="false">
      <c r="A3007" s="13" t="s">
        <v>4418</v>
      </c>
      <c r="B3007" s="13" t="s">
        <v>2215</v>
      </c>
      <c r="C3007" s="14" t="n">
        <v>45936</v>
      </c>
      <c r="D3007" s="15" t="n">
        <v>31.66</v>
      </c>
    </row>
    <row r="3008" customFormat="false" ht="15" hidden="false" customHeight="false" outlineLevel="0" collapsed="false">
      <c r="A3008" s="13" t="s">
        <v>4419</v>
      </c>
      <c r="B3008" s="13" t="s">
        <v>4420</v>
      </c>
      <c r="C3008" s="14" t="n">
        <v>45936</v>
      </c>
      <c r="D3008" s="15" t="n">
        <v>34.49</v>
      </c>
    </row>
    <row r="3009" customFormat="false" ht="15" hidden="false" customHeight="false" outlineLevel="0" collapsed="false">
      <c r="A3009" s="13" t="s">
        <v>4421</v>
      </c>
      <c r="B3009" s="13" t="s">
        <v>4422</v>
      </c>
      <c r="C3009" s="14" t="n">
        <v>45936</v>
      </c>
      <c r="D3009" s="15" t="n">
        <v>22.46</v>
      </c>
    </row>
    <row r="3010" customFormat="false" ht="15" hidden="false" customHeight="false" outlineLevel="0" collapsed="false">
      <c r="A3010" s="13" t="s">
        <v>4423</v>
      </c>
      <c r="B3010" s="13" t="s">
        <v>2605</v>
      </c>
      <c r="C3010" s="14" t="n">
        <v>45937</v>
      </c>
      <c r="D3010" s="15" t="n">
        <v>30.1</v>
      </c>
    </row>
    <row r="3011" customFormat="false" ht="15" hidden="false" customHeight="false" outlineLevel="0" collapsed="false">
      <c r="A3011" s="13" t="s">
        <v>4424</v>
      </c>
      <c r="B3011" s="13" t="s">
        <v>4425</v>
      </c>
      <c r="C3011" s="14" t="n">
        <v>45937</v>
      </c>
      <c r="D3011" s="15" t="n">
        <v>22.66</v>
      </c>
    </row>
    <row r="3012" customFormat="false" ht="15" hidden="false" customHeight="false" outlineLevel="0" collapsed="false">
      <c r="A3012" s="13" t="s">
        <v>4426</v>
      </c>
      <c r="B3012" s="13" t="s">
        <v>4267</v>
      </c>
      <c r="C3012" s="14" t="n">
        <v>45937</v>
      </c>
      <c r="D3012" s="15" t="n">
        <v>86.92</v>
      </c>
    </row>
    <row r="3013" customFormat="false" ht="15" hidden="false" customHeight="false" outlineLevel="0" collapsed="false">
      <c r="A3013" s="13" t="s">
        <v>4427</v>
      </c>
      <c r="B3013" s="13" t="s">
        <v>4428</v>
      </c>
      <c r="C3013" s="14" t="n">
        <v>45937</v>
      </c>
      <c r="D3013" s="15" t="n">
        <v>29.66</v>
      </c>
    </row>
    <row r="3014" customFormat="false" ht="15" hidden="false" customHeight="false" outlineLevel="0" collapsed="false">
      <c r="A3014" s="13" t="s">
        <v>4429</v>
      </c>
      <c r="B3014" s="13" t="s">
        <v>4430</v>
      </c>
      <c r="C3014" s="14" t="n">
        <v>45937</v>
      </c>
      <c r="D3014" s="15" t="n">
        <v>32.16</v>
      </c>
    </row>
    <row r="3015" customFormat="false" ht="15" hidden="false" customHeight="false" outlineLevel="0" collapsed="false">
      <c r="A3015" s="13" t="s">
        <v>4431</v>
      </c>
      <c r="B3015" s="13" t="s">
        <v>4432</v>
      </c>
      <c r="C3015" s="14" t="n">
        <v>45937</v>
      </c>
      <c r="D3015" s="15" t="n">
        <v>21.55</v>
      </c>
    </row>
    <row r="3016" customFormat="false" ht="15" hidden="false" customHeight="false" outlineLevel="0" collapsed="false">
      <c r="A3016" s="13" t="s">
        <v>4433</v>
      </c>
      <c r="B3016" s="13" t="s">
        <v>4434</v>
      </c>
      <c r="C3016" s="14" t="n">
        <v>45937</v>
      </c>
      <c r="D3016" s="15" t="n">
        <v>25.56</v>
      </c>
    </row>
    <row r="3017" customFormat="false" ht="15" hidden="false" customHeight="false" outlineLevel="0" collapsed="false">
      <c r="A3017" s="13" t="s">
        <v>4435</v>
      </c>
      <c r="B3017" s="13" t="s">
        <v>565</v>
      </c>
      <c r="C3017" s="14" t="n">
        <v>45937</v>
      </c>
      <c r="D3017" s="15" t="n">
        <v>42.61</v>
      </c>
    </row>
    <row r="3018" customFormat="false" ht="15" hidden="false" customHeight="false" outlineLevel="0" collapsed="false">
      <c r="A3018" s="13" t="s">
        <v>4436</v>
      </c>
      <c r="B3018" s="13" t="s">
        <v>4437</v>
      </c>
      <c r="C3018" s="14" t="n">
        <v>45937</v>
      </c>
      <c r="D3018" s="15" t="n">
        <v>34.64</v>
      </c>
    </row>
    <row r="3019" customFormat="false" ht="15" hidden="false" customHeight="false" outlineLevel="0" collapsed="false">
      <c r="A3019" s="13" t="s">
        <v>4438</v>
      </c>
      <c r="B3019" s="13" t="s">
        <v>3401</v>
      </c>
      <c r="C3019" s="14" t="n">
        <v>45937</v>
      </c>
      <c r="D3019" s="15" t="n">
        <v>31.44</v>
      </c>
    </row>
    <row r="3020" customFormat="false" ht="15" hidden="false" customHeight="false" outlineLevel="0" collapsed="false">
      <c r="A3020" s="13" t="s">
        <v>4439</v>
      </c>
      <c r="B3020" s="13" t="s">
        <v>2022</v>
      </c>
      <c r="C3020" s="14" t="n">
        <v>45938</v>
      </c>
      <c r="D3020" s="15" t="n">
        <v>51.1</v>
      </c>
    </row>
    <row r="3021" customFormat="false" ht="15" hidden="false" customHeight="false" outlineLevel="0" collapsed="false">
      <c r="A3021" s="13" t="s">
        <v>4440</v>
      </c>
      <c r="B3021" s="13" t="s">
        <v>3917</v>
      </c>
      <c r="C3021" s="14" t="n">
        <v>45938</v>
      </c>
      <c r="D3021" s="15" t="n">
        <v>37.09</v>
      </c>
    </row>
    <row r="3022" customFormat="false" ht="15" hidden="false" customHeight="false" outlineLevel="0" collapsed="false">
      <c r="A3022" s="13" t="s">
        <v>4441</v>
      </c>
      <c r="B3022" s="13" t="s">
        <v>4442</v>
      </c>
      <c r="C3022" s="14" t="n">
        <v>45938</v>
      </c>
      <c r="D3022" s="15" t="n">
        <v>24.51</v>
      </c>
    </row>
    <row r="3023" customFormat="false" ht="15" hidden="false" customHeight="false" outlineLevel="0" collapsed="false">
      <c r="A3023" s="13" t="s">
        <v>4443</v>
      </c>
      <c r="B3023" s="13" t="s">
        <v>1856</v>
      </c>
      <c r="C3023" s="14" t="n">
        <v>45938</v>
      </c>
      <c r="D3023" s="15" t="n">
        <v>39.9</v>
      </c>
    </row>
    <row r="3024" customFormat="false" ht="15" hidden="false" customHeight="false" outlineLevel="0" collapsed="false">
      <c r="A3024" s="13" t="s">
        <v>4444</v>
      </c>
      <c r="B3024" s="13" t="s">
        <v>1154</v>
      </c>
      <c r="C3024" s="14" t="n">
        <v>45938</v>
      </c>
      <c r="D3024" s="15" t="n">
        <v>41.38</v>
      </c>
    </row>
    <row r="3025" customFormat="false" ht="15" hidden="false" customHeight="false" outlineLevel="0" collapsed="false">
      <c r="A3025" s="13" t="s">
        <v>4445</v>
      </c>
      <c r="B3025" s="13" t="s">
        <v>2073</v>
      </c>
      <c r="C3025" s="14" t="n">
        <v>45938</v>
      </c>
      <c r="D3025" s="15" t="n">
        <v>28.64</v>
      </c>
    </row>
    <row r="3026" customFormat="false" ht="15" hidden="false" customHeight="false" outlineLevel="0" collapsed="false">
      <c r="A3026" s="13" t="s">
        <v>4446</v>
      </c>
      <c r="B3026" s="13" t="s">
        <v>1383</v>
      </c>
      <c r="C3026" s="14" t="n">
        <v>45938</v>
      </c>
      <c r="D3026" s="15" t="n">
        <v>19.61</v>
      </c>
    </row>
    <row r="3027" customFormat="false" ht="15" hidden="false" customHeight="false" outlineLevel="0" collapsed="false">
      <c r="A3027" s="13" t="s">
        <v>4447</v>
      </c>
      <c r="B3027" s="13" t="s">
        <v>4448</v>
      </c>
      <c r="C3027" s="14" t="n">
        <v>45938</v>
      </c>
      <c r="D3027" s="15" t="n">
        <v>53.52</v>
      </c>
    </row>
    <row r="3028" customFormat="false" ht="15" hidden="false" customHeight="false" outlineLevel="0" collapsed="false">
      <c r="A3028" s="13" t="s">
        <v>4449</v>
      </c>
      <c r="B3028" s="13" t="s">
        <v>3103</v>
      </c>
      <c r="C3028" s="14" t="n">
        <v>45938</v>
      </c>
      <c r="D3028" s="15" t="n">
        <v>31.9</v>
      </c>
    </row>
    <row r="3029" customFormat="false" ht="15" hidden="false" customHeight="false" outlineLevel="0" collapsed="false">
      <c r="A3029" s="13" t="s">
        <v>4450</v>
      </c>
      <c r="B3029" s="13" t="s">
        <v>3299</v>
      </c>
      <c r="C3029" s="14" t="n">
        <v>45938</v>
      </c>
      <c r="D3029" s="15" t="n">
        <v>57.81</v>
      </c>
    </row>
    <row r="3030" customFormat="false" ht="15" hidden="false" customHeight="false" outlineLevel="0" collapsed="false">
      <c r="A3030" s="13" t="s">
        <v>4451</v>
      </c>
      <c r="B3030" s="13" t="s">
        <v>2644</v>
      </c>
      <c r="C3030" s="14" t="n">
        <v>45938</v>
      </c>
      <c r="D3030" s="15" t="n">
        <v>34.07</v>
      </c>
    </row>
    <row r="3031" customFormat="false" ht="15" hidden="false" customHeight="false" outlineLevel="0" collapsed="false">
      <c r="A3031" s="13" t="s">
        <v>4452</v>
      </c>
      <c r="B3031" s="13" t="s">
        <v>2501</v>
      </c>
      <c r="C3031" s="14" t="n">
        <v>45939</v>
      </c>
      <c r="D3031" s="15" t="n">
        <v>34.58</v>
      </c>
    </row>
    <row r="3032" customFormat="false" ht="15" hidden="false" customHeight="false" outlineLevel="0" collapsed="false">
      <c r="A3032" s="13" t="s">
        <v>4453</v>
      </c>
      <c r="B3032" s="13" t="s">
        <v>2142</v>
      </c>
      <c r="C3032" s="14" t="n">
        <v>45939</v>
      </c>
      <c r="D3032" s="15" t="n">
        <v>43.79</v>
      </c>
    </row>
    <row r="3033" customFormat="false" ht="15" hidden="false" customHeight="false" outlineLevel="0" collapsed="false">
      <c r="A3033" s="13" t="s">
        <v>4454</v>
      </c>
      <c r="B3033" s="13" t="s">
        <v>1038</v>
      </c>
      <c r="C3033" s="14" t="n">
        <v>45939</v>
      </c>
      <c r="D3033" s="15" t="n">
        <v>45.92</v>
      </c>
    </row>
    <row r="3034" customFormat="false" ht="15" hidden="false" customHeight="false" outlineLevel="0" collapsed="false">
      <c r="A3034" s="13" t="s">
        <v>4455</v>
      </c>
      <c r="B3034" s="13" t="s">
        <v>1544</v>
      </c>
      <c r="C3034" s="14" t="n">
        <v>45939</v>
      </c>
      <c r="D3034" s="15" t="n">
        <v>38.86</v>
      </c>
    </row>
    <row r="3035" customFormat="false" ht="15" hidden="false" customHeight="false" outlineLevel="0" collapsed="false">
      <c r="A3035" s="13" t="s">
        <v>4456</v>
      </c>
      <c r="B3035" s="13" t="s">
        <v>410</v>
      </c>
      <c r="C3035" s="14" t="n">
        <v>45939</v>
      </c>
      <c r="D3035" s="15" t="n">
        <v>37.53</v>
      </c>
    </row>
    <row r="3036" customFormat="false" ht="15" hidden="false" customHeight="false" outlineLevel="0" collapsed="false">
      <c r="A3036" s="13" t="s">
        <v>4457</v>
      </c>
      <c r="B3036" s="13" t="s">
        <v>1842</v>
      </c>
      <c r="C3036" s="14" t="n">
        <v>45939</v>
      </c>
      <c r="D3036" s="15" t="n">
        <v>47.88</v>
      </c>
    </row>
    <row r="3037" customFormat="false" ht="15" hidden="false" customHeight="false" outlineLevel="0" collapsed="false">
      <c r="A3037" s="13" t="s">
        <v>4458</v>
      </c>
      <c r="B3037" s="13" t="s">
        <v>2079</v>
      </c>
      <c r="C3037" s="14" t="n">
        <v>45939</v>
      </c>
      <c r="D3037" s="15" t="n">
        <v>36.02</v>
      </c>
    </row>
    <row r="3038" customFormat="false" ht="15" hidden="false" customHeight="false" outlineLevel="0" collapsed="false">
      <c r="A3038" s="13" t="s">
        <v>4459</v>
      </c>
      <c r="B3038" s="13" t="s">
        <v>4460</v>
      </c>
      <c r="C3038" s="14" t="n">
        <v>45939</v>
      </c>
      <c r="D3038" s="15" t="n">
        <v>35.06</v>
      </c>
    </row>
    <row r="3039" customFormat="false" ht="15" hidden="false" customHeight="false" outlineLevel="0" collapsed="false">
      <c r="A3039" s="13" t="s">
        <v>4461</v>
      </c>
      <c r="B3039" s="13" t="s">
        <v>4462</v>
      </c>
      <c r="C3039" s="14" t="n">
        <v>45939</v>
      </c>
      <c r="D3039" s="15" t="n">
        <v>45.34</v>
      </c>
    </row>
    <row r="3040" customFormat="false" ht="15" hidden="false" customHeight="false" outlineLevel="0" collapsed="false">
      <c r="A3040" s="13" t="s">
        <v>4463</v>
      </c>
      <c r="B3040" s="13" t="s">
        <v>428</v>
      </c>
      <c r="C3040" s="14" t="n">
        <v>45939</v>
      </c>
      <c r="D3040" s="15" t="n">
        <v>33.12</v>
      </c>
    </row>
    <row r="3041" customFormat="false" ht="15" hidden="false" customHeight="false" outlineLevel="0" collapsed="false">
      <c r="A3041" s="13" t="s">
        <v>4464</v>
      </c>
      <c r="B3041" s="13" t="s">
        <v>4465</v>
      </c>
      <c r="C3041" s="14" t="n">
        <v>45939</v>
      </c>
      <c r="D3041" s="15" t="n">
        <v>16.91</v>
      </c>
    </row>
    <row r="3042" customFormat="false" ht="15" hidden="false" customHeight="false" outlineLevel="0" collapsed="false">
      <c r="A3042" s="13" t="s">
        <v>4466</v>
      </c>
      <c r="B3042" s="13" t="s">
        <v>2225</v>
      </c>
      <c r="C3042" s="14" t="n">
        <v>45939</v>
      </c>
      <c r="D3042" s="15" t="n">
        <v>34.6</v>
      </c>
    </row>
    <row r="3043" customFormat="false" ht="15" hidden="false" customHeight="false" outlineLevel="0" collapsed="false">
      <c r="A3043" s="13" t="s">
        <v>4467</v>
      </c>
      <c r="B3043" s="13" t="s">
        <v>1567</v>
      </c>
      <c r="C3043" s="14" t="n">
        <v>45939</v>
      </c>
      <c r="D3043" s="15" t="n">
        <v>57.56</v>
      </c>
    </row>
    <row r="3044" customFormat="false" ht="15" hidden="false" customHeight="false" outlineLevel="0" collapsed="false">
      <c r="A3044" s="13" t="s">
        <v>4468</v>
      </c>
      <c r="B3044" s="13" t="s">
        <v>4469</v>
      </c>
      <c r="C3044" s="14" t="n">
        <v>45940</v>
      </c>
      <c r="D3044" s="15" t="n">
        <v>33.72</v>
      </c>
    </row>
    <row r="3045" customFormat="false" ht="15" hidden="false" customHeight="false" outlineLevel="0" collapsed="false">
      <c r="A3045" s="13" t="s">
        <v>4470</v>
      </c>
      <c r="B3045" s="13" t="s">
        <v>4471</v>
      </c>
      <c r="C3045" s="14" t="n">
        <v>45940</v>
      </c>
      <c r="D3045" s="15" t="n">
        <v>27.74</v>
      </c>
    </row>
    <row r="3046" customFormat="false" ht="15" hidden="false" customHeight="false" outlineLevel="0" collapsed="false">
      <c r="A3046" s="13" t="s">
        <v>4472</v>
      </c>
      <c r="B3046" s="13" t="s">
        <v>2983</v>
      </c>
      <c r="C3046" s="14" t="n">
        <v>45940</v>
      </c>
      <c r="D3046" s="15" t="n">
        <v>28.06</v>
      </c>
    </row>
    <row r="3047" customFormat="false" ht="15" hidden="false" customHeight="false" outlineLevel="0" collapsed="false">
      <c r="A3047" s="13" t="s">
        <v>4473</v>
      </c>
      <c r="B3047" s="13" t="s">
        <v>2966</v>
      </c>
      <c r="C3047" s="14" t="n">
        <v>45940</v>
      </c>
      <c r="D3047" s="15" t="n">
        <v>29.65</v>
      </c>
    </row>
    <row r="3048" customFormat="false" ht="15" hidden="false" customHeight="false" outlineLevel="0" collapsed="false">
      <c r="A3048" s="13" t="s">
        <v>4474</v>
      </c>
      <c r="B3048" s="13" t="s">
        <v>4475</v>
      </c>
      <c r="C3048" s="14" t="n">
        <v>45940</v>
      </c>
      <c r="D3048" s="15" t="n">
        <v>41.16</v>
      </c>
    </row>
    <row r="3049" customFormat="false" ht="15" hidden="false" customHeight="false" outlineLevel="0" collapsed="false">
      <c r="A3049" s="13" t="s">
        <v>4476</v>
      </c>
      <c r="B3049" s="13" t="s">
        <v>126</v>
      </c>
      <c r="C3049" s="14" t="n">
        <v>45940</v>
      </c>
      <c r="D3049" s="15" t="n">
        <v>54.92</v>
      </c>
    </row>
    <row r="3050" customFormat="false" ht="15" hidden="false" customHeight="false" outlineLevel="0" collapsed="false">
      <c r="A3050" s="13" t="s">
        <v>4477</v>
      </c>
      <c r="B3050" s="13" t="s">
        <v>1369</v>
      </c>
      <c r="C3050" s="14" t="n">
        <v>45940</v>
      </c>
      <c r="D3050" s="15" t="n">
        <v>23.93</v>
      </c>
    </row>
    <row r="3051" customFormat="false" ht="15" hidden="false" customHeight="false" outlineLevel="0" collapsed="false">
      <c r="A3051" s="13" t="s">
        <v>4478</v>
      </c>
      <c r="B3051" s="13" t="s">
        <v>4479</v>
      </c>
      <c r="C3051" s="14" t="n">
        <v>45940</v>
      </c>
      <c r="D3051" s="15" t="n">
        <v>22.68</v>
      </c>
    </row>
    <row r="3052" customFormat="false" ht="15" hidden="false" customHeight="false" outlineLevel="0" collapsed="false">
      <c r="A3052" s="13" t="s">
        <v>4480</v>
      </c>
      <c r="B3052" s="13" t="s">
        <v>2370</v>
      </c>
      <c r="C3052" s="14" t="n">
        <v>45940</v>
      </c>
      <c r="D3052" s="15" t="n">
        <v>91.08</v>
      </c>
    </row>
    <row r="3053" customFormat="false" ht="15" hidden="false" customHeight="false" outlineLevel="0" collapsed="false">
      <c r="A3053" s="13" t="s">
        <v>4481</v>
      </c>
      <c r="B3053" s="13" t="s">
        <v>4054</v>
      </c>
      <c r="C3053" s="14" t="n">
        <v>45940</v>
      </c>
      <c r="D3053" s="15" t="n">
        <v>37.15</v>
      </c>
    </row>
    <row r="3054" customFormat="false" ht="15" hidden="false" customHeight="false" outlineLevel="0" collapsed="false">
      <c r="A3054" s="13" t="s">
        <v>4482</v>
      </c>
      <c r="B3054" s="13" t="s">
        <v>4483</v>
      </c>
      <c r="C3054" s="14" t="n">
        <v>45940</v>
      </c>
      <c r="D3054" s="15" t="n">
        <v>36.77</v>
      </c>
    </row>
    <row r="3055" customFormat="false" ht="15" hidden="false" customHeight="false" outlineLevel="0" collapsed="false">
      <c r="A3055" s="13" t="s">
        <v>4484</v>
      </c>
      <c r="B3055" s="13" t="s">
        <v>618</v>
      </c>
      <c r="C3055" s="14" t="n">
        <v>45940</v>
      </c>
      <c r="D3055" s="15" t="n">
        <v>52.28</v>
      </c>
    </row>
    <row r="3056" customFormat="false" ht="15" hidden="false" customHeight="false" outlineLevel="0" collapsed="false">
      <c r="A3056" s="13" t="s">
        <v>4485</v>
      </c>
      <c r="B3056" s="13" t="s">
        <v>4486</v>
      </c>
      <c r="C3056" s="14" t="n">
        <v>45940</v>
      </c>
      <c r="D3056" s="15" t="n">
        <v>27.96</v>
      </c>
    </row>
    <row r="3057" customFormat="false" ht="15" hidden="false" customHeight="false" outlineLevel="0" collapsed="false">
      <c r="A3057" s="13" t="s">
        <v>4487</v>
      </c>
      <c r="B3057" s="13" t="s">
        <v>1539</v>
      </c>
      <c r="C3057" s="14" t="n">
        <v>45940</v>
      </c>
      <c r="D3057" s="15" t="n">
        <v>52.84</v>
      </c>
    </row>
    <row r="3058" customFormat="false" ht="15" hidden="false" customHeight="false" outlineLevel="0" collapsed="false">
      <c r="A3058" s="13" t="s">
        <v>4488</v>
      </c>
      <c r="B3058" s="13" t="s">
        <v>364</v>
      </c>
      <c r="C3058" s="14" t="n">
        <v>45940</v>
      </c>
      <c r="D3058" s="15" t="n">
        <v>53.84</v>
      </c>
    </row>
    <row r="3059" customFormat="false" ht="15" hidden="false" customHeight="false" outlineLevel="0" collapsed="false">
      <c r="A3059" s="13" t="s">
        <v>4489</v>
      </c>
      <c r="B3059" s="13" t="s">
        <v>1565</v>
      </c>
      <c r="C3059" s="14" t="n">
        <v>45940</v>
      </c>
      <c r="D3059" s="15" t="n">
        <v>40.73</v>
      </c>
    </row>
    <row r="3060" customFormat="false" ht="15" hidden="false" customHeight="false" outlineLevel="0" collapsed="false">
      <c r="A3060" s="13" t="s">
        <v>4490</v>
      </c>
      <c r="B3060" s="13" t="s">
        <v>4491</v>
      </c>
      <c r="C3060" s="14" t="n">
        <v>45940</v>
      </c>
      <c r="D3060" s="15" t="n">
        <v>34.45</v>
      </c>
    </row>
    <row r="3061" customFormat="false" ht="15" hidden="false" customHeight="false" outlineLevel="0" collapsed="false">
      <c r="A3061" s="13" t="s">
        <v>4492</v>
      </c>
      <c r="B3061" s="13" t="s">
        <v>2175</v>
      </c>
      <c r="C3061" s="14" t="n">
        <v>45940</v>
      </c>
      <c r="D3061" s="15" t="n">
        <v>64.51</v>
      </c>
    </row>
    <row r="3062" customFormat="false" ht="15" hidden="false" customHeight="false" outlineLevel="0" collapsed="false">
      <c r="A3062" s="13" t="s">
        <v>4493</v>
      </c>
      <c r="B3062" s="13" t="s">
        <v>2036</v>
      </c>
      <c r="C3062" s="14" t="n">
        <v>45940</v>
      </c>
      <c r="D3062" s="15" t="n">
        <v>29.2</v>
      </c>
    </row>
    <row r="3063" customFormat="false" ht="15" hidden="false" customHeight="false" outlineLevel="0" collapsed="false">
      <c r="A3063" s="13" t="s">
        <v>4494</v>
      </c>
      <c r="B3063" s="13" t="s">
        <v>2628</v>
      </c>
      <c r="C3063" s="14" t="n">
        <v>45940</v>
      </c>
      <c r="D3063" s="15" t="n">
        <v>37.91</v>
      </c>
    </row>
    <row r="3064" customFormat="false" ht="15" hidden="false" customHeight="false" outlineLevel="0" collapsed="false">
      <c r="A3064" s="13" t="s">
        <v>4495</v>
      </c>
      <c r="B3064" s="13" t="s">
        <v>835</v>
      </c>
      <c r="C3064" s="14" t="n">
        <v>45941</v>
      </c>
      <c r="D3064" s="15" t="n">
        <v>35.03</v>
      </c>
    </row>
    <row r="3065" customFormat="false" ht="15" hidden="false" customHeight="false" outlineLevel="0" collapsed="false">
      <c r="A3065" s="13" t="s">
        <v>4496</v>
      </c>
      <c r="B3065" s="13" t="s">
        <v>4497</v>
      </c>
      <c r="C3065" s="14" t="n">
        <v>45941</v>
      </c>
      <c r="D3065" s="15" t="n">
        <v>48.26</v>
      </c>
    </row>
    <row r="3066" customFormat="false" ht="15" hidden="false" customHeight="false" outlineLevel="0" collapsed="false">
      <c r="A3066" s="13" t="s">
        <v>4498</v>
      </c>
      <c r="B3066" s="13" t="s">
        <v>4499</v>
      </c>
      <c r="C3066" s="14" t="n">
        <v>45941</v>
      </c>
      <c r="D3066" s="15" t="n">
        <v>20.64</v>
      </c>
    </row>
    <row r="3067" customFormat="false" ht="15" hidden="false" customHeight="false" outlineLevel="0" collapsed="false">
      <c r="A3067" s="13" t="s">
        <v>4500</v>
      </c>
      <c r="B3067" s="13" t="s">
        <v>4501</v>
      </c>
      <c r="C3067" s="14" t="n">
        <v>45941</v>
      </c>
      <c r="D3067" s="15" t="n">
        <v>31.24</v>
      </c>
    </row>
    <row r="3068" customFormat="false" ht="15" hidden="false" customHeight="false" outlineLevel="0" collapsed="false">
      <c r="A3068" s="13" t="s">
        <v>4502</v>
      </c>
      <c r="B3068" s="13" t="s">
        <v>2872</v>
      </c>
      <c r="C3068" s="14" t="n">
        <v>45941</v>
      </c>
      <c r="D3068" s="15" t="n">
        <v>102.94</v>
      </c>
    </row>
    <row r="3069" customFormat="false" ht="15" hidden="false" customHeight="false" outlineLevel="0" collapsed="false">
      <c r="A3069" s="13" t="s">
        <v>4503</v>
      </c>
      <c r="B3069" s="13" t="s">
        <v>4504</v>
      </c>
      <c r="C3069" s="14" t="n">
        <v>45941</v>
      </c>
      <c r="D3069" s="15" t="n">
        <v>18.24</v>
      </c>
    </row>
    <row r="3070" customFormat="false" ht="15" hidden="false" customHeight="false" outlineLevel="0" collapsed="false">
      <c r="A3070" s="13" t="s">
        <v>4505</v>
      </c>
      <c r="B3070" s="13" t="s">
        <v>2939</v>
      </c>
      <c r="C3070" s="14" t="n">
        <v>45941</v>
      </c>
      <c r="D3070" s="15" t="n">
        <v>22.65</v>
      </c>
    </row>
    <row r="3071" customFormat="false" ht="15" hidden="false" customHeight="false" outlineLevel="0" collapsed="false">
      <c r="A3071" s="13" t="s">
        <v>4506</v>
      </c>
      <c r="B3071" s="13" t="s">
        <v>697</v>
      </c>
      <c r="C3071" s="14" t="n">
        <v>45941</v>
      </c>
      <c r="D3071" s="15" t="n">
        <v>33.78</v>
      </c>
    </row>
    <row r="3072" customFormat="false" ht="15" hidden="false" customHeight="false" outlineLevel="0" collapsed="false">
      <c r="A3072" s="13" t="s">
        <v>4507</v>
      </c>
      <c r="B3072" s="13" t="s">
        <v>1964</v>
      </c>
      <c r="C3072" s="14" t="n">
        <v>45941</v>
      </c>
      <c r="D3072" s="15" t="n">
        <v>32.8</v>
      </c>
    </row>
    <row r="3073" customFormat="false" ht="15" hidden="false" customHeight="false" outlineLevel="0" collapsed="false">
      <c r="A3073" s="13" t="s">
        <v>4508</v>
      </c>
      <c r="B3073" s="13" t="s">
        <v>2486</v>
      </c>
      <c r="C3073" s="14" t="n">
        <v>45941</v>
      </c>
      <c r="D3073" s="15" t="n">
        <v>40.47</v>
      </c>
    </row>
    <row r="3074" customFormat="false" ht="15" hidden="false" customHeight="false" outlineLevel="0" collapsed="false">
      <c r="A3074" s="13" t="s">
        <v>4509</v>
      </c>
      <c r="B3074" s="13" t="s">
        <v>3593</v>
      </c>
      <c r="C3074" s="14" t="n">
        <v>45941</v>
      </c>
      <c r="D3074" s="15" t="n">
        <v>38.8</v>
      </c>
    </row>
    <row r="3075" customFormat="false" ht="15" hidden="false" customHeight="false" outlineLevel="0" collapsed="false">
      <c r="A3075" s="13" t="s">
        <v>4510</v>
      </c>
      <c r="B3075" s="13" t="s">
        <v>3617</v>
      </c>
      <c r="C3075" s="14" t="n">
        <v>45942</v>
      </c>
      <c r="D3075" s="15" t="n">
        <v>72.5</v>
      </c>
    </row>
    <row r="3076" customFormat="false" ht="15" hidden="false" customHeight="false" outlineLevel="0" collapsed="false">
      <c r="A3076" s="13" t="s">
        <v>4511</v>
      </c>
      <c r="B3076" s="13" t="s">
        <v>4512</v>
      </c>
      <c r="C3076" s="14" t="n">
        <v>45942</v>
      </c>
      <c r="D3076" s="15" t="n">
        <v>27.3</v>
      </c>
    </row>
    <row r="3077" customFormat="false" ht="15" hidden="false" customHeight="false" outlineLevel="0" collapsed="false">
      <c r="A3077" s="13" t="s">
        <v>4513</v>
      </c>
      <c r="B3077" s="13" t="s">
        <v>3552</v>
      </c>
      <c r="C3077" s="14" t="n">
        <v>45942</v>
      </c>
      <c r="D3077" s="15" t="n">
        <v>44.76</v>
      </c>
    </row>
    <row r="3078" customFormat="false" ht="15" hidden="false" customHeight="false" outlineLevel="0" collapsed="false">
      <c r="A3078" s="13" t="s">
        <v>4514</v>
      </c>
      <c r="B3078" s="13" t="s">
        <v>4515</v>
      </c>
      <c r="C3078" s="14" t="n">
        <v>45942</v>
      </c>
      <c r="D3078" s="15" t="n">
        <v>11.69</v>
      </c>
    </row>
    <row r="3079" customFormat="false" ht="15" hidden="false" customHeight="false" outlineLevel="0" collapsed="false">
      <c r="A3079" s="13" t="s">
        <v>4516</v>
      </c>
      <c r="B3079" s="13" t="s">
        <v>2657</v>
      </c>
      <c r="C3079" s="14" t="n">
        <v>45942</v>
      </c>
      <c r="D3079" s="15" t="n">
        <v>35.9</v>
      </c>
    </row>
    <row r="3080" customFormat="false" ht="15" hidden="false" customHeight="false" outlineLevel="0" collapsed="false">
      <c r="A3080" s="13" t="s">
        <v>4517</v>
      </c>
      <c r="B3080" s="13" t="s">
        <v>400</v>
      </c>
      <c r="C3080" s="14" t="n">
        <v>45942</v>
      </c>
      <c r="D3080" s="15" t="n">
        <v>78.82</v>
      </c>
    </row>
    <row r="3081" customFormat="false" ht="15" hidden="false" customHeight="false" outlineLevel="0" collapsed="false">
      <c r="A3081" s="13" t="s">
        <v>4518</v>
      </c>
      <c r="B3081" s="13" t="s">
        <v>1907</v>
      </c>
      <c r="C3081" s="14" t="n">
        <v>45942</v>
      </c>
      <c r="D3081" s="15" t="n">
        <v>60.76</v>
      </c>
    </row>
    <row r="3082" customFormat="false" ht="15" hidden="false" customHeight="false" outlineLevel="0" collapsed="false">
      <c r="A3082" s="13" t="s">
        <v>4519</v>
      </c>
      <c r="B3082" s="13" t="s">
        <v>4520</v>
      </c>
      <c r="C3082" s="14" t="n">
        <v>45942</v>
      </c>
      <c r="D3082" s="15" t="n">
        <v>16.1</v>
      </c>
    </row>
    <row r="3083" customFormat="false" ht="15" hidden="false" customHeight="false" outlineLevel="0" collapsed="false">
      <c r="A3083" s="13" t="s">
        <v>4521</v>
      </c>
      <c r="B3083" s="13" t="s">
        <v>4522</v>
      </c>
      <c r="C3083" s="14" t="n">
        <v>45942</v>
      </c>
      <c r="D3083" s="15" t="n">
        <v>15.24</v>
      </c>
    </row>
    <row r="3084" customFormat="false" ht="15" hidden="false" customHeight="false" outlineLevel="0" collapsed="false">
      <c r="A3084" s="13" t="s">
        <v>4523</v>
      </c>
      <c r="B3084" s="13" t="s">
        <v>4524</v>
      </c>
      <c r="C3084" s="14" t="n">
        <v>45942</v>
      </c>
      <c r="D3084" s="15" t="n">
        <v>26.94</v>
      </c>
    </row>
    <row r="3085" customFormat="false" ht="15" hidden="false" customHeight="false" outlineLevel="0" collapsed="false">
      <c r="A3085" s="13" t="s">
        <v>4525</v>
      </c>
      <c r="B3085" s="13" t="s">
        <v>4526</v>
      </c>
      <c r="C3085" s="14" t="n">
        <v>45942</v>
      </c>
      <c r="D3085" s="15" t="n">
        <v>42.31</v>
      </c>
    </row>
    <row r="3086" customFormat="false" ht="15" hidden="false" customHeight="false" outlineLevel="0" collapsed="false">
      <c r="A3086" s="13" t="s">
        <v>4527</v>
      </c>
      <c r="B3086" s="13" t="s">
        <v>922</v>
      </c>
      <c r="C3086" s="14" t="n">
        <v>45942</v>
      </c>
      <c r="D3086" s="15" t="n">
        <v>23.41</v>
      </c>
    </row>
    <row r="3087" customFormat="false" ht="15" hidden="false" customHeight="false" outlineLevel="0" collapsed="false">
      <c r="A3087" s="13" t="s">
        <v>4528</v>
      </c>
      <c r="B3087" s="13" t="s">
        <v>4529</v>
      </c>
      <c r="C3087" s="14" t="n">
        <v>45943</v>
      </c>
      <c r="D3087" s="15" t="n">
        <v>26.41</v>
      </c>
    </row>
    <row r="3088" customFormat="false" ht="15" hidden="false" customHeight="false" outlineLevel="0" collapsed="false">
      <c r="A3088" s="13" t="s">
        <v>4530</v>
      </c>
      <c r="B3088" s="13" t="s">
        <v>1727</v>
      </c>
      <c r="C3088" s="14" t="n">
        <v>45943</v>
      </c>
      <c r="D3088" s="15" t="n">
        <v>76.36</v>
      </c>
    </row>
    <row r="3089" customFormat="false" ht="15" hidden="false" customHeight="false" outlineLevel="0" collapsed="false">
      <c r="A3089" s="13" t="s">
        <v>4531</v>
      </c>
      <c r="B3089" s="13" t="s">
        <v>4532</v>
      </c>
      <c r="C3089" s="14" t="n">
        <v>45943</v>
      </c>
      <c r="D3089" s="15" t="n">
        <v>60.52</v>
      </c>
    </row>
    <row r="3090" customFormat="false" ht="15" hidden="false" customHeight="false" outlineLevel="0" collapsed="false">
      <c r="A3090" s="13" t="s">
        <v>4533</v>
      </c>
      <c r="B3090" s="13" t="s">
        <v>3653</v>
      </c>
      <c r="C3090" s="14" t="n">
        <v>45943</v>
      </c>
      <c r="D3090" s="15" t="n">
        <v>57.86</v>
      </c>
    </row>
    <row r="3091" customFormat="false" ht="15" hidden="false" customHeight="false" outlineLevel="0" collapsed="false">
      <c r="A3091" s="13" t="s">
        <v>4534</v>
      </c>
      <c r="B3091" s="13" t="s">
        <v>219</v>
      </c>
      <c r="C3091" s="14" t="n">
        <v>45943</v>
      </c>
      <c r="D3091" s="15" t="n">
        <v>65.42</v>
      </c>
    </row>
    <row r="3092" customFormat="false" ht="15" hidden="false" customHeight="false" outlineLevel="0" collapsed="false">
      <c r="A3092" s="13" t="s">
        <v>4535</v>
      </c>
      <c r="B3092" s="13" t="s">
        <v>1523</v>
      </c>
      <c r="C3092" s="14" t="n">
        <v>45943</v>
      </c>
      <c r="D3092" s="15" t="n">
        <v>58.56</v>
      </c>
    </row>
    <row r="3093" customFormat="false" ht="15" hidden="false" customHeight="false" outlineLevel="0" collapsed="false">
      <c r="A3093" s="13" t="s">
        <v>4536</v>
      </c>
      <c r="B3093" s="13" t="s">
        <v>1506</v>
      </c>
      <c r="C3093" s="14" t="n">
        <v>45943</v>
      </c>
      <c r="D3093" s="15" t="n">
        <v>38.02</v>
      </c>
    </row>
    <row r="3094" customFormat="false" ht="15" hidden="false" customHeight="false" outlineLevel="0" collapsed="false">
      <c r="A3094" s="13" t="s">
        <v>4537</v>
      </c>
      <c r="B3094" s="13" t="s">
        <v>3615</v>
      </c>
      <c r="C3094" s="14" t="n">
        <v>45943</v>
      </c>
      <c r="D3094" s="15" t="n">
        <v>25.81</v>
      </c>
    </row>
    <row r="3095" customFormat="false" ht="15" hidden="false" customHeight="false" outlineLevel="0" collapsed="false">
      <c r="A3095" s="13" t="s">
        <v>4538</v>
      </c>
      <c r="B3095" s="13" t="s">
        <v>1990</v>
      </c>
      <c r="C3095" s="14" t="n">
        <v>45944</v>
      </c>
      <c r="D3095" s="15" t="n">
        <v>63.82</v>
      </c>
    </row>
    <row r="3096" customFormat="false" ht="15" hidden="false" customHeight="false" outlineLevel="0" collapsed="false">
      <c r="A3096" s="13" t="s">
        <v>4539</v>
      </c>
      <c r="B3096" s="13" t="s">
        <v>1479</v>
      </c>
      <c r="C3096" s="14" t="n">
        <v>45944</v>
      </c>
      <c r="D3096" s="15" t="n">
        <v>34.21</v>
      </c>
    </row>
    <row r="3097" customFormat="false" ht="15" hidden="false" customHeight="false" outlineLevel="0" collapsed="false">
      <c r="A3097" s="13" t="s">
        <v>4540</v>
      </c>
      <c r="B3097" s="13" t="s">
        <v>2958</v>
      </c>
      <c r="C3097" s="14" t="n">
        <v>45944</v>
      </c>
      <c r="D3097" s="15" t="n">
        <v>46.27</v>
      </c>
    </row>
    <row r="3098" customFormat="false" ht="15" hidden="false" customHeight="false" outlineLevel="0" collapsed="false">
      <c r="A3098" s="13" t="s">
        <v>4541</v>
      </c>
      <c r="B3098" s="13" t="s">
        <v>4542</v>
      </c>
      <c r="C3098" s="14" t="n">
        <v>45944</v>
      </c>
      <c r="D3098" s="15" t="n">
        <v>24.28</v>
      </c>
    </row>
    <row r="3099" customFormat="false" ht="15" hidden="false" customHeight="false" outlineLevel="0" collapsed="false">
      <c r="A3099" s="13" t="s">
        <v>4543</v>
      </c>
      <c r="B3099" s="13" t="s">
        <v>4544</v>
      </c>
      <c r="C3099" s="14" t="n">
        <v>45944</v>
      </c>
      <c r="D3099" s="15" t="n">
        <v>35.32</v>
      </c>
    </row>
    <row r="3100" customFormat="false" ht="15" hidden="false" customHeight="false" outlineLevel="0" collapsed="false">
      <c r="A3100" s="13" t="s">
        <v>4545</v>
      </c>
      <c r="B3100" s="13" t="s">
        <v>2287</v>
      </c>
      <c r="C3100" s="14" t="n">
        <v>45944</v>
      </c>
      <c r="D3100" s="15" t="n">
        <v>18.42</v>
      </c>
    </row>
    <row r="3101" customFormat="false" ht="15" hidden="false" customHeight="false" outlineLevel="0" collapsed="false">
      <c r="A3101" s="13" t="s">
        <v>4546</v>
      </c>
      <c r="B3101" s="13" t="s">
        <v>2110</v>
      </c>
      <c r="C3101" s="14" t="n">
        <v>45944</v>
      </c>
      <c r="D3101" s="15" t="n">
        <v>54.2</v>
      </c>
    </row>
    <row r="3102" customFormat="false" ht="15" hidden="false" customHeight="false" outlineLevel="0" collapsed="false">
      <c r="A3102" s="13" t="s">
        <v>4547</v>
      </c>
      <c r="B3102" s="13" t="s">
        <v>4548</v>
      </c>
      <c r="C3102" s="14" t="n">
        <v>45944</v>
      </c>
      <c r="D3102" s="15" t="n">
        <v>16.3</v>
      </c>
    </row>
    <row r="3103" customFormat="false" ht="15" hidden="false" customHeight="false" outlineLevel="0" collapsed="false">
      <c r="A3103" s="13" t="s">
        <v>4549</v>
      </c>
      <c r="B3103" s="13" t="s">
        <v>4550</v>
      </c>
      <c r="C3103" s="14" t="n">
        <v>45944</v>
      </c>
      <c r="D3103" s="15" t="n">
        <v>41.49</v>
      </c>
    </row>
    <row r="3104" customFormat="false" ht="15" hidden="false" customHeight="false" outlineLevel="0" collapsed="false">
      <c r="A3104" s="13" t="s">
        <v>4551</v>
      </c>
      <c r="B3104" s="13" t="s">
        <v>3106</v>
      </c>
      <c r="C3104" s="14" t="n">
        <v>45945</v>
      </c>
      <c r="D3104" s="15" t="n">
        <v>53.56</v>
      </c>
    </row>
    <row r="3105" customFormat="false" ht="15" hidden="false" customHeight="false" outlineLevel="0" collapsed="false">
      <c r="A3105" s="13" t="s">
        <v>4552</v>
      </c>
      <c r="B3105" s="13" t="s">
        <v>1675</v>
      </c>
      <c r="C3105" s="14" t="n">
        <v>45945</v>
      </c>
      <c r="D3105" s="15" t="n">
        <v>15.1</v>
      </c>
    </row>
    <row r="3106" customFormat="false" ht="15" hidden="false" customHeight="false" outlineLevel="0" collapsed="false">
      <c r="A3106" s="13" t="s">
        <v>4553</v>
      </c>
      <c r="B3106" s="13" t="s">
        <v>450</v>
      </c>
      <c r="C3106" s="14" t="n">
        <v>45945</v>
      </c>
      <c r="D3106" s="15" t="n">
        <v>82.16</v>
      </c>
    </row>
    <row r="3107" customFormat="false" ht="15" hidden="false" customHeight="false" outlineLevel="0" collapsed="false">
      <c r="A3107" s="13" t="s">
        <v>4554</v>
      </c>
      <c r="B3107" s="13" t="s">
        <v>253</v>
      </c>
      <c r="C3107" s="14" t="n">
        <v>45945</v>
      </c>
      <c r="D3107" s="15" t="n">
        <v>68.52</v>
      </c>
    </row>
    <row r="3108" customFormat="false" ht="15" hidden="false" customHeight="false" outlineLevel="0" collapsed="false">
      <c r="A3108" s="13" t="s">
        <v>4555</v>
      </c>
      <c r="B3108" s="13" t="s">
        <v>4556</v>
      </c>
      <c r="C3108" s="14" t="n">
        <v>45945</v>
      </c>
      <c r="D3108" s="15" t="n">
        <v>35.62</v>
      </c>
    </row>
    <row r="3109" customFormat="false" ht="15" hidden="false" customHeight="false" outlineLevel="0" collapsed="false">
      <c r="A3109" s="13" t="s">
        <v>4557</v>
      </c>
      <c r="B3109" s="13" t="s">
        <v>4558</v>
      </c>
      <c r="C3109" s="14" t="n">
        <v>45946</v>
      </c>
      <c r="D3109" s="15" t="n">
        <v>32.65</v>
      </c>
    </row>
    <row r="3110" customFormat="false" ht="15" hidden="false" customHeight="false" outlineLevel="0" collapsed="false">
      <c r="A3110" s="13" t="s">
        <v>4559</v>
      </c>
      <c r="B3110" s="13" t="s">
        <v>4560</v>
      </c>
      <c r="C3110" s="14" t="n">
        <v>45946</v>
      </c>
      <c r="D3110" s="15" t="n">
        <v>61.42</v>
      </c>
    </row>
    <row r="3111" customFormat="false" ht="15" hidden="false" customHeight="false" outlineLevel="0" collapsed="false">
      <c r="A3111" s="13" t="s">
        <v>4561</v>
      </c>
      <c r="B3111" s="13" t="s">
        <v>3973</v>
      </c>
      <c r="C3111" s="14" t="n">
        <v>45946</v>
      </c>
      <c r="D3111" s="15" t="n">
        <v>76.33</v>
      </c>
    </row>
    <row r="3112" customFormat="false" ht="15" hidden="false" customHeight="false" outlineLevel="0" collapsed="false">
      <c r="A3112" s="13" t="s">
        <v>4562</v>
      </c>
      <c r="B3112" s="13" t="s">
        <v>4563</v>
      </c>
      <c r="C3112" s="14" t="n">
        <v>45946</v>
      </c>
      <c r="D3112" s="15" t="n">
        <v>22.35</v>
      </c>
    </row>
    <row r="3113" customFormat="false" ht="15" hidden="false" customHeight="false" outlineLevel="0" collapsed="false">
      <c r="A3113" s="13" t="s">
        <v>4564</v>
      </c>
      <c r="B3113" s="13" t="s">
        <v>4565</v>
      </c>
      <c r="C3113" s="14" t="n">
        <v>45946</v>
      </c>
      <c r="D3113" s="15" t="n">
        <v>50.32</v>
      </c>
    </row>
    <row r="3114" customFormat="false" ht="15" hidden="false" customHeight="false" outlineLevel="0" collapsed="false">
      <c r="A3114" s="13" t="s">
        <v>4566</v>
      </c>
      <c r="B3114" s="13" t="s">
        <v>2533</v>
      </c>
      <c r="C3114" s="14" t="n">
        <v>45946</v>
      </c>
      <c r="D3114" s="15" t="n">
        <v>43.4</v>
      </c>
    </row>
    <row r="3115" customFormat="false" ht="15" hidden="false" customHeight="false" outlineLevel="0" collapsed="false">
      <c r="A3115" s="13" t="s">
        <v>4567</v>
      </c>
      <c r="B3115" s="13" t="s">
        <v>4568</v>
      </c>
      <c r="C3115" s="14" t="n">
        <v>45946</v>
      </c>
      <c r="D3115" s="15" t="n">
        <v>33.83</v>
      </c>
    </row>
    <row r="3116" customFormat="false" ht="15" hidden="false" customHeight="false" outlineLevel="0" collapsed="false">
      <c r="A3116" s="13" t="s">
        <v>4569</v>
      </c>
      <c r="B3116" s="13" t="s">
        <v>3021</v>
      </c>
      <c r="C3116" s="14" t="n">
        <v>45947</v>
      </c>
      <c r="D3116" s="15" t="n">
        <v>26.55</v>
      </c>
    </row>
    <row r="3117" customFormat="false" ht="15" hidden="false" customHeight="false" outlineLevel="0" collapsed="false">
      <c r="A3117" s="13" t="s">
        <v>4570</v>
      </c>
      <c r="B3117" s="13" t="s">
        <v>3079</v>
      </c>
      <c r="C3117" s="14" t="n">
        <v>45947</v>
      </c>
      <c r="D3117" s="15" t="n">
        <v>43.16</v>
      </c>
    </row>
    <row r="3118" customFormat="false" ht="15" hidden="false" customHeight="false" outlineLevel="0" collapsed="false">
      <c r="A3118" s="13" t="s">
        <v>4571</v>
      </c>
      <c r="B3118" s="13" t="s">
        <v>2383</v>
      </c>
      <c r="C3118" s="14" t="n">
        <v>45947</v>
      </c>
      <c r="D3118" s="15" t="n">
        <v>15.9</v>
      </c>
    </row>
    <row r="3119" customFormat="false" ht="15" hidden="false" customHeight="false" outlineLevel="0" collapsed="false">
      <c r="A3119" s="13" t="s">
        <v>4572</v>
      </c>
      <c r="B3119" s="13" t="s">
        <v>4573</v>
      </c>
      <c r="C3119" s="14" t="n">
        <v>45947</v>
      </c>
      <c r="D3119" s="15" t="n">
        <v>21.98</v>
      </c>
    </row>
    <row r="3120" customFormat="false" ht="15" hidden="false" customHeight="false" outlineLevel="0" collapsed="false">
      <c r="A3120" s="13" t="s">
        <v>4574</v>
      </c>
      <c r="B3120" s="13" t="s">
        <v>138</v>
      </c>
      <c r="C3120" s="14" t="n">
        <v>45947</v>
      </c>
      <c r="D3120" s="15" t="n">
        <v>32.72</v>
      </c>
    </row>
    <row r="3121" customFormat="false" ht="15" hidden="false" customHeight="false" outlineLevel="0" collapsed="false">
      <c r="A3121" s="13" t="s">
        <v>4575</v>
      </c>
      <c r="B3121" s="13" t="s">
        <v>1911</v>
      </c>
      <c r="C3121" s="14" t="n">
        <v>45947</v>
      </c>
      <c r="D3121" s="15" t="n">
        <v>37.39</v>
      </c>
    </row>
    <row r="3122" customFormat="false" ht="15" hidden="false" customHeight="false" outlineLevel="0" collapsed="false">
      <c r="A3122" s="13" t="s">
        <v>4576</v>
      </c>
      <c r="B3122" s="13" t="s">
        <v>3948</v>
      </c>
      <c r="C3122" s="14" t="n">
        <v>45947</v>
      </c>
      <c r="D3122" s="15" t="n">
        <v>30.35</v>
      </c>
    </row>
    <row r="3123" customFormat="false" ht="15" hidden="false" customHeight="false" outlineLevel="0" collapsed="false">
      <c r="A3123" s="13" t="s">
        <v>4577</v>
      </c>
      <c r="B3123" s="13" t="s">
        <v>4026</v>
      </c>
      <c r="C3123" s="14" t="n">
        <v>45947</v>
      </c>
      <c r="D3123" s="15" t="n">
        <v>49.11</v>
      </c>
    </row>
    <row r="3124" customFormat="false" ht="15" hidden="false" customHeight="false" outlineLevel="0" collapsed="false">
      <c r="A3124" s="13" t="s">
        <v>4578</v>
      </c>
      <c r="B3124" s="13" t="s">
        <v>3886</v>
      </c>
      <c r="C3124" s="14" t="n">
        <v>45948</v>
      </c>
      <c r="D3124" s="15" t="n">
        <v>44.99</v>
      </c>
    </row>
    <row r="3125" customFormat="false" ht="15" hidden="false" customHeight="false" outlineLevel="0" collapsed="false">
      <c r="A3125" s="13" t="s">
        <v>4579</v>
      </c>
      <c r="B3125" s="13" t="s">
        <v>3766</v>
      </c>
      <c r="C3125" s="14" t="n">
        <v>45948</v>
      </c>
      <c r="D3125" s="15" t="n">
        <v>49.83</v>
      </c>
    </row>
    <row r="3126" customFormat="false" ht="15" hidden="false" customHeight="false" outlineLevel="0" collapsed="false">
      <c r="A3126" s="13" t="s">
        <v>4580</v>
      </c>
      <c r="B3126" s="13" t="s">
        <v>1895</v>
      </c>
      <c r="C3126" s="14" t="n">
        <v>45948</v>
      </c>
      <c r="D3126" s="15" t="n">
        <v>53.24</v>
      </c>
    </row>
    <row r="3127" customFormat="false" ht="15" hidden="false" customHeight="false" outlineLevel="0" collapsed="false">
      <c r="A3127" s="13" t="s">
        <v>4581</v>
      </c>
      <c r="B3127" s="13" t="s">
        <v>2199</v>
      </c>
      <c r="C3127" s="14" t="n">
        <v>45948</v>
      </c>
      <c r="D3127" s="15" t="n">
        <v>44.44</v>
      </c>
    </row>
    <row r="3128" customFormat="false" ht="15" hidden="false" customHeight="false" outlineLevel="0" collapsed="false">
      <c r="A3128" s="13" t="s">
        <v>4582</v>
      </c>
      <c r="B3128" s="13" t="s">
        <v>3718</v>
      </c>
      <c r="C3128" s="14" t="n">
        <v>45948</v>
      </c>
      <c r="D3128" s="15" t="n">
        <v>36.27</v>
      </c>
    </row>
    <row r="3129" customFormat="false" ht="15" hidden="false" customHeight="false" outlineLevel="0" collapsed="false">
      <c r="A3129" s="13" t="s">
        <v>4583</v>
      </c>
      <c r="B3129" s="13" t="s">
        <v>4584</v>
      </c>
      <c r="C3129" s="14" t="n">
        <v>45948</v>
      </c>
      <c r="D3129" s="15" t="n">
        <v>32.48</v>
      </c>
    </row>
    <row r="3130" customFormat="false" ht="15" hidden="false" customHeight="false" outlineLevel="0" collapsed="false">
      <c r="A3130" s="13" t="s">
        <v>4585</v>
      </c>
      <c r="B3130" s="13" t="s">
        <v>1408</v>
      </c>
      <c r="C3130" s="14" t="n">
        <v>45948</v>
      </c>
      <c r="D3130" s="15" t="n">
        <v>44</v>
      </c>
    </row>
    <row r="3131" customFormat="false" ht="15" hidden="false" customHeight="false" outlineLevel="0" collapsed="false">
      <c r="A3131" s="13" t="s">
        <v>4586</v>
      </c>
      <c r="B3131" s="13" t="s">
        <v>4587</v>
      </c>
      <c r="C3131" s="14" t="n">
        <v>45948</v>
      </c>
      <c r="D3131" s="15" t="n">
        <v>25.08</v>
      </c>
    </row>
    <row r="3132" customFormat="false" ht="15" hidden="false" customHeight="false" outlineLevel="0" collapsed="false">
      <c r="A3132" s="13" t="s">
        <v>4588</v>
      </c>
      <c r="B3132" s="13" t="s">
        <v>3246</v>
      </c>
      <c r="C3132" s="14" t="n">
        <v>45948</v>
      </c>
      <c r="D3132" s="15" t="n">
        <v>42.72</v>
      </c>
    </row>
    <row r="3133" customFormat="false" ht="15" hidden="false" customHeight="false" outlineLevel="0" collapsed="false">
      <c r="A3133" s="13" t="s">
        <v>4589</v>
      </c>
      <c r="B3133" s="13" t="s">
        <v>4590</v>
      </c>
      <c r="C3133" s="14" t="n">
        <v>45948</v>
      </c>
      <c r="D3133" s="15" t="n">
        <v>41.09</v>
      </c>
    </row>
    <row r="3134" customFormat="false" ht="15" hidden="false" customHeight="false" outlineLevel="0" collapsed="false">
      <c r="A3134" s="13" t="s">
        <v>4591</v>
      </c>
      <c r="B3134" s="13" t="s">
        <v>4592</v>
      </c>
      <c r="C3134" s="14" t="n">
        <v>45948</v>
      </c>
      <c r="D3134" s="15" t="n">
        <v>27.29</v>
      </c>
    </row>
    <row r="3135" customFormat="false" ht="15" hidden="false" customHeight="false" outlineLevel="0" collapsed="false">
      <c r="A3135" s="13" t="s">
        <v>4593</v>
      </c>
      <c r="B3135" s="13" t="s">
        <v>4594</v>
      </c>
      <c r="C3135" s="14" t="n">
        <v>45948</v>
      </c>
      <c r="D3135" s="15" t="n">
        <v>38.5</v>
      </c>
    </row>
    <row r="3136" customFormat="false" ht="15" hidden="false" customHeight="false" outlineLevel="0" collapsed="false">
      <c r="A3136" s="13" t="s">
        <v>4595</v>
      </c>
      <c r="B3136" s="13" t="s">
        <v>1957</v>
      </c>
      <c r="C3136" s="14" t="n">
        <v>45948</v>
      </c>
      <c r="D3136" s="15" t="n">
        <v>56.4</v>
      </c>
    </row>
    <row r="3137" customFormat="false" ht="15" hidden="false" customHeight="false" outlineLevel="0" collapsed="false">
      <c r="A3137" s="13" t="s">
        <v>4596</v>
      </c>
      <c r="B3137" s="13" t="s">
        <v>4597</v>
      </c>
      <c r="C3137" s="14" t="n">
        <v>45949</v>
      </c>
      <c r="D3137" s="15" t="n">
        <v>21.22</v>
      </c>
    </row>
    <row r="3138" customFormat="false" ht="15" hidden="false" customHeight="false" outlineLevel="0" collapsed="false">
      <c r="A3138" s="13" t="s">
        <v>4598</v>
      </c>
      <c r="B3138" s="13" t="s">
        <v>198</v>
      </c>
      <c r="C3138" s="14" t="n">
        <v>45949</v>
      </c>
      <c r="D3138" s="15" t="n">
        <v>79.78</v>
      </c>
    </row>
    <row r="3139" customFormat="false" ht="15" hidden="false" customHeight="false" outlineLevel="0" collapsed="false">
      <c r="A3139" s="13" t="s">
        <v>4599</v>
      </c>
      <c r="B3139" s="13" t="s">
        <v>1693</v>
      </c>
      <c r="C3139" s="14" t="n">
        <v>45949</v>
      </c>
      <c r="D3139" s="15" t="n">
        <v>22.41</v>
      </c>
    </row>
    <row r="3140" customFormat="false" ht="15" hidden="false" customHeight="false" outlineLevel="0" collapsed="false">
      <c r="A3140" s="13" t="s">
        <v>4600</v>
      </c>
      <c r="B3140" s="13" t="s">
        <v>824</v>
      </c>
      <c r="C3140" s="14" t="n">
        <v>45949</v>
      </c>
      <c r="D3140" s="15" t="n">
        <v>99.48</v>
      </c>
    </row>
    <row r="3141" customFormat="false" ht="15" hidden="false" customHeight="false" outlineLevel="0" collapsed="false">
      <c r="A3141" s="13" t="s">
        <v>4601</v>
      </c>
      <c r="B3141" s="13" t="s">
        <v>3999</v>
      </c>
      <c r="C3141" s="14" t="n">
        <v>45949</v>
      </c>
      <c r="D3141" s="15" t="n">
        <v>38.24</v>
      </c>
    </row>
    <row r="3142" customFormat="false" ht="15" hidden="false" customHeight="false" outlineLevel="0" collapsed="false">
      <c r="A3142" s="13" t="s">
        <v>4602</v>
      </c>
      <c r="B3142" s="13" t="s">
        <v>42</v>
      </c>
      <c r="C3142" s="14" t="n">
        <v>45949</v>
      </c>
      <c r="D3142" s="15" t="n">
        <v>43.58</v>
      </c>
    </row>
    <row r="3143" customFormat="false" ht="15" hidden="false" customHeight="false" outlineLevel="0" collapsed="false">
      <c r="A3143" s="13" t="s">
        <v>4603</v>
      </c>
      <c r="B3143" s="13" t="s">
        <v>480</v>
      </c>
      <c r="C3143" s="14" t="n">
        <v>45949</v>
      </c>
      <c r="D3143" s="15" t="n">
        <v>64.64</v>
      </c>
    </row>
    <row r="3144" customFormat="false" ht="15" hidden="false" customHeight="false" outlineLevel="0" collapsed="false">
      <c r="A3144" s="13" t="s">
        <v>4604</v>
      </c>
      <c r="B3144" s="13" t="s">
        <v>902</v>
      </c>
      <c r="C3144" s="14" t="n">
        <v>45949</v>
      </c>
      <c r="D3144" s="15" t="n">
        <v>50.53</v>
      </c>
    </row>
    <row r="3145" customFormat="false" ht="15" hidden="false" customHeight="false" outlineLevel="0" collapsed="false">
      <c r="A3145" s="13" t="s">
        <v>4605</v>
      </c>
      <c r="B3145" s="13" t="s">
        <v>1535</v>
      </c>
      <c r="C3145" s="14" t="n">
        <v>45949</v>
      </c>
      <c r="D3145" s="15" t="n">
        <v>23.67</v>
      </c>
    </row>
    <row r="3146" customFormat="false" ht="15" hidden="false" customHeight="false" outlineLevel="0" collapsed="false">
      <c r="A3146" s="13" t="s">
        <v>4606</v>
      </c>
      <c r="B3146" s="13" t="s">
        <v>2038</v>
      </c>
      <c r="C3146" s="14" t="n">
        <v>45949</v>
      </c>
      <c r="D3146" s="15" t="n">
        <v>91.35</v>
      </c>
    </row>
    <row r="3147" customFormat="false" ht="15" hidden="false" customHeight="false" outlineLevel="0" collapsed="false">
      <c r="A3147" s="13" t="s">
        <v>4607</v>
      </c>
      <c r="B3147" s="13" t="s">
        <v>4608</v>
      </c>
      <c r="C3147" s="14" t="n">
        <v>45950</v>
      </c>
      <c r="D3147" s="15" t="n">
        <v>27.62</v>
      </c>
    </row>
    <row r="3148" customFormat="false" ht="15" hidden="false" customHeight="false" outlineLevel="0" collapsed="false">
      <c r="A3148" s="13" t="s">
        <v>4609</v>
      </c>
      <c r="B3148" s="13" t="s">
        <v>2760</v>
      </c>
      <c r="C3148" s="14" t="n">
        <v>45950</v>
      </c>
      <c r="D3148" s="15" t="n">
        <v>26.79</v>
      </c>
    </row>
    <row r="3149" customFormat="false" ht="15" hidden="false" customHeight="false" outlineLevel="0" collapsed="false">
      <c r="A3149" s="13" t="s">
        <v>4610</v>
      </c>
      <c r="B3149" s="13" t="s">
        <v>1481</v>
      </c>
      <c r="C3149" s="14" t="n">
        <v>45950</v>
      </c>
      <c r="D3149" s="15" t="n">
        <v>39.22</v>
      </c>
    </row>
    <row r="3150" customFormat="false" ht="15" hidden="false" customHeight="false" outlineLevel="0" collapsed="false">
      <c r="A3150" s="13" t="s">
        <v>4611</v>
      </c>
      <c r="B3150" s="13" t="s">
        <v>4612</v>
      </c>
      <c r="C3150" s="14" t="n">
        <v>45950</v>
      </c>
      <c r="D3150" s="15" t="n">
        <v>21.68</v>
      </c>
    </row>
    <row r="3151" customFormat="false" ht="15" hidden="false" customHeight="false" outlineLevel="0" collapsed="false">
      <c r="A3151" s="13" t="s">
        <v>4613</v>
      </c>
      <c r="B3151" s="13" t="s">
        <v>4614</v>
      </c>
      <c r="C3151" s="14" t="n">
        <v>45950</v>
      </c>
      <c r="D3151" s="15" t="n">
        <v>17.99</v>
      </c>
    </row>
    <row r="3152" customFormat="false" ht="15" hidden="false" customHeight="false" outlineLevel="0" collapsed="false">
      <c r="A3152" s="13" t="s">
        <v>4615</v>
      </c>
      <c r="B3152" s="13" t="s">
        <v>519</v>
      </c>
      <c r="C3152" s="14" t="n">
        <v>45950</v>
      </c>
      <c r="D3152" s="15" t="n">
        <v>46.84</v>
      </c>
    </row>
    <row r="3153" customFormat="false" ht="15" hidden="false" customHeight="false" outlineLevel="0" collapsed="false">
      <c r="A3153" s="13" t="s">
        <v>4616</v>
      </c>
      <c r="B3153" s="13" t="s">
        <v>3254</v>
      </c>
      <c r="C3153" s="14" t="n">
        <v>45950</v>
      </c>
      <c r="D3153" s="15" t="n">
        <v>22.5</v>
      </c>
    </row>
    <row r="3154" customFormat="false" ht="15" hidden="false" customHeight="false" outlineLevel="0" collapsed="false">
      <c r="A3154" s="13" t="s">
        <v>4617</v>
      </c>
      <c r="B3154" s="13" t="s">
        <v>2059</v>
      </c>
      <c r="C3154" s="14" t="n">
        <v>45950</v>
      </c>
      <c r="D3154" s="15" t="n">
        <v>57.75</v>
      </c>
    </row>
    <row r="3155" customFormat="false" ht="15" hidden="false" customHeight="false" outlineLevel="0" collapsed="false">
      <c r="A3155" s="13" t="s">
        <v>4618</v>
      </c>
      <c r="B3155" s="13" t="s">
        <v>4619</v>
      </c>
      <c r="C3155" s="14" t="n">
        <v>45950</v>
      </c>
      <c r="D3155" s="15" t="n">
        <v>49.19</v>
      </c>
    </row>
    <row r="3156" customFormat="false" ht="15" hidden="false" customHeight="false" outlineLevel="0" collapsed="false">
      <c r="A3156" s="13" t="s">
        <v>4620</v>
      </c>
      <c r="B3156" s="13" t="s">
        <v>949</v>
      </c>
      <c r="C3156" s="14" t="n">
        <v>45950</v>
      </c>
      <c r="D3156" s="15" t="n">
        <v>29.78</v>
      </c>
    </row>
    <row r="3157" customFormat="false" ht="15" hidden="false" customHeight="false" outlineLevel="0" collapsed="false">
      <c r="A3157" s="13" t="s">
        <v>4621</v>
      </c>
      <c r="B3157" s="13" t="s">
        <v>482</v>
      </c>
      <c r="C3157" s="14" t="n">
        <v>45950</v>
      </c>
      <c r="D3157" s="15" t="n">
        <v>31.22</v>
      </c>
    </row>
    <row r="3158" customFormat="false" ht="15" hidden="false" customHeight="false" outlineLevel="0" collapsed="false">
      <c r="A3158" s="13" t="s">
        <v>4622</v>
      </c>
      <c r="B3158" s="13" t="s">
        <v>4623</v>
      </c>
      <c r="C3158" s="14" t="n">
        <v>45950</v>
      </c>
      <c r="D3158" s="15" t="n">
        <v>42.36</v>
      </c>
    </row>
    <row r="3159" customFormat="false" ht="15" hidden="false" customHeight="false" outlineLevel="0" collapsed="false">
      <c r="A3159" s="13" t="s">
        <v>4624</v>
      </c>
      <c r="B3159" s="13" t="s">
        <v>1987</v>
      </c>
      <c r="C3159" s="14" t="n">
        <v>45951</v>
      </c>
      <c r="D3159" s="15" t="n">
        <v>27.91</v>
      </c>
    </row>
    <row r="3160" customFormat="false" ht="15" hidden="false" customHeight="false" outlineLevel="0" collapsed="false">
      <c r="A3160" s="13" t="s">
        <v>4625</v>
      </c>
      <c r="B3160" s="13" t="s">
        <v>3585</v>
      </c>
      <c r="C3160" s="14" t="n">
        <v>45951</v>
      </c>
      <c r="D3160" s="15" t="n">
        <v>24.55</v>
      </c>
    </row>
    <row r="3161" customFormat="false" ht="15" hidden="false" customHeight="false" outlineLevel="0" collapsed="false">
      <c r="A3161" s="13" t="s">
        <v>4626</v>
      </c>
      <c r="B3161" s="13" t="s">
        <v>4627</v>
      </c>
      <c r="C3161" s="14" t="n">
        <v>45951</v>
      </c>
      <c r="D3161" s="15" t="n">
        <v>31.45</v>
      </c>
    </row>
    <row r="3162" customFormat="false" ht="15" hidden="false" customHeight="false" outlineLevel="0" collapsed="false">
      <c r="A3162" s="13" t="s">
        <v>4628</v>
      </c>
      <c r="B3162" s="13" t="s">
        <v>2941</v>
      </c>
      <c r="C3162" s="14" t="n">
        <v>45951</v>
      </c>
      <c r="D3162" s="15" t="n">
        <v>52.91</v>
      </c>
    </row>
    <row r="3163" customFormat="false" ht="15" hidden="false" customHeight="false" outlineLevel="0" collapsed="false">
      <c r="A3163" s="13" t="s">
        <v>4629</v>
      </c>
      <c r="B3163" s="13" t="s">
        <v>4630</v>
      </c>
      <c r="C3163" s="14" t="n">
        <v>45951</v>
      </c>
      <c r="D3163" s="15" t="n">
        <v>39.9</v>
      </c>
    </row>
    <row r="3164" customFormat="false" ht="15" hidden="false" customHeight="false" outlineLevel="0" collapsed="false">
      <c r="A3164" s="13" t="s">
        <v>4631</v>
      </c>
      <c r="B3164" s="13" t="s">
        <v>1595</v>
      </c>
      <c r="C3164" s="14" t="n">
        <v>45951</v>
      </c>
      <c r="D3164" s="15" t="n">
        <v>51.27</v>
      </c>
    </row>
    <row r="3165" customFormat="false" ht="15" hidden="false" customHeight="false" outlineLevel="0" collapsed="false">
      <c r="A3165" s="13" t="s">
        <v>4632</v>
      </c>
      <c r="B3165" s="13" t="s">
        <v>3832</v>
      </c>
      <c r="C3165" s="14" t="n">
        <v>45951</v>
      </c>
      <c r="D3165" s="15" t="n">
        <v>29.83</v>
      </c>
    </row>
    <row r="3166" customFormat="false" ht="15" hidden="false" customHeight="false" outlineLevel="0" collapsed="false">
      <c r="A3166" s="13" t="s">
        <v>4633</v>
      </c>
      <c r="B3166" s="13" t="s">
        <v>4634</v>
      </c>
      <c r="C3166" s="14" t="n">
        <v>45951</v>
      </c>
      <c r="D3166" s="15" t="n">
        <v>28.3</v>
      </c>
    </row>
    <row r="3167" customFormat="false" ht="15" hidden="false" customHeight="false" outlineLevel="0" collapsed="false">
      <c r="A3167" s="13" t="s">
        <v>4635</v>
      </c>
      <c r="B3167" s="13" t="s">
        <v>1869</v>
      </c>
      <c r="C3167" s="14" t="n">
        <v>45951</v>
      </c>
      <c r="D3167" s="15" t="n">
        <v>29.07</v>
      </c>
    </row>
    <row r="3168" customFormat="false" ht="15" hidden="false" customHeight="false" outlineLevel="0" collapsed="false">
      <c r="A3168" s="13" t="s">
        <v>4636</v>
      </c>
      <c r="B3168" s="13" t="s">
        <v>3661</v>
      </c>
      <c r="C3168" s="14" t="n">
        <v>45951</v>
      </c>
      <c r="D3168" s="15" t="n">
        <v>25.14</v>
      </c>
    </row>
    <row r="3169" customFormat="false" ht="15" hidden="false" customHeight="false" outlineLevel="0" collapsed="false">
      <c r="A3169" s="13" t="s">
        <v>4637</v>
      </c>
      <c r="B3169" s="13" t="s">
        <v>1734</v>
      </c>
      <c r="C3169" s="14" t="n">
        <v>45951</v>
      </c>
      <c r="D3169" s="15" t="n">
        <v>31.47</v>
      </c>
    </row>
    <row r="3170" customFormat="false" ht="15" hidden="false" customHeight="false" outlineLevel="0" collapsed="false">
      <c r="A3170" s="13" t="s">
        <v>4638</v>
      </c>
      <c r="B3170" s="13" t="s">
        <v>1041</v>
      </c>
      <c r="C3170" s="14" t="n">
        <v>45951</v>
      </c>
      <c r="D3170" s="15" t="n">
        <v>70.24</v>
      </c>
    </row>
    <row r="3171" customFormat="false" ht="15" hidden="false" customHeight="false" outlineLevel="0" collapsed="false">
      <c r="A3171" s="13" t="s">
        <v>4639</v>
      </c>
      <c r="B3171" s="13" t="s">
        <v>2113</v>
      </c>
      <c r="C3171" s="14" t="n">
        <v>45951</v>
      </c>
      <c r="D3171" s="15" t="n">
        <v>44.03</v>
      </c>
    </row>
    <row r="3172" customFormat="false" ht="15" hidden="false" customHeight="false" outlineLevel="0" collapsed="false">
      <c r="A3172" s="13" t="s">
        <v>4640</v>
      </c>
      <c r="B3172" s="13" t="s">
        <v>4244</v>
      </c>
      <c r="C3172" s="14" t="n">
        <v>45952</v>
      </c>
      <c r="D3172" s="15" t="n">
        <v>49.2</v>
      </c>
    </row>
    <row r="3173" customFormat="false" ht="15" hidden="false" customHeight="false" outlineLevel="0" collapsed="false">
      <c r="A3173" s="13" t="s">
        <v>4641</v>
      </c>
      <c r="B3173" s="13" t="s">
        <v>2046</v>
      </c>
      <c r="C3173" s="14" t="n">
        <v>45952</v>
      </c>
      <c r="D3173" s="15" t="n">
        <v>51.59</v>
      </c>
    </row>
    <row r="3174" customFormat="false" ht="15" hidden="false" customHeight="false" outlineLevel="0" collapsed="false">
      <c r="A3174" s="13" t="s">
        <v>4642</v>
      </c>
      <c r="B3174" s="13" t="s">
        <v>1107</v>
      </c>
      <c r="C3174" s="14" t="n">
        <v>45952</v>
      </c>
      <c r="D3174" s="15" t="n">
        <v>20.65</v>
      </c>
    </row>
    <row r="3175" customFormat="false" ht="15" hidden="false" customHeight="false" outlineLevel="0" collapsed="false">
      <c r="A3175" s="13" t="s">
        <v>4643</v>
      </c>
      <c r="B3175" s="13" t="s">
        <v>3372</v>
      </c>
      <c r="C3175" s="14" t="n">
        <v>45952</v>
      </c>
      <c r="D3175" s="15" t="n">
        <v>20.77</v>
      </c>
    </row>
    <row r="3176" customFormat="false" ht="15" hidden="false" customHeight="false" outlineLevel="0" collapsed="false">
      <c r="A3176" s="13" t="s">
        <v>4644</v>
      </c>
      <c r="B3176" s="13" t="s">
        <v>3683</v>
      </c>
      <c r="C3176" s="14" t="n">
        <v>45952</v>
      </c>
      <c r="D3176" s="15" t="n">
        <v>24.97</v>
      </c>
    </row>
    <row r="3177" customFormat="false" ht="15" hidden="false" customHeight="false" outlineLevel="0" collapsed="false">
      <c r="A3177" s="13" t="s">
        <v>4645</v>
      </c>
      <c r="B3177" s="13" t="s">
        <v>4646</v>
      </c>
      <c r="C3177" s="14" t="n">
        <v>45952</v>
      </c>
      <c r="D3177" s="15" t="n">
        <v>14.79</v>
      </c>
    </row>
    <row r="3178" customFormat="false" ht="15" hidden="false" customHeight="false" outlineLevel="0" collapsed="false">
      <c r="A3178" s="13" t="s">
        <v>4647</v>
      </c>
      <c r="B3178" s="13" t="s">
        <v>2457</v>
      </c>
      <c r="C3178" s="14" t="n">
        <v>45952</v>
      </c>
      <c r="D3178" s="15" t="n">
        <v>39.9</v>
      </c>
    </row>
    <row r="3179" customFormat="false" ht="15" hidden="false" customHeight="false" outlineLevel="0" collapsed="false">
      <c r="A3179" s="13" t="s">
        <v>4648</v>
      </c>
      <c r="B3179" s="13" t="s">
        <v>3634</v>
      </c>
      <c r="C3179" s="14" t="n">
        <v>45953</v>
      </c>
      <c r="D3179" s="15" t="n">
        <v>74.28</v>
      </c>
    </row>
    <row r="3180" customFormat="false" ht="15" hidden="false" customHeight="false" outlineLevel="0" collapsed="false">
      <c r="A3180" s="13" t="s">
        <v>4649</v>
      </c>
      <c r="B3180" s="13" t="s">
        <v>658</v>
      </c>
      <c r="C3180" s="14" t="n">
        <v>45953</v>
      </c>
      <c r="D3180" s="15" t="n">
        <v>50.8</v>
      </c>
    </row>
    <row r="3181" customFormat="false" ht="15" hidden="false" customHeight="false" outlineLevel="0" collapsed="false">
      <c r="A3181" s="13" t="s">
        <v>4650</v>
      </c>
      <c r="B3181" s="13" t="s">
        <v>4187</v>
      </c>
      <c r="C3181" s="14" t="n">
        <v>45953</v>
      </c>
      <c r="D3181" s="15" t="n">
        <v>34.84</v>
      </c>
    </row>
    <row r="3182" customFormat="false" ht="15" hidden="false" customHeight="false" outlineLevel="0" collapsed="false">
      <c r="A3182" s="13" t="s">
        <v>4651</v>
      </c>
      <c r="B3182" s="13" t="s">
        <v>486</v>
      </c>
      <c r="C3182" s="14" t="n">
        <v>45953</v>
      </c>
      <c r="D3182" s="15" t="n">
        <v>22.51</v>
      </c>
    </row>
    <row r="3183" customFormat="false" ht="15" hidden="false" customHeight="false" outlineLevel="0" collapsed="false">
      <c r="A3183" s="13" t="s">
        <v>4652</v>
      </c>
      <c r="B3183" s="13" t="s">
        <v>4653</v>
      </c>
      <c r="C3183" s="14" t="n">
        <v>45953</v>
      </c>
      <c r="D3183" s="15" t="n">
        <v>47.56</v>
      </c>
    </row>
    <row r="3184" customFormat="false" ht="15" hidden="false" customHeight="false" outlineLevel="0" collapsed="false">
      <c r="A3184" s="13" t="s">
        <v>4654</v>
      </c>
      <c r="B3184" s="13" t="s">
        <v>4655</v>
      </c>
      <c r="C3184" s="14" t="n">
        <v>45953</v>
      </c>
      <c r="D3184" s="15" t="n">
        <v>28.94</v>
      </c>
    </row>
    <row r="3185" customFormat="false" ht="15" hidden="false" customHeight="false" outlineLevel="0" collapsed="false">
      <c r="A3185" s="13" t="s">
        <v>4656</v>
      </c>
      <c r="B3185" s="13" t="s">
        <v>2075</v>
      </c>
      <c r="C3185" s="14" t="n">
        <v>45953</v>
      </c>
      <c r="D3185" s="15" t="n">
        <v>19.57</v>
      </c>
    </row>
    <row r="3186" customFormat="false" ht="15" hidden="false" customHeight="false" outlineLevel="0" collapsed="false">
      <c r="A3186" s="13" t="s">
        <v>4657</v>
      </c>
      <c r="B3186" s="13" t="s">
        <v>4658</v>
      </c>
      <c r="C3186" s="14" t="n">
        <v>45953</v>
      </c>
      <c r="D3186" s="15" t="n">
        <v>64.37</v>
      </c>
    </row>
    <row r="3187" customFormat="false" ht="15" hidden="false" customHeight="false" outlineLevel="0" collapsed="false">
      <c r="A3187" s="13" t="s">
        <v>4659</v>
      </c>
      <c r="B3187" s="13" t="s">
        <v>4660</v>
      </c>
      <c r="C3187" s="14" t="n">
        <v>45954</v>
      </c>
      <c r="D3187" s="15" t="n">
        <v>30.77</v>
      </c>
    </row>
    <row r="3188" customFormat="false" ht="15" hidden="false" customHeight="false" outlineLevel="0" collapsed="false">
      <c r="A3188" s="13" t="s">
        <v>4661</v>
      </c>
      <c r="B3188" s="13" t="s">
        <v>1688</v>
      </c>
      <c r="C3188" s="14" t="n">
        <v>45954</v>
      </c>
      <c r="D3188" s="15" t="n">
        <v>55.07</v>
      </c>
    </row>
    <row r="3189" customFormat="false" ht="15" hidden="false" customHeight="false" outlineLevel="0" collapsed="false">
      <c r="A3189" s="13" t="s">
        <v>4662</v>
      </c>
      <c r="B3189" s="13" t="s">
        <v>4663</v>
      </c>
      <c r="C3189" s="14" t="n">
        <v>45954</v>
      </c>
      <c r="D3189" s="15" t="n">
        <v>22.37</v>
      </c>
    </row>
    <row r="3190" customFormat="false" ht="15" hidden="false" customHeight="false" outlineLevel="0" collapsed="false">
      <c r="A3190" s="13" t="s">
        <v>4664</v>
      </c>
      <c r="B3190" s="13" t="s">
        <v>3312</v>
      </c>
      <c r="C3190" s="14" t="n">
        <v>45954</v>
      </c>
      <c r="D3190" s="15" t="n">
        <v>22.39</v>
      </c>
    </row>
    <row r="3191" customFormat="false" ht="15" hidden="false" customHeight="false" outlineLevel="0" collapsed="false">
      <c r="A3191" s="13" t="s">
        <v>4665</v>
      </c>
      <c r="B3191" s="13" t="s">
        <v>472</v>
      </c>
      <c r="C3191" s="14" t="n">
        <v>45954</v>
      </c>
      <c r="D3191" s="15" t="n">
        <v>24.83</v>
      </c>
    </row>
    <row r="3192" customFormat="false" ht="15" hidden="false" customHeight="false" outlineLevel="0" collapsed="false">
      <c r="A3192" s="13" t="s">
        <v>4666</v>
      </c>
      <c r="B3192" s="13" t="s">
        <v>1938</v>
      </c>
      <c r="C3192" s="14" t="n">
        <v>45954</v>
      </c>
      <c r="D3192" s="15" t="n">
        <v>37.73</v>
      </c>
    </row>
    <row r="3193" customFormat="false" ht="15" hidden="false" customHeight="false" outlineLevel="0" collapsed="false">
      <c r="A3193" s="13" t="s">
        <v>4667</v>
      </c>
      <c r="B3193" s="13" t="s">
        <v>4668</v>
      </c>
      <c r="C3193" s="14" t="n">
        <v>45954</v>
      </c>
      <c r="D3193" s="15" t="n">
        <v>64.92</v>
      </c>
    </row>
    <row r="3194" customFormat="false" ht="15" hidden="false" customHeight="false" outlineLevel="0" collapsed="false">
      <c r="A3194" s="13" t="s">
        <v>4669</v>
      </c>
      <c r="B3194" s="13" t="s">
        <v>3732</v>
      </c>
      <c r="C3194" s="14" t="n">
        <v>45954</v>
      </c>
      <c r="D3194" s="15" t="n">
        <v>37.6</v>
      </c>
    </row>
    <row r="3195" customFormat="false" ht="15" hidden="false" customHeight="false" outlineLevel="0" collapsed="false">
      <c r="A3195" s="13" t="s">
        <v>4670</v>
      </c>
      <c r="B3195" s="13" t="s">
        <v>1854</v>
      </c>
      <c r="C3195" s="14" t="n">
        <v>45954</v>
      </c>
      <c r="D3195" s="15" t="n">
        <v>21.94</v>
      </c>
    </row>
    <row r="3196" customFormat="false" ht="15" hidden="false" customHeight="false" outlineLevel="0" collapsed="false">
      <c r="A3196" s="13" t="s">
        <v>4671</v>
      </c>
      <c r="B3196" s="13" t="s">
        <v>4672</v>
      </c>
      <c r="C3196" s="14" t="n">
        <v>45954</v>
      </c>
      <c r="D3196" s="15" t="n">
        <v>30.66</v>
      </c>
    </row>
    <row r="3197" customFormat="false" ht="15" hidden="false" customHeight="false" outlineLevel="0" collapsed="false">
      <c r="A3197" s="13" t="s">
        <v>4673</v>
      </c>
      <c r="B3197" s="13" t="s">
        <v>1457</v>
      </c>
      <c r="C3197" s="14" t="n">
        <v>45954</v>
      </c>
      <c r="D3197" s="15" t="n">
        <v>52.94</v>
      </c>
    </row>
    <row r="3198" customFormat="false" ht="15" hidden="false" customHeight="false" outlineLevel="0" collapsed="false">
      <c r="A3198" s="13" t="s">
        <v>4674</v>
      </c>
      <c r="B3198" s="13" t="s">
        <v>52</v>
      </c>
      <c r="C3198" s="14" t="n">
        <v>45954</v>
      </c>
      <c r="D3198" s="15" t="n">
        <v>46.9</v>
      </c>
    </row>
    <row r="3199" customFormat="false" ht="15" hidden="false" customHeight="false" outlineLevel="0" collapsed="false">
      <c r="A3199" s="13" t="s">
        <v>4675</v>
      </c>
      <c r="B3199" s="13" t="s">
        <v>458</v>
      </c>
      <c r="C3199" s="14" t="n">
        <v>45955</v>
      </c>
      <c r="D3199" s="15" t="n">
        <v>52.77</v>
      </c>
    </row>
    <row r="3200" customFormat="false" ht="15" hidden="false" customHeight="false" outlineLevel="0" collapsed="false">
      <c r="A3200" s="13" t="s">
        <v>4676</v>
      </c>
      <c r="B3200" s="13" t="s">
        <v>58</v>
      </c>
      <c r="C3200" s="14" t="n">
        <v>45955</v>
      </c>
      <c r="D3200" s="15" t="n">
        <v>68.09</v>
      </c>
    </row>
    <row r="3201" customFormat="false" ht="15" hidden="false" customHeight="false" outlineLevel="0" collapsed="false">
      <c r="A3201" s="13" t="s">
        <v>4677</v>
      </c>
      <c r="B3201" s="13" t="s">
        <v>4678</v>
      </c>
      <c r="C3201" s="14" t="n">
        <v>45955</v>
      </c>
      <c r="D3201" s="15" t="n">
        <v>24.64</v>
      </c>
    </row>
    <row r="3202" customFormat="false" ht="15" hidden="false" customHeight="false" outlineLevel="0" collapsed="false">
      <c r="A3202" s="13" t="s">
        <v>4679</v>
      </c>
      <c r="B3202" s="13" t="s">
        <v>1862</v>
      </c>
      <c r="C3202" s="14" t="n">
        <v>45955</v>
      </c>
      <c r="D3202" s="15" t="n">
        <v>48.71</v>
      </c>
    </row>
    <row r="3203" customFormat="false" ht="15" hidden="false" customHeight="false" outlineLevel="0" collapsed="false">
      <c r="A3203" s="13" t="s">
        <v>4680</v>
      </c>
      <c r="B3203" s="13" t="s">
        <v>818</v>
      </c>
      <c r="C3203" s="14" t="n">
        <v>45955</v>
      </c>
      <c r="D3203" s="15" t="n">
        <v>50.14</v>
      </c>
    </row>
    <row r="3204" customFormat="false" ht="15" hidden="false" customHeight="false" outlineLevel="0" collapsed="false">
      <c r="A3204" s="13" t="s">
        <v>4681</v>
      </c>
      <c r="B3204" s="13" t="s">
        <v>160</v>
      </c>
      <c r="C3204" s="14" t="n">
        <v>45955</v>
      </c>
      <c r="D3204" s="15" t="n">
        <v>22.41</v>
      </c>
    </row>
    <row r="3205" customFormat="false" ht="15" hidden="false" customHeight="false" outlineLevel="0" collapsed="false">
      <c r="A3205" s="13" t="s">
        <v>4682</v>
      </c>
      <c r="B3205" s="13" t="s">
        <v>2478</v>
      </c>
      <c r="C3205" s="14" t="n">
        <v>45956</v>
      </c>
      <c r="D3205" s="15" t="n">
        <v>72.05</v>
      </c>
    </row>
    <row r="3206" customFormat="false" ht="15" hidden="false" customHeight="false" outlineLevel="0" collapsed="false">
      <c r="A3206" s="13" t="s">
        <v>4683</v>
      </c>
      <c r="B3206" s="13" t="s">
        <v>1903</v>
      </c>
      <c r="C3206" s="14" t="n">
        <v>45956</v>
      </c>
      <c r="D3206" s="15" t="n">
        <v>50.41</v>
      </c>
    </row>
    <row r="3207" customFormat="false" ht="15" hidden="false" customHeight="false" outlineLevel="0" collapsed="false">
      <c r="A3207" s="13" t="s">
        <v>4684</v>
      </c>
      <c r="B3207" s="13" t="s">
        <v>1555</v>
      </c>
      <c r="C3207" s="14" t="n">
        <v>45956</v>
      </c>
      <c r="D3207" s="15" t="n">
        <v>42.42</v>
      </c>
    </row>
    <row r="3208" customFormat="false" ht="15" hidden="false" customHeight="false" outlineLevel="0" collapsed="false">
      <c r="A3208" s="13" t="s">
        <v>4685</v>
      </c>
      <c r="B3208" s="13" t="s">
        <v>682</v>
      </c>
      <c r="C3208" s="14" t="n">
        <v>45956</v>
      </c>
      <c r="D3208" s="15" t="n">
        <v>43.67</v>
      </c>
    </row>
    <row r="3209" customFormat="false" ht="15" hidden="false" customHeight="false" outlineLevel="0" collapsed="false">
      <c r="A3209" s="13" t="s">
        <v>4686</v>
      </c>
      <c r="B3209" s="13" t="s">
        <v>1367</v>
      </c>
      <c r="C3209" s="14" t="n">
        <v>45956</v>
      </c>
      <c r="D3209" s="15" t="n">
        <v>46.16</v>
      </c>
    </row>
    <row r="3210" customFormat="false" ht="15" hidden="false" customHeight="false" outlineLevel="0" collapsed="false">
      <c r="A3210" s="13" t="s">
        <v>4687</v>
      </c>
      <c r="B3210" s="13" t="s">
        <v>4688</v>
      </c>
      <c r="C3210" s="14" t="n">
        <v>45956</v>
      </c>
      <c r="D3210" s="15" t="n">
        <v>37.55</v>
      </c>
    </row>
    <row r="3211" customFormat="false" ht="15" hidden="false" customHeight="false" outlineLevel="0" collapsed="false">
      <c r="A3211" s="13" t="s">
        <v>4689</v>
      </c>
      <c r="B3211" s="13" t="s">
        <v>4690</v>
      </c>
      <c r="C3211" s="14" t="n">
        <v>45956</v>
      </c>
      <c r="D3211" s="15" t="n">
        <v>24.66</v>
      </c>
    </row>
    <row r="3212" customFormat="false" ht="15" hidden="false" customHeight="false" outlineLevel="0" collapsed="false">
      <c r="A3212" s="13" t="s">
        <v>4691</v>
      </c>
      <c r="B3212" s="13" t="s">
        <v>188</v>
      </c>
      <c r="C3212" s="14" t="n">
        <v>45956</v>
      </c>
      <c r="D3212" s="15" t="n">
        <v>29.02</v>
      </c>
    </row>
    <row r="3213" customFormat="false" ht="15" hidden="false" customHeight="false" outlineLevel="0" collapsed="false">
      <c r="A3213" s="13" t="s">
        <v>4692</v>
      </c>
      <c r="B3213" s="13" t="s">
        <v>3051</v>
      </c>
      <c r="C3213" s="14" t="n">
        <v>45956</v>
      </c>
      <c r="D3213" s="15" t="n">
        <v>58.6</v>
      </c>
    </row>
    <row r="3214" customFormat="false" ht="15" hidden="false" customHeight="false" outlineLevel="0" collapsed="false">
      <c r="A3214" s="13" t="s">
        <v>4693</v>
      </c>
      <c r="B3214" s="13" t="s">
        <v>4694</v>
      </c>
      <c r="C3214" s="14" t="n">
        <v>45956</v>
      </c>
      <c r="D3214" s="15" t="n">
        <v>27.24</v>
      </c>
    </row>
    <row r="3215" customFormat="false" ht="15" hidden="false" customHeight="false" outlineLevel="0" collapsed="false">
      <c r="A3215" s="13" t="s">
        <v>4695</v>
      </c>
      <c r="B3215" s="13" t="s">
        <v>4696</v>
      </c>
      <c r="C3215" s="14" t="n">
        <v>45956</v>
      </c>
      <c r="D3215" s="15" t="n">
        <v>20.4</v>
      </c>
    </row>
    <row r="3216" customFormat="false" ht="15" hidden="false" customHeight="false" outlineLevel="0" collapsed="false">
      <c r="A3216" s="13" t="s">
        <v>4697</v>
      </c>
      <c r="B3216" s="13" t="s">
        <v>1116</v>
      </c>
      <c r="C3216" s="14" t="n">
        <v>45956</v>
      </c>
      <c r="D3216" s="15" t="n">
        <v>82.64</v>
      </c>
    </row>
    <row r="3217" customFormat="false" ht="15" hidden="false" customHeight="false" outlineLevel="0" collapsed="false">
      <c r="A3217" s="13" t="s">
        <v>4698</v>
      </c>
      <c r="B3217" s="13" t="s">
        <v>3450</v>
      </c>
      <c r="C3217" s="14" t="n">
        <v>45956</v>
      </c>
      <c r="D3217" s="15" t="n">
        <v>35.85</v>
      </c>
    </row>
    <row r="3218" customFormat="false" ht="15" hidden="false" customHeight="false" outlineLevel="0" collapsed="false">
      <c r="A3218" s="13" t="s">
        <v>4699</v>
      </c>
      <c r="B3218" s="13" t="s">
        <v>1597</v>
      </c>
      <c r="C3218" s="14" t="n">
        <v>45956</v>
      </c>
      <c r="D3218" s="15" t="n">
        <v>45.51</v>
      </c>
    </row>
    <row r="3219" customFormat="false" ht="15" hidden="false" customHeight="false" outlineLevel="0" collapsed="false">
      <c r="A3219" s="13" t="s">
        <v>4700</v>
      </c>
      <c r="B3219" s="13" t="s">
        <v>2459</v>
      </c>
      <c r="C3219" s="14" t="n">
        <v>45957</v>
      </c>
      <c r="D3219" s="15" t="n">
        <v>31.19</v>
      </c>
    </row>
    <row r="3220" customFormat="false" ht="15" hidden="false" customHeight="false" outlineLevel="0" collapsed="false">
      <c r="A3220" s="13" t="s">
        <v>4701</v>
      </c>
      <c r="B3220" s="13" t="s">
        <v>588</v>
      </c>
      <c r="C3220" s="14" t="n">
        <v>45957</v>
      </c>
      <c r="D3220" s="15" t="n">
        <v>33.64</v>
      </c>
    </row>
    <row r="3221" customFormat="false" ht="15" hidden="false" customHeight="false" outlineLevel="0" collapsed="false">
      <c r="A3221" s="13" t="s">
        <v>4702</v>
      </c>
      <c r="B3221" s="13" t="s">
        <v>3978</v>
      </c>
      <c r="C3221" s="14" t="n">
        <v>45957</v>
      </c>
      <c r="D3221" s="15" t="n">
        <v>29.58</v>
      </c>
    </row>
    <row r="3222" customFormat="false" ht="15" hidden="false" customHeight="false" outlineLevel="0" collapsed="false">
      <c r="A3222" s="13" t="s">
        <v>4703</v>
      </c>
      <c r="B3222" s="13" t="s">
        <v>4704</v>
      </c>
      <c r="C3222" s="14" t="n">
        <v>45957</v>
      </c>
      <c r="D3222" s="15" t="n">
        <v>23.98</v>
      </c>
    </row>
    <row r="3223" customFormat="false" ht="15" hidden="false" customHeight="false" outlineLevel="0" collapsed="false">
      <c r="A3223" s="13" t="s">
        <v>4705</v>
      </c>
      <c r="B3223" s="13" t="s">
        <v>1426</v>
      </c>
      <c r="C3223" s="14" t="n">
        <v>45957</v>
      </c>
      <c r="D3223" s="15" t="n">
        <v>31.08</v>
      </c>
    </row>
    <row r="3224" customFormat="false" ht="15" hidden="false" customHeight="false" outlineLevel="0" collapsed="false">
      <c r="A3224" s="13" t="s">
        <v>4706</v>
      </c>
      <c r="B3224" s="13" t="s">
        <v>3591</v>
      </c>
      <c r="C3224" s="14" t="n">
        <v>45957</v>
      </c>
      <c r="D3224" s="15" t="n">
        <v>27.03</v>
      </c>
    </row>
    <row r="3225" customFormat="false" ht="15" hidden="false" customHeight="false" outlineLevel="0" collapsed="false">
      <c r="A3225" s="13" t="s">
        <v>4707</v>
      </c>
      <c r="B3225" s="13" t="s">
        <v>2299</v>
      </c>
      <c r="C3225" s="14" t="n">
        <v>45957</v>
      </c>
      <c r="D3225" s="15" t="n">
        <v>23.46</v>
      </c>
    </row>
    <row r="3226" customFormat="false" ht="15" hidden="false" customHeight="false" outlineLevel="0" collapsed="false">
      <c r="A3226" s="13" t="s">
        <v>4708</v>
      </c>
      <c r="B3226" s="13" t="s">
        <v>4709</v>
      </c>
      <c r="C3226" s="14" t="n">
        <v>45957</v>
      </c>
      <c r="D3226" s="15" t="n">
        <v>55.78</v>
      </c>
    </row>
    <row r="3227" customFormat="false" ht="15" hidden="false" customHeight="false" outlineLevel="0" collapsed="false">
      <c r="A3227" s="13" t="s">
        <v>4710</v>
      </c>
      <c r="B3227" s="13" t="s">
        <v>4711</v>
      </c>
      <c r="C3227" s="14" t="n">
        <v>45958</v>
      </c>
      <c r="D3227" s="15" t="n">
        <v>31.55</v>
      </c>
    </row>
    <row r="3228" customFormat="false" ht="15" hidden="false" customHeight="false" outlineLevel="0" collapsed="false">
      <c r="A3228" s="13" t="s">
        <v>4712</v>
      </c>
      <c r="B3228" s="13" t="s">
        <v>3420</v>
      </c>
      <c r="C3228" s="14" t="n">
        <v>45958</v>
      </c>
      <c r="D3228" s="15" t="n">
        <v>36.2</v>
      </c>
    </row>
    <row r="3229" customFormat="false" ht="15" hidden="false" customHeight="false" outlineLevel="0" collapsed="false">
      <c r="A3229" s="13" t="s">
        <v>4713</v>
      </c>
      <c r="B3229" s="13" t="s">
        <v>4714</v>
      </c>
      <c r="C3229" s="14" t="n">
        <v>45958</v>
      </c>
      <c r="D3229" s="15" t="n">
        <v>41.66</v>
      </c>
    </row>
    <row r="3230" customFormat="false" ht="15" hidden="false" customHeight="false" outlineLevel="0" collapsed="false">
      <c r="A3230" s="13" t="s">
        <v>4715</v>
      </c>
      <c r="B3230" s="13" t="s">
        <v>1312</v>
      </c>
      <c r="C3230" s="14" t="n">
        <v>45958</v>
      </c>
      <c r="D3230" s="15" t="n">
        <v>73.95</v>
      </c>
    </row>
    <row r="3231" customFormat="false" ht="15" hidden="false" customHeight="false" outlineLevel="0" collapsed="false">
      <c r="A3231" s="13" t="s">
        <v>4716</v>
      </c>
      <c r="B3231" s="13" t="s">
        <v>3696</v>
      </c>
      <c r="C3231" s="14" t="n">
        <v>45958</v>
      </c>
      <c r="D3231" s="15" t="n">
        <v>22.55</v>
      </c>
    </row>
    <row r="3232" customFormat="false" ht="15" hidden="false" customHeight="false" outlineLevel="0" collapsed="false">
      <c r="A3232" s="13" t="s">
        <v>4717</v>
      </c>
      <c r="B3232" s="13" t="s">
        <v>2546</v>
      </c>
      <c r="C3232" s="14" t="n">
        <v>45958</v>
      </c>
      <c r="D3232" s="15" t="n">
        <v>52.84</v>
      </c>
    </row>
    <row r="3233" customFormat="false" ht="15" hidden="false" customHeight="false" outlineLevel="0" collapsed="false">
      <c r="A3233" s="13" t="s">
        <v>4718</v>
      </c>
      <c r="B3233" s="13" t="s">
        <v>1690</v>
      </c>
      <c r="C3233" s="14" t="n">
        <v>45959</v>
      </c>
      <c r="D3233" s="15" t="n">
        <v>18.11</v>
      </c>
    </row>
    <row r="3234" customFormat="false" ht="15" hidden="false" customHeight="false" outlineLevel="0" collapsed="false">
      <c r="A3234" s="13" t="s">
        <v>4719</v>
      </c>
      <c r="B3234" s="13" t="s">
        <v>4720</v>
      </c>
      <c r="C3234" s="14" t="n">
        <v>45959</v>
      </c>
      <c r="D3234" s="15" t="n">
        <v>28.78</v>
      </c>
    </row>
    <row r="3235" customFormat="false" ht="15" hidden="false" customHeight="false" outlineLevel="0" collapsed="false">
      <c r="A3235" s="13" t="s">
        <v>4721</v>
      </c>
      <c r="B3235" s="13" t="s">
        <v>3944</v>
      </c>
      <c r="C3235" s="14" t="n">
        <v>45959</v>
      </c>
      <c r="D3235" s="15" t="n">
        <v>67.6</v>
      </c>
    </row>
    <row r="3236" customFormat="false" ht="15" hidden="false" customHeight="false" outlineLevel="0" collapsed="false">
      <c r="A3236" s="13" t="s">
        <v>4722</v>
      </c>
      <c r="B3236" s="13" t="s">
        <v>4330</v>
      </c>
      <c r="C3236" s="14" t="n">
        <v>45959</v>
      </c>
      <c r="D3236" s="15" t="n">
        <v>30.78</v>
      </c>
    </row>
    <row r="3237" customFormat="false" ht="15" hidden="false" customHeight="false" outlineLevel="0" collapsed="false">
      <c r="A3237" s="13" t="s">
        <v>4723</v>
      </c>
      <c r="B3237" s="13" t="s">
        <v>3486</v>
      </c>
      <c r="C3237" s="14" t="n">
        <v>45959</v>
      </c>
      <c r="D3237" s="15" t="n">
        <v>23.86</v>
      </c>
    </row>
    <row r="3238" customFormat="false" ht="15" hidden="false" customHeight="false" outlineLevel="0" collapsed="false">
      <c r="A3238" s="13" t="s">
        <v>4724</v>
      </c>
      <c r="B3238" s="13" t="s">
        <v>4725</v>
      </c>
      <c r="C3238" s="14" t="n">
        <v>45959</v>
      </c>
      <c r="D3238" s="15" t="n">
        <v>22.06</v>
      </c>
    </row>
    <row r="3239" customFormat="false" ht="15" hidden="false" customHeight="false" outlineLevel="0" collapsed="false">
      <c r="A3239" s="13" t="s">
        <v>4726</v>
      </c>
      <c r="B3239" s="13" t="s">
        <v>2135</v>
      </c>
      <c r="C3239" s="14" t="n">
        <v>45959</v>
      </c>
      <c r="D3239" s="15" t="n">
        <v>94.31</v>
      </c>
    </row>
    <row r="3240" customFormat="false" ht="15" hidden="false" customHeight="false" outlineLevel="0" collapsed="false">
      <c r="A3240" s="13" t="s">
        <v>4727</v>
      </c>
      <c r="B3240" s="13" t="s">
        <v>3441</v>
      </c>
      <c r="C3240" s="14" t="n">
        <v>45959</v>
      </c>
      <c r="D3240" s="15" t="n">
        <v>21.24</v>
      </c>
    </row>
    <row r="3241" customFormat="false" ht="15" hidden="false" customHeight="false" outlineLevel="0" collapsed="false">
      <c r="A3241" s="13" t="s">
        <v>4728</v>
      </c>
      <c r="B3241" s="13" t="s">
        <v>4729</v>
      </c>
      <c r="C3241" s="14" t="n">
        <v>45959</v>
      </c>
      <c r="D3241" s="15" t="n">
        <v>14.37</v>
      </c>
    </row>
    <row r="3242" customFormat="false" ht="15" hidden="false" customHeight="false" outlineLevel="0" collapsed="false">
      <c r="A3242" s="13" t="s">
        <v>4730</v>
      </c>
      <c r="B3242" s="13" t="s">
        <v>364</v>
      </c>
      <c r="C3242" s="14" t="n">
        <v>45959</v>
      </c>
      <c r="D3242" s="15" t="n">
        <v>28.39</v>
      </c>
    </row>
    <row r="3243" customFormat="false" ht="15" hidden="false" customHeight="false" outlineLevel="0" collapsed="false">
      <c r="A3243" s="13" t="s">
        <v>4731</v>
      </c>
      <c r="B3243" s="13" t="s">
        <v>4732</v>
      </c>
      <c r="C3243" s="14" t="n">
        <v>45959</v>
      </c>
      <c r="D3243" s="15" t="n">
        <v>37.75</v>
      </c>
    </row>
    <row r="3244" customFormat="false" ht="15" hidden="false" customHeight="false" outlineLevel="0" collapsed="false">
      <c r="A3244" s="13" t="s">
        <v>4733</v>
      </c>
      <c r="B3244" s="13" t="s">
        <v>3190</v>
      </c>
      <c r="C3244" s="14" t="n">
        <v>45959</v>
      </c>
      <c r="D3244" s="15" t="n">
        <v>36.75</v>
      </c>
    </row>
    <row r="3245" customFormat="false" ht="15" hidden="false" customHeight="false" outlineLevel="0" collapsed="false">
      <c r="A3245" s="13" t="s">
        <v>4734</v>
      </c>
      <c r="B3245" s="13" t="s">
        <v>1852</v>
      </c>
      <c r="C3245" s="14" t="n">
        <v>45959</v>
      </c>
      <c r="D3245" s="15" t="n">
        <v>33.93</v>
      </c>
    </row>
    <row r="3246" customFormat="false" ht="15" hidden="false" customHeight="false" outlineLevel="0" collapsed="false">
      <c r="A3246" s="13" t="s">
        <v>4735</v>
      </c>
      <c r="B3246" s="13" t="s">
        <v>2947</v>
      </c>
      <c r="C3246" s="14" t="n">
        <v>45959</v>
      </c>
      <c r="D3246" s="15" t="n">
        <v>37.12</v>
      </c>
    </row>
    <row r="3247" customFormat="false" ht="15" hidden="false" customHeight="false" outlineLevel="0" collapsed="false">
      <c r="A3247" s="13" t="s">
        <v>4736</v>
      </c>
      <c r="B3247" s="13" t="s">
        <v>1741</v>
      </c>
      <c r="C3247" s="14" t="n">
        <v>45960</v>
      </c>
      <c r="D3247" s="15" t="n">
        <v>50.31</v>
      </c>
    </row>
    <row r="3248" customFormat="false" ht="15" hidden="false" customHeight="false" outlineLevel="0" collapsed="false">
      <c r="A3248" s="13" t="s">
        <v>4737</v>
      </c>
      <c r="B3248" s="13" t="s">
        <v>4738</v>
      </c>
      <c r="C3248" s="14" t="n">
        <v>45960</v>
      </c>
      <c r="D3248" s="15" t="n">
        <v>51.28</v>
      </c>
    </row>
    <row r="3249" customFormat="false" ht="15" hidden="false" customHeight="false" outlineLevel="0" collapsed="false">
      <c r="A3249" s="13" t="s">
        <v>4739</v>
      </c>
      <c r="B3249" s="13" t="s">
        <v>1770</v>
      </c>
      <c r="C3249" s="14" t="n">
        <v>45960</v>
      </c>
      <c r="D3249" s="15" t="n">
        <v>24.02</v>
      </c>
    </row>
    <row r="3250" customFormat="false" ht="15" hidden="false" customHeight="false" outlineLevel="0" collapsed="false">
      <c r="A3250" s="13" t="s">
        <v>4740</v>
      </c>
      <c r="B3250" s="13" t="s">
        <v>2452</v>
      </c>
      <c r="C3250" s="14" t="n">
        <v>45960</v>
      </c>
      <c r="D3250" s="15" t="n">
        <v>53.54</v>
      </c>
    </row>
    <row r="3251" customFormat="false" ht="15" hidden="false" customHeight="false" outlineLevel="0" collapsed="false">
      <c r="A3251" s="13" t="s">
        <v>4741</v>
      </c>
      <c r="B3251" s="13" t="s">
        <v>629</v>
      </c>
      <c r="C3251" s="14" t="n">
        <v>45960</v>
      </c>
      <c r="D3251" s="15" t="n">
        <v>55.96</v>
      </c>
    </row>
    <row r="3252" customFormat="false" ht="15" hidden="false" customHeight="false" outlineLevel="0" collapsed="false">
      <c r="A3252" s="13" t="s">
        <v>4742</v>
      </c>
      <c r="B3252" s="13" t="s">
        <v>4743</v>
      </c>
      <c r="C3252" s="14" t="n">
        <v>45960</v>
      </c>
      <c r="D3252" s="15" t="n">
        <v>25.71</v>
      </c>
    </row>
    <row r="3253" customFormat="false" ht="15" hidden="false" customHeight="false" outlineLevel="0" collapsed="false">
      <c r="A3253" s="13" t="s">
        <v>4744</v>
      </c>
      <c r="B3253" s="13" t="s">
        <v>1132</v>
      </c>
      <c r="C3253" s="14" t="n">
        <v>45960</v>
      </c>
      <c r="D3253" s="15" t="n">
        <v>30.8</v>
      </c>
    </row>
    <row r="3254" customFormat="false" ht="15" hidden="false" customHeight="false" outlineLevel="0" collapsed="false">
      <c r="A3254" s="13" t="s">
        <v>4745</v>
      </c>
      <c r="B3254" s="13" t="s">
        <v>1977</v>
      </c>
      <c r="C3254" s="14" t="n">
        <v>45960</v>
      </c>
      <c r="D3254" s="15" t="n">
        <v>52.91</v>
      </c>
    </row>
    <row r="3255" customFormat="false" ht="15" hidden="false" customHeight="false" outlineLevel="0" collapsed="false">
      <c r="A3255" s="13" t="s">
        <v>4746</v>
      </c>
      <c r="B3255" s="13" t="s">
        <v>4747</v>
      </c>
      <c r="C3255" s="14" t="n">
        <v>45960</v>
      </c>
      <c r="D3255" s="15" t="n">
        <v>20.12</v>
      </c>
    </row>
    <row r="3256" customFormat="false" ht="15" hidden="false" customHeight="false" outlineLevel="0" collapsed="false">
      <c r="A3256" s="13" t="s">
        <v>4748</v>
      </c>
      <c r="B3256" s="13" t="s">
        <v>3003</v>
      </c>
      <c r="C3256" s="14" t="n">
        <v>45961</v>
      </c>
      <c r="D3256" s="15" t="n">
        <v>148.86</v>
      </c>
    </row>
    <row r="3257" customFormat="false" ht="15" hidden="false" customHeight="false" outlineLevel="0" collapsed="false">
      <c r="A3257" s="13" t="s">
        <v>4749</v>
      </c>
      <c r="B3257" s="13" t="s">
        <v>4750</v>
      </c>
      <c r="C3257" s="14" t="n">
        <v>45961</v>
      </c>
      <c r="D3257" s="15" t="n">
        <v>24.92</v>
      </c>
    </row>
    <row r="3258" customFormat="false" ht="15" hidden="false" customHeight="false" outlineLevel="0" collapsed="false">
      <c r="A3258" s="13" t="s">
        <v>4751</v>
      </c>
      <c r="B3258" s="13" t="s">
        <v>2025</v>
      </c>
      <c r="C3258" s="14" t="n">
        <v>45961</v>
      </c>
      <c r="D3258" s="15" t="n">
        <v>40.37</v>
      </c>
    </row>
    <row r="3259" customFormat="false" ht="15" hidden="false" customHeight="false" outlineLevel="0" collapsed="false">
      <c r="A3259" s="13" t="s">
        <v>4752</v>
      </c>
      <c r="B3259" s="13" t="s">
        <v>4753</v>
      </c>
      <c r="C3259" s="14" t="n">
        <v>45961</v>
      </c>
      <c r="D3259" s="15" t="n">
        <v>48.67</v>
      </c>
    </row>
    <row r="3260" customFormat="false" ht="15" hidden="false" customHeight="false" outlineLevel="0" collapsed="false">
      <c r="A3260" s="13" t="s">
        <v>4754</v>
      </c>
      <c r="B3260" s="13" t="s">
        <v>2508</v>
      </c>
      <c r="C3260" s="14" t="n">
        <v>45961</v>
      </c>
      <c r="D3260" s="15" t="n">
        <v>29.44</v>
      </c>
    </row>
    <row r="3261" customFormat="false" ht="15" hidden="false" customHeight="false" outlineLevel="0" collapsed="false">
      <c r="A3261" s="13" t="s">
        <v>4755</v>
      </c>
      <c r="B3261" s="13" t="s">
        <v>4756</v>
      </c>
      <c r="C3261" s="14" t="n">
        <v>45961</v>
      </c>
      <c r="D3261" s="15" t="n">
        <v>27.66</v>
      </c>
    </row>
    <row r="3262" customFormat="false" ht="15" hidden="false" customHeight="false" outlineLevel="0" collapsed="false">
      <c r="A3262" s="13" t="s">
        <v>4757</v>
      </c>
      <c r="B3262" s="13" t="s">
        <v>1933</v>
      </c>
      <c r="C3262" s="14" t="n">
        <v>45961</v>
      </c>
      <c r="D3262" s="15" t="n">
        <v>61.24</v>
      </c>
    </row>
    <row r="3263" customFormat="false" ht="15" hidden="false" customHeight="false" outlineLevel="0" collapsed="false">
      <c r="A3263" s="13" t="s">
        <v>4758</v>
      </c>
      <c r="B3263" s="13" t="s">
        <v>4759</v>
      </c>
      <c r="C3263" s="14" t="n">
        <v>45961</v>
      </c>
      <c r="D3263" s="15" t="n">
        <v>26.44</v>
      </c>
    </row>
    <row r="3264" customFormat="false" ht="15" hidden="false" customHeight="false" outlineLevel="0" collapsed="false">
      <c r="A3264" s="13" t="s">
        <v>4760</v>
      </c>
      <c r="B3264" s="13" t="s">
        <v>4761</v>
      </c>
      <c r="C3264" s="14" t="n">
        <v>45961</v>
      </c>
      <c r="D3264" s="15" t="n">
        <v>25.39</v>
      </c>
    </row>
    <row r="3265" customFormat="false" ht="15" hidden="false" customHeight="false" outlineLevel="0" collapsed="false">
      <c r="A3265" s="13" t="s">
        <v>4762</v>
      </c>
      <c r="B3265" s="13" t="s">
        <v>3090</v>
      </c>
      <c r="C3265" s="14" t="n">
        <v>45961</v>
      </c>
      <c r="D3265" s="15" t="n">
        <v>44.07</v>
      </c>
    </row>
    <row r="3266" customFormat="false" ht="15" hidden="false" customHeight="false" outlineLevel="0" collapsed="false">
      <c r="A3266" s="13" t="s">
        <v>4763</v>
      </c>
      <c r="B3266" s="13" t="s">
        <v>4764</v>
      </c>
      <c r="C3266" s="14" t="n">
        <v>45961</v>
      </c>
      <c r="D3266" s="15" t="n">
        <v>18.46</v>
      </c>
    </row>
    <row r="3267" customFormat="false" ht="15" hidden="false" customHeight="false" outlineLevel="0" collapsed="false">
      <c r="A3267" s="13" t="s">
        <v>4765</v>
      </c>
      <c r="B3267" s="13" t="s">
        <v>452</v>
      </c>
      <c r="C3267" s="14" t="n">
        <v>45961</v>
      </c>
      <c r="D3267" s="15" t="n">
        <v>31.21</v>
      </c>
    </row>
    <row r="3268" customFormat="false" ht="15" hidden="false" customHeight="false" outlineLevel="0" collapsed="false">
      <c r="A3268" s="13" t="s">
        <v>4766</v>
      </c>
      <c r="B3268" s="13" t="s">
        <v>2605</v>
      </c>
      <c r="C3268" s="14" t="n">
        <v>45962</v>
      </c>
      <c r="D3268" s="15" t="n">
        <v>35.64</v>
      </c>
    </row>
    <row r="3269" customFormat="false" ht="15" hidden="false" customHeight="false" outlineLevel="0" collapsed="false">
      <c r="A3269" s="13" t="s">
        <v>4767</v>
      </c>
      <c r="B3269" s="13" t="s">
        <v>2099</v>
      </c>
      <c r="C3269" s="14" t="n">
        <v>45962</v>
      </c>
      <c r="D3269" s="15" t="n">
        <v>33.54</v>
      </c>
    </row>
    <row r="3270" customFormat="false" ht="15" hidden="false" customHeight="false" outlineLevel="0" collapsed="false">
      <c r="A3270" s="13" t="s">
        <v>4768</v>
      </c>
      <c r="B3270" s="13" t="s">
        <v>2197</v>
      </c>
      <c r="C3270" s="14" t="n">
        <v>45962</v>
      </c>
      <c r="D3270" s="15" t="n">
        <v>37.35</v>
      </c>
    </row>
    <row r="3271" customFormat="false" ht="15" hidden="false" customHeight="false" outlineLevel="0" collapsed="false">
      <c r="A3271" s="13" t="s">
        <v>4769</v>
      </c>
      <c r="B3271" s="13" t="s">
        <v>4770</v>
      </c>
      <c r="C3271" s="14" t="n">
        <v>45962</v>
      </c>
      <c r="D3271" s="15" t="n">
        <v>14.51</v>
      </c>
    </row>
    <row r="3272" customFormat="false" ht="15" hidden="false" customHeight="false" outlineLevel="0" collapsed="false">
      <c r="A3272" s="13" t="s">
        <v>4771</v>
      </c>
      <c r="B3272" s="13" t="s">
        <v>970</v>
      </c>
      <c r="C3272" s="14" t="n">
        <v>45962</v>
      </c>
      <c r="D3272" s="15" t="n">
        <v>70.29</v>
      </c>
    </row>
    <row r="3273" customFormat="false" ht="15" hidden="false" customHeight="false" outlineLevel="0" collapsed="false">
      <c r="A3273" s="13" t="s">
        <v>4772</v>
      </c>
      <c r="B3273" s="13" t="s">
        <v>4773</v>
      </c>
      <c r="C3273" s="14" t="n">
        <v>45962</v>
      </c>
      <c r="D3273" s="15" t="n">
        <v>24.12</v>
      </c>
    </row>
    <row r="3274" customFormat="false" ht="15" hidden="false" customHeight="false" outlineLevel="0" collapsed="false">
      <c r="A3274" s="13" t="s">
        <v>4774</v>
      </c>
      <c r="B3274" s="13" t="s">
        <v>4532</v>
      </c>
      <c r="C3274" s="14" t="n">
        <v>45963</v>
      </c>
      <c r="D3274" s="15" t="n">
        <v>64.71</v>
      </c>
    </row>
    <row r="3275" customFormat="false" ht="15" hidden="false" customHeight="false" outlineLevel="0" collapsed="false">
      <c r="A3275" s="13" t="s">
        <v>4775</v>
      </c>
      <c r="B3275" s="13" t="s">
        <v>2158</v>
      </c>
      <c r="C3275" s="14" t="n">
        <v>45963</v>
      </c>
      <c r="D3275" s="15" t="n">
        <v>26.05</v>
      </c>
    </row>
    <row r="3276" customFormat="false" ht="15" hidden="false" customHeight="false" outlineLevel="0" collapsed="false">
      <c r="A3276" s="13" t="s">
        <v>4776</v>
      </c>
      <c r="B3276" s="13" t="s">
        <v>2104</v>
      </c>
      <c r="C3276" s="14" t="n">
        <v>45963</v>
      </c>
      <c r="D3276" s="15" t="n">
        <v>30.01</v>
      </c>
    </row>
    <row r="3277" customFormat="false" ht="15" hidden="false" customHeight="false" outlineLevel="0" collapsed="false">
      <c r="A3277" s="13" t="s">
        <v>4777</v>
      </c>
      <c r="B3277" s="13" t="s">
        <v>4778</v>
      </c>
      <c r="C3277" s="14" t="n">
        <v>45963</v>
      </c>
      <c r="D3277" s="15" t="n">
        <v>42.99</v>
      </c>
    </row>
    <row r="3278" customFormat="false" ht="15" hidden="false" customHeight="false" outlineLevel="0" collapsed="false">
      <c r="A3278" s="13" t="s">
        <v>4779</v>
      </c>
      <c r="B3278" s="13" t="s">
        <v>4780</v>
      </c>
      <c r="C3278" s="14" t="n">
        <v>45963</v>
      </c>
      <c r="D3278" s="15" t="n">
        <v>30.26</v>
      </c>
    </row>
    <row r="3279" customFormat="false" ht="15" hidden="false" customHeight="false" outlineLevel="0" collapsed="false">
      <c r="A3279" s="13" t="s">
        <v>4781</v>
      </c>
      <c r="B3279" s="13" t="s">
        <v>3848</v>
      </c>
      <c r="C3279" s="14" t="n">
        <v>45963</v>
      </c>
      <c r="D3279" s="15" t="n">
        <v>41.25</v>
      </c>
    </row>
    <row r="3280" customFormat="false" ht="15" hidden="false" customHeight="false" outlineLevel="0" collapsed="false">
      <c r="A3280" s="13" t="s">
        <v>4782</v>
      </c>
      <c r="B3280" s="13" t="s">
        <v>1277</v>
      </c>
      <c r="C3280" s="14" t="n">
        <v>45963</v>
      </c>
      <c r="D3280" s="15" t="n">
        <v>44.91</v>
      </c>
    </row>
    <row r="3281" customFormat="false" ht="15" hidden="false" customHeight="false" outlineLevel="0" collapsed="false">
      <c r="A3281" s="13" t="s">
        <v>4783</v>
      </c>
      <c r="B3281" s="13" t="s">
        <v>4784</v>
      </c>
      <c r="C3281" s="14" t="n">
        <v>45964</v>
      </c>
      <c r="D3281" s="15" t="n">
        <v>25.75</v>
      </c>
    </row>
    <row r="3282" customFormat="false" ht="15" hidden="false" customHeight="false" outlineLevel="0" collapsed="false">
      <c r="A3282" s="13" t="s">
        <v>4785</v>
      </c>
      <c r="B3282" s="13" t="s">
        <v>4174</v>
      </c>
      <c r="C3282" s="14" t="n">
        <v>45964</v>
      </c>
      <c r="D3282" s="15" t="n">
        <v>48.87</v>
      </c>
    </row>
    <row r="3283" customFormat="false" ht="15" hidden="false" customHeight="false" outlineLevel="0" collapsed="false">
      <c r="A3283" s="13" t="s">
        <v>4786</v>
      </c>
      <c r="B3283" s="13" t="s">
        <v>2589</v>
      </c>
      <c r="C3283" s="14" t="n">
        <v>45964</v>
      </c>
      <c r="D3283" s="15" t="n">
        <v>44.23</v>
      </c>
    </row>
    <row r="3284" customFormat="false" ht="15" hidden="false" customHeight="false" outlineLevel="0" collapsed="false">
      <c r="A3284" s="13" t="s">
        <v>4787</v>
      </c>
      <c r="B3284" s="13" t="s">
        <v>4788</v>
      </c>
      <c r="C3284" s="14" t="n">
        <v>45964</v>
      </c>
      <c r="D3284" s="15" t="n">
        <v>35.74</v>
      </c>
    </row>
    <row r="3285" customFormat="false" ht="15" hidden="false" customHeight="false" outlineLevel="0" collapsed="false">
      <c r="A3285" s="13" t="s">
        <v>4789</v>
      </c>
      <c r="B3285" s="13" t="s">
        <v>4790</v>
      </c>
      <c r="C3285" s="14" t="n">
        <v>45964</v>
      </c>
      <c r="D3285" s="15" t="n">
        <v>42.17</v>
      </c>
    </row>
    <row r="3286" customFormat="false" ht="15" hidden="false" customHeight="false" outlineLevel="0" collapsed="false">
      <c r="A3286" s="13" t="s">
        <v>4791</v>
      </c>
      <c r="B3286" s="13" t="s">
        <v>2486</v>
      </c>
      <c r="C3286" s="14" t="n">
        <v>45964</v>
      </c>
      <c r="D3286" s="15" t="n">
        <v>47.41</v>
      </c>
    </row>
    <row r="3287" customFormat="false" ht="15" hidden="false" customHeight="false" outlineLevel="0" collapsed="false">
      <c r="A3287" s="13" t="s">
        <v>4792</v>
      </c>
      <c r="B3287" s="13" t="s">
        <v>1539</v>
      </c>
      <c r="C3287" s="14" t="n">
        <v>45964</v>
      </c>
      <c r="D3287" s="15" t="n">
        <v>35.88</v>
      </c>
    </row>
    <row r="3288" customFormat="false" ht="15" hidden="false" customHeight="false" outlineLevel="0" collapsed="false">
      <c r="A3288" s="13" t="s">
        <v>4793</v>
      </c>
      <c r="B3288" s="13" t="s">
        <v>3445</v>
      </c>
      <c r="C3288" s="14" t="n">
        <v>45965</v>
      </c>
      <c r="D3288" s="15" t="n">
        <v>55.28</v>
      </c>
    </row>
    <row r="3289" customFormat="false" ht="15" hidden="false" customHeight="false" outlineLevel="0" collapsed="false">
      <c r="A3289" s="13" t="s">
        <v>4794</v>
      </c>
      <c r="B3289" s="13" t="s">
        <v>4795</v>
      </c>
      <c r="C3289" s="14" t="n">
        <v>45965</v>
      </c>
      <c r="D3289" s="15" t="n">
        <v>32.04</v>
      </c>
    </row>
    <row r="3290" customFormat="false" ht="15" hidden="false" customHeight="false" outlineLevel="0" collapsed="false">
      <c r="A3290" s="13" t="s">
        <v>4796</v>
      </c>
      <c r="B3290" s="13" t="s">
        <v>4014</v>
      </c>
      <c r="C3290" s="14" t="n">
        <v>45965</v>
      </c>
      <c r="D3290" s="15" t="n">
        <v>41.11</v>
      </c>
    </row>
    <row r="3291" customFormat="false" ht="15" hidden="false" customHeight="false" outlineLevel="0" collapsed="false">
      <c r="A3291" s="13" t="s">
        <v>4797</v>
      </c>
      <c r="B3291" s="13" t="s">
        <v>4798</v>
      </c>
      <c r="C3291" s="14" t="n">
        <v>45965</v>
      </c>
      <c r="D3291" s="15" t="n">
        <v>42.8</v>
      </c>
    </row>
    <row r="3292" customFormat="false" ht="15" hidden="false" customHeight="false" outlineLevel="0" collapsed="false">
      <c r="A3292" s="13" t="s">
        <v>4799</v>
      </c>
      <c r="B3292" s="13" t="s">
        <v>144</v>
      </c>
      <c r="C3292" s="14" t="n">
        <v>45965</v>
      </c>
      <c r="D3292" s="15" t="n">
        <v>38.47</v>
      </c>
    </row>
    <row r="3293" customFormat="false" ht="15" hidden="false" customHeight="false" outlineLevel="0" collapsed="false">
      <c r="A3293" s="13" t="s">
        <v>4800</v>
      </c>
      <c r="B3293" s="13" t="s">
        <v>2939</v>
      </c>
      <c r="C3293" s="14" t="n">
        <v>45965</v>
      </c>
      <c r="D3293" s="15" t="n">
        <v>34.07</v>
      </c>
    </row>
    <row r="3294" customFormat="false" ht="15" hidden="false" customHeight="false" outlineLevel="0" collapsed="false">
      <c r="A3294" s="13" t="s">
        <v>4801</v>
      </c>
      <c r="B3294" s="13" t="s">
        <v>4802</v>
      </c>
      <c r="C3294" s="14" t="n">
        <v>45965</v>
      </c>
      <c r="D3294" s="15" t="n">
        <v>35.33</v>
      </c>
    </row>
    <row r="3295" customFormat="false" ht="15" hidden="false" customHeight="false" outlineLevel="0" collapsed="false">
      <c r="A3295" s="13" t="s">
        <v>4803</v>
      </c>
      <c r="B3295" s="13" t="s">
        <v>4804</v>
      </c>
      <c r="C3295" s="14" t="n">
        <v>45965</v>
      </c>
      <c r="D3295" s="15" t="n">
        <v>78.02</v>
      </c>
    </row>
    <row r="3296" customFormat="false" ht="15" hidden="false" customHeight="false" outlineLevel="0" collapsed="false">
      <c r="A3296" s="13" t="s">
        <v>4805</v>
      </c>
      <c r="B3296" s="13" t="s">
        <v>504</v>
      </c>
      <c r="C3296" s="14" t="n">
        <v>45965</v>
      </c>
      <c r="D3296" s="15" t="n">
        <v>33.29</v>
      </c>
    </row>
    <row r="3297" customFormat="false" ht="15" hidden="false" customHeight="false" outlineLevel="0" collapsed="false">
      <c r="A3297" s="13" t="s">
        <v>4806</v>
      </c>
      <c r="B3297" s="13" t="s">
        <v>4807</v>
      </c>
      <c r="C3297" s="14" t="n">
        <v>45965</v>
      </c>
      <c r="D3297" s="15" t="n">
        <v>43.8</v>
      </c>
    </row>
    <row r="3298" customFormat="false" ht="15" hidden="false" customHeight="false" outlineLevel="0" collapsed="false">
      <c r="A3298" s="13" t="s">
        <v>4808</v>
      </c>
      <c r="B3298" s="13" t="s">
        <v>3907</v>
      </c>
      <c r="C3298" s="14" t="n">
        <v>45965</v>
      </c>
      <c r="D3298" s="15" t="n">
        <v>103.65</v>
      </c>
    </row>
    <row r="3299" customFormat="false" ht="15" hidden="false" customHeight="false" outlineLevel="0" collapsed="false">
      <c r="A3299" s="13" t="s">
        <v>4809</v>
      </c>
      <c r="B3299" s="13" t="s">
        <v>1766</v>
      </c>
      <c r="C3299" s="14" t="n">
        <v>45966</v>
      </c>
      <c r="D3299" s="15" t="n">
        <v>24.86</v>
      </c>
    </row>
    <row r="3300" customFormat="false" ht="15" hidden="false" customHeight="false" outlineLevel="0" collapsed="false">
      <c r="A3300" s="13" t="s">
        <v>4810</v>
      </c>
      <c r="B3300" s="13" t="s">
        <v>4811</v>
      </c>
      <c r="C3300" s="14" t="n">
        <v>45966</v>
      </c>
      <c r="D3300" s="15" t="n">
        <v>38.77</v>
      </c>
    </row>
    <row r="3301" customFormat="false" ht="15" hidden="false" customHeight="false" outlineLevel="0" collapsed="false">
      <c r="A3301" s="13" t="s">
        <v>4812</v>
      </c>
      <c r="B3301" s="13" t="s">
        <v>4267</v>
      </c>
      <c r="C3301" s="14" t="n">
        <v>45966</v>
      </c>
      <c r="D3301" s="15" t="n">
        <v>27.29</v>
      </c>
    </row>
    <row r="3302" customFormat="false" ht="15" hidden="false" customHeight="false" outlineLevel="0" collapsed="false">
      <c r="A3302" s="13" t="s">
        <v>4813</v>
      </c>
      <c r="B3302" s="13" t="s">
        <v>2985</v>
      </c>
      <c r="C3302" s="14" t="n">
        <v>45966</v>
      </c>
      <c r="D3302" s="15" t="n">
        <v>22.25</v>
      </c>
    </row>
    <row r="3303" customFormat="false" ht="15" hidden="false" customHeight="false" outlineLevel="0" collapsed="false">
      <c r="A3303" s="13" t="s">
        <v>4814</v>
      </c>
      <c r="B3303" s="13" t="s">
        <v>4815</v>
      </c>
      <c r="C3303" s="14" t="n">
        <v>45966</v>
      </c>
      <c r="D3303" s="15" t="n">
        <v>33.43</v>
      </c>
    </row>
    <row r="3304" customFormat="false" ht="15" hidden="false" customHeight="false" outlineLevel="0" collapsed="false">
      <c r="A3304" s="13" t="s">
        <v>4816</v>
      </c>
      <c r="B3304" s="13" t="s">
        <v>3824</v>
      </c>
      <c r="C3304" s="14" t="n">
        <v>45966</v>
      </c>
      <c r="D3304" s="15" t="n">
        <v>27.16</v>
      </c>
    </row>
    <row r="3305" customFormat="false" ht="15" hidden="false" customHeight="false" outlineLevel="0" collapsed="false">
      <c r="A3305" s="13" t="s">
        <v>4817</v>
      </c>
      <c r="B3305" s="13" t="s">
        <v>4818</v>
      </c>
      <c r="C3305" s="14" t="n">
        <v>45966</v>
      </c>
      <c r="D3305" s="15" t="n">
        <v>20.73</v>
      </c>
    </row>
    <row r="3306" customFormat="false" ht="15" hidden="false" customHeight="false" outlineLevel="0" collapsed="false">
      <c r="A3306" s="13" t="s">
        <v>4819</v>
      </c>
      <c r="B3306" s="13" t="s">
        <v>818</v>
      </c>
      <c r="C3306" s="14" t="n">
        <v>45966</v>
      </c>
      <c r="D3306" s="15" t="n">
        <v>39.72</v>
      </c>
    </row>
    <row r="3307" customFormat="false" ht="15" hidden="false" customHeight="false" outlineLevel="0" collapsed="false">
      <c r="A3307" s="13" t="s">
        <v>4820</v>
      </c>
      <c r="B3307" s="13" t="s">
        <v>1645</v>
      </c>
      <c r="C3307" s="14" t="n">
        <v>45966</v>
      </c>
      <c r="D3307" s="15" t="n">
        <v>93.4</v>
      </c>
    </row>
    <row r="3308" customFormat="false" ht="15" hidden="false" customHeight="false" outlineLevel="0" collapsed="false">
      <c r="A3308" s="13" t="s">
        <v>4821</v>
      </c>
      <c r="B3308" s="13" t="s">
        <v>4822</v>
      </c>
      <c r="C3308" s="14" t="n">
        <v>45966</v>
      </c>
      <c r="D3308" s="15" t="n">
        <v>27.39</v>
      </c>
    </row>
    <row r="3309" customFormat="false" ht="15" hidden="false" customHeight="false" outlineLevel="0" collapsed="false">
      <c r="A3309" s="13" t="s">
        <v>4823</v>
      </c>
      <c r="B3309" s="13" t="s">
        <v>2880</v>
      </c>
      <c r="C3309" s="14" t="n">
        <v>45966</v>
      </c>
      <c r="D3309" s="15" t="n">
        <v>25.36</v>
      </c>
    </row>
    <row r="3310" customFormat="false" ht="15" hidden="false" customHeight="false" outlineLevel="0" collapsed="false">
      <c r="A3310" s="13" t="s">
        <v>4824</v>
      </c>
      <c r="B3310" s="13" t="s">
        <v>4825</v>
      </c>
      <c r="C3310" s="14" t="n">
        <v>45966</v>
      </c>
      <c r="D3310" s="15" t="n">
        <v>25.37</v>
      </c>
    </row>
    <row r="3311" customFormat="false" ht="15" hidden="false" customHeight="false" outlineLevel="0" collapsed="false">
      <c r="A3311" s="13" t="s">
        <v>4826</v>
      </c>
      <c r="B3311" s="13" t="s">
        <v>4827</v>
      </c>
      <c r="C3311" s="14" t="n">
        <v>45967</v>
      </c>
      <c r="D3311" s="15" t="n">
        <v>45.17</v>
      </c>
    </row>
    <row r="3312" customFormat="false" ht="15" hidden="false" customHeight="false" outlineLevel="0" collapsed="false">
      <c r="A3312" s="13" t="s">
        <v>4828</v>
      </c>
      <c r="B3312" s="13" t="s">
        <v>2771</v>
      </c>
      <c r="C3312" s="14" t="n">
        <v>45967</v>
      </c>
      <c r="D3312" s="15" t="n">
        <v>56.61</v>
      </c>
    </row>
    <row r="3313" customFormat="false" ht="15" hidden="false" customHeight="false" outlineLevel="0" collapsed="false">
      <c r="A3313" s="13" t="s">
        <v>4829</v>
      </c>
      <c r="B3313" s="13" t="s">
        <v>2631</v>
      </c>
      <c r="C3313" s="14" t="n">
        <v>45967</v>
      </c>
      <c r="D3313" s="15" t="n">
        <v>58</v>
      </c>
    </row>
    <row r="3314" customFormat="false" ht="15" hidden="false" customHeight="false" outlineLevel="0" collapsed="false">
      <c r="A3314" s="13" t="s">
        <v>4830</v>
      </c>
      <c r="B3314" s="13" t="s">
        <v>3595</v>
      </c>
      <c r="C3314" s="14" t="n">
        <v>45967</v>
      </c>
      <c r="D3314" s="15" t="n">
        <v>29.01</v>
      </c>
    </row>
    <row r="3315" customFormat="false" ht="15" hidden="false" customHeight="false" outlineLevel="0" collapsed="false">
      <c r="A3315" s="13" t="s">
        <v>4831</v>
      </c>
      <c r="B3315" s="13" t="s">
        <v>3986</v>
      </c>
      <c r="C3315" s="14" t="n">
        <v>45967</v>
      </c>
      <c r="D3315" s="15" t="n">
        <v>59.6</v>
      </c>
    </row>
    <row r="3316" customFormat="false" ht="15" hidden="false" customHeight="false" outlineLevel="0" collapsed="false">
      <c r="A3316" s="13" t="s">
        <v>4832</v>
      </c>
      <c r="B3316" s="13" t="s">
        <v>4833</v>
      </c>
      <c r="C3316" s="14" t="n">
        <v>45967</v>
      </c>
      <c r="D3316" s="15" t="n">
        <v>34.21</v>
      </c>
    </row>
    <row r="3317" customFormat="false" ht="15" hidden="false" customHeight="false" outlineLevel="0" collapsed="false">
      <c r="A3317" s="13" t="s">
        <v>4834</v>
      </c>
      <c r="B3317" s="13" t="s">
        <v>3120</v>
      </c>
      <c r="C3317" s="14" t="n">
        <v>45967</v>
      </c>
      <c r="D3317" s="15" t="n">
        <v>52.12</v>
      </c>
    </row>
    <row r="3318" customFormat="false" ht="15" hidden="false" customHeight="false" outlineLevel="0" collapsed="false">
      <c r="A3318" s="13" t="s">
        <v>4835</v>
      </c>
      <c r="B3318" s="13" t="s">
        <v>2483</v>
      </c>
      <c r="C3318" s="14" t="n">
        <v>45967</v>
      </c>
      <c r="D3318" s="15" t="n">
        <v>52.67</v>
      </c>
    </row>
    <row r="3319" customFormat="false" ht="15" hidden="false" customHeight="false" outlineLevel="0" collapsed="false">
      <c r="A3319" s="13" t="s">
        <v>4836</v>
      </c>
      <c r="B3319" s="13" t="s">
        <v>3286</v>
      </c>
      <c r="C3319" s="14" t="n">
        <v>45967</v>
      </c>
      <c r="D3319" s="15" t="n">
        <v>15.65</v>
      </c>
    </row>
    <row r="3320" customFormat="false" ht="15" hidden="false" customHeight="false" outlineLevel="0" collapsed="false">
      <c r="A3320" s="13" t="s">
        <v>4837</v>
      </c>
      <c r="B3320" s="13" t="s">
        <v>1616</v>
      </c>
      <c r="C3320" s="14" t="n">
        <v>45967</v>
      </c>
      <c r="D3320" s="15" t="n">
        <v>34.18</v>
      </c>
    </row>
    <row r="3321" customFormat="false" ht="15" hidden="false" customHeight="false" outlineLevel="0" collapsed="false">
      <c r="A3321" s="13" t="s">
        <v>4838</v>
      </c>
      <c r="B3321" s="13" t="s">
        <v>3418</v>
      </c>
      <c r="C3321" s="14" t="n">
        <v>45968</v>
      </c>
      <c r="D3321" s="15" t="n">
        <v>28.23</v>
      </c>
    </row>
    <row r="3322" customFormat="false" ht="15" hidden="false" customHeight="false" outlineLevel="0" collapsed="false">
      <c r="A3322" s="13" t="s">
        <v>4839</v>
      </c>
      <c r="B3322" s="13" t="s">
        <v>4840</v>
      </c>
      <c r="C3322" s="14" t="n">
        <v>45968</v>
      </c>
      <c r="D3322" s="15" t="n">
        <v>31.81</v>
      </c>
    </row>
    <row r="3323" customFormat="false" ht="15" hidden="false" customHeight="false" outlineLevel="0" collapsed="false">
      <c r="A3323" s="13" t="s">
        <v>4841</v>
      </c>
      <c r="B3323" s="13" t="s">
        <v>2232</v>
      </c>
      <c r="C3323" s="14" t="n">
        <v>45968</v>
      </c>
      <c r="D3323" s="15" t="n">
        <v>27.1</v>
      </c>
    </row>
    <row r="3324" customFormat="false" ht="15" hidden="false" customHeight="false" outlineLevel="0" collapsed="false">
      <c r="A3324" s="13" t="s">
        <v>4842</v>
      </c>
      <c r="B3324" s="13" t="s">
        <v>3729</v>
      </c>
      <c r="C3324" s="14" t="n">
        <v>45968</v>
      </c>
      <c r="D3324" s="15" t="n">
        <v>48.49</v>
      </c>
    </row>
    <row r="3325" customFormat="false" ht="15" hidden="false" customHeight="false" outlineLevel="0" collapsed="false">
      <c r="A3325" s="13" t="s">
        <v>4843</v>
      </c>
      <c r="B3325" s="13" t="s">
        <v>2657</v>
      </c>
      <c r="C3325" s="14" t="n">
        <v>45968</v>
      </c>
      <c r="D3325" s="15" t="n">
        <v>54.31</v>
      </c>
    </row>
    <row r="3326" customFormat="false" ht="15" hidden="false" customHeight="false" outlineLevel="0" collapsed="false">
      <c r="A3326" s="13" t="s">
        <v>4844</v>
      </c>
      <c r="B3326" s="13" t="s">
        <v>2529</v>
      </c>
      <c r="C3326" s="14" t="n">
        <v>45968</v>
      </c>
      <c r="D3326" s="15" t="n">
        <v>44.35</v>
      </c>
    </row>
    <row r="3327" customFormat="false" ht="15" hidden="false" customHeight="false" outlineLevel="0" collapsed="false">
      <c r="A3327" s="13" t="s">
        <v>4845</v>
      </c>
      <c r="B3327" s="13" t="s">
        <v>4846</v>
      </c>
      <c r="C3327" s="14" t="n">
        <v>45968</v>
      </c>
      <c r="D3327" s="15" t="n">
        <v>41.06</v>
      </c>
    </row>
    <row r="3328" customFormat="false" ht="15" hidden="false" customHeight="false" outlineLevel="0" collapsed="false">
      <c r="A3328" s="13" t="s">
        <v>4847</v>
      </c>
      <c r="B3328" s="13" t="s">
        <v>1842</v>
      </c>
      <c r="C3328" s="14" t="n">
        <v>45968</v>
      </c>
      <c r="D3328" s="15" t="n">
        <v>31.69</v>
      </c>
    </row>
    <row r="3329" customFormat="false" ht="15" hidden="false" customHeight="false" outlineLevel="0" collapsed="false">
      <c r="A3329" s="13" t="s">
        <v>4848</v>
      </c>
      <c r="B3329" s="13" t="s">
        <v>4849</v>
      </c>
      <c r="C3329" s="14" t="n">
        <v>45968</v>
      </c>
      <c r="D3329" s="15" t="n">
        <v>22.62</v>
      </c>
    </row>
    <row r="3330" customFormat="false" ht="15" hidden="false" customHeight="false" outlineLevel="0" collapsed="false">
      <c r="A3330" s="13" t="s">
        <v>4850</v>
      </c>
      <c r="B3330" s="13" t="s">
        <v>2215</v>
      </c>
      <c r="C3330" s="14" t="n">
        <v>45968</v>
      </c>
      <c r="D3330" s="15" t="n">
        <v>28.23</v>
      </c>
    </row>
    <row r="3331" customFormat="false" ht="15" hidden="false" customHeight="false" outlineLevel="0" collapsed="false">
      <c r="A3331" s="13" t="s">
        <v>4851</v>
      </c>
      <c r="B3331" s="13" t="s">
        <v>2412</v>
      </c>
      <c r="C3331" s="14" t="n">
        <v>45968</v>
      </c>
      <c r="D3331" s="15" t="n">
        <v>53.36</v>
      </c>
    </row>
    <row r="3332" customFormat="false" ht="15" hidden="false" customHeight="false" outlineLevel="0" collapsed="false">
      <c r="A3332" s="13" t="s">
        <v>4852</v>
      </c>
      <c r="B3332" s="13" t="s">
        <v>4853</v>
      </c>
      <c r="C3332" s="14" t="n">
        <v>45968</v>
      </c>
      <c r="D3332" s="15" t="n">
        <v>62.61</v>
      </c>
    </row>
    <row r="3333" customFormat="false" ht="15" hidden="false" customHeight="false" outlineLevel="0" collapsed="false">
      <c r="A3333" s="13" t="s">
        <v>4854</v>
      </c>
      <c r="B3333" s="13" t="s">
        <v>2786</v>
      </c>
      <c r="C3333" s="14" t="n">
        <v>45968</v>
      </c>
      <c r="D3333" s="15" t="n">
        <v>32.72</v>
      </c>
    </row>
    <row r="3334" customFormat="false" ht="15" hidden="false" customHeight="false" outlineLevel="0" collapsed="false">
      <c r="A3334" s="13" t="s">
        <v>4855</v>
      </c>
      <c r="B3334" s="13" t="s">
        <v>2344</v>
      </c>
      <c r="C3334" s="14" t="n">
        <v>45968</v>
      </c>
      <c r="D3334" s="15" t="n">
        <v>21.13</v>
      </c>
    </row>
    <row r="3335" customFormat="false" ht="15" hidden="false" customHeight="false" outlineLevel="0" collapsed="false">
      <c r="A3335" s="13" t="s">
        <v>4856</v>
      </c>
      <c r="B3335" s="13" t="s">
        <v>3968</v>
      </c>
      <c r="C3335" s="14" t="n">
        <v>45969</v>
      </c>
      <c r="D3335" s="15" t="n">
        <v>32.62</v>
      </c>
    </row>
    <row r="3336" customFormat="false" ht="15" hidden="false" customHeight="false" outlineLevel="0" collapsed="false">
      <c r="A3336" s="13" t="s">
        <v>4857</v>
      </c>
      <c r="B3336" s="13" t="s">
        <v>3839</v>
      </c>
      <c r="C3336" s="14" t="n">
        <v>45969</v>
      </c>
      <c r="D3336" s="15" t="n">
        <v>25.95</v>
      </c>
    </row>
    <row r="3337" customFormat="false" ht="15" hidden="false" customHeight="false" outlineLevel="0" collapsed="false">
      <c r="A3337" s="13" t="s">
        <v>4858</v>
      </c>
      <c r="B3337" s="13" t="s">
        <v>3559</v>
      </c>
      <c r="C3337" s="14" t="n">
        <v>45969</v>
      </c>
      <c r="D3337" s="15" t="n">
        <v>53.23</v>
      </c>
    </row>
    <row r="3338" customFormat="false" ht="15" hidden="false" customHeight="false" outlineLevel="0" collapsed="false">
      <c r="A3338" s="13" t="s">
        <v>4859</v>
      </c>
      <c r="B3338" s="13" t="s">
        <v>4860</v>
      </c>
      <c r="C3338" s="14" t="n">
        <v>45969</v>
      </c>
      <c r="D3338" s="15" t="n">
        <v>30.53</v>
      </c>
    </row>
    <row r="3339" customFormat="false" ht="15" hidden="false" customHeight="false" outlineLevel="0" collapsed="false">
      <c r="A3339" s="13" t="s">
        <v>4861</v>
      </c>
      <c r="B3339" s="13" t="s">
        <v>4862</v>
      </c>
      <c r="C3339" s="14" t="n">
        <v>45969</v>
      </c>
      <c r="D3339" s="15" t="n">
        <v>45.57</v>
      </c>
    </row>
    <row r="3340" customFormat="false" ht="15" hidden="false" customHeight="false" outlineLevel="0" collapsed="false">
      <c r="A3340" s="13" t="s">
        <v>4863</v>
      </c>
      <c r="B3340" s="13" t="s">
        <v>3483</v>
      </c>
      <c r="C3340" s="14" t="n">
        <v>45969</v>
      </c>
      <c r="D3340" s="15" t="n">
        <v>58.67</v>
      </c>
    </row>
    <row r="3341" customFormat="false" ht="15" hidden="false" customHeight="false" outlineLevel="0" collapsed="false">
      <c r="A3341" s="13" t="s">
        <v>4864</v>
      </c>
      <c r="B3341" s="13" t="s">
        <v>1813</v>
      </c>
      <c r="C3341" s="14" t="n">
        <v>45969</v>
      </c>
      <c r="D3341" s="15" t="n">
        <v>24.24</v>
      </c>
    </row>
    <row r="3342" customFormat="false" ht="15" hidden="false" customHeight="false" outlineLevel="0" collapsed="false">
      <c r="A3342" s="13" t="s">
        <v>4865</v>
      </c>
      <c r="B3342" s="13" t="s">
        <v>714</v>
      </c>
      <c r="C3342" s="14" t="n">
        <v>45969</v>
      </c>
      <c r="D3342" s="15" t="n">
        <v>41.79</v>
      </c>
    </row>
    <row r="3343" customFormat="false" ht="15" hidden="false" customHeight="false" outlineLevel="0" collapsed="false">
      <c r="A3343" s="13" t="s">
        <v>4866</v>
      </c>
      <c r="B3343" s="13" t="s">
        <v>1680</v>
      </c>
      <c r="C3343" s="14" t="n">
        <v>45969</v>
      </c>
      <c r="D3343" s="15" t="n">
        <v>34.39</v>
      </c>
    </row>
    <row r="3344" customFormat="false" ht="15" hidden="false" customHeight="false" outlineLevel="0" collapsed="false">
      <c r="A3344" s="13" t="s">
        <v>4867</v>
      </c>
      <c r="B3344" s="13" t="s">
        <v>4144</v>
      </c>
      <c r="C3344" s="14" t="n">
        <v>45969</v>
      </c>
      <c r="D3344" s="15" t="n">
        <v>39.65</v>
      </c>
    </row>
    <row r="3345" customFormat="false" ht="15" hidden="false" customHeight="false" outlineLevel="0" collapsed="false">
      <c r="A3345" s="13" t="s">
        <v>4868</v>
      </c>
      <c r="B3345" s="13" t="s">
        <v>2822</v>
      </c>
      <c r="C3345" s="14" t="n">
        <v>45969</v>
      </c>
      <c r="D3345" s="15" t="n">
        <v>23.03</v>
      </c>
    </row>
    <row r="3346" customFormat="false" ht="15" hidden="false" customHeight="false" outlineLevel="0" collapsed="false">
      <c r="A3346" s="13" t="s">
        <v>4869</v>
      </c>
      <c r="B3346" s="13" t="s">
        <v>4870</v>
      </c>
      <c r="C3346" s="14" t="n">
        <v>45969</v>
      </c>
      <c r="D3346" s="15" t="n">
        <v>14.39</v>
      </c>
    </row>
    <row r="3347" customFormat="false" ht="15" hidden="false" customHeight="false" outlineLevel="0" collapsed="false">
      <c r="A3347" s="13" t="s">
        <v>4871</v>
      </c>
      <c r="B3347" s="13" t="s">
        <v>4872</v>
      </c>
      <c r="C3347" s="14" t="n">
        <v>45970</v>
      </c>
      <c r="D3347" s="15" t="n">
        <v>26.54</v>
      </c>
    </row>
    <row r="3348" customFormat="false" ht="15" hidden="false" customHeight="false" outlineLevel="0" collapsed="false">
      <c r="A3348" s="13" t="s">
        <v>4873</v>
      </c>
      <c r="B3348" s="13" t="s">
        <v>3106</v>
      </c>
      <c r="C3348" s="14" t="n">
        <v>45970</v>
      </c>
      <c r="D3348" s="15" t="n">
        <v>38.91</v>
      </c>
    </row>
    <row r="3349" customFormat="false" ht="15" hidden="false" customHeight="false" outlineLevel="0" collapsed="false">
      <c r="A3349" s="13" t="s">
        <v>4874</v>
      </c>
      <c r="B3349" s="13" t="s">
        <v>4875</v>
      </c>
      <c r="C3349" s="14" t="n">
        <v>45970</v>
      </c>
      <c r="D3349" s="15" t="n">
        <v>27.94</v>
      </c>
    </row>
    <row r="3350" customFormat="false" ht="15" hidden="false" customHeight="false" outlineLevel="0" collapsed="false">
      <c r="A3350" s="13" t="s">
        <v>4876</v>
      </c>
      <c r="B3350" s="13" t="s">
        <v>4877</v>
      </c>
      <c r="C3350" s="14" t="n">
        <v>45970</v>
      </c>
      <c r="D3350" s="15" t="n">
        <v>34.83</v>
      </c>
    </row>
    <row r="3351" customFormat="false" ht="15" hidden="false" customHeight="false" outlineLevel="0" collapsed="false">
      <c r="A3351" s="13" t="s">
        <v>4878</v>
      </c>
      <c r="B3351" s="13" t="s">
        <v>4879</v>
      </c>
      <c r="C3351" s="14" t="n">
        <v>45970</v>
      </c>
      <c r="D3351" s="15" t="n">
        <v>37.44</v>
      </c>
    </row>
    <row r="3352" customFormat="false" ht="15" hidden="false" customHeight="false" outlineLevel="0" collapsed="false">
      <c r="A3352" s="13" t="s">
        <v>4880</v>
      </c>
      <c r="B3352" s="13" t="s">
        <v>2457</v>
      </c>
      <c r="C3352" s="14" t="n">
        <v>45970</v>
      </c>
      <c r="D3352" s="15" t="n">
        <v>93.47</v>
      </c>
    </row>
    <row r="3353" customFormat="false" ht="15" hidden="false" customHeight="false" outlineLevel="0" collapsed="false">
      <c r="A3353" s="13" t="s">
        <v>4881</v>
      </c>
      <c r="B3353" s="13" t="s">
        <v>3299</v>
      </c>
      <c r="C3353" s="14" t="n">
        <v>45970</v>
      </c>
      <c r="D3353" s="15" t="n">
        <v>59.85</v>
      </c>
    </row>
    <row r="3354" customFormat="false" ht="15" hidden="false" customHeight="false" outlineLevel="0" collapsed="false">
      <c r="A3354" s="13" t="s">
        <v>4882</v>
      </c>
      <c r="B3354" s="13" t="s">
        <v>2375</v>
      </c>
      <c r="C3354" s="14" t="n">
        <v>45970</v>
      </c>
      <c r="D3354" s="15" t="n">
        <v>29.26</v>
      </c>
    </row>
    <row r="3355" customFormat="false" ht="15" hidden="false" customHeight="false" outlineLevel="0" collapsed="false">
      <c r="A3355" s="13" t="s">
        <v>4883</v>
      </c>
      <c r="B3355" s="13" t="s">
        <v>1226</v>
      </c>
      <c r="C3355" s="14" t="n">
        <v>45970</v>
      </c>
      <c r="D3355" s="15" t="n">
        <v>41.84</v>
      </c>
    </row>
    <row r="3356" customFormat="false" ht="15" hidden="false" customHeight="false" outlineLevel="0" collapsed="false">
      <c r="A3356" s="13" t="s">
        <v>4884</v>
      </c>
      <c r="B3356" s="13" t="s">
        <v>4885</v>
      </c>
      <c r="C3356" s="14" t="n">
        <v>45970</v>
      </c>
      <c r="D3356" s="15" t="n">
        <v>26.52</v>
      </c>
    </row>
    <row r="3357" customFormat="false" ht="15" hidden="false" customHeight="false" outlineLevel="0" collapsed="false">
      <c r="A3357" s="13" t="s">
        <v>4886</v>
      </c>
      <c r="B3357" s="13" t="s">
        <v>3003</v>
      </c>
      <c r="C3357" s="14" t="n">
        <v>45971</v>
      </c>
      <c r="D3357" s="15" t="n">
        <v>91.12</v>
      </c>
    </row>
    <row r="3358" customFormat="false" ht="15" hidden="false" customHeight="false" outlineLevel="0" collapsed="false">
      <c r="A3358" s="13" t="s">
        <v>4887</v>
      </c>
      <c r="B3358" s="13" t="s">
        <v>3552</v>
      </c>
      <c r="C3358" s="14" t="n">
        <v>45971</v>
      </c>
      <c r="D3358" s="15" t="n">
        <v>38.77</v>
      </c>
    </row>
    <row r="3359" customFormat="false" ht="15" hidden="false" customHeight="false" outlineLevel="0" collapsed="false">
      <c r="A3359" s="13" t="s">
        <v>4888</v>
      </c>
      <c r="B3359" s="13" t="s">
        <v>4889</v>
      </c>
      <c r="C3359" s="14" t="n">
        <v>45971</v>
      </c>
      <c r="D3359" s="15" t="n">
        <v>20.86</v>
      </c>
    </row>
    <row r="3360" customFormat="false" ht="15" hidden="false" customHeight="false" outlineLevel="0" collapsed="false">
      <c r="A3360" s="13" t="s">
        <v>4890</v>
      </c>
      <c r="B3360" s="13" t="s">
        <v>3077</v>
      </c>
      <c r="C3360" s="14" t="n">
        <v>45971</v>
      </c>
      <c r="D3360" s="15" t="n">
        <v>42.45</v>
      </c>
    </row>
    <row r="3361" customFormat="false" ht="15" hidden="false" customHeight="false" outlineLevel="0" collapsed="false">
      <c r="A3361" s="13" t="s">
        <v>4891</v>
      </c>
      <c r="B3361" s="13" t="s">
        <v>366</v>
      </c>
      <c r="C3361" s="14" t="n">
        <v>45971</v>
      </c>
      <c r="D3361" s="15" t="n">
        <v>61.6</v>
      </c>
    </row>
    <row r="3362" customFormat="false" ht="15" hidden="false" customHeight="false" outlineLevel="0" collapsed="false">
      <c r="A3362" s="13" t="s">
        <v>4892</v>
      </c>
      <c r="B3362" s="13" t="s">
        <v>4207</v>
      </c>
      <c r="C3362" s="14" t="n">
        <v>45971</v>
      </c>
      <c r="D3362" s="15" t="n">
        <v>36.88</v>
      </c>
    </row>
    <row r="3363" customFormat="false" ht="15" hidden="false" customHeight="false" outlineLevel="0" collapsed="false">
      <c r="A3363" s="13" t="s">
        <v>4893</v>
      </c>
      <c r="B3363" s="13" t="s">
        <v>618</v>
      </c>
      <c r="C3363" s="14" t="n">
        <v>45971</v>
      </c>
      <c r="D3363" s="15" t="n">
        <v>50.72</v>
      </c>
    </row>
    <row r="3364" customFormat="false" ht="15" hidden="false" customHeight="false" outlineLevel="0" collapsed="false">
      <c r="A3364" s="13" t="s">
        <v>4894</v>
      </c>
      <c r="B3364" s="13" t="s">
        <v>4895</v>
      </c>
      <c r="C3364" s="14" t="n">
        <v>45971</v>
      </c>
      <c r="D3364" s="15" t="n">
        <v>41.56</v>
      </c>
    </row>
    <row r="3365" customFormat="false" ht="15" hidden="false" customHeight="false" outlineLevel="0" collapsed="false">
      <c r="A3365" s="13" t="s">
        <v>4896</v>
      </c>
      <c r="B3365" s="13" t="s">
        <v>4389</v>
      </c>
      <c r="C3365" s="14" t="n">
        <v>45971</v>
      </c>
      <c r="D3365" s="15" t="n">
        <v>51.5</v>
      </c>
    </row>
    <row r="3366" customFormat="false" ht="15" hidden="false" customHeight="false" outlineLevel="0" collapsed="false">
      <c r="A3366" s="13" t="s">
        <v>4897</v>
      </c>
      <c r="B3366" s="13" t="s">
        <v>1362</v>
      </c>
      <c r="C3366" s="14" t="n">
        <v>45971</v>
      </c>
      <c r="D3366" s="15" t="n">
        <v>44.29</v>
      </c>
    </row>
    <row r="3367" customFormat="false" ht="15" hidden="false" customHeight="false" outlineLevel="0" collapsed="false">
      <c r="A3367" s="13" t="s">
        <v>4898</v>
      </c>
      <c r="B3367" s="13" t="s">
        <v>4899</v>
      </c>
      <c r="C3367" s="14" t="n">
        <v>45972</v>
      </c>
      <c r="D3367" s="15" t="n">
        <v>34.32</v>
      </c>
    </row>
    <row r="3368" customFormat="false" ht="15" hidden="false" customHeight="false" outlineLevel="0" collapsed="false">
      <c r="A3368" s="13" t="s">
        <v>4900</v>
      </c>
      <c r="B3368" s="13" t="s">
        <v>4901</v>
      </c>
      <c r="C3368" s="14" t="n">
        <v>45972</v>
      </c>
      <c r="D3368" s="15" t="n">
        <v>29.1</v>
      </c>
    </row>
    <row r="3369" customFormat="false" ht="15" hidden="false" customHeight="false" outlineLevel="0" collapsed="false">
      <c r="A3369" s="13" t="s">
        <v>4902</v>
      </c>
      <c r="B3369" s="13" t="s">
        <v>4903</v>
      </c>
      <c r="C3369" s="14" t="n">
        <v>45972</v>
      </c>
      <c r="D3369" s="15" t="n">
        <v>48.24</v>
      </c>
    </row>
    <row r="3370" customFormat="false" ht="15" hidden="false" customHeight="false" outlineLevel="0" collapsed="false">
      <c r="A3370" s="13" t="s">
        <v>4904</v>
      </c>
      <c r="B3370" s="13" t="s">
        <v>4905</v>
      </c>
      <c r="C3370" s="14" t="n">
        <v>45972</v>
      </c>
      <c r="D3370" s="15" t="n">
        <v>24.36</v>
      </c>
    </row>
    <row r="3371" customFormat="false" ht="15" hidden="false" customHeight="false" outlineLevel="0" collapsed="false">
      <c r="A3371" s="13" t="s">
        <v>4906</v>
      </c>
      <c r="B3371" s="13" t="s">
        <v>4907</v>
      </c>
      <c r="C3371" s="14" t="n">
        <v>45972</v>
      </c>
      <c r="D3371" s="15" t="n">
        <v>35.81</v>
      </c>
    </row>
    <row r="3372" customFormat="false" ht="15" hidden="false" customHeight="false" outlineLevel="0" collapsed="false">
      <c r="A3372" s="13" t="s">
        <v>4908</v>
      </c>
      <c r="B3372" s="13" t="s">
        <v>160</v>
      </c>
      <c r="C3372" s="14" t="n">
        <v>45972</v>
      </c>
      <c r="D3372" s="15" t="n">
        <v>62.84</v>
      </c>
    </row>
    <row r="3373" customFormat="false" ht="15" hidden="false" customHeight="false" outlineLevel="0" collapsed="false">
      <c r="A3373" s="13" t="s">
        <v>4909</v>
      </c>
      <c r="B3373" s="13" t="s">
        <v>1041</v>
      </c>
      <c r="C3373" s="14" t="n">
        <v>45972</v>
      </c>
      <c r="D3373" s="15" t="n">
        <v>44.27</v>
      </c>
    </row>
    <row r="3374" customFormat="false" ht="15" hidden="false" customHeight="false" outlineLevel="0" collapsed="false">
      <c r="A3374" s="13" t="s">
        <v>4910</v>
      </c>
      <c r="B3374" s="13" t="s">
        <v>4911</v>
      </c>
      <c r="C3374" s="14" t="n">
        <v>45972</v>
      </c>
      <c r="D3374" s="15" t="n">
        <v>25.9</v>
      </c>
    </row>
    <row r="3375" customFormat="false" ht="15" hidden="false" customHeight="false" outlineLevel="0" collapsed="false">
      <c r="A3375" s="13" t="s">
        <v>4912</v>
      </c>
      <c r="B3375" s="13" t="s">
        <v>1284</v>
      </c>
      <c r="C3375" s="14" t="n">
        <v>45972</v>
      </c>
      <c r="D3375" s="15" t="n">
        <v>20.46</v>
      </c>
    </row>
    <row r="3376" customFormat="false" ht="15" hidden="false" customHeight="false" outlineLevel="0" collapsed="false">
      <c r="A3376" s="13" t="s">
        <v>4913</v>
      </c>
      <c r="B3376" s="13" t="s">
        <v>1987</v>
      </c>
      <c r="C3376" s="14" t="n">
        <v>45973</v>
      </c>
      <c r="D3376" s="15" t="n">
        <v>68.54</v>
      </c>
    </row>
    <row r="3377" customFormat="false" ht="15" hidden="false" customHeight="false" outlineLevel="0" collapsed="false">
      <c r="A3377" s="13" t="s">
        <v>4914</v>
      </c>
      <c r="B3377" s="13" t="s">
        <v>2041</v>
      </c>
      <c r="C3377" s="14" t="n">
        <v>45973</v>
      </c>
      <c r="D3377" s="15" t="n">
        <v>29.5</v>
      </c>
    </row>
    <row r="3378" customFormat="false" ht="15" hidden="false" customHeight="false" outlineLevel="0" collapsed="false">
      <c r="A3378" s="13" t="s">
        <v>4915</v>
      </c>
      <c r="B3378" s="13" t="s">
        <v>4205</v>
      </c>
      <c r="C3378" s="14" t="n">
        <v>45973</v>
      </c>
      <c r="D3378" s="15" t="n">
        <v>80.93</v>
      </c>
    </row>
    <row r="3379" customFormat="false" ht="15" hidden="false" customHeight="false" outlineLevel="0" collapsed="false">
      <c r="A3379" s="13" t="s">
        <v>4916</v>
      </c>
      <c r="B3379" s="13" t="s">
        <v>2797</v>
      </c>
      <c r="C3379" s="14" t="n">
        <v>45973</v>
      </c>
      <c r="D3379" s="15" t="n">
        <v>57.56</v>
      </c>
    </row>
    <row r="3380" customFormat="false" ht="15" hidden="false" customHeight="false" outlineLevel="0" collapsed="false">
      <c r="A3380" s="13" t="s">
        <v>4917</v>
      </c>
      <c r="B3380" s="13" t="s">
        <v>277</v>
      </c>
      <c r="C3380" s="14" t="n">
        <v>45973</v>
      </c>
      <c r="D3380" s="15" t="n">
        <v>41.62</v>
      </c>
    </row>
    <row r="3381" customFormat="false" ht="15" hidden="false" customHeight="false" outlineLevel="0" collapsed="false">
      <c r="A3381" s="13" t="s">
        <v>4918</v>
      </c>
      <c r="B3381" s="13" t="s">
        <v>3812</v>
      </c>
      <c r="C3381" s="14" t="n">
        <v>45973</v>
      </c>
      <c r="D3381" s="15" t="n">
        <v>34.91</v>
      </c>
    </row>
    <row r="3382" customFormat="false" ht="15" hidden="false" customHeight="false" outlineLevel="0" collapsed="false">
      <c r="A3382" s="13" t="s">
        <v>4919</v>
      </c>
      <c r="B3382" s="13" t="s">
        <v>554</v>
      </c>
      <c r="C3382" s="14" t="n">
        <v>45973</v>
      </c>
      <c r="D3382" s="15" t="n">
        <v>21.82</v>
      </c>
    </row>
    <row r="3383" customFormat="false" ht="15" hidden="false" customHeight="false" outlineLevel="0" collapsed="false">
      <c r="A3383" s="13" t="s">
        <v>4920</v>
      </c>
      <c r="B3383" s="13" t="s">
        <v>2782</v>
      </c>
      <c r="C3383" s="14" t="n">
        <v>45973</v>
      </c>
      <c r="D3383" s="15" t="n">
        <v>25.04</v>
      </c>
    </row>
    <row r="3384" customFormat="false" ht="15" hidden="false" customHeight="false" outlineLevel="0" collapsed="false">
      <c r="A3384" s="13" t="s">
        <v>4921</v>
      </c>
      <c r="B3384" s="13" t="s">
        <v>2059</v>
      </c>
      <c r="C3384" s="14" t="n">
        <v>45973</v>
      </c>
      <c r="D3384" s="15" t="n">
        <v>31.82</v>
      </c>
    </row>
    <row r="3385" customFormat="false" ht="15" hidden="false" customHeight="false" outlineLevel="0" collapsed="false">
      <c r="A3385" s="13" t="s">
        <v>4922</v>
      </c>
      <c r="B3385" s="13" t="s">
        <v>4923</v>
      </c>
      <c r="C3385" s="14" t="n">
        <v>45973</v>
      </c>
      <c r="D3385" s="15" t="n">
        <v>19.25</v>
      </c>
    </row>
    <row r="3386" customFormat="false" ht="15" hidden="false" customHeight="false" outlineLevel="0" collapsed="false">
      <c r="A3386" s="13" t="s">
        <v>4924</v>
      </c>
      <c r="B3386" s="13" t="s">
        <v>4925</v>
      </c>
      <c r="C3386" s="14" t="n">
        <v>45973</v>
      </c>
      <c r="D3386" s="15" t="n">
        <v>16.98</v>
      </c>
    </row>
    <row r="3387" customFormat="false" ht="15" hidden="false" customHeight="false" outlineLevel="0" collapsed="false">
      <c r="A3387" s="13" t="s">
        <v>4926</v>
      </c>
      <c r="B3387" s="13" t="s">
        <v>1537</v>
      </c>
      <c r="C3387" s="14" t="n">
        <v>45973</v>
      </c>
      <c r="D3387" s="15" t="n">
        <v>53.77</v>
      </c>
    </row>
    <row r="3388" customFormat="false" ht="15" hidden="false" customHeight="false" outlineLevel="0" collapsed="false">
      <c r="A3388" s="13" t="s">
        <v>4927</v>
      </c>
      <c r="B3388" s="13" t="s">
        <v>510</v>
      </c>
      <c r="C3388" s="14" t="n">
        <v>45973</v>
      </c>
      <c r="D3388" s="15" t="n">
        <v>41.64</v>
      </c>
    </row>
    <row r="3389" customFormat="false" ht="15" hidden="false" customHeight="false" outlineLevel="0" collapsed="false">
      <c r="A3389" s="13" t="s">
        <v>4928</v>
      </c>
      <c r="B3389" s="13" t="s">
        <v>4929</v>
      </c>
      <c r="C3389" s="14" t="n">
        <v>45973</v>
      </c>
      <c r="D3389" s="15" t="n">
        <v>45.85</v>
      </c>
    </row>
    <row r="3390" customFormat="false" ht="15" hidden="false" customHeight="false" outlineLevel="0" collapsed="false">
      <c r="A3390" s="13" t="s">
        <v>4930</v>
      </c>
      <c r="B3390" s="13" t="s">
        <v>3878</v>
      </c>
      <c r="C3390" s="14" t="n">
        <v>45973</v>
      </c>
      <c r="D3390" s="15" t="n">
        <v>26.33</v>
      </c>
    </row>
    <row r="3391" customFormat="false" ht="15" hidden="false" customHeight="false" outlineLevel="0" collapsed="false">
      <c r="A3391" s="13" t="s">
        <v>4931</v>
      </c>
      <c r="B3391" s="13" t="s">
        <v>3927</v>
      </c>
      <c r="C3391" s="14" t="n">
        <v>45973</v>
      </c>
      <c r="D3391" s="15" t="n">
        <v>43.24</v>
      </c>
    </row>
    <row r="3392" customFormat="false" ht="15" hidden="false" customHeight="false" outlineLevel="0" collapsed="false">
      <c r="A3392" s="13" t="s">
        <v>4932</v>
      </c>
      <c r="B3392" s="13" t="s">
        <v>4933</v>
      </c>
      <c r="C3392" s="14" t="n">
        <v>45974</v>
      </c>
      <c r="D3392" s="15" t="n">
        <v>30.85</v>
      </c>
    </row>
    <row r="3393" customFormat="false" ht="15" hidden="false" customHeight="false" outlineLevel="0" collapsed="false">
      <c r="A3393" s="13" t="s">
        <v>4934</v>
      </c>
      <c r="B3393" s="13" t="s">
        <v>223</v>
      </c>
      <c r="C3393" s="14" t="n">
        <v>45974</v>
      </c>
      <c r="D3393" s="15" t="n">
        <v>40.38</v>
      </c>
    </row>
    <row r="3394" customFormat="false" ht="15" hidden="false" customHeight="false" outlineLevel="0" collapsed="false">
      <c r="A3394" s="13" t="s">
        <v>4935</v>
      </c>
      <c r="B3394" s="13" t="s">
        <v>3129</v>
      </c>
      <c r="C3394" s="14" t="n">
        <v>45974</v>
      </c>
      <c r="D3394" s="15" t="n">
        <v>32.58</v>
      </c>
    </row>
    <row r="3395" customFormat="false" ht="15" hidden="false" customHeight="false" outlineLevel="0" collapsed="false">
      <c r="A3395" s="13" t="s">
        <v>4936</v>
      </c>
      <c r="B3395" s="13" t="s">
        <v>1595</v>
      </c>
      <c r="C3395" s="14" t="n">
        <v>45974</v>
      </c>
      <c r="D3395" s="15" t="n">
        <v>16.09</v>
      </c>
    </row>
    <row r="3396" customFormat="false" ht="15" hidden="false" customHeight="false" outlineLevel="0" collapsed="false">
      <c r="A3396" s="13" t="s">
        <v>4937</v>
      </c>
      <c r="B3396" s="13" t="s">
        <v>1250</v>
      </c>
      <c r="C3396" s="14" t="n">
        <v>45974</v>
      </c>
      <c r="D3396" s="15" t="n">
        <v>30.11</v>
      </c>
    </row>
    <row r="3397" customFormat="false" ht="15" hidden="false" customHeight="false" outlineLevel="0" collapsed="false">
      <c r="A3397" s="13" t="s">
        <v>4938</v>
      </c>
      <c r="B3397" s="13" t="s">
        <v>899</v>
      </c>
      <c r="C3397" s="14" t="n">
        <v>45974</v>
      </c>
      <c r="D3397" s="15" t="n">
        <v>88.45</v>
      </c>
    </row>
    <row r="3398" customFormat="false" ht="15" hidden="false" customHeight="false" outlineLevel="0" collapsed="false">
      <c r="A3398" s="13" t="s">
        <v>4939</v>
      </c>
      <c r="B3398" s="13" t="s">
        <v>2161</v>
      </c>
      <c r="C3398" s="14" t="n">
        <v>45974</v>
      </c>
      <c r="D3398" s="15" t="n">
        <v>25.9</v>
      </c>
    </row>
    <row r="3399" customFormat="false" ht="15" hidden="false" customHeight="false" outlineLevel="0" collapsed="false">
      <c r="A3399" s="13" t="s">
        <v>4940</v>
      </c>
      <c r="B3399" s="13" t="s">
        <v>1459</v>
      </c>
      <c r="C3399" s="14" t="n">
        <v>45974</v>
      </c>
      <c r="D3399" s="15" t="n">
        <v>61.55</v>
      </c>
    </row>
    <row r="3400" customFormat="false" ht="15" hidden="false" customHeight="false" outlineLevel="0" collapsed="false">
      <c r="A3400" s="13" t="s">
        <v>4941</v>
      </c>
      <c r="B3400" s="13" t="s">
        <v>4942</v>
      </c>
      <c r="C3400" s="14" t="n">
        <v>45974</v>
      </c>
      <c r="D3400" s="15" t="n">
        <v>50.3</v>
      </c>
    </row>
    <row r="3401" customFormat="false" ht="15" hidden="false" customHeight="false" outlineLevel="0" collapsed="false">
      <c r="A3401" s="13" t="s">
        <v>4943</v>
      </c>
      <c r="B3401" s="13" t="s">
        <v>4201</v>
      </c>
      <c r="C3401" s="14" t="n">
        <v>45975</v>
      </c>
      <c r="D3401" s="15" t="n">
        <v>54.38</v>
      </c>
    </row>
    <row r="3402" customFormat="false" ht="15" hidden="false" customHeight="false" outlineLevel="0" collapsed="false">
      <c r="A3402" s="13" t="s">
        <v>4944</v>
      </c>
      <c r="B3402" s="13" t="s">
        <v>2501</v>
      </c>
      <c r="C3402" s="14" t="n">
        <v>45975</v>
      </c>
      <c r="D3402" s="15" t="n">
        <v>30.66</v>
      </c>
    </row>
    <row r="3403" customFormat="false" ht="15" hidden="false" customHeight="false" outlineLevel="0" collapsed="false">
      <c r="A3403" s="13" t="s">
        <v>4945</v>
      </c>
      <c r="B3403" s="13" t="s">
        <v>3532</v>
      </c>
      <c r="C3403" s="14" t="n">
        <v>45975</v>
      </c>
      <c r="D3403" s="15" t="n">
        <v>45.73</v>
      </c>
    </row>
    <row r="3404" customFormat="false" ht="15" hidden="false" customHeight="false" outlineLevel="0" collapsed="false">
      <c r="A3404" s="13" t="s">
        <v>4946</v>
      </c>
      <c r="B3404" s="13" t="s">
        <v>4398</v>
      </c>
      <c r="C3404" s="14" t="n">
        <v>45975</v>
      </c>
      <c r="D3404" s="15" t="n">
        <v>50.47</v>
      </c>
    </row>
    <row r="3405" customFormat="false" ht="15" hidden="false" customHeight="false" outlineLevel="0" collapsed="false">
      <c r="A3405" s="13" t="s">
        <v>4947</v>
      </c>
      <c r="B3405" s="13" t="s">
        <v>543</v>
      </c>
      <c r="C3405" s="14" t="n">
        <v>45975</v>
      </c>
      <c r="D3405" s="15" t="n">
        <v>58.23</v>
      </c>
    </row>
    <row r="3406" customFormat="false" ht="15" hidden="false" customHeight="false" outlineLevel="0" collapsed="false">
      <c r="A3406" s="13" t="s">
        <v>4948</v>
      </c>
      <c r="B3406" s="13" t="s">
        <v>1082</v>
      </c>
      <c r="C3406" s="14" t="n">
        <v>45975</v>
      </c>
      <c r="D3406" s="15" t="n">
        <v>37.84</v>
      </c>
    </row>
    <row r="3407" customFormat="false" ht="15" hidden="false" customHeight="false" outlineLevel="0" collapsed="false">
      <c r="A3407" s="13" t="s">
        <v>4949</v>
      </c>
      <c r="B3407" s="13" t="s">
        <v>730</v>
      </c>
      <c r="C3407" s="14" t="n">
        <v>45975</v>
      </c>
      <c r="D3407" s="15" t="n">
        <v>22.5</v>
      </c>
    </row>
    <row r="3408" customFormat="false" ht="15" hidden="false" customHeight="false" outlineLevel="0" collapsed="false">
      <c r="A3408" s="13" t="s">
        <v>4950</v>
      </c>
      <c r="B3408" s="13" t="s">
        <v>66</v>
      </c>
      <c r="C3408" s="14" t="n">
        <v>45975</v>
      </c>
      <c r="D3408" s="15" t="n">
        <v>41.85</v>
      </c>
    </row>
    <row r="3409" customFormat="false" ht="15" hidden="false" customHeight="false" outlineLevel="0" collapsed="false">
      <c r="A3409" s="13" t="s">
        <v>4951</v>
      </c>
      <c r="B3409" s="13" t="s">
        <v>3872</v>
      </c>
      <c r="C3409" s="14" t="n">
        <v>45975</v>
      </c>
      <c r="D3409" s="15" t="n">
        <v>47.75</v>
      </c>
    </row>
    <row r="3410" customFormat="false" ht="15" hidden="false" customHeight="false" outlineLevel="0" collapsed="false">
      <c r="A3410" s="13" t="s">
        <v>4952</v>
      </c>
      <c r="B3410" s="13" t="s">
        <v>4371</v>
      </c>
      <c r="C3410" s="14" t="n">
        <v>45975</v>
      </c>
      <c r="D3410" s="15" t="n">
        <v>33</v>
      </c>
    </row>
    <row r="3411" customFormat="false" ht="15" hidden="false" customHeight="false" outlineLevel="0" collapsed="false">
      <c r="A3411" s="13" t="s">
        <v>4953</v>
      </c>
      <c r="B3411" s="13" t="s">
        <v>1872</v>
      </c>
      <c r="C3411" s="14" t="n">
        <v>45975</v>
      </c>
      <c r="D3411" s="15" t="n">
        <v>36.78</v>
      </c>
    </row>
    <row r="3412" customFormat="false" ht="15" hidden="false" customHeight="false" outlineLevel="0" collapsed="false">
      <c r="A3412" s="13" t="s">
        <v>4954</v>
      </c>
      <c r="B3412" s="13" t="s">
        <v>2818</v>
      </c>
      <c r="C3412" s="14" t="n">
        <v>45975</v>
      </c>
      <c r="D3412" s="15" t="n">
        <v>34.37</v>
      </c>
    </row>
    <row r="3413" customFormat="false" ht="15" hidden="false" customHeight="false" outlineLevel="0" collapsed="false">
      <c r="A3413" s="13" t="s">
        <v>4955</v>
      </c>
      <c r="B3413" s="13" t="s">
        <v>4956</v>
      </c>
      <c r="C3413" s="14" t="n">
        <v>45975</v>
      </c>
      <c r="D3413" s="15" t="n">
        <v>20.57</v>
      </c>
    </row>
    <row r="3414" customFormat="false" ht="15" hidden="false" customHeight="false" outlineLevel="0" collapsed="false">
      <c r="A3414" s="13" t="s">
        <v>4957</v>
      </c>
      <c r="B3414" s="13" t="s">
        <v>4958</v>
      </c>
      <c r="C3414" s="14" t="n">
        <v>45976</v>
      </c>
      <c r="D3414" s="15" t="n">
        <v>45.11</v>
      </c>
    </row>
    <row r="3415" customFormat="false" ht="15" hidden="false" customHeight="false" outlineLevel="0" collapsed="false">
      <c r="A3415" s="13" t="s">
        <v>4959</v>
      </c>
      <c r="B3415" s="13" t="s">
        <v>2478</v>
      </c>
      <c r="C3415" s="14" t="n">
        <v>45976</v>
      </c>
      <c r="D3415" s="15" t="n">
        <v>78.31</v>
      </c>
    </row>
    <row r="3416" customFormat="false" ht="15" hidden="false" customHeight="false" outlineLevel="0" collapsed="false">
      <c r="A3416" s="13" t="s">
        <v>4960</v>
      </c>
      <c r="B3416" s="13" t="s">
        <v>2958</v>
      </c>
      <c r="C3416" s="14" t="n">
        <v>45976</v>
      </c>
      <c r="D3416" s="15" t="n">
        <v>38.88</v>
      </c>
    </row>
    <row r="3417" customFormat="false" ht="15" hidden="false" customHeight="false" outlineLevel="0" collapsed="false">
      <c r="A3417" s="13" t="s">
        <v>4961</v>
      </c>
      <c r="B3417" s="13" t="s">
        <v>2013</v>
      </c>
      <c r="C3417" s="14" t="n">
        <v>45976</v>
      </c>
      <c r="D3417" s="15" t="n">
        <v>26.33</v>
      </c>
    </row>
    <row r="3418" customFormat="false" ht="15" hidden="false" customHeight="false" outlineLevel="0" collapsed="false">
      <c r="A3418" s="13" t="s">
        <v>4962</v>
      </c>
      <c r="B3418" s="13" t="s">
        <v>1856</v>
      </c>
      <c r="C3418" s="14" t="n">
        <v>45976</v>
      </c>
      <c r="D3418" s="15" t="n">
        <v>36.88</v>
      </c>
    </row>
    <row r="3419" customFormat="false" ht="15" hidden="false" customHeight="false" outlineLevel="0" collapsed="false">
      <c r="A3419" s="13" t="s">
        <v>4963</v>
      </c>
      <c r="B3419" s="13" t="s">
        <v>1457</v>
      </c>
      <c r="C3419" s="14" t="n">
        <v>45976</v>
      </c>
      <c r="D3419" s="15" t="n">
        <v>55.82</v>
      </c>
    </row>
    <row r="3420" customFormat="false" ht="15" hidden="false" customHeight="false" outlineLevel="0" collapsed="false">
      <c r="A3420" s="13" t="s">
        <v>4964</v>
      </c>
      <c r="B3420" s="13" t="s">
        <v>4965</v>
      </c>
      <c r="C3420" s="14" t="n">
        <v>45976</v>
      </c>
      <c r="D3420" s="15" t="n">
        <v>33.51</v>
      </c>
    </row>
    <row r="3421" customFormat="false" ht="15" hidden="false" customHeight="false" outlineLevel="0" collapsed="false">
      <c r="A3421" s="13" t="s">
        <v>4966</v>
      </c>
      <c r="B3421" s="13" t="s">
        <v>1784</v>
      </c>
      <c r="C3421" s="14" t="n">
        <v>45976</v>
      </c>
      <c r="D3421" s="15" t="n">
        <v>37.59</v>
      </c>
    </row>
    <row r="3422" customFormat="false" ht="15" hidden="false" customHeight="false" outlineLevel="0" collapsed="false">
      <c r="A3422" s="13" t="s">
        <v>4967</v>
      </c>
      <c r="B3422" s="13" t="s">
        <v>4071</v>
      </c>
      <c r="C3422" s="14" t="n">
        <v>45976</v>
      </c>
      <c r="D3422" s="15" t="n">
        <v>41.21</v>
      </c>
    </row>
    <row r="3423" customFormat="false" ht="15" hidden="false" customHeight="false" outlineLevel="0" collapsed="false">
      <c r="A3423" s="13" t="s">
        <v>4968</v>
      </c>
      <c r="B3423" s="13" t="s">
        <v>4969</v>
      </c>
      <c r="C3423" s="14" t="n">
        <v>45977</v>
      </c>
      <c r="D3423" s="15" t="n">
        <v>48.99</v>
      </c>
    </row>
    <row r="3424" customFormat="false" ht="15" hidden="false" customHeight="false" outlineLevel="0" collapsed="false">
      <c r="A3424" s="13" t="s">
        <v>4970</v>
      </c>
      <c r="B3424" s="13" t="s">
        <v>2889</v>
      </c>
      <c r="C3424" s="14" t="n">
        <v>45977</v>
      </c>
      <c r="D3424" s="15" t="n">
        <v>17.4</v>
      </c>
    </row>
    <row r="3425" customFormat="false" ht="15" hidden="false" customHeight="false" outlineLevel="0" collapsed="false">
      <c r="A3425" s="13" t="s">
        <v>4971</v>
      </c>
      <c r="B3425" s="13" t="s">
        <v>4054</v>
      </c>
      <c r="C3425" s="14" t="n">
        <v>45977</v>
      </c>
      <c r="D3425" s="15" t="n">
        <v>55.17</v>
      </c>
    </row>
    <row r="3426" customFormat="false" ht="15" hidden="false" customHeight="false" outlineLevel="0" collapsed="false">
      <c r="A3426" s="13" t="s">
        <v>4972</v>
      </c>
      <c r="B3426" s="13" t="s">
        <v>4973</v>
      </c>
      <c r="C3426" s="14" t="n">
        <v>45977</v>
      </c>
      <c r="D3426" s="15" t="n">
        <v>59.38</v>
      </c>
    </row>
    <row r="3427" customFormat="false" ht="15" hidden="false" customHeight="false" outlineLevel="0" collapsed="false">
      <c r="A3427" s="13" t="s">
        <v>4974</v>
      </c>
      <c r="B3427" s="13" t="s">
        <v>3025</v>
      </c>
      <c r="C3427" s="14" t="n">
        <v>45977</v>
      </c>
      <c r="D3427" s="15" t="n">
        <v>28.55</v>
      </c>
    </row>
    <row r="3428" customFormat="false" ht="15" hidden="false" customHeight="false" outlineLevel="0" collapsed="false">
      <c r="A3428" s="13" t="s">
        <v>4975</v>
      </c>
      <c r="B3428" s="13" t="s">
        <v>4976</v>
      </c>
      <c r="C3428" s="14" t="n">
        <v>45977</v>
      </c>
      <c r="D3428" s="15" t="n">
        <v>37.96</v>
      </c>
    </row>
    <row r="3429" customFormat="false" ht="15" hidden="false" customHeight="false" outlineLevel="0" collapsed="false">
      <c r="A3429" s="13" t="s">
        <v>4977</v>
      </c>
      <c r="B3429" s="13" t="s">
        <v>4978</v>
      </c>
      <c r="C3429" s="14" t="n">
        <v>45977</v>
      </c>
      <c r="D3429" s="15" t="n">
        <v>20.46</v>
      </c>
    </row>
    <row r="3430" customFormat="false" ht="15" hidden="false" customHeight="false" outlineLevel="0" collapsed="false">
      <c r="A3430" s="13" t="s">
        <v>4979</v>
      </c>
      <c r="B3430" s="13" t="s">
        <v>1980</v>
      </c>
      <c r="C3430" s="14" t="n">
        <v>45977</v>
      </c>
      <c r="D3430" s="15" t="n">
        <v>61.58</v>
      </c>
    </row>
    <row r="3431" customFormat="false" ht="15" hidden="false" customHeight="false" outlineLevel="0" collapsed="false">
      <c r="A3431" s="13" t="s">
        <v>4980</v>
      </c>
      <c r="B3431" s="13" t="s">
        <v>2036</v>
      </c>
      <c r="C3431" s="14" t="n">
        <v>45977</v>
      </c>
      <c r="D3431" s="15" t="n">
        <v>58.43</v>
      </c>
    </row>
    <row r="3432" customFormat="false" ht="15" hidden="false" customHeight="false" outlineLevel="0" collapsed="false">
      <c r="A3432" s="13" t="s">
        <v>4981</v>
      </c>
      <c r="B3432" s="13" t="s">
        <v>3257</v>
      </c>
      <c r="C3432" s="14" t="n">
        <v>45977</v>
      </c>
      <c r="D3432" s="15" t="n">
        <v>40.8</v>
      </c>
    </row>
    <row r="3433" customFormat="false" ht="15" hidden="false" customHeight="false" outlineLevel="0" collapsed="false">
      <c r="A3433" s="13" t="s">
        <v>4982</v>
      </c>
      <c r="B3433" s="13" t="s">
        <v>3585</v>
      </c>
      <c r="C3433" s="14" t="n">
        <v>45978</v>
      </c>
      <c r="D3433" s="15" t="n">
        <v>32.3</v>
      </c>
    </row>
    <row r="3434" customFormat="false" ht="15" hidden="false" customHeight="false" outlineLevel="0" collapsed="false">
      <c r="A3434" s="13" t="s">
        <v>4983</v>
      </c>
      <c r="B3434" s="13" t="s">
        <v>4984</v>
      </c>
      <c r="C3434" s="14" t="n">
        <v>45978</v>
      </c>
      <c r="D3434" s="15" t="n">
        <v>29.3</v>
      </c>
    </row>
    <row r="3435" customFormat="false" ht="15" hidden="false" customHeight="false" outlineLevel="0" collapsed="false">
      <c r="A3435" s="13" t="s">
        <v>4985</v>
      </c>
      <c r="B3435" s="13" t="s">
        <v>3832</v>
      </c>
      <c r="C3435" s="14" t="n">
        <v>45978</v>
      </c>
      <c r="D3435" s="15" t="n">
        <v>92.39</v>
      </c>
    </row>
    <row r="3436" customFormat="false" ht="15" hidden="false" customHeight="false" outlineLevel="0" collapsed="false">
      <c r="A3436" s="13" t="s">
        <v>4986</v>
      </c>
      <c r="B3436" s="13" t="s">
        <v>4987</v>
      </c>
      <c r="C3436" s="14" t="n">
        <v>45978</v>
      </c>
      <c r="D3436" s="15" t="n">
        <v>44.18</v>
      </c>
    </row>
    <row r="3437" customFormat="false" ht="15" hidden="false" customHeight="false" outlineLevel="0" collapsed="false">
      <c r="A3437" s="13" t="s">
        <v>4988</v>
      </c>
      <c r="B3437" s="13" t="s">
        <v>4989</v>
      </c>
      <c r="C3437" s="14" t="n">
        <v>45978</v>
      </c>
      <c r="D3437" s="15" t="n">
        <v>28.41</v>
      </c>
    </row>
    <row r="3438" customFormat="false" ht="15" hidden="false" customHeight="false" outlineLevel="0" collapsed="false">
      <c r="A3438" s="13" t="s">
        <v>4990</v>
      </c>
      <c r="B3438" s="13" t="s">
        <v>4568</v>
      </c>
      <c r="C3438" s="14" t="n">
        <v>45978</v>
      </c>
      <c r="D3438" s="15" t="n">
        <v>52.34</v>
      </c>
    </row>
    <row r="3439" customFormat="false" ht="15" hidden="false" customHeight="false" outlineLevel="0" collapsed="false">
      <c r="A3439" s="13" t="s">
        <v>4991</v>
      </c>
      <c r="B3439" s="13" t="s">
        <v>2786</v>
      </c>
      <c r="C3439" s="14" t="n">
        <v>45978</v>
      </c>
      <c r="D3439" s="15" t="n">
        <v>35.58</v>
      </c>
    </row>
    <row r="3440" customFormat="false" ht="15" hidden="false" customHeight="false" outlineLevel="0" collapsed="false">
      <c r="A3440" s="13" t="s">
        <v>4992</v>
      </c>
      <c r="B3440" s="13" t="s">
        <v>1798</v>
      </c>
      <c r="C3440" s="14" t="n">
        <v>45979</v>
      </c>
      <c r="D3440" s="15" t="n">
        <v>27.78</v>
      </c>
    </row>
    <row r="3441" customFormat="false" ht="15" hidden="false" customHeight="false" outlineLevel="0" collapsed="false">
      <c r="A3441" s="13" t="s">
        <v>4993</v>
      </c>
      <c r="B3441" s="13" t="s">
        <v>1669</v>
      </c>
      <c r="C3441" s="14" t="n">
        <v>45979</v>
      </c>
      <c r="D3441" s="15" t="n">
        <v>72.52</v>
      </c>
    </row>
    <row r="3442" customFormat="false" ht="15" hidden="false" customHeight="false" outlineLevel="0" collapsed="false">
      <c r="A3442" s="13" t="s">
        <v>4994</v>
      </c>
      <c r="B3442" s="13" t="s">
        <v>3761</v>
      </c>
      <c r="C3442" s="14" t="n">
        <v>45979</v>
      </c>
      <c r="D3442" s="15" t="n">
        <v>53.22</v>
      </c>
    </row>
    <row r="3443" customFormat="false" ht="15" hidden="false" customHeight="false" outlineLevel="0" collapsed="false">
      <c r="A3443" s="13" t="s">
        <v>4995</v>
      </c>
      <c r="B3443" s="13" t="s">
        <v>4465</v>
      </c>
      <c r="C3443" s="14" t="n">
        <v>45979</v>
      </c>
      <c r="D3443" s="15" t="n">
        <v>31.22</v>
      </c>
    </row>
    <row r="3444" customFormat="false" ht="15" hidden="false" customHeight="false" outlineLevel="0" collapsed="false">
      <c r="A3444" s="13" t="s">
        <v>4996</v>
      </c>
      <c r="B3444" s="13" t="s">
        <v>565</v>
      </c>
      <c r="C3444" s="14" t="n">
        <v>45979</v>
      </c>
      <c r="D3444" s="15" t="n">
        <v>47.46</v>
      </c>
    </row>
    <row r="3445" customFormat="false" ht="15" hidden="false" customHeight="false" outlineLevel="0" collapsed="false">
      <c r="A3445" s="13" t="s">
        <v>4997</v>
      </c>
      <c r="B3445" s="13" t="s">
        <v>2391</v>
      </c>
      <c r="C3445" s="14" t="n">
        <v>45979</v>
      </c>
      <c r="D3445" s="15" t="n">
        <v>22.23</v>
      </c>
    </row>
    <row r="3446" customFormat="false" ht="15" hidden="false" customHeight="false" outlineLevel="0" collapsed="false">
      <c r="A3446" s="13" t="s">
        <v>4998</v>
      </c>
      <c r="B3446" s="13" t="s">
        <v>4999</v>
      </c>
      <c r="C3446" s="14" t="n">
        <v>45979</v>
      </c>
      <c r="D3446" s="15" t="n">
        <v>29.25</v>
      </c>
    </row>
    <row r="3447" customFormat="false" ht="15" hidden="false" customHeight="false" outlineLevel="0" collapsed="false">
      <c r="A3447" s="13" t="s">
        <v>5000</v>
      </c>
      <c r="B3447" s="13" t="s">
        <v>2739</v>
      </c>
      <c r="C3447" s="14" t="n">
        <v>45980</v>
      </c>
      <c r="D3447" s="15" t="n">
        <v>24.71</v>
      </c>
    </row>
    <row r="3448" customFormat="false" ht="15" hidden="false" customHeight="false" outlineLevel="0" collapsed="false">
      <c r="A3448" s="13" t="s">
        <v>5001</v>
      </c>
      <c r="B3448" s="13" t="s">
        <v>3999</v>
      </c>
      <c r="C3448" s="14" t="n">
        <v>45980</v>
      </c>
      <c r="D3448" s="15" t="n">
        <v>37.41</v>
      </c>
    </row>
    <row r="3449" customFormat="false" ht="15" hidden="false" customHeight="false" outlineLevel="0" collapsed="false">
      <c r="A3449" s="13" t="s">
        <v>5002</v>
      </c>
      <c r="B3449" s="13" t="s">
        <v>5003</v>
      </c>
      <c r="C3449" s="14" t="n">
        <v>45980</v>
      </c>
      <c r="D3449" s="15" t="n">
        <v>31.84</v>
      </c>
    </row>
    <row r="3450" customFormat="false" ht="15" hidden="false" customHeight="false" outlineLevel="0" collapsed="false">
      <c r="A3450" s="13" t="s">
        <v>5004</v>
      </c>
      <c r="B3450" s="13" t="s">
        <v>2110</v>
      </c>
      <c r="C3450" s="14" t="n">
        <v>45980</v>
      </c>
      <c r="D3450" s="15" t="n">
        <v>86.85</v>
      </c>
    </row>
    <row r="3451" customFormat="false" ht="15" hidden="false" customHeight="false" outlineLevel="0" collapsed="false">
      <c r="A3451" s="13" t="s">
        <v>5005</v>
      </c>
      <c r="B3451" s="13" t="s">
        <v>2190</v>
      </c>
      <c r="C3451" s="14" t="n">
        <v>45980</v>
      </c>
      <c r="D3451" s="15" t="n">
        <v>27.15</v>
      </c>
    </row>
    <row r="3452" customFormat="false" ht="15" hidden="false" customHeight="false" outlineLevel="0" collapsed="false">
      <c r="A3452" s="13" t="s">
        <v>5006</v>
      </c>
      <c r="B3452" s="13" t="s">
        <v>2628</v>
      </c>
      <c r="C3452" s="14" t="n">
        <v>45980</v>
      </c>
      <c r="D3452" s="15" t="n">
        <v>38.28</v>
      </c>
    </row>
    <row r="3453" customFormat="false" ht="15" hidden="false" customHeight="false" outlineLevel="0" collapsed="false">
      <c r="A3453" s="13" t="s">
        <v>5007</v>
      </c>
      <c r="B3453" s="13" t="s">
        <v>5008</v>
      </c>
      <c r="C3453" s="14" t="n">
        <v>45981</v>
      </c>
      <c r="D3453" s="15" t="n">
        <v>27.98</v>
      </c>
    </row>
    <row r="3454" customFormat="false" ht="15" hidden="false" customHeight="false" outlineLevel="0" collapsed="false">
      <c r="A3454" s="13" t="s">
        <v>5009</v>
      </c>
      <c r="B3454" s="13" t="s">
        <v>5010</v>
      </c>
      <c r="C3454" s="14" t="n">
        <v>45981</v>
      </c>
      <c r="D3454" s="15" t="n">
        <v>26.98</v>
      </c>
    </row>
    <row r="3455" customFormat="false" ht="15" hidden="false" customHeight="false" outlineLevel="0" collapsed="false">
      <c r="A3455" s="13" t="s">
        <v>5011</v>
      </c>
      <c r="B3455" s="13" t="s">
        <v>853</v>
      </c>
      <c r="C3455" s="14" t="n">
        <v>45981</v>
      </c>
      <c r="D3455" s="15" t="n">
        <v>36.29</v>
      </c>
    </row>
    <row r="3456" customFormat="false" ht="15" hidden="false" customHeight="false" outlineLevel="0" collapsed="false">
      <c r="A3456" s="13" t="s">
        <v>5012</v>
      </c>
      <c r="B3456" s="13" t="s">
        <v>996</v>
      </c>
      <c r="C3456" s="14" t="n">
        <v>45981</v>
      </c>
      <c r="D3456" s="15" t="n">
        <v>44.23</v>
      </c>
    </row>
    <row r="3457" customFormat="false" ht="15" hidden="false" customHeight="false" outlineLevel="0" collapsed="false">
      <c r="A3457" s="13" t="s">
        <v>5013</v>
      </c>
      <c r="B3457" s="13" t="s">
        <v>1304</v>
      </c>
      <c r="C3457" s="14" t="n">
        <v>45981</v>
      </c>
      <c r="D3457" s="15" t="n">
        <v>30.28</v>
      </c>
    </row>
    <row r="3458" customFormat="false" ht="15" hidden="false" customHeight="false" outlineLevel="0" collapsed="false">
      <c r="A3458" s="13" t="s">
        <v>5014</v>
      </c>
      <c r="B3458" s="13" t="s">
        <v>5015</v>
      </c>
      <c r="C3458" s="14" t="n">
        <v>45981</v>
      </c>
      <c r="D3458" s="15" t="n">
        <v>19.5</v>
      </c>
    </row>
    <row r="3459" customFormat="false" ht="15" hidden="false" customHeight="false" outlineLevel="0" collapsed="false">
      <c r="A3459" s="13" t="s">
        <v>5016</v>
      </c>
      <c r="B3459" s="13" t="s">
        <v>4330</v>
      </c>
      <c r="C3459" s="14" t="n">
        <v>45981</v>
      </c>
      <c r="D3459" s="15" t="n">
        <v>20.25</v>
      </c>
    </row>
    <row r="3460" customFormat="false" ht="15" hidden="false" customHeight="false" outlineLevel="0" collapsed="false">
      <c r="A3460" s="13" t="s">
        <v>5017</v>
      </c>
      <c r="B3460" s="13" t="s">
        <v>5018</v>
      </c>
      <c r="C3460" s="14" t="n">
        <v>45981</v>
      </c>
      <c r="D3460" s="15" t="n">
        <v>48.35</v>
      </c>
    </row>
    <row r="3461" customFormat="false" ht="15" hidden="false" customHeight="false" outlineLevel="0" collapsed="false">
      <c r="A3461" s="13" t="s">
        <v>5019</v>
      </c>
      <c r="B3461" s="13" t="s">
        <v>2199</v>
      </c>
      <c r="C3461" s="14" t="n">
        <v>45981</v>
      </c>
      <c r="D3461" s="15" t="n">
        <v>74.29</v>
      </c>
    </row>
    <row r="3462" customFormat="false" ht="15" hidden="false" customHeight="false" outlineLevel="0" collapsed="false">
      <c r="A3462" s="13" t="s">
        <v>5020</v>
      </c>
      <c r="B3462" s="13" t="s">
        <v>4246</v>
      </c>
      <c r="C3462" s="14" t="n">
        <v>45981</v>
      </c>
      <c r="D3462" s="15" t="n">
        <v>45.96</v>
      </c>
    </row>
    <row r="3463" customFormat="false" ht="15" hidden="false" customHeight="false" outlineLevel="0" collapsed="false">
      <c r="A3463" s="13" t="s">
        <v>5021</v>
      </c>
      <c r="B3463" s="13" t="s">
        <v>2992</v>
      </c>
      <c r="C3463" s="14" t="n">
        <v>45981</v>
      </c>
      <c r="D3463" s="15" t="n">
        <v>25.07</v>
      </c>
    </row>
    <row r="3464" customFormat="false" ht="15" hidden="false" customHeight="false" outlineLevel="0" collapsed="false">
      <c r="A3464" s="13" t="s">
        <v>5022</v>
      </c>
      <c r="B3464" s="13" t="s">
        <v>1116</v>
      </c>
      <c r="C3464" s="14" t="n">
        <v>45981</v>
      </c>
      <c r="D3464" s="15" t="n">
        <v>36.62</v>
      </c>
    </row>
    <row r="3465" customFormat="false" ht="15" hidden="false" customHeight="false" outlineLevel="0" collapsed="false">
      <c r="A3465" s="13" t="s">
        <v>5023</v>
      </c>
      <c r="B3465" s="13" t="s">
        <v>3450</v>
      </c>
      <c r="C3465" s="14" t="n">
        <v>45981</v>
      </c>
      <c r="D3465" s="15" t="n">
        <v>44.6</v>
      </c>
    </row>
    <row r="3466" customFormat="false" ht="15" hidden="false" customHeight="false" outlineLevel="0" collapsed="false">
      <c r="A3466" s="13" t="s">
        <v>5024</v>
      </c>
      <c r="B3466" s="13" t="s">
        <v>5025</v>
      </c>
      <c r="C3466" s="14" t="n">
        <v>45981</v>
      </c>
      <c r="D3466" s="15" t="n">
        <v>36.45</v>
      </c>
    </row>
    <row r="3467" customFormat="false" ht="15" hidden="false" customHeight="false" outlineLevel="0" collapsed="false">
      <c r="A3467" s="13" t="s">
        <v>5026</v>
      </c>
      <c r="B3467" s="13" t="s">
        <v>5027</v>
      </c>
      <c r="C3467" s="14" t="n">
        <v>45981</v>
      </c>
      <c r="D3467" s="15" t="n">
        <v>25.39</v>
      </c>
    </row>
    <row r="3468" customFormat="false" ht="15" hidden="false" customHeight="false" outlineLevel="0" collapsed="false">
      <c r="A3468" s="13" t="s">
        <v>5028</v>
      </c>
      <c r="B3468" s="13" t="s">
        <v>4151</v>
      </c>
      <c r="C3468" s="14" t="n">
        <v>45982</v>
      </c>
      <c r="D3468" s="15" t="n">
        <v>33.45</v>
      </c>
    </row>
    <row r="3469" customFormat="false" ht="15" hidden="false" customHeight="false" outlineLevel="0" collapsed="false">
      <c r="A3469" s="13" t="s">
        <v>5029</v>
      </c>
      <c r="B3469" s="13" t="s">
        <v>1990</v>
      </c>
      <c r="C3469" s="14" t="n">
        <v>45982</v>
      </c>
      <c r="D3469" s="15" t="n">
        <v>78.57</v>
      </c>
    </row>
    <row r="3470" customFormat="false" ht="15" hidden="false" customHeight="false" outlineLevel="0" collapsed="false">
      <c r="A3470" s="13" t="s">
        <v>5030</v>
      </c>
      <c r="B3470" s="13" t="s">
        <v>4267</v>
      </c>
      <c r="C3470" s="14" t="n">
        <v>45982</v>
      </c>
      <c r="D3470" s="15" t="n">
        <v>38.68</v>
      </c>
    </row>
    <row r="3471" customFormat="false" ht="15" hidden="false" customHeight="false" outlineLevel="0" collapsed="false">
      <c r="A3471" s="13" t="s">
        <v>5031</v>
      </c>
      <c r="B3471" s="13" t="s">
        <v>824</v>
      </c>
      <c r="C3471" s="14" t="n">
        <v>45982</v>
      </c>
      <c r="D3471" s="15" t="n">
        <v>35.09</v>
      </c>
    </row>
    <row r="3472" customFormat="false" ht="15" hidden="false" customHeight="false" outlineLevel="0" collapsed="false">
      <c r="A3472" s="13" t="s">
        <v>5032</v>
      </c>
      <c r="B3472" s="13" t="s">
        <v>3653</v>
      </c>
      <c r="C3472" s="14" t="n">
        <v>45982</v>
      </c>
      <c r="D3472" s="15" t="n">
        <v>33.85</v>
      </c>
    </row>
    <row r="3473" customFormat="false" ht="15" hidden="false" customHeight="false" outlineLevel="0" collapsed="false">
      <c r="A3473" s="13" t="s">
        <v>5033</v>
      </c>
      <c r="B3473" s="13" t="s">
        <v>5034</v>
      </c>
      <c r="C3473" s="14" t="n">
        <v>45982</v>
      </c>
      <c r="D3473" s="15" t="n">
        <v>30.55</v>
      </c>
    </row>
    <row r="3474" customFormat="false" ht="15" hidden="false" customHeight="false" outlineLevel="0" collapsed="false">
      <c r="A3474" s="13" t="s">
        <v>5035</v>
      </c>
      <c r="B3474" s="13" t="s">
        <v>2609</v>
      </c>
      <c r="C3474" s="14" t="n">
        <v>45982</v>
      </c>
      <c r="D3474" s="15" t="n">
        <v>16.63</v>
      </c>
    </row>
    <row r="3475" customFormat="false" ht="15" hidden="false" customHeight="false" outlineLevel="0" collapsed="false">
      <c r="A3475" s="13" t="s">
        <v>5036</v>
      </c>
      <c r="B3475" s="13" t="s">
        <v>52</v>
      </c>
      <c r="C3475" s="14" t="n">
        <v>45982</v>
      </c>
      <c r="D3475" s="15" t="n">
        <v>53.23</v>
      </c>
    </row>
    <row r="3476" customFormat="false" ht="15" hidden="false" customHeight="false" outlineLevel="0" collapsed="false">
      <c r="A3476" s="13" t="s">
        <v>5037</v>
      </c>
      <c r="B3476" s="13" t="s">
        <v>5038</v>
      </c>
      <c r="C3476" s="14" t="n">
        <v>45982</v>
      </c>
      <c r="D3476" s="15" t="n">
        <v>25.51</v>
      </c>
    </row>
    <row r="3477" customFormat="false" ht="15" hidden="false" customHeight="false" outlineLevel="0" collapsed="false">
      <c r="A3477" s="13" t="s">
        <v>5039</v>
      </c>
      <c r="B3477" s="13" t="s">
        <v>5040</v>
      </c>
      <c r="C3477" s="14" t="n">
        <v>45983</v>
      </c>
      <c r="D3477" s="15" t="n">
        <v>36.38</v>
      </c>
    </row>
    <row r="3478" customFormat="false" ht="15" hidden="false" customHeight="false" outlineLevel="0" collapsed="false">
      <c r="A3478" s="13" t="s">
        <v>5041</v>
      </c>
      <c r="B3478" s="13" t="s">
        <v>5042</v>
      </c>
      <c r="C3478" s="14" t="n">
        <v>45983</v>
      </c>
      <c r="D3478" s="15" t="n">
        <v>23.7</v>
      </c>
    </row>
    <row r="3479" customFormat="false" ht="15" hidden="false" customHeight="false" outlineLevel="0" collapsed="false">
      <c r="A3479" s="13" t="s">
        <v>5043</v>
      </c>
      <c r="B3479" s="13" t="s">
        <v>2486</v>
      </c>
      <c r="C3479" s="14" t="n">
        <v>45983</v>
      </c>
      <c r="D3479" s="15" t="n">
        <v>47.37</v>
      </c>
    </row>
    <row r="3480" customFormat="false" ht="15" hidden="false" customHeight="false" outlineLevel="0" collapsed="false">
      <c r="A3480" s="13" t="s">
        <v>5044</v>
      </c>
      <c r="B3480" s="13" t="s">
        <v>3441</v>
      </c>
      <c r="C3480" s="14" t="n">
        <v>45983</v>
      </c>
      <c r="D3480" s="15" t="n">
        <v>109.04</v>
      </c>
    </row>
    <row r="3481" customFormat="false" ht="15" hidden="false" customHeight="false" outlineLevel="0" collapsed="false">
      <c r="A3481" s="13" t="s">
        <v>5045</v>
      </c>
      <c r="B3481" s="13" t="s">
        <v>5046</v>
      </c>
      <c r="C3481" s="14" t="n">
        <v>45983</v>
      </c>
      <c r="D3481" s="15" t="n">
        <v>19.46</v>
      </c>
    </row>
    <row r="3482" customFormat="false" ht="15" hidden="false" customHeight="false" outlineLevel="0" collapsed="false">
      <c r="A3482" s="13" t="s">
        <v>5047</v>
      </c>
      <c r="B3482" s="13" t="s">
        <v>450</v>
      </c>
      <c r="C3482" s="14" t="n">
        <v>45983</v>
      </c>
      <c r="D3482" s="15" t="n">
        <v>41.33</v>
      </c>
    </row>
    <row r="3483" customFormat="false" ht="15" hidden="false" customHeight="false" outlineLevel="0" collapsed="false">
      <c r="A3483" s="13" t="s">
        <v>5048</v>
      </c>
      <c r="B3483" s="13" t="s">
        <v>5049</v>
      </c>
      <c r="C3483" s="14" t="n">
        <v>45983</v>
      </c>
      <c r="D3483" s="15" t="n">
        <v>32.64</v>
      </c>
    </row>
    <row r="3484" customFormat="false" ht="15" hidden="false" customHeight="false" outlineLevel="0" collapsed="false">
      <c r="A3484" s="13" t="s">
        <v>5050</v>
      </c>
      <c r="B3484" s="13" t="s">
        <v>5051</v>
      </c>
      <c r="C3484" s="14" t="n">
        <v>45983</v>
      </c>
      <c r="D3484" s="15" t="n">
        <v>18.99</v>
      </c>
    </row>
    <row r="3485" customFormat="false" ht="15" hidden="false" customHeight="false" outlineLevel="0" collapsed="false">
      <c r="A3485" s="13" t="s">
        <v>5052</v>
      </c>
      <c r="B3485" s="13" t="s">
        <v>5053</v>
      </c>
      <c r="C3485" s="14" t="n">
        <v>45984</v>
      </c>
      <c r="D3485" s="15" t="n">
        <v>63.65</v>
      </c>
    </row>
    <row r="3486" customFormat="false" ht="15" hidden="false" customHeight="false" outlineLevel="0" collapsed="false">
      <c r="A3486" s="13" t="s">
        <v>5054</v>
      </c>
      <c r="B3486" s="13" t="s">
        <v>4532</v>
      </c>
      <c r="C3486" s="14" t="n">
        <v>45984</v>
      </c>
      <c r="D3486" s="15" t="n">
        <v>42.13</v>
      </c>
    </row>
    <row r="3487" customFormat="false" ht="15" hidden="false" customHeight="false" outlineLevel="0" collapsed="false">
      <c r="A3487" s="13" t="s">
        <v>5055</v>
      </c>
      <c r="B3487" s="13" t="s">
        <v>1755</v>
      </c>
      <c r="C3487" s="14" t="n">
        <v>45984</v>
      </c>
      <c r="D3487" s="15" t="n">
        <v>45.17</v>
      </c>
    </row>
    <row r="3488" customFormat="false" ht="15" hidden="false" customHeight="false" outlineLevel="0" collapsed="false">
      <c r="A3488" s="13" t="s">
        <v>5056</v>
      </c>
      <c r="B3488" s="13" t="s">
        <v>2142</v>
      </c>
      <c r="C3488" s="14" t="n">
        <v>45984</v>
      </c>
      <c r="D3488" s="15" t="n">
        <v>62.59</v>
      </c>
    </row>
    <row r="3489" customFormat="false" ht="15" hidden="false" customHeight="false" outlineLevel="0" collapsed="false">
      <c r="A3489" s="13" t="s">
        <v>5057</v>
      </c>
      <c r="B3489" s="13" t="s">
        <v>3973</v>
      </c>
      <c r="C3489" s="14" t="n">
        <v>45984</v>
      </c>
      <c r="D3489" s="15" t="n">
        <v>41.7</v>
      </c>
    </row>
    <row r="3490" customFormat="false" ht="15" hidden="false" customHeight="false" outlineLevel="0" collapsed="false">
      <c r="A3490" s="13" t="s">
        <v>5058</v>
      </c>
      <c r="B3490" s="13" t="s">
        <v>4052</v>
      </c>
      <c r="C3490" s="14" t="n">
        <v>45984</v>
      </c>
      <c r="D3490" s="15" t="n">
        <v>48.26</v>
      </c>
    </row>
    <row r="3491" customFormat="false" ht="15" hidden="false" customHeight="false" outlineLevel="0" collapsed="false">
      <c r="A3491" s="13" t="s">
        <v>5059</v>
      </c>
      <c r="B3491" s="13" t="s">
        <v>629</v>
      </c>
      <c r="C3491" s="14" t="n">
        <v>45984</v>
      </c>
      <c r="D3491" s="15" t="n">
        <v>34.01</v>
      </c>
    </row>
    <row r="3492" customFormat="false" ht="15" hidden="false" customHeight="false" outlineLevel="0" collapsed="false">
      <c r="A3492" s="13" t="s">
        <v>5060</v>
      </c>
      <c r="B3492" s="13" t="s">
        <v>1391</v>
      </c>
      <c r="C3492" s="14" t="n">
        <v>45984</v>
      </c>
      <c r="D3492" s="15" t="n">
        <v>49.11</v>
      </c>
    </row>
    <row r="3493" customFormat="false" ht="15" hidden="false" customHeight="false" outlineLevel="0" collapsed="false">
      <c r="A3493" s="13" t="s">
        <v>5061</v>
      </c>
      <c r="B3493" s="13" t="s">
        <v>2135</v>
      </c>
      <c r="C3493" s="14" t="n">
        <v>45984</v>
      </c>
      <c r="D3493" s="15" t="n">
        <v>23.5</v>
      </c>
    </row>
    <row r="3494" customFormat="false" ht="15" hidden="false" customHeight="false" outlineLevel="0" collapsed="false">
      <c r="A3494" s="13" t="s">
        <v>5062</v>
      </c>
      <c r="B3494" s="13" t="s">
        <v>480</v>
      </c>
      <c r="C3494" s="14" t="n">
        <v>45984</v>
      </c>
      <c r="D3494" s="15" t="n">
        <v>37.19</v>
      </c>
    </row>
    <row r="3495" customFormat="false" ht="15" hidden="false" customHeight="false" outlineLevel="0" collapsed="false">
      <c r="A3495" s="13" t="s">
        <v>5063</v>
      </c>
      <c r="B3495" s="13" t="s">
        <v>5064</v>
      </c>
      <c r="C3495" s="14" t="n">
        <v>45984</v>
      </c>
      <c r="D3495" s="15" t="n">
        <v>16.59</v>
      </c>
    </row>
    <row r="3496" customFormat="false" ht="15" hidden="false" customHeight="false" outlineLevel="0" collapsed="false">
      <c r="A3496" s="13" t="s">
        <v>5065</v>
      </c>
      <c r="B3496" s="13" t="s">
        <v>5066</v>
      </c>
      <c r="C3496" s="14" t="n">
        <v>45984</v>
      </c>
      <c r="D3496" s="15" t="n">
        <v>60.64</v>
      </c>
    </row>
    <row r="3497" customFormat="false" ht="15" hidden="false" customHeight="false" outlineLevel="0" collapsed="false">
      <c r="A3497" s="13" t="s">
        <v>5067</v>
      </c>
      <c r="B3497" s="13" t="s">
        <v>3917</v>
      </c>
      <c r="C3497" s="14" t="n">
        <v>45985</v>
      </c>
      <c r="D3497" s="15" t="n">
        <v>43.11</v>
      </c>
    </row>
    <row r="3498" customFormat="false" ht="15" hidden="false" customHeight="false" outlineLevel="0" collapsed="false">
      <c r="A3498" s="13" t="s">
        <v>5068</v>
      </c>
      <c r="B3498" s="13" t="s">
        <v>3610</v>
      </c>
      <c r="C3498" s="14" t="n">
        <v>45985</v>
      </c>
      <c r="D3498" s="15" t="n">
        <v>23.39</v>
      </c>
    </row>
    <row r="3499" customFormat="false" ht="15" hidden="false" customHeight="false" outlineLevel="0" collapsed="false">
      <c r="A3499" s="13" t="s">
        <v>5069</v>
      </c>
      <c r="B3499" s="13" t="s">
        <v>4244</v>
      </c>
      <c r="C3499" s="14" t="n">
        <v>45985</v>
      </c>
      <c r="D3499" s="15" t="n">
        <v>32.58</v>
      </c>
    </row>
    <row r="3500" customFormat="false" ht="15" hidden="false" customHeight="false" outlineLevel="0" collapsed="false">
      <c r="A3500" s="13" t="s">
        <v>5070</v>
      </c>
      <c r="B3500" s="13" t="s">
        <v>5071</v>
      </c>
      <c r="C3500" s="14" t="n">
        <v>45985</v>
      </c>
      <c r="D3500" s="15" t="n">
        <v>41.21</v>
      </c>
    </row>
    <row r="3501" customFormat="false" ht="15" hidden="false" customHeight="false" outlineLevel="0" collapsed="false">
      <c r="A3501" s="13" t="s">
        <v>5072</v>
      </c>
      <c r="B3501" s="13" t="s">
        <v>2048</v>
      </c>
      <c r="C3501" s="14" t="n">
        <v>45985</v>
      </c>
      <c r="D3501" s="15" t="n">
        <v>64.98</v>
      </c>
    </row>
    <row r="3502" customFormat="false" ht="15" hidden="false" customHeight="false" outlineLevel="0" collapsed="false">
      <c r="A3502" s="13" t="s">
        <v>5073</v>
      </c>
      <c r="B3502" s="13" t="s">
        <v>5074</v>
      </c>
      <c r="C3502" s="14" t="n">
        <v>45985</v>
      </c>
      <c r="D3502" s="15" t="n">
        <v>19.35</v>
      </c>
    </row>
    <row r="3503" customFormat="false" ht="15" hidden="false" customHeight="false" outlineLevel="0" collapsed="false">
      <c r="A3503" s="13" t="s">
        <v>5075</v>
      </c>
      <c r="B3503" s="13" t="s">
        <v>188</v>
      </c>
      <c r="C3503" s="14" t="n">
        <v>45985</v>
      </c>
      <c r="D3503" s="15" t="n">
        <v>51.86</v>
      </c>
    </row>
    <row r="3504" customFormat="false" ht="15" hidden="false" customHeight="false" outlineLevel="0" collapsed="false">
      <c r="A3504" s="13" t="s">
        <v>5076</v>
      </c>
      <c r="B3504" s="13" t="s">
        <v>2544</v>
      </c>
      <c r="C3504" s="14" t="n">
        <v>45985</v>
      </c>
      <c r="D3504" s="15" t="n">
        <v>34.62</v>
      </c>
    </row>
    <row r="3505" customFormat="false" ht="15" hidden="false" customHeight="false" outlineLevel="0" collapsed="false">
      <c r="A3505" s="13" t="s">
        <v>5077</v>
      </c>
      <c r="B3505" s="13" t="s">
        <v>4149</v>
      </c>
      <c r="C3505" s="14" t="n">
        <v>45985</v>
      </c>
      <c r="D3505" s="15" t="n">
        <v>35.02</v>
      </c>
    </row>
    <row r="3506" customFormat="false" ht="15" hidden="false" customHeight="false" outlineLevel="0" collapsed="false">
      <c r="A3506" s="13" t="s">
        <v>5078</v>
      </c>
      <c r="B3506" s="13" t="s">
        <v>5079</v>
      </c>
      <c r="C3506" s="14" t="n">
        <v>45985</v>
      </c>
      <c r="D3506" s="15" t="n">
        <v>24.62</v>
      </c>
    </row>
    <row r="3507" customFormat="false" ht="15" hidden="false" customHeight="false" outlineLevel="0" collapsed="false">
      <c r="A3507" s="13" t="s">
        <v>5080</v>
      </c>
      <c r="B3507" s="13" t="s">
        <v>5081</v>
      </c>
      <c r="C3507" s="14" t="n">
        <v>45985</v>
      </c>
      <c r="D3507" s="15" t="n">
        <v>23.31</v>
      </c>
    </row>
    <row r="3508" customFormat="false" ht="15" hidden="false" customHeight="false" outlineLevel="0" collapsed="false">
      <c r="A3508" s="13" t="s">
        <v>5082</v>
      </c>
      <c r="B3508" s="13" t="s">
        <v>5083</v>
      </c>
      <c r="C3508" s="14" t="n">
        <v>45985</v>
      </c>
      <c r="D3508" s="15" t="n">
        <v>34.55</v>
      </c>
    </row>
    <row r="3509" customFormat="false" ht="15" hidden="false" customHeight="false" outlineLevel="0" collapsed="false">
      <c r="A3509" s="13" t="s">
        <v>5084</v>
      </c>
      <c r="B3509" s="13" t="s">
        <v>2546</v>
      </c>
      <c r="C3509" s="14" t="n">
        <v>45985</v>
      </c>
      <c r="D3509" s="15" t="n">
        <v>36.37</v>
      </c>
    </row>
    <row r="3510" customFormat="false" ht="15" hidden="false" customHeight="false" outlineLevel="0" collapsed="false">
      <c r="A3510" s="13" t="s">
        <v>5085</v>
      </c>
      <c r="B3510" s="13" t="s">
        <v>2899</v>
      </c>
      <c r="C3510" s="14" t="n">
        <v>45986</v>
      </c>
      <c r="D3510" s="15" t="n">
        <v>25.59</v>
      </c>
    </row>
    <row r="3511" customFormat="false" ht="15" hidden="false" customHeight="false" outlineLevel="0" collapsed="false">
      <c r="A3511" s="13" t="s">
        <v>5086</v>
      </c>
      <c r="B3511" s="13" t="s">
        <v>223</v>
      </c>
      <c r="C3511" s="14" t="n">
        <v>45986</v>
      </c>
      <c r="D3511" s="15" t="n">
        <v>22.08</v>
      </c>
    </row>
    <row r="3512" customFormat="false" ht="15" hidden="false" customHeight="false" outlineLevel="0" collapsed="false">
      <c r="A3512" s="13" t="s">
        <v>5087</v>
      </c>
      <c r="B3512" s="13" t="s">
        <v>5088</v>
      </c>
      <c r="C3512" s="14" t="n">
        <v>45986</v>
      </c>
      <c r="D3512" s="15" t="n">
        <v>25.31</v>
      </c>
    </row>
    <row r="3513" customFormat="false" ht="15" hidden="false" customHeight="false" outlineLevel="0" collapsed="false">
      <c r="A3513" s="13" t="s">
        <v>5089</v>
      </c>
      <c r="B3513" s="13" t="s">
        <v>5090</v>
      </c>
      <c r="C3513" s="14" t="n">
        <v>45986</v>
      </c>
      <c r="D3513" s="15" t="n">
        <v>33.06</v>
      </c>
    </row>
    <row r="3514" customFormat="false" ht="15" hidden="false" customHeight="false" outlineLevel="0" collapsed="false">
      <c r="A3514" s="13" t="s">
        <v>5091</v>
      </c>
      <c r="B3514" s="13" t="s">
        <v>5092</v>
      </c>
      <c r="C3514" s="14" t="n">
        <v>45986</v>
      </c>
      <c r="D3514" s="15" t="n">
        <v>22.26</v>
      </c>
    </row>
    <row r="3515" customFormat="false" ht="15" hidden="false" customHeight="false" outlineLevel="0" collapsed="false">
      <c r="A3515" s="13" t="s">
        <v>5093</v>
      </c>
      <c r="B3515" s="13" t="s">
        <v>3010</v>
      </c>
      <c r="C3515" s="14" t="n">
        <v>45986</v>
      </c>
      <c r="D3515" s="15" t="n">
        <v>40.99</v>
      </c>
    </row>
    <row r="3516" customFormat="false" ht="15" hidden="false" customHeight="false" outlineLevel="0" collapsed="false">
      <c r="A3516" s="13" t="s">
        <v>5094</v>
      </c>
      <c r="B3516" s="13" t="s">
        <v>2780</v>
      </c>
      <c r="C3516" s="14" t="n">
        <v>45986</v>
      </c>
      <c r="D3516" s="15" t="n">
        <v>21.04</v>
      </c>
    </row>
    <row r="3517" customFormat="false" ht="15" hidden="false" customHeight="false" outlineLevel="0" collapsed="false">
      <c r="A3517" s="13" t="s">
        <v>5095</v>
      </c>
      <c r="B3517" s="13" t="s">
        <v>3683</v>
      </c>
      <c r="C3517" s="14" t="n">
        <v>45986</v>
      </c>
      <c r="D3517" s="15" t="n">
        <v>43.01</v>
      </c>
    </row>
    <row r="3518" customFormat="false" ht="15" hidden="false" customHeight="false" outlineLevel="0" collapsed="false">
      <c r="A3518" s="13" t="s">
        <v>5096</v>
      </c>
      <c r="B3518" s="13" t="s">
        <v>3601</v>
      </c>
      <c r="C3518" s="14" t="n">
        <v>45986</v>
      </c>
      <c r="D3518" s="15" t="n">
        <v>34.53</v>
      </c>
    </row>
    <row r="3519" customFormat="false" ht="15" hidden="false" customHeight="false" outlineLevel="0" collapsed="false">
      <c r="A3519" s="13" t="s">
        <v>5097</v>
      </c>
      <c r="B3519" s="13" t="s">
        <v>5098</v>
      </c>
      <c r="C3519" s="14" t="n">
        <v>45986</v>
      </c>
      <c r="D3519" s="15" t="n">
        <v>58.33</v>
      </c>
    </row>
    <row r="3520" customFormat="false" ht="15" hidden="false" customHeight="false" outlineLevel="0" collapsed="false">
      <c r="A3520" s="13" t="s">
        <v>5099</v>
      </c>
      <c r="B3520" s="13" t="s">
        <v>3103</v>
      </c>
      <c r="C3520" s="14" t="n">
        <v>45986</v>
      </c>
      <c r="D3520" s="15" t="n">
        <v>36.19</v>
      </c>
    </row>
    <row r="3521" customFormat="false" ht="15" hidden="false" customHeight="false" outlineLevel="0" collapsed="false">
      <c r="A3521" s="13" t="s">
        <v>5100</v>
      </c>
      <c r="B3521" s="13" t="s">
        <v>5101</v>
      </c>
      <c r="C3521" s="14" t="n">
        <v>45986</v>
      </c>
      <c r="D3521" s="15" t="n">
        <v>24.06</v>
      </c>
    </row>
    <row r="3522" customFormat="false" ht="15" hidden="false" customHeight="false" outlineLevel="0" collapsed="false">
      <c r="A3522" s="13" t="s">
        <v>5102</v>
      </c>
      <c r="B3522" s="13" t="s">
        <v>5103</v>
      </c>
      <c r="C3522" s="14" t="n">
        <v>45987</v>
      </c>
      <c r="D3522" s="15" t="n">
        <v>47.42</v>
      </c>
    </row>
    <row r="3523" customFormat="false" ht="15" hidden="false" customHeight="false" outlineLevel="0" collapsed="false">
      <c r="A3523" s="13" t="s">
        <v>5104</v>
      </c>
      <c r="B3523" s="13" t="s">
        <v>5105</v>
      </c>
      <c r="C3523" s="14" t="n">
        <v>45987</v>
      </c>
      <c r="D3523" s="15" t="n">
        <v>27.88</v>
      </c>
    </row>
    <row r="3524" customFormat="false" ht="15" hidden="false" customHeight="false" outlineLevel="0" collapsed="false">
      <c r="A3524" s="13" t="s">
        <v>5106</v>
      </c>
      <c r="B3524" s="13" t="s">
        <v>588</v>
      </c>
      <c r="C3524" s="14" t="n">
        <v>45987</v>
      </c>
      <c r="D3524" s="15" t="n">
        <v>27.71</v>
      </c>
    </row>
    <row r="3525" customFormat="false" ht="15" hidden="false" customHeight="false" outlineLevel="0" collapsed="false">
      <c r="A3525" s="13" t="s">
        <v>5107</v>
      </c>
      <c r="B3525" s="13" t="s">
        <v>126</v>
      </c>
      <c r="C3525" s="14" t="n">
        <v>45987</v>
      </c>
      <c r="D3525" s="15" t="n">
        <v>34.95</v>
      </c>
    </row>
    <row r="3526" customFormat="false" ht="15" hidden="false" customHeight="false" outlineLevel="0" collapsed="false">
      <c r="A3526" s="13" t="s">
        <v>5108</v>
      </c>
      <c r="B3526" s="13" t="s">
        <v>3079</v>
      </c>
      <c r="C3526" s="14" t="n">
        <v>45987</v>
      </c>
      <c r="D3526" s="15" t="n">
        <v>25.66</v>
      </c>
    </row>
    <row r="3527" customFormat="false" ht="15" hidden="false" customHeight="false" outlineLevel="0" collapsed="false">
      <c r="A3527" s="13" t="s">
        <v>5109</v>
      </c>
      <c r="B3527" s="13" t="s">
        <v>1816</v>
      </c>
      <c r="C3527" s="14" t="n">
        <v>45987</v>
      </c>
      <c r="D3527" s="15" t="n">
        <v>38.09</v>
      </c>
    </row>
    <row r="3528" customFormat="false" ht="15" hidden="false" customHeight="false" outlineLevel="0" collapsed="false">
      <c r="A3528" s="13" t="s">
        <v>5110</v>
      </c>
      <c r="B3528" s="13" t="s">
        <v>697</v>
      </c>
      <c r="C3528" s="14" t="n">
        <v>45987</v>
      </c>
      <c r="D3528" s="15" t="n">
        <v>56.24</v>
      </c>
    </row>
    <row r="3529" customFormat="false" ht="15" hidden="false" customHeight="false" outlineLevel="0" collapsed="false">
      <c r="A3529" s="13" t="s">
        <v>5111</v>
      </c>
      <c r="B3529" s="13" t="s">
        <v>3118</v>
      </c>
      <c r="C3529" s="14" t="n">
        <v>45987</v>
      </c>
      <c r="D3529" s="15" t="n">
        <v>42.78</v>
      </c>
    </row>
    <row r="3530" customFormat="false" ht="15" hidden="false" customHeight="false" outlineLevel="0" collapsed="false">
      <c r="A3530" s="13" t="s">
        <v>5112</v>
      </c>
      <c r="B3530" s="13" t="s">
        <v>5113</v>
      </c>
      <c r="C3530" s="14" t="n">
        <v>45987</v>
      </c>
      <c r="D3530" s="15" t="n">
        <v>34.43</v>
      </c>
    </row>
    <row r="3531" customFormat="false" ht="15" hidden="false" customHeight="false" outlineLevel="0" collapsed="false">
      <c r="A3531" s="13" t="s">
        <v>5114</v>
      </c>
      <c r="B3531" s="13" t="s">
        <v>5115</v>
      </c>
      <c r="C3531" s="14" t="n">
        <v>45987</v>
      </c>
      <c r="D3531" s="15" t="n">
        <v>32.29</v>
      </c>
    </row>
    <row r="3532" customFormat="false" ht="15" hidden="false" customHeight="false" outlineLevel="0" collapsed="false">
      <c r="A3532" s="13" t="s">
        <v>5116</v>
      </c>
      <c r="B3532" s="13" t="s">
        <v>1998</v>
      </c>
      <c r="C3532" s="14" t="n">
        <v>45987</v>
      </c>
      <c r="D3532" s="15" t="n">
        <v>47.64</v>
      </c>
    </row>
    <row r="3533" customFormat="false" ht="15" hidden="false" customHeight="false" outlineLevel="0" collapsed="false">
      <c r="A3533" s="13" t="s">
        <v>5117</v>
      </c>
      <c r="B3533" s="13" t="s">
        <v>3615</v>
      </c>
      <c r="C3533" s="14" t="n">
        <v>45987</v>
      </c>
      <c r="D3533" s="15" t="n">
        <v>41.49</v>
      </c>
    </row>
    <row r="3534" customFormat="false" ht="15" hidden="false" customHeight="false" outlineLevel="0" collapsed="false">
      <c r="A3534" s="13" t="s">
        <v>5118</v>
      </c>
      <c r="B3534" s="13" t="s">
        <v>3401</v>
      </c>
      <c r="C3534" s="14" t="n">
        <v>45987</v>
      </c>
      <c r="D3534" s="15" t="n">
        <v>44.21</v>
      </c>
    </row>
    <row r="3535" customFormat="false" ht="15" hidden="false" customHeight="false" outlineLevel="0" collapsed="false">
      <c r="A3535" s="13" t="s">
        <v>5119</v>
      </c>
      <c r="B3535" s="13" t="s">
        <v>3190</v>
      </c>
      <c r="C3535" s="14" t="n">
        <v>45987</v>
      </c>
      <c r="D3535" s="15" t="n">
        <v>42.36</v>
      </c>
    </row>
    <row r="3536" customFormat="false" ht="15" hidden="false" customHeight="false" outlineLevel="0" collapsed="false">
      <c r="A3536" s="13" t="s">
        <v>5120</v>
      </c>
      <c r="B3536" s="13" t="s">
        <v>5121</v>
      </c>
      <c r="C3536" s="14" t="n">
        <v>45988</v>
      </c>
      <c r="D3536" s="15" t="n">
        <v>32.39</v>
      </c>
    </row>
    <row r="3537" customFormat="false" ht="15" hidden="false" customHeight="false" outlineLevel="0" collapsed="false">
      <c r="A3537" s="13" t="s">
        <v>5122</v>
      </c>
      <c r="B3537" s="13" t="s">
        <v>2478</v>
      </c>
      <c r="C3537" s="14" t="n">
        <v>45988</v>
      </c>
      <c r="D3537" s="15" t="n">
        <v>35.86</v>
      </c>
    </row>
    <row r="3538" customFormat="false" ht="15" hidden="false" customHeight="false" outlineLevel="0" collapsed="false">
      <c r="A3538" s="13" t="s">
        <v>5123</v>
      </c>
      <c r="B3538" s="13" t="s">
        <v>227</v>
      </c>
      <c r="C3538" s="14" t="n">
        <v>45988</v>
      </c>
      <c r="D3538" s="15" t="n">
        <v>38.14</v>
      </c>
    </row>
    <row r="3539" customFormat="false" ht="15" hidden="false" customHeight="false" outlineLevel="0" collapsed="false">
      <c r="A3539" s="13" t="s">
        <v>5124</v>
      </c>
      <c r="B3539" s="13" t="s">
        <v>400</v>
      </c>
      <c r="C3539" s="14" t="n">
        <v>45988</v>
      </c>
      <c r="D3539" s="15" t="n">
        <v>31.4</v>
      </c>
    </row>
    <row r="3540" customFormat="false" ht="15" hidden="false" customHeight="false" outlineLevel="0" collapsed="false">
      <c r="A3540" s="13" t="s">
        <v>5125</v>
      </c>
      <c r="B3540" s="13" t="s">
        <v>5126</v>
      </c>
      <c r="C3540" s="14" t="n">
        <v>45988</v>
      </c>
      <c r="D3540" s="15" t="n">
        <v>29.74</v>
      </c>
    </row>
    <row r="3541" customFormat="false" ht="15" hidden="false" customHeight="false" outlineLevel="0" collapsed="false">
      <c r="A3541" s="13" t="s">
        <v>5127</v>
      </c>
      <c r="B3541" s="13" t="s">
        <v>5128</v>
      </c>
      <c r="C3541" s="14" t="n">
        <v>45988</v>
      </c>
      <c r="D3541" s="15" t="n">
        <v>41.23</v>
      </c>
    </row>
    <row r="3542" customFormat="false" ht="15" hidden="false" customHeight="false" outlineLevel="0" collapsed="false">
      <c r="A3542" s="13" t="s">
        <v>5129</v>
      </c>
      <c r="B3542" s="13" t="s">
        <v>5130</v>
      </c>
      <c r="C3542" s="14" t="n">
        <v>45988</v>
      </c>
      <c r="D3542" s="15" t="n">
        <v>28.2</v>
      </c>
    </row>
    <row r="3543" customFormat="false" ht="15" hidden="false" customHeight="false" outlineLevel="0" collapsed="false">
      <c r="A3543" s="13" t="s">
        <v>5131</v>
      </c>
      <c r="B3543" s="13" t="s">
        <v>902</v>
      </c>
      <c r="C3543" s="14" t="n">
        <v>45988</v>
      </c>
      <c r="D3543" s="15" t="n">
        <v>42.23</v>
      </c>
    </row>
    <row r="3544" customFormat="false" ht="15" hidden="false" customHeight="false" outlineLevel="0" collapsed="false">
      <c r="A3544" s="13" t="s">
        <v>5132</v>
      </c>
      <c r="B3544" s="13" t="s">
        <v>5133</v>
      </c>
      <c r="C3544" s="14" t="n">
        <v>45988</v>
      </c>
      <c r="D3544" s="15" t="n">
        <v>21.32</v>
      </c>
    </row>
    <row r="3545" customFormat="false" ht="15" hidden="false" customHeight="false" outlineLevel="0" collapsed="false">
      <c r="A3545" s="13" t="s">
        <v>5134</v>
      </c>
      <c r="B3545" s="13" t="s">
        <v>3941</v>
      </c>
      <c r="C3545" s="14" t="n">
        <v>45988</v>
      </c>
      <c r="D3545" s="15" t="n">
        <v>41.29</v>
      </c>
    </row>
    <row r="3546" customFormat="false" ht="15" hidden="false" customHeight="false" outlineLevel="0" collapsed="false">
      <c r="A3546" s="13" t="s">
        <v>5135</v>
      </c>
      <c r="B3546" s="13" t="s">
        <v>2790</v>
      </c>
      <c r="C3546" s="14" t="n">
        <v>45989</v>
      </c>
      <c r="D3546" s="15" t="n">
        <v>29.36</v>
      </c>
    </row>
    <row r="3547" customFormat="false" ht="15" hidden="false" customHeight="false" outlineLevel="0" collapsed="false">
      <c r="A3547" s="13" t="s">
        <v>5136</v>
      </c>
      <c r="B3547" s="13" t="s">
        <v>5137</v>
      </c>
      <c r="C3547" s="14" t="n">
        <v>45989</v>
      </c>
      <c r="D3547" s="15" t="n">
        <v>20.6</v>
      </c>
    </row>
    <row r="3548" customFormat="false" ht="15" hidden="false" customHeight="false" outlineLevel="0" collapsed="false">
      <c r="A3548" s="13" t="s">
        <v>5138</v>
      </c>
      <c r="B3548" s="13" t="s">
        <v>4037</v>
      </c>
      <c r="C3548" s="14" t="n">
        <v>45989</v>
      </c>
      <c r="D3548" s="15" t="n">
        <v>50.13</v>
      </c>
    </row>
    <row r="3549" customFormat="false" ht="15" hidden="false" customHeight="false" outlineLevel="0" collapsed="false">
      <c r="A3549" s="13" t="s">
        <v>5139</v>
      </c>
      <c r="B3549" s="13" t="s">
        <v>5140</v>
      </c>
      <c r="C3549" s="14" t="n">
        <v>45989</v>
      </c>
      <c r="D3549" s="15" t="n">
        <v>24.1</v>
      </c>
    </row>
    <row r="3550" customFormat="false" ht="15" hidden="false" customHeight="false" outlineLevel="0" collapsed="false">
      <c r="A3550" s="13" t="s">
        <v>5141</v>
      </c>
      <c r="B3550" s="13" t="s">
        <v>2113</v>
      </c>
      <c r="C3550" s="14" t="n">
        <v>45989</v>
      </c>
      <c r="D3550" s="15" t="n">
        <v>63.97</v>
      </c>
    </row>
    <row r="3551" customFormat="false" ht="15" hidden="false" customHeight="false" outlineLevel="0" collapsed="false">
      <c r="A3551" s="13" t="s">
        <v>5142</v>
      </c>
      <c r="B3551" s="13" t="s">
        <v>452</v>
      </c>
      <c r="C3551" s="14" t="n">
        <v>45989</v>
      </c>
      <c r="D3551" s="15" t="n">
        <v>31.74</v>
      </c>
    </row>
    <row r="3552" customFormat="false" ht="15" hidden="false" customHeight="false" outlineLevel="0" collapsed="false">
      <c r="A3552" s="13" t="s">
        <v>5143</v>
      </c>
      <c r="B3552" s="13" t="s">
        <v>4558</v>
      </c>
      <c r="C3552" s="14" t="n">
        <v>45990</v>
      </c>
      <c r="D3552" s="15" t="n">
        <v>25.42</v>
      </c>
    </row>
    <row r="3553" customFormat="false" ht="15" hidden="false" customHeight="false" outlineLevel="0" collapsed="false">
      <c r="A3553" s="13" t="s">
        <v>5144</v>
      </c>
      <c r="B3553" s="13" t="s">
        <v>633</v>
      </c>
      <c r="C3553" s="14" t="n">
        <v>45990</v>
      </c>
      <c r="D3553" s="15" t="n">
        <v>45.49</v>
      </c>
    </row>
    <row r="3554" customFormat="false" ht="15" hidden="false" customHeight="false" outlineLevel="0" collapsed="false">
      <c r="A3554" s="13" t="s">
        <v>5145</v>
      </c>
      <c r="B3554" s="13" t="s">
        <v>5146</v>
      </c>
      <c r="C3554" s="14" t="n">
        <v>45990</v>
      </c>
      <c r="D3554" s="15" t="n">
        <v>28.96</v>
      </c>
    </row>
    <row r="3555" customFormat="false" ht="15" hidden="false" customHeight="false" outlineLevel="0" collapsed="false">
      <c r="A3555" s="13" t="s">
        <v>5147</v>
      </c>
      <c r="B3555" s="13" t="s">
        <v>5148</v>
      </c>
      <c r="C3555" s="14" t="n">
        <v>45990</v>
      </c>
      <c r="D3555" s="15" t="n">
        <v>22.4</v>
      </c>
    </row>
    <row r="3556" customFormat="false" ht="15" hidden="false" customHeight="false" outlineLevel="0" collapsed="false">
      <c r="A3556" s="13" t="s">
        <v>5149</v>
      </c>
      <c r="B3556" s="13" t="s">
        <v>5150</v>
      </c>
      <c r="C3556" s="14" t="n">
        <v>45990</v>
      </c>
      <c r="D3556" s="15" t="n">
        <v>15.45</v>
      </c>
    </row>
    <row r="3557" customFormat="false" ht="15" hidden="false" customHeight="false" outlineLevel="0" collapsed="false">
      <c r="A3557" s="13" t="s">
        <v>5151</v>
      </c>
      <c r="B3557" s="13" t="s">
        <v>5152</v>
      </c>
      <c r="C3557" s="14" t="n">
        <v>45990</v>
      </c>
      <c r="D3557" s="15" t="n">
        <v>31.04</v>
      </c>
    </row>
    <row r="3558" customFormat="false" ht="15" hidden="false" customHeight="false" outlineLevel="0" collapsed="false">
      <c r="A3558" s="13" t="s">
        <v>5153</v>
      </c>
      <c r="B3558" s="13" t="s">
        <v>2410</v>
      </c>
      <c r="C3558" s="14" t="n">
        <v>45990</v>
      </c>
      <c r="D3558" s="15" t="n">
        <v>29.62</v>
      </c>
    </row>
    <row r="3559" customFormat="false" ht="15" hidden="false" customHeight="false" outlineLevel="0" collapsed="false">
      <c r="A3559" s="13" t="s">
        <v>5154</v>
      </c>
      <c r="B3559" s="13" t="s">
        <v>970</v>
      </c>
      <c r="C3559" s="14" t="n">
        <v>45990</v>
      </c>
      <c r="D3559" s="15" t="n">
        <v>44.91</v>
      </c>
    </row>
    <row r="3560" customFormat="false" ht="15" hidden="false" customHeight="false" outlineLevel="0" collapsed="false">
      <c r="A3560" s="13" t="s">
        <v>5155</v>
      </c>
      <c r="B3560" s="13" t="s">
        <v>2816</v>
      </c>
      <c r="C3560" s="14" t="n">
        <v>45990</v>
      </c>
      <c r="D3560" s="15" t="n">
        <v>14.52</v>
      </c>
    </row>
    <row r="3561" customFormat="false" ht="15" hidden="false" customHeight="false" outlineLevel="0" collapsed="false">
      <c r="A3561" s="13" t="s">
        <v>5156</v>
      </c>
      <c r="B3561" s="13" t="s">
        <v>2880</v>
      </c>
      <c r="C3561" s="14" t="n">
        <v>45990</v>
      </c>
      <c r="D3561" s="15" t="n">
        <v>53.91</v>
      </c>
    </row>
    <row r="3562" customFormat="false" ht="15" hidden="false" customHeight="false" outlineLevel="0" collapsed="false">
      <c r="A3562" s="13" t="s">
        <v>5157</v>
      </c>
      <c r="B3562" s="13" t="s">
        <v>5158</v>
      </c>
      <c r="C3562" s="14" t="n">
        <v>45990</v>
      </c>
      <c r="D3562" s="15" t="n">
        <v>37.3</v>
      </c>
    </row>
    <row r="3563" customFormat="false" ht="15" hidden="false" customHeight="false" outlineLevel="0" collapsed="false">
      <c r="A3563" s="13" t="s">
        <v>5159</v>
      </c>
      <c r="B3563" s="13" t="s">
        <v>3246</v>
      </c>
      <c r="C3563" s="14" t="n">
        <v>45990</v>
      </c>
      <c r="D3563" s="15" t="n">
        <v>32.47</v>
      </c>
    </row>
    <row r="3564" customFormat="false" ht="15" hidden="false" customHeight="false" outlineLevel="0" collapsed="false">
      <c r="A3564" s="13" t="s">
        <v>5160</v>
      </c>
      <c r="B3564" s="13" t="s">
        <v>1226</v>
      </c>
      <c r="C3564" s="14" t="n">
        <v>45990</v>
      </c>
      <c r="D3564" s="15" t="n">
        <v>59.7</v>
      </c>
    </row>
    <row r="3565" customFormat="false" ht="15" hidden="false" customHeight="false" outlineLevel="0" collapsed="false">
      <c r="A3565" s="13" t="s">
        <v>5161</v>
      </c>
      <c r="B3565" s="13" t="s">
        <v>835</v>
      </c>
      <c r="C3565" s="14" t="n">
        <v>45991</v>
      </c>
      <c r="D3565" s="15" t="n">
        <v>44.48</v>
      </c>
    </row>
    <row r="3566" customFormat="false" ht="15" hidden="false" customHeight="false" outlineLevel="0" collapsed="false">
      <c r="A3566" s="13" t="s">
        <v>5162</v>
      </c>
      <c r="B3566" s="13" t="s">
        <v>3726</v>
      </c>
      <c r="C3566" s="14" t="n">
        <v>45991</v>
      </c>
      <c r="D3566" s="15" t="n">
        <v>35.94</v>
      </c>
    </row>
    <row r="3567" customFormat="false" ht="15" hidden="false" customHeight="false" outlineLevel="0" collapsed="false">
      <c r="A3567" s="13" t="s">
        <v>5163</v>
      </c>
      <c r="B3567" s="13" t="s">
        <v>5164</v>
      </c>
      <c r="C3567" s="14" t="n">
        <v>45991</v>
      </c>
      <c r="D3567" s="15" t="n">
        <v>20.77</v>
      </c>
    </row>
    <row r="3568" customFormat="false" ht="15" hidden="false" customHeight="false" outlineLevel="0" collapsed="false">
      <c r="A3568" s="13" t="s">
        <v>5165</v>
      </c>
      <c r="B3568" s="13" t="s">
        <v>2966</v>
      </c>
      <c r="C3568" s="14" t="n">
        <v>45991</v>
      </c>
      <c r="D3568" s="15" t="n">
        <v>31.7</v>
      </c>
    </row>
    <row r="3569" customFormat="false" ht="15" hidden="false" customHeight="false" outlineLevel="0" collapsed="false">
      <c r="A3569" s="13" t="s">
        <v>5166</v>
      </c>
      <c r="B3569" s="13" t="s">
        <v>1798</v>
      </c>
      <c r="C3569" s="14" t="n">
        <v>45991</v>
      </c>
      <c r="D3569" s="15" t="n">
        <v>24.97</v>
      </c>
    </row>
    <row r="3570" customFormat="false" ht="15" hidden="false" customHeight="false" outlineLevel="0" collapsed="false">
      <c r="A3570" s="13" t="s">
        <v>5167</v>
      </c>
      <c r="B3570" s="13" t="s">
        <v>3732</v>
      </c>
      <c r="C3570" s="14" t="n">
        <v>45991</v>
      </c>
      <c r="D3570" s="15" t="n">
        <v>80.65</v>
      </c>
    </row>
    <row r="3571" customFormat="false" ht="15" hidden="false" customHeight="false" outlineLevel="0" collapsed="false">
      <c r="A3571" s="13" t="s">
        <v>5168</v>
      </c>
      <c r="B3571" s="13" t="s">
        <v>1854</v>
      </c>
      <c r="C3571" s="14" t="n">
        <v>45991</v>
      </c>
      <c r="D3571" s="15" t="n">
        <v>19.67</v>
      </c>
    </row>
    <row r="3572" customFormat="false" ht="15" hidden="false" customHeight="false" outlineLevel="0" collapsed="false">
      <c r="A3572" s="13" t="s">
        <v>5169</v>
      </c>
      <c r="B3572" s="13" t="s">
        <v>5170</v>
      </c>
      <c r="C3572" s="14" t="n">
        <v>45991</v>
      </c>
      <c r="D3572" s="15" t="n">
        <v>38.2</v>
      </c>
    </row>
    <row r="3573" customFormat="false" ht="15" hidden="false" customHeight="false" outlineLevel="0" collapsed="false">
      <c r="A3573" s="13" t="s">
        <v>5171</v>
      </c>
      <c r="B3573" s="13" t="s">
        <v>1739</v>
      </c>
      <c r="C3573" s="14" t="n">
        <v>45991</v>
      </c>
      <c r="D3573" s="15" t="n">
        <v>46.61</v>
      </c>
    </row>
    <row r="3574" customFormat="false" ht="15" hidden="false" customHeight="false" outlineLevel="0" collapsed="false">
      <c r="A3574" s="13" t="s">
        <v>5172</v>
      </c>
      <c r="B3574" s="13" t="s">
        <v>5173</v>
      </c>
      <c r="C3574" s="14" t="n">
        <v>45992</v>
      </c>
      <c r="D3574" s="15" t="n">
        <v>40.97</v>
      </c>
    </row>
    <row r="3575" customFormat="false" ht="15" hidden="false" customHeight="false" outlineLevel="0" collapsed="false">
      <c r="A3575" s="13" t="s">
        <v>5174</v>
      </c>
      <c r="B3575" s="13" t="s">
        <v>5175</v>
      </c>
      <c r="C3575" s="14" t="n">
        <v>45992</v>
      </c>
      <c r="D3575" s="15" t="n">
        <v>46.84</v>
      </c>
    </row>
    <row r="3576" customFormat="false" ht="15" hidden="false" customHeight="false" outlineLevel="0" collapsed="false">
      <c r="A3576" s="13" t="s">
        <v>5176</v>
      </c>
      <c r="B3576" s="13" t="s">
        <v>1544</v>
      </c>
      <c r="C3576" s="14" t="n">
        <v>45992</v>
      </c>
      <c r="D3576" s="15" t="n">
        <v>28.78</v>
      </c>
    </row>
    <row r="3577" customFormat="false" ht="15" hidden="false" customHeight="false" outlineLevel="0" collapsed="false">
      <c r="A3577" s="13" t="s">
        <v>5177</v>
      </c>
      <c r="B3577" s="13" t="s">
        <v>3812</v>
      </c>
      <c r="C3577" s="14" t="n">
        <v>45992</v>
      </c>
      <c r="D3577" s="15" t="n">
        <v>40.83</v>
      </c>
    </row>
    <row r="3578" customFormat="false" ht="15" hidden="false" customHeight="false" outlineLevel="0" collapsed="false">
      <c r="A3578" s="13" t="s">
        <v>5178</v>
      </c>
      <c r="B3578" s="13" t="s">
        <v>5179</v>
      </c>
      <c r="C3578" s="14" t="n">
        <v>45992</v>
      </c>
      <c r="D3578" s="15" t="n">
        <v>20.91</v>
      </c>
    </row>
    <row r="3579" customFormat="false" ht="15" hidden="false" customHeight="false" outlineLevel="0" collapsed="false">
      <c r="A3579" s="13" t="s">
        <v>5180</v>
      </c>
      <c r="B3579" s="13" t="s">
        <v>5181</v>
      </c>
      <c r="C3579" s="14" t="n">
        <v>45992</v>
      </c>
      <c r="D3579" s="15" t="n">
        <v>34.85</v>
      </c>
    </row>
    <row r="3580" customFormat="false" ht="15" hidden="false" customHeight="false" outlineLevel="0" collapsed="false">
      <c r="A3580" s="13" t="s">
        <v>5182</v>
      </c>
      <c r="B3580" s="13" t="s">
        <v>3360</v>
      </c>
      <c r="C3580" s="14" t="n">
        <v>45992</v>
      </c>
      <c r="D3580" s="15" t="n">
        <v>41.67</v>
      </c>
    </row>
    <row r="3581" customFormat="false" ht="15" hidden="false" customHeight="false" outlineLevel="0" collapsed="false">
      <c r="A3581" s="13" t="s">
        <v>5183</v>
      </c>
      <c r="B3581" s="13" t="s">
        <v>202</v>
      </c>
      <c r="C3581" s="14" t="n">
        <v>45992</v>
      </c>
      <c r="D3581" s="15" t="n">
        <v>18.66</v>
      </c>
    </row>
    <row r="3582" customFormat="false" ht="15" hidden="false" customHeight="false" outlineLevel="0" collapsed="false">
      <c r="A3582" s="13" t="s">
        <v>5184</v>
      </c>
      <c r="B3582" s="13" t="s">
        <v>1539</v>
      </c>
      <c r="C3582" s="14" t="n">
        <v>45992</v>
      </c>
      <c r="D3582" s="15" t="n">
        <v>36.62</v>
      </c>
    </row>
    <row r="3583" customFormat="false" ht="15" hidden="false" customHeight="false" outlineLevel="0" collapsed="false">
      <c r="A3583" s="13" t="s">
        <v>5185</v>
      </c>
      <c r="B3583" s="13" t="s">
        <v>2447</v>
      </c>
      <c r="C3583" s="14" t="n">
        <v>45992</v>
      </c>
      <c r="D3583" s="15" t="n">
        <v>25.14</v>
      </c>
    </row>
    <row r="3584" customFormat="false" ht="15" hidden="false" customHeight="false" outlineLevel="0" collapsed="false">
      <c r="A3584" s="13" t="s">
        <v>5186</v>
      </c>
      <c r="B3584" s="13" t="s">
        <v>3106</v>
      </c>
      <c r="C3584" s="14" t="n">
        <v>45993</v>
      </c>
      <c r="D3584" s="15" t="n">
        <v>24.44</v>
      </c>
    </row>
    <row r="3585" customFormat="false" ht="15" hidden="false" customHeight="false" outlineLevel="0" collapsed="false">
      <c r="A3585" s="13" t="s">
        <v>5187</v>
      </c>
      <c r="B3585" s="13" t="s">
        <v>5188</v>
      </c>
      <c r="C3585" s="14" t="n">
        <v>45993</v>
      </c>
      <c r="D3585" s="15" t="n">
        <v>18.2</v>
      </c>
    </row>
    <row r="3586" customFormat="false" ht="15" hidden="false" customHeight="false" outlineLevel="0" collapsed="false">
      <c r="A3586" s="13" t="s">
        <v>5189</v>
      </c>
      <c r="B3586" s="13" t="s">
        <v>174</v>
      </c>
      <c r="C3586" s="14" t="n">
        <v>45993</v>
      </c>
      <c r="D3586" s="15" t="n">
        <v>23.48</v>
      </c>
    </row>
    <row r="3587" customFormat="false" ht="15" hidden="false" customHeight="false" outlineLevel="0" collapsed="false">
      <c r="A3587" s="13" t="s">
        <v>5190</v>
      </c>
      <c r="B3587" s="13" t="s">
        <v>5191</v>
      </c>
      <c r="C3587" s="14" t="n">
        <v>45993</v>
      </c>
      <c r="D3587" s="15" t="n">
        <v>95.94</v>
      </c>
    </row>
    <row r="3588" customFormat="false" ht="15" hidden="false" customHeight="false" outlineLevel="0" collapsed="false">
      <c r="A3588" s="13" t="s">
        <v>5192</v>
      </c>
      <c r="B3588" s="13" t="s">
        <v>3391</v>
      </c>
      <c r="C3588" s="14" t="n">
        <v>45993</v>
      </c>
      <c r="D3588" s="15" t="n">
        <v>50.02</v>
      </c>
    </row>
    <row r="3589" customFormat="false" ht="15" hidden="false" customHeight="false" outlineLevel="0" collapsed="false">
      <c r="A3589" s="13" t="s">
        <v>5193</v>
      </c>
      <c r="B3589" s="13" t="s">
        <v>3782</v>
      </c>
      <c r="C3589" s="14" t="n">
        <v>45993</v>
      </c>
      <c r="D3589" s="15" t="n">
        <v>30.43</v>
      </c>
    </row>
    <row r="3590" customFormat="false" ht="15" hidden="false" customHeight="false" outlineLevel="0" collapsed="false">
      <c r="A3590" s="13" t="s">
        <v>5194</v>
      </c>
      <c r="B3590" s="13" t="s">
        <v>1987</v>
      </c>
      <c r="C3590" s="14" t="n">
        <v>45994</v>
      </c>
      <c r="D3590" s="15" t="n">
        <v>48.58</v>
      </c>
    </row>
    <row r="3591" customFormat="false" ht="15" hidden="false" customHeight="false" outlineLevel="0" collapsed="false">
      <c r="A3591" s="13" t="s">
        <v>5195</v>
      </c>
      <c r="B3591" s="13" t="s">
        <v>458</v>
      </c>
      <c r="C3591" s="14" t="n">
        <v>45994</v>
      </c>
      <c r="D3591" s="15" t="n">
        <v>25.53</v>
      </c>
    </row>
    <row r="3592" customFormat="false" ht="15" hidden="false" customHeight="false" outlineLevel="0" collapsed="false">
      <c r="A3592" s="13" t="s">
        <v>5196</v>
      </c>
      <c r="B3592" s="13" t="s">
        <v>3944</v>
      </c>
      <c r="C3592" s="14" t="n">
        <v>45994</v>
      </c>
      <c r="D3592" s="15" t="n">
        <v>53.5</v>
      </c>
    </row>
    <row r="3593" customFormat="false" ht="15" hidden="false" customHeight="false" outlineLevel="0" collapsed="false">
      <c r="A3593" s="13" t="s">
        <v>5197</v>
      </c>
      <c r="B3593" s="13" t="s">
        <v>5198</v>
      </c>
      <c r="C3593" s="14" t="n">
        <v>45994</v>
      </c>
      <c r="D3593" s="15" t="n">
        <v>13.62</v>
      </c>
    </row>
    <row r="3594" customFormat="false" ht="15" hidden="false" customHeight="false" outlineLevel="0" collapsed="false">
      <c r="A3594" s="13" t="s">
        <v>5199</v>
      </c>
      <c r="B3594" s="13" t="s">
        <v>1842</v>
      </c>
      <c r="C3594" s="14" t="n">
        <v>45994</v>
      </c>
      <c r="D3594" s="15" t="n">
        <v>39.24</v>
      </c>
    </row>
    <row r="3595" customFormat="false" ht="15" hidden="false" customHeight="false" outlineLevel="0" collapsed="false">
      <c r="A3595" s="13" t="s">
        <v>5200</v>
      </c>
      <c r="B3595" s="13" t="s">
        <v>5201</v>
      </c>
      <c r="C3595" s="14" t="n">
        <v>45994</v>
      </c>
      <c r="D3595" s="15" t="n">
        <v>15.38</v>
      </c>
    </row>
    <row r="3596" customFormat="false" ht="15" hidden="false" customHeight="false" outlineLevel="0" collapsed="false">
      <c r="A3596" s="13" t="s">
        <v>5202</v>
      </c>
      <c r="B3596" s="13" t="s">
        <v>1312</v>
      </c>
      <c r="C3596" s="14" t="n">
        <v>45994</v>
      </c>
      <c r="D3596" s="15" t="n">
        <v>23.33</v>
      </c>
    </row>
    <row r="3597" customFormat="false" ht="15" hidden="false" customHeight="false" outlineLevel="0" collapsed="false">
      <c r="A3597" s="13" t="s">
        <v>5203</v>
      </c>
      <c r="B3597" s="13" t="s">
        <v>5204</v>
      </c>
      <c r="C3597" s="14" t="n">
        <v>45994</v>
      </c>
      <c r="D3597" s="15" t="n">
        <v>34.28</v>
      </c>
    </row>
    <row r="3598" customFormat="false" ht="15" hidden="false" customHeight="false" outlineLevel="0" collapsed="false">
      <c r="A3598" s="13" t="s">
        <v>5205</v>
      </c>
      <c r="B3598" s="13" t="s">
        <v>3739</v>
      </c>
      <c r="C3598" s="14" t="n">
        <v>45994</v>
      </c>
      <c r="D3598" s="15" t="n">
        <v>22.98</v>
      </c>
    </row>
    <row r="3599" customFormat="false" ht="15" hidden="false" customHeight="false" outlineLevel="0" collapsed="false">
      <c r="A3599" s="13" t="s">
        <v>5206</v>
      </c>
      <c r="B3599" s="13" t="s">
        <v>2304</v>
      </c>
      <c r="C3599" s="14" t="n">
        <v>45995</v>
      </c>
      <c r="D3599" s="15" t="n">
        <v>39.55</v>
      </c>
    </row>
    <row r="3600" customFormat="false" ht="15" hidden="false" customHeight="false" outlineLevel="0" collapsed="false">
      <c r="A3600" s="13" t="s">
        <v>5207</v>
      </c>
      <c r="B3600" s="13" t="s">
        <v>3634</v>
      </c>
      <c r="C3600" s="14" t="n">
        <v>45995</v>
      </c>
      <c r="D3600" s="15" t="n">
        <v>48.11</v>
      </c>
    </row>
    <row r="3601" customFormat="false" ht="15" hidden="false" customHeight="false" outlineLevel="0" collapsed="false">
      <c r="A3601" s="13" t="s">
        <v>5208</v>
      </c>
      <c r="B3601" s="13" t="s">
        <v>4252</v>
      </c>
      <c r="C3601" s="14" t="n">
        <v>45995</v>
      </c>
      <c r="D3601" s="15" t="n">
        <v>29.04</v>
      </c>
    </row>
    <row r="3602" customFormat="false" ht="15" hidden="false" customHeight="false" outlineLevel="0" collapsed="false">
      <c r="A3602" s="13" t="s">
        <v>5209</v>
      </c>
      <c r="B3602" s="13" t="s">
        <v>4050</v>
      </c>
      <c r="C3602" s="14" t="n">
        <v>45995</v>
      </c>
      <c r="D3602" s="15" t="n">
        <v>20.7</v>
      </c>
    </row>
    <row r="3603" customFormat="false" ht="15" hidden="false" customHeight="false" outlineLevel="0" collapsed="false">
      <c r="A3603" s="13" t="s">
        <v>5210</v>
      </c>
      <c r="B3603" s="13" t="s">
        <v>4475</v>
      </c>
      <c r="C3603" s="14" t="n">
        <v>45995</v>
      </c>
      <c r="D3603" s="15" t="n">
        <v>22.36</v>
      </c>
    </row>
    <row r="3604" customFormat="false" ht="15" hidden="false" customHeight="false" outlineLevel="0" collapsed="false">
      <c r="A3604" s="13" t="s">
        <v>5211</v>
      </c>
      <c r="B3604" s="13" t="s">
        <v>2850</v>
      </c>
      <c r="C3604" s="14" t="n">
        <v>45995</v>
      </c>
      <c r="D3604" s="15" t="n">
        <v>47.03</v>
      </c>
    </row>
    <row r="3605" customFormat="false" ht="15" hidden="false" customHeight="false" outlineLevel="0" collapsed="false">
      <c r="A3605" s="13" t="s">
        <v>5212</v>
      </c>
      <c r="B3605" s="13" t="s">
        <v>1038</v>
      </c>
      <c r="C3605" s="14" t="n">
        <v>45995</v>
      </c>
      <c r="D3605" s="15" t="n">
        <v>44.2</v>
      </c>
    </row>
    <row r="3606" customFormat="false" ht="15" hidden="false" customHeight="false" outlineLevel="0" collapsed="false">
      <c r="A3606" s="13" t="s">
        <v>5213</v>
      </c>
      <c r="B3606" s="13" t="s">
        <v>5214</v>
      </c>
      <c r="C3606" s="14" t="n">
        <v>45995</v>
      </c>
      <c r="D3606" s="15" t="n">
        <v>32.68</v>
      </c>
    </row>
    <row r="3607" customFormat="false" ht="15" hidden="false" customHeight="false" outlineLevel="0" collapsed="false">
      <c r="A3607" s="13" t="s">
        <v>5215</v>
      </c>
      <c r="B3607" s="13" t="s">
        <v>5216</v>
      </c>
      <c r="C3607" s="14" t="n">
        <v>45995</v>
      </c>
      <c r="D3607" s="15" t="n">
        <v>23.88</v>
      </c>
    </row>
    <row r="3608" customFormat="false" ht="15" hidden="false" customHeight="false" outlineLevel="0" collapsed="false">
      <c r="A3608" s="13" t="s">
        <v>5217</v>
      </c>
      <c r="B3608" s="13" t="s">
        <v>3452</v>
      </c>
      <c r="C3608" s="14" t="n">
        <v>45995</v>
      </c>
      <c r="D3608" s="15" t="n">
        <v>37.82</v>
      </c>
    </row>
    <row r="3609" customFormat="false" ht="15" hidden="false" customHeight="false" outlineLevel="0" collapsed="false">
      <c r="A3609" s="13" t="s">
        <v>5218</v>
      </c>
      <c r="B3609" s="13" t="s">
        <v>5219</v>
      </c>
      <c r="C3609" s="14" t="n">
        <v>45995</v>
      </c>
      <c r="D3609" s="15" t="n">
        <v>41.58</v>
      </c>
    </row>
    <row r="3610" customFormat="false" ht="15" hidden="false" customHeight="false" outlineLevel="0" collapsed="false">
      <c r="A3610" s="13" t="s">
        <v>5220</v>
      </c>
      <c r="B3610" s="13" t="s">
        <v>2916</v>
      </c>
      <c r="C3610" s="14" t="n">
        <v>45995</v>
      </c>
      <c r="D3610" s="15" t="n">
        <v>29.12</v>
      </c>
    </row>
    <row r="3611" customFormat="false" ht="15" hidden="false" customHeight="false" outlineLevel="0" collapsed="false">
      <c r="A3611" s="13" t="s">
        <v>5221</v>
      </c>
      <c r="B3611" s="13" t="s">
        <v>3907</v>
      </c>
      <c r="C3611" s="14" t="n">
        <v>45995</v>
      </c>
      <c r="D3611" s="15" t="n">
        <v>56.33</v>
      </c>
    </row>
    <row r="3612" customFormat="false" ht="15" hidden="false" customHeight="false" outlineLevel="0" collapsed="false">
      <c r="A3612" s="13" t="s">
        <v>5222</v>
      </c>
      <c r="B3612" s="13" t="s">
        <v>5223</v>
      </c>
      <c r="C3612" s="14" t="n">
        <v>45995</v>
      </c>
      <c r="D3612" s="15" t="n">
        <v>21.22</v>
      </c>
    </row>
    <row r="3613" customFormat="false" ht="15" hidden="false" customHeight="false" outlineLevel="0" collapsed="false">
      <c r="A3613" s="13" t="s">
        <v>5224</v>
      </c>
      <c r="B3613" s="13" t="s">
        <v>4623</v>
      </c>
      <c r="C3613" s="14" t="n">
        <v>45995</v>
      </c>
      <c r="D3613" s="15" t="n">
        <v>23.74</v>
      </c>
    </row>
    <row r="3614" customFormat="false" ht="15" hidden="false" customHeight="false" outlineLevel="0" collapsed="false">
      <c r="A3614" s="13" t="s">
        <v>5225</v>
      </c>
      <c r="B3614" s="13" t="s">
        <v>198</v>
      </c>
      <c r="C3614" s="14" t="n">
        <v>45996</v>
      </c>
      <c r="D3614" s="15" t="n">
        <v>27.94</v>
      </c>
    </row>
    <row r="3615" customFormat="false" ht="15" hidden="false" customHeight="false" outlineLevel="0" collapsed="false">
      <c r="A3615" s="13" t="s">
        <v>5226</v>
      </c>
      <c r="B3615" s="13" t="s">
        <v>5227</v>
      </c>
      <c r="C3615" s="14" t="n">
        <v>45996</v>
      </c>
      <c r="D3615" s="15" t="n">
        <v>26.79</v>
      </c>
    </row>
    <row r="3616" customFormat="false" ht="15" hidden="false" customHeight="false" outlineLevel="0" collapsed="false">
      <c r="A3616" s="13" t="s">
        <v>5228</v>
      </c>
      <c r="B3616" s="13" t="s">
        <v>682</v>
      </c>
      <c r="C3616" s="14" t="n">
        <v>45996</v>
      </c>
      <c r="D3616" s="15" t="n">
        <v>58.08</v>
      </c>
    </row>
    <row r="3617" customFormat="false" ht="15" hidden="false" customHeight="false" outlineLevel="0" collapsed="false">
      <c r="A3617" s="13" t="s">
        <v>5229</v>
      </c>
      <c r="B3617" s="13" t="s">
        <v>5230</v>
      </c>
      <c r="C3617" s="14" t="n">
        <v>45996</v>
      </c>
      <c r="D3617" s="15" t="n">
        <v>31.86</v>
      </c>
    </row>
    <row r="3618" customFormat="false" ht="15" hidden="false" customHeight="false" outlineLevel="0" collapsed="false">
      <c r="A3618" s="13" t="s">
        <v>5231</v>
      </c>
      <c r="B3618" s="13" t="s">
        <v>2370</v>
      </c>
      <c r="C3618" s="14" t="n">
        <v>45996</v>
      </c>
      <c r="D3618" s="15" t="n">
        <v>21.81</v>
      </c>
    </row>
    <row r="3619" customFormat="false" ht="15" hidden="false" customHeight="false" outlineLevel="0" collapsed="false">
      <c r="A3619" s="13" t="s">
        <v>5232</v>
      </c>
      <c r="B3619" s="13" t="s">
        <v>5233</v>
      </c>
      <c r="C3619" s="14" t="n">
        <v>45996</v>
      </c>
      <c r="D3619" s="15" t="n">
        <v>33.24</v>
      </c>
    </row>
    <row r="3620" customFormat="false" ht="15" hidden="false" customHeight="false" outlineLevel="0" collapsed="false">
      <c r="A3620" s="13" t="s">
        <v>5234</v>
      </c>
      <c r="B3620" s="13" t="s">
        <v>1887</v>
      </c>
      <c r="C3620" s="14" t="n">
        <v>45996</v>
      </c>
      <c r="D3620" s="15" t="n">
        <v>53.42</v>
      </c>
    </row>
    <row r="3621" customFormat="false" ht="15" hidden="false" customHeight="false" outlineLevel="0" collapsed="false">
      <c r="A3621" s="13" t="s">
        <v>5235</v>
      </c>
      <c r="B3621" s="13" t="s">
        <v>5236</v>
      </c>
      <c r="C3621" s="14" t="n">
        <v>45996</v>
      </c>
      <c r="D3621" s="15" t="n">
        <v>36.34</v>
      </c>
    </row>
    <row r="3622" customFormat="false" ht="15" hidden="false" customHeight="false" outlineLevel="0" collapsed="false">
      <c r="A3622" s="13" t="s">
        <v>5237</v>
      </c>
      <c r="B3622" s="13" t="s">
        <v>3315</v>
      </c>
      <c r="C3622" s="14" t="n">
        <v>45997</v>
      </c>
      <c r="D3622" s="15" t="n">
        <v>77.94</v>
      </c>
    </row>
    <row r="3623" customFormat="false" ht="15" hidden="false" customHeight="false" outlineLevel="0" collapsed="false">
      <c r="A3623" s="13" t="s">
        <v>5238</v>
      </c>
      <c r="B3623" s="13" t="s">
        <v>3303</v>
      </c>
      <c r="C3623" s="14" t="n">
        <v>45997</v>
      </c>
      <c r="D3623" s="15" t="n">
        <v>40.96</v>
      </c>
    </row>
    <row r="3624" customFormat="false" ht="15" hidden="false" customHeight="false" outlineLevel="0" collapsed="false">
      <c r="A3624" s="13" t="s">
        <v>5239</v>
      </c>
      <c r="B3624" s="13" t="s">
        <v>1675</v>
      </c>
      <c r="C3624" s="14" t="n">
        <v>45997</v>
      </c>
      <c r="D3624" s="15" t="n">
        <v>19.17</v>
      </c>
    </row>
    <row r="3625" customFormat="false" ht="15" hidden="false" customHeight="false" outlineLevel="0" collapsed="false">
      <c r="A3625" s="13" t="s">
        <v>5240</v>
      </c>
      <c r="B3625" s="13" t="s">
        <v>2675</v>
      </c>
      <c r="C3625" s="14" t="n">
        <v>45997</v>
      </c>
      <c r="D3625" s="15" t="n">
        <v>42.74</v>
      </c>
    </row>
    <row r="3626" customFormat="false" ht="15" hidden="false" customHeight="false" outlineLevel="0" collapsed="false">
      <c r="A3626" s="13" t="s">
        <v>5241</v>
      </c>
      <c r="B3626" s="13" t="s">
        <v>5242</v>
      </c>
      <c r="C3626" s="14" t="n">
        <v>45997</v>
      </c>
      <c r="D3626" s="15" t="n">
        <v>22.97</v>
      </c>
    </row>
    <row r="3627" customFormat="false" ht="15" hidden="false" customHeight="false" outlineLevel="0" collapsed="false">
      <c r="A3627" s="13" t="s">
        <v>5243</v>
      </c>
      <c r="B3627" s="13" t="s">
        <v>5244</v>
      </c>
      <c r="C3627" s="14" t="n">
        <v>45997</v>
      </c>
      <c r="D3627" s="15" t="n">
        <v>22</v>
      </c>
    </row>
    <row r="3628" customFormat="false" ht="15" hidden="false" customHeight="false" outlineLevel="0" collapsed="false">
      <c r="A3628" s="13" t="s">
        <v>5245</v>
      </c>
      <c r="B3628" s="13" t="s">
        <v>5246</v>
      </c>
      <c r="C3628" s="14" t="n">
        <v>45998</v>
      </c>
      <c r="D3628" s="15" t="n">
        <v>35.01</v>
      </c>
    </row>
    <row r="3629" customFormat="false" ht="15" hidden="false" customHeight="false" outlineLevel="0" collapsed="false">
      <c r="A3629" s="13" t="s">
        <v>5247</v>
      </c>
      <c r="B3629" s="13" t="s">
        <v>535</v>
      </c>
      <c r="C3629" s="14" t="n">
        <v>45998</v>
      </c>
      <c r="D3629" s="15" t="n">
        <v>26.43</v>
      </c>
    </row>
    <row r="3630" customFormat="false" ht="15" hidden="false" customHeight="false" outlineLevel="0" collapsed="false">
      <c r="A3630" s="13" t="s">
        <v>5248</v>
      </c>
      <c r="B3630" s="13" t="s">
        <v>5249</v>
      </c>
      <c r="C3630" s="14" t="n">
        <v>45998</v>
      </c>
      <c r="D3630" s="15" t="n">
        <v>23.51</v>
      </c>
    </row>
    <row r="3631" customFormat="false" ht="15" hidden="false" customHeight="false" outlineLevel="0" collapsed="false">
      <c r="A3631" s="13" t="s">
        <v>5250</v>
      </c>
      <c r="B3631" s="13" t="s">
        <v>2939</v>
      </c>
      <c r="C3631" s="14" t="n">
        <v>45998</v>
      </c>
      <c r="D3631" s="15" t="n">
        <v>43.82</v>
      </c>
    </row>
    <row r="3632" customFormat="false" ht="15" hidden="false" customHeight="false" outlineLevel="0" collapsed="false">
      <c r="A3632" s="13" t="s">
        <v>5251</v>
      </c>
      <c r="B3632" s="13" t="s">
        <v>5252</v>
      </c>
      <c r="C3632" s="14" t="n">
        <v>45998</v>
      </c>
      <c r="D3632" s="15" t="n">
        <v>65.16</v>
      </c>
    </row>
    <row r="3633" customFormat="false" ht="15" hidden="false" customHeight="false" outlineLevel="0" collapsed="false">
      <c r="A3633" s="13" t="s">
        <v>5253</v>
      </c>
      <c r="B3633" s="13" t="s">
        <v>2784</v>
      </c>
      <c r="C3633" s="14" t="n">
        <v>45998</v>
      </c>
      <c r="D3633" s="15" t="n">
        <v>34.07</v>
      </c>
    </row>
    <row r="3634" customFormat="false" ht="15" hidden="false" customHeight="false" outlineLevel="0" collapsed="false">
      <c r="A3634" s="13" t="s">
        <v>5254</v>
      </c>
      <c r="B3634" s="13" t="s">
        <v>5255</v>
      </c>
      <c r="C3634" s="14" t="n">
        <v>45999</v>
      </c>
      <c r="D3634" s="15" t="n">
        <v>26.08</v>
      </c>
    </row>
    <row r="3635" customFormat="false" ht="15" hidden="false" customHeight="false" outlineLevel="0" collapsed="false">
      <c r="A3635" s="13" t="s">
        <v>5256</v>
      </c>
      <c r="B3635" s="13" t="s">
        <v>3420</v>
      </c>
      <c r="C3635" s="14" t="n">
        <v>45999</v>
      </c>
      <c r="D3635" s="15" t="n">
        <v>18.88</v>
      </c>
    </row>
    <row r="3636" customFormat="false" ht="15" hidden="false" customHeight="false" outlineLevel="0" collapsed="false">
      <c r="A3636" s="13" t="s">
        <v>5257</v>
      </c>
      <c r="B3636" s="13" t="s">
        <v>3217</v>
      </c>
      <c r="C3636" s="14" t="n">
        <v>45999</v>
      </c>
      <c r="D3636" s="15" t="n">
        <v>57.18</v>
      </c>
    </row>
    <row r="3637" customFormat="false" ht="15" hidden="false" customHeight="false" outlineLevel="0" collapsed="false">
      <c r="A3637" s="13" t="s">
        <v>5258</v>
      </c>
      <c r="B3637" s="13" t="s">
        <v>1862</v>
      </c>
      <c r="C3637" s="14" t="n">
        <v>45999</v>
      </c>
      <c r="D3637" s="15" t="n">
        <v>35.12</v>
      </c>
    </row>
    <row r="3638" customFormat="false" ht="15" hidden="false" customHeight="false" outlineLevel="0" collapsed="false">
      <c r="A3638" s="13" t="s">
        <v>5259</v>
      </c>
      <c r="B3638" s="13" t="s">
        <v>2383</v>
      </c>
      <c r="C3638" s="14" t="n">
        <v>45999</v>
      </c>
      <c r="D3638" s="15" t="n">
        <v>49.6</v>
      </c>
    </row>
    <row r="3639" customFormat="false" ht="15" hidden="false" customHeight="false" outlineLevel="0" collapsed="false">
      <c r="A3639" s="13" t="s">
        <v>5260</v>
      </c>
      <c r="B3639" s="13" t="s">
        <v>2958</v>
      </c>
      <c r="C3639" s="14" t="n">
        <v>45999</v>
      </c>
      <c r="D3639" s="15" t="n">
        <v>58.93</v>
      </c>
    </row>
    <row r="3640" customFormat="false" ht="15" hidden="false" customHeight="false" outlineLevel="0" collapsed="false">
      <c r="A3640" s="13" t="s">
        <v>5261</v>
      </c>
      <c r="B3640" s="13" t="s">
        <v>2486</v>
      </c>
      <c r="C3640" s="14" t="n">
        <v>45999</v>
      </c>
      <c r="D3640" s="15" t="n">
        <v>113.64</v>
      </c>
    </row>
    <row r="3641" customFormat="false" ht="15" hidden="false" customHeight="false" outlineLevel="0" collapsed="false">
      <c r="A3641" s="13" t="s">
        <v>5262</v>
      </c>
      <c r="B3641" s="13" t="s">
        <v>5263</v>
      </c>
      <c r="C3641" s="14" t="n">
        <v>45999</v>
      </c>
      <c r="D3641" s="15" t="n">
        <v>25.7</v>
      </c>
    </row>
    <row r="3642" customFormat="false" ht="15" hidden="false" customHeight="false" outlineLevel="0" collapsed="false">
      <c r="A3642" s="13" t="s">
        <v>5264</v>
      </c>
      <c r="B3642" s="13" t="s">
        <v>5265</v>
      </c>
      <c r="C3642" s="14" t="n">
        <v>45999</v>
      </c>
      <c r="D3642" s="15" t="n">
        <v>35.62</v>
      </c>
    </row>
    <row r="3643" customFormat="false" ht="15" hidden="false" customHeight="false" outlineLevel="0" collapsed="false">
      <c r="A3643" s="13" t="s">
        <v>5266</v>
      </c>
      <c r="B3643" s="13" t="s">
        <v>168</v>
      </c>
      <c r="C3643" s="14" t="n">
        <v>45999</v>
      </c>
      <c r="D3643" s="15" t="n">
        <v>46.26</v>
      </c>
    </row>
    <row r="3644" customFormat="false" ht="15" hidden="false" customHeight="false" outlineLevel="0" collapsed="false">
      <c r="A3644" s="13" t="s">
        <v>5267</v>
      </c>
      <c r="B3644" s="13" t="s">
        <v>5268</v>
      </c>
      <c r="C3644" s="14" t="n">
        <v>46000</v>
      </c>
      <c r="D3644" s="15" t="n">
        <v>44.95</v>
      </c>
    </row>
    <row r="3645" customFormat="false" ht="15" hidden="false" customHeight="false" outlineLevel="0" collapsed="false">
      <c r="A3645" s="13" t="s">
        <v>5269</v>
      </c>
      <c r="B3645" s="13" t="s">
        <v>5270</v>
      </c>
      <c r="C3645" s="14" t="n">
        <v>46000</v>
      </c>
      <c r="D3645" s="15" t="n">
        <v>28.63</v>
      </c>
    </row>
    <row r="3646" customFormat="false" ht="15" hidden="false" customHeight="false" outlineLevel="0" collapsed="false">
      <c r="A3646" s="13" t="s">
        <v>5271</v>
      </c>
      <c r="B3646" s="13" t="s">
        <v>618</v>
      </c>
      <c r="C3646" s="14" t="n">
        <v>46000</v>
      </c>
      <c r="D3646" s="15" t="n">
        <v>36.45</v>
      </c>
    </row>
    <row r="3647" customFormat="false" ht="15" hidden="false" customHeight="false" outlineLevel="0" collapsed="false">
      <c r="A3647" s="13" t="s">
        <v>5272</v>
      </c>
      <c r="B3647" s="13" t="s">
        <v>4351</v>
      </c>
      <c r="C3647" s="14" t="n">
        <v>46000</v>
      </c>
      <c r="D3647" s="15" t="n">
        <v>42.78</v>
      </c>
    </row>
    <row r="3648" customFormat="false" ht="15" hidden="false" customHeight="false" outlineLevel="0" collapsed="false">
      <c r="A3648" s="13" t="s">
        <v>5273</v>
      </c>
      <c r="B3648" s="13" t="s">
        <v>3902</v>
      </c>
      <c r="C3648" s="14" t="n">
        <v>46000</v>
      </c>
      <c r="D3648" s="15" t="n">
        <v>38.59</v>
      </c>
    </row>
    <row r="3649" customFormat="false" ht="15" hidden="false" customHeight="false" outlineLevel="0" collapsed="false">
      <c r="A3649" s="13" t="s">
        <v>5274</v>
      </c>
      <c r="B3649" s="13" t="s">
        <v>116</v>
      </c>
      <c r="C3649" s="14" t="n">
        <v>46000</v>
      </c>
      <c r="D3649" s="15" t="n">
        <v>40.57</v>
      </c>
    </row>
    <row r="3650" customFormat="false" ht="15" hidden="false" customHeight="false" outlineLevel="0" collapsed="false">
      <c r="A3650" s="13" t="s">
        <v>5275</v>
      </c>
      <c r="B3650" s="13" t="s">
        <v>3696</v>
      </c>
      <c r="C3650" s="14" t="n">
        <v>46000</v>
      </c>
      <c r="D3650" s="15" t="n">
        <v>103.3</v>
      </c>
    </row>
    <row r="3651" customFormat="false" ht="15" hidden="false" customHeight="false" outlineLevel="0" collapsed="false">
      <c r="A3651" s="13" t="s">
        <v>5276</v>
      </c>
      <c r="B3651" s="13" t="s">
        <v>5277</v>
      </c>
      <c r="C3651" s="14" t="n">
        <v>46000</v>
      </c>
      <c r="D3651" s="15" t="n">
        <v>36.39</v>
      </c>
    </row>
    <row r="3652" customFormat="false" ht="15" hidden="false" customHeight="false" outlineLevel="0" collapsed="false">
      <c r="A3652" s="13" t="s">
        <v>5278</v>
      </c>
      <c r="B3652" s="13" t="s">
        <v>1041</v>
      </c>
      <c r="C3652" s="14" t="n">
        <v>46000</v>
      </c>
      <c r="D3652" s="15" t="n">
        <v>70.44</v>
      </c>
    </row>
    <row r="3653" customFormat="false" ht="15" hidden="false" customHeight="false" outlineLevel="0" collapsed="false">
      <c r="A3653" s="13" t="s">
        <v>5279</v>
      </c>
      <c r="B3653" s="13" t="s">
        <v>5280</v>
      </c>
      <c r="C3653" s="14" t="n">
        <v>46000</v>
      </c>
      <c r="D3653" s="15" t="n">
        <v>19.23</v>
      </c>
    </row>
    <row r="3654" customFormat="false" ht="15" hidden="false" customHeight="false" outlineLevel="0" collapsed="false">
      <c r="A3654" s="13" t="s">
        <v>5281</v>
      </c>
      <c r="B3654" s="13" t="s">
        <v>4267</v>
      </c>
      <c r="C3654" s="14" t="n">
        <v>46001</v>
      </c>
      <c r="D3654" s="15" t="n">
        <v>27.08</v>
      </c>
    </row>
    <row r="3655" customFormat="false" ht="15" hidden="false" customHeight="false" outlineLevel="0" collapsed="false">
      <c r="A3655" s="13" t="s">
        <v>5282</v>
      </c>
      <c r="B3655" s="13" t="s">
        <v>3839</v>
      </c>
      <c r="C3655" s="14" t="n">
        <v>46001</v>
      </c>
      <c r="D3655" s="15" t="n">
        <v>32.87</v>
      </c>
    </row>
    <row r="3656" customFormat="false" ht="15" hidden="false" customHeight="false" outlineLevel="0" collapsed="false">
      <c r="A3656" s="13" t="s">
        <v>5283</v>
      </c>
      <c r="B3656" s="13" t="s">
        <v>2566</v>
      </c>
      <c r="C3656" s="14" t="n">
        <v>46001</v>
      </c>
      <c r="D3656" s="15" t="n">
        <v>16.63</v>
      </c>
    </row>
    <row r="3657" customFormat="false" ht="15" hidden="false" customHeight="false" outlineLevel="0" collapsed="false">
      <c r="A3657" s="13" t="s">
        <v>5284</v>
      </c>
      <c r="B3657" s="13" t="s">
        <v>4790</v>
      </c>
      <c r="C3657" s="14" t="n">
        <v>46001</v>
      </c>
      <c r="D3657" s="15" t="n">
        <v>45.24</v>
      </c>
    </row>
    <row r="3658" customFormat="false" ht="15" hidden="false" customHeight="false" outlineLevel="0" collapsed="false">
      <c r="A3658" s="13" t="s">
        <v>5285</v>
      </c>
      <c r="B3658" s="13" t="s">
        <v>502</v>
      </c>
      <c r="C3658" s="14" t="n">
        <v>46001</v>
      </c>
      <c r="D3658" s="15" t="n">
        <v>40.82</v>
      </c>
    </row>
    <row r="3659" customFormat="false" ht="15" hidden="false" customHeight="false" outlineLevel="0" collapsed="false">
      <c r="A3659" s="13" t="s">
        <v>5286</v>
      </c>
      <c r="B3659" s="13" t="s">
        <v>5287</v>
      </c>
      <c r="C3659" s="14" t="n">
        <v>46001</v>
      </c>
      <c r="D3659" s="15" t="n">
        <v>14.22</v>
      </c>
    </row>
    <row r="3660" customFormat="false" ht="15" hidden="false" customHeight="false" outlineLevel="0" collapsed="false">
      <c r="A3660" s="13" t="s">
        <v>5288</v>
      </c>
      <c r="B3660" s="13" t="s">
        <v>4694</v>
      </c>
      <c r="C3660" s="14" t="n">
        <v>46001</v>
      </c>
      <c r="D3660" s="15" t="n">
        <v>27.77</v>
      </c>
    </row>
    <row r="3661" customFormat="false" ht="15" hidden="false" customHeight="false" outlineLevel="0" collapsed="false">
      <c r="A3661" s="13" t="s">
        <v>5289</v>
      </c>
      <c r="B3661" s="13" t="s">
        <v>1360</v>
      </c>
      <c r="C3661" s="14" t="n">
        <v>46001</v>
      </c>
      <c r="D3661" s="15" t="n">
        <v>39.18</v>
      </c>
    </row>
    <row r="3662" customFormat="false" ht="15" hidden="false" customHeight="false" outlineLevel="0" collapsed="false">
      <c r="A3662" s="13" t="s">
        <v>5290</v>
      </c>
      <c r="B3662" s="13" t="s">
        <v>909</v>
      </c>
      <c r="C3662" s="14" t="n">
        <v>46002</v>
      </c>
      <c r="D3662" s="15" t="n">
        <v>43.34</v>
      </c>
    </row>
    <row r="3663" customFormat="false" ht="15" hidden="false" customHeight="false" outlineLevel="0" collapsed="false">
      <c r="A3663" s="13" t="s">
        <v>5291</v>
      </c>
      <c r="B3663" s="13" t="s">
        <v>5292</v>
      </c>
      <c r="C3663" s="14" t="n">
        <v>46002</v>
      </c>
      <c r="D3663" s="15" t="n">
        <v>24.3</v>
      </c>
    </row>
    <row r="3664" customFormat="false" ht="15" hidden="false" customHeight="false" outlineLevel="0" collapsed="false">
      <c r="A3664" s="13" t="s">
        <v>5293</v>
      </c>
      <c r="B3664" s="13" t="s">
        <v>4330</v>
      </c>
      <c r="C3664" s="14" t="n">
        <v>46002</v>
      </c>
      <c r="D3664" s="15" t="n">
        <v>49.55</v>
      </c>
    </row>
    <row r="3665" customFormat="false" ht="15" hidden="false" customHeight="false" outlineLevel="0" collapsed="false">
      <c r="A3665" s="13" t="s">
        <v>5294</v>
      </c>
      <c r="B3665" s="13" t="s">
        <v>3483</v>
      </c>
      <c r="C3665" s="14" t="n">
        <v>46002</v>
      </c>
      <c r="D3665" s="15" t="n">
        <v>53.71</v>
      </c>
    </row>
    <row r="3666" customFormat="false" ht="15" hidden="false" customHeight="false" outlineLevel="0" collapsed="false">
      <c r="A3666" s="13" t="s">
        <v>5295</v>
      </c>
      <c r="B3666" s="13" t="s">
        <v>5296</v>
      </c>
      <c r="C3666" s="14" t="n">
        <v>46002</v>
      </c>
      <c r="D3666" s="15" t="n">
        <v>38.11</v>
      </c>
    </row>
    <row r="3667" customFormat="false" ht="15" hidden="false" customHeight="false" outlineLevel="0" collapsed="false">
      <c r="A3667" s="13" t="s">
        <v>5297</v>
      </c>
      <c r="B3667" s="13" t="s">
        <v>5298</v>
      </c>
      <c r="C3667" s="14" t="n">
        <v>46002</v>
      </c>
      <c r="D3667" s="15" t="n">
        <v>28.68</v>
      </c>
    </row>
    <row r="3668" customFormat="false" ht="15" hidden="false" customHeight="false" outlineLevel="0" collapsed="false">
      <c r="A3668" s="13" t="s">
        <v>5299</v>
      </c>
      <c r="B3668" s="13" t="s">
        <v>1595</v>
      </c>
      <c r="C3668" s="14" t="n">
        <v>46002</v>
      </c>
      <c r="D3668" s="15" t="n">
        <v>54.41</v>
      </c>
    </row>
    <row r="3669" customFormat="false" ht="15" hidden="false" customHeight="false" outlineLevel="0" collapsed="false">
      <c r="A3669" s="13" t="s">
        <v>5300</v>
      </c>
      <c r="B3669" s="13" t="s">
        <v>5301</v>
      </c>
      <c r="C3669" s="14" t="n">
        <v>46002</v>
      </c>
      <c r="D3669" s="15" t="n">
        <v>28.21</v>
      </c>
    </row>
    <row r="3670" customFormat="false" ht="15" hidden="false" customHeight="false" outlineLevel="0" collapsed="false">
      <c r="A3670" s="13" t="s">
        <v>5302</v>
      </c>
      <c r="B3670" s="13" t="s">
        <v>3661</v>
      </c>
      <c r="C3670" s="14" t="n">
        <v>46002</v>
      </c>
      <c r="D3670" s="15" t="n">
        <v>33.55</v>
      </c>
    </row>
    <row r="3671" customFormat="false" ht="15" hidden="false" customHeight="false" outlineLevel="0" collapsed="false">
      <c r="A3671" s="13" t="s">
        <v>5303</v>
      </c>
      <c r="B3671" s="13" t="s">
        <v>3694</v>
      </c>
      <c r="C3671" s="14" t="n">
        <v>46002</v>
      </c>
      <c r="D3671" s="15" t="n">
        <v>67.59</v>
      </c>
    </row>
    <row r="3672" customFormat="false" ht="15" hidden="false" customHeight="false" outlineLevel="0" collapsed="false">
      <c r="A3672" s="13" t="s">
        <v>5304</v>
      </c>
      <c r="B3672" s="13" t="s">
        <v>2717</v>
      </c>
      <c r="C3672" s="14" t="n">
        <v>46002</v>
      </c>
      <c r="D3672" s="15" t="n">
        <v>26.95</v>
      </c>
    </row>
    <row r="3673" customFormat="false" ht="15" hidden="false" customHeight="false" outlineLevel="0" collapsed="false">
      <c r="A3673" s="13" t="s">
        <v>5305</v>
      </c>
      <c r="B3673" s="13" t="s">
        <v>5306</v>
      </c>
      <c r="C3673" s="14" t="n">
        <v>46002</v>
      </c>
      <c r="D3673" s="15" t="n">
        <v>38.16</v>
      </c>
    </row>
    <row r="3674" customFormat="false" ht="15" hidden="false" customHeight="false" outlineLevel="0" collapsed="false">
      <c r="A3674" s="13" t="s">
        <v>5307</v>
      </c>
      <c r="B3674" s="13" t="s">
        <v>5308</v>
      </c>
      <c r="C3674" s="14" t="n">
        <v>46002</v>
      </c>
      <c r="D3674" s="15" t="n">
        <v>37.45</v>
      </c>
    </row>
    <row r="3675" customFormat="false" ht="15" hidden="false" customHeight="false" outlineLevel="0" collapsed="false">
      <c r="A3675" s="13" t="s">
        <v>5309</v>
      </c>
      <c r="B3675" s="13" t="s">
        <v>2644</v>
      </c>
      <c r="C3675" s="14" t="n">
        <v>46002</v>
      </c>
      <c r="D3675" s="15" t="n">
        <v>28.37</v>
      </c>
    </row>
    <row r="3676" customFormat="false" ht="15" hidden="false" customHeight="false" outlineLevel="0" collapsed="false">
      <c r="A3676" s="13" t="s">
        <v>5310</v>
      </c>
      <c r="B3676" s="13" t="s">
        <v>2273</v>
      </c>
      <c r="C3676" s="14" t="n">
        <v>46003</v>
      </c>
      <c r="D3676" s="15" t="n">
        <v>26.35</v>
      </c>
    </row>
    <row r="3677" customFormat="false" ht="15" hidden="false" customHeight="false" outlineLevel="0" collapsed="false">
      <c r="A3677" s="13" t="s">
        <v>5311</v>
      </c>
      <c r="B3677" s="13" t="s">
        <v>5312</v>
      </c>
      <c r="C3677" s="14" t="n">
        <v>46003</v>
      </c>
      <c r="D3677" s="15" t="n">
        <v>46.86</v>
      </c>
    </row>
    <row r="3678" customFormat="false" ht="15" hidden="false" customHeight="false" outlineLevel="0" collapsed="false">
      <c r="A3678" s="13" t="s">
        <v>5313</v>
      </c>
      <c r="B3678" s="13" t="s">
        <v>2459</v>
      </c>
      <c r="C3678" s="14" t="n">
        <v>46003</v>
      </c>
      <c r="D3678" s="15" t="n">
        <v>90.62</v>
      </c>
    </row>
    <row r="3679" customFormat="false" ht="15" hidden="false" customHeight="false" outlineLevel="0" collapsed="false">
      <c r="A3679" s="13" t="s">
        <v>5314</v>
      </c>
      <c r="B3679" s="13" t="s">
        <v>5315</v>
      </c>
      <c r="C3679" s="14" t="n">
        <v>46003</v>
      </c>
      <c r="D3679" s="15" t="n">
        <v>16.94</v>
      </c>
    </row>
    <row r="3680" customFormat="false" ht="15" hidden="false" customHeight="false" outlineLevel="0" collapsed="false">
      <c r="A3680" s="13" t="s">
        <v>5316</v>
      </c>
      <c r="B3680" s="13" t="s">
        <v>1479</v>
      </c>
      <c r="C3680" s="14" t="n">
        <v>46003</v>
      </c>
      <c r="D3680" s="15" t="n">
        <v>27.72</v>
      </c>
    </row>
    <row r="3681" customFormat="false" ht="15" hidden="false" customHeight="false" outlineLevel="0" collapsed="false">
      <c r="A3681" s="13" t="s">
        <v>5317</v>
      </c>
      <c r="B3681" s="13" t="s">
        <v>3372</v>
      </c>
      <c r="C3681" s="14" t="n">
        <v>46003</v>
      </c>
      <c r="D3681" s="15" t="n">
        <v>52.34</v>
      </c>
    </row>
    <row r="3682" customFormat="false" ht="15" hidden="false" customHeight="false" outlineLevel="0" collapsed="false">
      <c r="A3682" s="13" t="s">
        <v>5318</v>
      </c>
      <c r="B3682" s="13" t="s">
        <v>4371</v>
      </c>
      <c r="C3682" s="14" t="n">
        <v>46003</v>
      </c>
      <c r="D3682" s="15" t="n">
        <v>94.41</v>
      </c>
    </row>
    <row r="3683" customFormat="false" ht="15" hidden="false" customHeight="false" outlineLevel="0" collapsed="false">
      <c r="A3683" s="13" t="s">
        <v>5319</v>
      </c>
      <c r="B3683" s="13" t="s">
        <v>5320</v>
      </c>
      <c r="C3683" s="14" t="n">
        <v>46003</v>
      </c>
      <c r="D3683" s="15" t="n">
        <v>23.1</v>
      </c>
    </row>
    <row r="3684" customFormat="false" ht="15" hidden="false" customHeight="false" outlineLevel="0" collapsed="false">
      <c r="A3684" s="13" t="s">
        <v>5321</v>
      </c>
      <c r="B3684" s="13" t="s">
        <v>2605</v>
      </c>
      <c r="C3684" s="14" t="n">
        <v>46004</v>
      </c>
      <c r="D3684" s="15" t="n">
        <v>23.03</v>
      </c>
    </row>
    <row r="3685" customFormat="false" ht="15" hidden="false" customHeight="false" outlineLevel="0" collapsed="false">
      <c r="A3685" s="13" t="s">
        <v>5322</v>
      </c>
      <c r="B3685" s="13" t="s">
        <v>3445</v>
      </c>
      <c r="C3685" s="14" t="n">
        <v>46004</v>
      </c>
      <c r="D3685" s="15" t="n">
        <v>43.65</v>
      </c>
    </row>
    <row r="3686" customFormat="false" ht="15" hidden="false" customHeight="false" outlineLevel="0" collapsed="false">
      <c r="A3686" s="13" t="s">
        <v>5323</v>
      </c>
      <c r="B3686" s="13" t="s">
        <v>5324</v>
      </c>
      <c r="C3686" s="14" t="n">
        <v>46004</v>
      </c>
      <c r="D3686" s="15" t="n">
        <v>46.45</v>
      </c>
    </row>
    <row r="3687" customFormat="false" ht="15" hidden="false" customHeight="false" outlineLevel="0" collapsed="false">
      <c r="A3687" s="13" t="s">
        <v>5325</v>
      </c>
      <c r="B3687" s="13" t="s">
        <v>2142</v>
      </c>
      <c r="C3687" s="14" t="n">
        <v>46004</v>
      </c>
      <c r="D3687" s="15" t="n">
        <v>32.95</v>
      </c>
    </row>
    <row r="3688" customFormat="false" ht="15" hidden="false" customHeight="false" outlineLevel="0" collapsed="false">
      <c r="A3688" s="13" t="s">
        <v>5326</v>
      </c>
      <c r="B3688" s="13" t="s">
        <v>4272</v>
      </c>
      <c r="C3688" s="14" t="n">
        <v>46004</v>
      </c>
      <c r="D3688" s="15" t="n">
        <v>47.8</v>
      </c>
    </row>
    <row r="3689" customFormat="false" ht="15" hidden="false" customHeight="false" outlineLevel="0" collapsed="false">
      <c r="A3689" s="13" t="s">
        <v>5327</v>
      </c>
      <c r="B3689" s="13" t="s">
        <v>3999</v>
      </c>
      <c r="C3689" s="14" t="n">
        <v>46004</v>
      </c>
      <c r="D3689" s="15" t="n">
        <v>23.32</v>
      </c>
    </row>
    <row r="3690" customFormat="false" ht="15" hidden="false" customHeight="false" outlineLevel="0" collapsed="false">
      <c r="A3690" s="13" t="s">
        <v>5328</v>
      </c>
      <c r="B3690" s="13" t="s">
        <v>2699</v>
      </c>
      <c r="C3690" s="14" t="n">
        <v>46004</v>
      </c>
      <c r="D3690" s="15" t="n">
        <v>16.41</v>
      </c>
    </row>
    <row r="3691" customFormat="false" ht="15" hidden="false" customHeight="false" outlineLevel="0" collapsed="false">
      <c r="A3691" s="13" t="s">
        <v>5329</v>
      </c>
      <c r="B3691" s="13" t="s">
        <v>4054</v>
      </c>
      <c r="C3691" s="14" t="n">
        <v>46004</v>
      </c>
      <c r="D3691" s="15" t="n">
        <v>20.83</v>
      </c>
    </row>
    <row r="3692" customFormat="false" ht="15" hidden="false" customHeight="false" outlineLevel="0" collapsed="false">
      <c r="A3692" s="13" t="s">
        <v>5330</v>
      </c>
      <c r="B3692" s="13" t="s">
        <v>178</v>
      </c>
      <c r="C3692" s="14" t="n">
        <v>46004</v>
      </c>
      <c r="D3692" s="15" t="n">
        <v>39.78</v>
      </c>
    </row>
    <row r="3693" customFormat="false" ht="15" hidden="false" customHeight="false" outlineLevel="0" collapsed="false">
      <c r="A3693" s="13" t="s">
        <v>5331</v>
      </c>
      <c r="B3693" s="13" t="s">
        <v>5332</v>
      </c>
      <c r="C3693" s="14" t="n">
        <v>46004</v>
      </c>
      <c r="D3693" s="15" t="n">
        <v>30.6</v>
      </c>
    </row>
    <row r="3694" customFormat="false" ht="15" hidden="false" customHeight="false" outlineLevel="0" collapsed="false">
      <c r="A3694" s="13" t="s">
        <v>5333</v>
      </c>
      <c r="B3694" s="13" t="s">
        <v>1116</v>
      </c>
      <c r="C3694" s="14" t="n">
        <v>46004</v>
      </c>
      <c r="D3694" s="15" t="n">
        <v>36.02</v>
      </c>
    </row>
    <row r="3695" customFormat="false" ht="15" hidden="false" customHeight="false" outlineLevel="0" collapsed="false">
      <c r="A3695" s="13" t="s">
        <v>5334</v>
      </c>
      <c r="B3695" s="13" t="s">
        <v>3450</v>
      </c>
      <c r="C3695" s="14" t="n">
        <v>46004</v>
      </c>
      <c r="D3695" s="15" t="n">
        <v>21.94</v>
      </c>
    </row>
    <row r="3696" customFormat="false" ht="15" hidden="false" customHeight="false" outlineLevel="0" collapsed="false">
      <c r="A3696" s="13" t="s">
        <v>5335</v>
      </c>
      <c r="B3696" s="13" t="s">
        <v>2260</v>
      </c>
      <c r="C3696" s="14" t="n">
        <v>46004</v>
      </c>
      <c r="D3696" s="15" t="n">
        <v>14.31</v>
      </c>
    </row>
    <row r="3697" customFormat="false" ht="15" hidden="false" customHeight="false" outlineLevel="0" collapsed="false">
      <c r="A3697" s="13" t="s">
        <v>5336</v>
      </c>
      <c r="B3697" s="13" t="s">
        <v>1892</v>
      </c>
      <c r="C3697" s="14" t="n">
        <v>46005</v>
      </c>
      <c r="D3697" s="15" t="n">
        <v>108.69</v>
      </c>
    </row>
    <row r="3698" customFormat="false" ht="15" hidden="false" customHeight="false" outlineLevel="0" collapsed="false">
      <c r="A3698" s="13" t="s">
        <v>5337</v>
      </c>
      <c r="B3698" s="13" t="s">
        <v>5338</v>
      </c>
      <c r="C3698" s="14" t="n">
        <v>46005</v>
      </c>
      <c r="D3698" s="15" t="n">
        <v>33.27</v>
      </c>
    </row>
    <row r="3699" customFormat="false" ht="15" hidden="false" customHeight="false" outlineLevel="0" collapsed="false">
      <c r="A3699" s="13" t="s">
        <v>5339</v>
      </c>
      <c r="B3699" s="13" t="s">
        <v>1938</v>
      </c>
      <c r="C3699" s="14" t="n">
        <v>46005</v>
      </c>
      <c r="D3699" s="15" t="n">
        <v>38.84</v>
      </c>
    </row>
    <row r="3700" customFormat="false" ht="15" hidden="false" customHeight="false" outlineLevel="0" collapsed="false">
      <c r="A3700" s="13" t="s">
        <v>5340</v>
      </c>
      <c r="B3700" s="13" t="s">
        <v>2937</v>
      </c>
      <c r="C3700" s="14" t="n">
        <v>46005</v>
      </c>
      <c r="D3700" s="15" t="n">
        <v>40.92</v>
      </c>
    </row>
    <row r="3701" customFormat="false" ht="15" hidden="false" customHeight="false" outlineLevel="0" collapsed="false">
      <c r="A3701" s="13" t="s">
        <v>5341</v>
      </c>
      <c r="B3701" s="13" t="s">
        <v>5342</v>
      </c>
      <c r="C3701" s="14" t="n">
        <v>46005</v>
      </c>
      <c r="D3701" s="15" t="n">
        <v>36.91</v>
      </c>
    </row>
    <row r="3702" customFormat="false" ht="15" hidden="false" customHeight="false" outlineLevel="0" collapsed="false">
      <c r="A3702" s="13" t="s">
        <v>5343</v>
      </c>
      <c r="B3702" s="13" t="s">
        <v>1154</v>
      </c>
      <c r="C3702" s="14" t="n">
        <v>46005</v>
      </c>
      <c r="D3702" s="15" t="n">
        <v>37.83</v>
      </c>
    </row>
    <row r="3703" customFormat="false" ht="15" hidden="false" customHeight="false" outlineLevel="0" collapsed="false">
      <c r="A3703" s="13" t="s">
        <v>5344</v>
      </c>
      <c r="B3703" s="13" t="s">
        <v>5345</v>
      </c>
      <c r="C3703" s="14" t="n">
        <v>46005</v>
      </c>
      <c r="D3703" s="15" t="n">
        <v>52.67</v>
      </c>
    </row>
    <row r="3704" customFormat="false" ht="15" hidden="false" customHeight="false" outlineLevel="0" collapsed="false">
      <c r="A3704" s="13" t="s">
        <v>5346</v>
      </c>
      <c r="B3704" s="13" t="s">
        <v>922</v>
      </c>
      <c r="C3704" s="14" t="n">
        <v>46005</v>
      </c>
      <c r="D3704" s="15" t="n">
        <v>49.64</v>
      </c>
    </row>
    <row r="3705" customFormat="false" ht="15" hidden="false" customHeight="false" outlineLevel="0" collapsed="false">
      <c r="A3705" s="13" t="s">
        <v>5347</v>
      </c>
      <c r="B3705" s="13" t="s">
        <v>3299</v>
      </c>
      <c r="C3705" s="14" t="n">
        <v>46005</v>
      </c>
      <c r="D3705" s="15" t="n">
        <v>52.29</v>
      </c>
    </row>
    <row r="3706" customFormat="false" ht="15" hidden="false" customHeight="false" outlineLevel="0" collapsed="false">
      <c r="A3706" s="13" t="s">
        <v>5348</v>
      </c>
      <c r="B3706" s="13" t="s">
        <v>853</v>
      </c>
      <c r="C3706" s="14" t="n">
        <v>46006</v>
      </c>
      <c r="D3706" s="15" t="n">
        <v>34.17</v>
      </c>
    </row>
    <row r="3707" customFormat="false" ht="15" hidden="false" customHeight="false" outlineLevel="0" collapsed="false">
      <c r="A3707" s="13" t="s">
        <v>5349</v>
      </c>
      <c r="B3707" s="13" t="s">
        <v>4720</v>
      </c>
      <c r="C3707" s="14" t="n">
        <v>46006</v>
      </c>
      <c r="D3707" s="15" t="n">
        <v>25.29</v>
      </c>
    </row>
    <row r="3708" customFormat="false" ht="15" hidden="false" customHeight="false" outlineLevel="0" collapsed="false">
      <c r="A3708" s="13" t="s">
        <v>5350</v>
      </c>
      <c r="B3708" s="13" t="s">
        <v>543</v>
      </c>
      <c r="C3708" s="14" t="n">
        <v>46006</v>
      </c>
      <c r="D3708" s="15" t="n">
        <v>122.76</v>
      </c>
    </row>
    <row r="3709" customFormat="false" ht="15" hidden="false" customHeight="false" outlineLevel="0" collapsed="false">
      <c r="A3709" s="13" t="s">
        <v>5351</v>
      </c>
      <c r="B3709" s="13" t="s">
        <v>1645</v>
      </c>
      <c r="C3709" s="14" t="n">
        <v>46006</v>
      </c>
      <c r="D3709" s="15" t="n">
        <v>46.21</v>
      </c>
    </row>
    <row r="3710" customFormat="false" ht="15" hidden="false" customHeight="false" outlineLevel="0" collapsed="false">
      <c r="A3710" s="13" t="s">
        <v>5352</v>
      </c>
      <c r="B3710" s="13" t="s">
        <v>5353</v>
      </c>
      <c r="C3710" s="14" t="n">
        <v>46006</v>
      </c>
      <c r="D3710" s="15" t="n">
        <v>36.16</v>
      </c>
    </row>
    <row r="3711" customFormat="false" ht="15" hidden="false" customHeight="false" outlineLevel="0" collapsed="false">
      <c r="A3711" s="13" t="s">
        <v>5354</v>
      </c>
      <c r="B3711" s="13" t="s">
        <v>5355</v>
      </c>
      <c r="C3711" s="14" t="n">
        <v>46006</v>
      </c>
      <c r="D3711" s="15" t="n">
        <v>101.89</v>
      </c>
    </row>
    <row r="3712" customFormat="false" ht="15" hidden="false" customHeight="false" outlineLevel="0" collapsed="false">
      <c r="A3712" s="13" t="s">
        <v>5356</v>
      </c>
      <c r="B3712" s="13" t="s">
        <v>3848</v>
      </c>
      <c r="C3712" s="14" t="n">
        <v>46006</v>
      </c>
      <c r="D3712" s="15" t="n">
        <v>28.69</v>
      </c>
    </row>
    <row r="3713" customFormat="false" ht="15" hidden="false" customHeight="false" outlineLevel="0" collapsed="false">
      <c r="A3713" s="13" t="s">
        <v>5357</v>
      </c>
      <c r="B3713" s="13" t="s">
        <v>2215</v>
      </c>
      <c r="C3713" s="14" t="n">
        <v>46006</v>
      </c>
      <c r="D3713" s="15" t="n">
        <v>46.59</v>
      </c>
    </row>
    <row r="3714" customFormat="false" ht="15" hidden="false" customHeight="false" outlineLevel="0" collapsed="false">
      <c r="A3714" s="13" t="s">
        <v>5358</v>
      </c>
      <c r="B3714" s="13" t="s">
        <v>5359</v>
      </c>
      <c r="C3714" s="14" t="n">
        <v>46006</v>
      </c>
      <c r="D3714" s="15" t="n">
        <v>15.33</v>
      </c>
    </row>
    <row r="3715" customFormat="false" ht="15" hidden="false" customHeight="false" outlineLevel="0" collapsed="false">
      <c r="A3715" s="13" t="s">
        <v>5360</v>
      </c>
      <c r="B3715" s="13" t="s">
        <v>5361</v>
      </c>
      <c r="C3715" s="14" t="n">
        <v>46006</v>
      </c>
      <c r="D3715" s="15" t="n">
        <v>46.43</v>
      </c>
    </row>
    <row r="3716" customFormat="false" ht="15" hidden="false" customHeight="false" outlineLevel="0" collapsed="false">
      <c r="A3716" s="13" t="s">
        <v>5362</v>
      </c>
      <c r="B3716" s="13" t="s">
        <v>3593</v>
      </c>
      <c r="C3716" s="14" t="n">
        <v>46006</v>
      </c>
      <c r="D3716" s="15" t="n">
        <v>40.43</v>
      </c>
    </row>
    <row r="3717" customFormat="false" ht="15" hidden="false" customHeight="false" outlineLevel="0" collapsed="false">
      <c r="A3717" s="13" t="s">
        <v>5363</v>
      </c>
      <c r="B3717" s="13" t="s">
        <v>1727</v>
      </c>
      <c r="C3717" s="14" t="n">
        <v>46007</v>
      </c>
      <c r="D3717" s="15" t="n">
        <v>25</v>
      </c>
    </row>
    <row r="3718" customFormat="false" ht="15" hidden="false" customHeight="false" outlineLevel="0" collapsed="false">
      <c r="A3718" s="13" t="s">
        <v>5364</v>
      </c>
      <c r="B3718" s="13" t="s">
        <v>3175</v>
      </c>
      <c r="C3718" s="14" t="n">
        <v>46007</v>
      </c>
      <c r="D3718" s="15" t="n">
        <v>52.57</v>
      </c>
    </row>
    <row r="3719" customFormat="false" ht="15" hidden="false" customHeight="false" outlineLevel="0" collapsed="false">
      <c r="A3719" s="13" t="s">
        <v>5365</v>
      </c>
      <c r="B3719" s="13" t="s">
        <v>4174</v>
      </c>
      <c r="C3719" s="14" t="n">
        <v>46007</v>
      </c>
      <c r="D3719" s="15" t="n">
        <v>44.16</v>
      </c>
    </row>
    <row r="3720" customFormat="false" ht="15" hidden="false" customHeight="false" outlineLevel="0" collapsed="false">
      <c r="A3720" s="13" t="s">
        <v>5366</v>
      </c>
      <c r="B3720" s="13" t="s">
        <v>5367</v>
      </c>
      <c r="C3720" s="14" t="n">
        <v>46007</v>
      </c>
      <c r="D3720" s="15" t="n">
        <v>39.48</v>
      </c>
    </row>
    <row r="3721" customFormat="false" ht="15" hidden="false" customHeight="false" outlineLevel="0" collapsed="false">
      <c r="A3721" s="13" t="s">
        <v>5368</v>
      </c>
      <c r="B3721" s="13" t="s">
        <v>2239</v>
      </c>
      <c r="C3721" s="14" t="n">
        <v>46007</v>
      </c>
      <c r="D3721" s="15" t="n">
        <v>44.03</v>
      </c>
    </row>
    <row r="3722" customFormat="false" ht="15" hidden="false" customHeight="false" outlineLevel="0" collapsed="false">
      <c r="A3722" s="13" t="s">
        <v>5369</v>
      </c>
      <c r="B3722" s="13" t="s">
        <v>5370</v>
      </c>
      <c r="C3722" s="14" t="n">
        <v>46007</v>
      </c>
      <c r="D3722" s="15" t="n">
        <v>28.55</v>
      </c>
    </row>
    <row r="3723" customFormat="false" ht="15" hidden="false" customHeight="false" outlineLevel="0" collapsed="false">
      <c r="A3723" s="13" t="s">
        <v>5371</v>
      </c>
      <c r="B3723" s="13" t="s">
        <v>2158</v>
      </c>
      <c r="C3723" s="14" t="n">
        <v>46007</v>
      </c>
      <c r="D3723" s="15" t="n">
        <v>45.03</v>
      </c>
    </row>
    <row r="3724" customFormat="false" ht="15" hidden="false" customHeight="false" outlineLevel="0" collapsed="false">
      <c r="A3724" s="13" t="s">
        <v>5372</v>
      </c>
      <c r="B3724" s="13" t="s">
        <v>5373</v>
      </c>
      <c r="C3724" s="14" t="n">
        <v>46007</v>
      </c>
      <c r="D3724" s="15" t="n">
        <v>54.96</v>
      </c>
    </row>
    <row r="3725" customFormat="false" ht="15" hidden="false" customHeight="false" outlineLevel="0" collapsed="false">
      <c r="A3725" s="13" t="s">
        <v>5374</v>
      </c>
      <c r="B3725" s="13" t="s">
        <v>5375</v>
      </c>
      <c r="C3725" s="14" t="n">
        <v>46007</v>
      </c>
      <c r="D3725" s="15" t="n">
        <v>34.7</v>
      </c>
    </row>
    <row r="3726" customFormat="false" ht="15" hidden="false" customHeight="false" outlineLevel="0" collapsed="false">
      <c r="A3726" s="13" t="s">
        <v>5376</v>
      </c>
      <c r="B3726" s="13" t="s">
        <v>5377</v>
      </c>
      <c r="C3726" s="14" t="n">
        <v>46007</v>
      </c>
      <c r="D3726" s="15" t="n">
        <v>72.16</v>
      </c>
    </row>
    <row r="3727" customFormat="false" ht="15" hidden="false" customHeight="false" outlineLevel="0" collapsed="false">
      <c r="A3727" s="13" t="s">
        <v>5378</v>
      </c>
      <c r="B3727" s="13" t="s">
        <v>2546</v>
      </c>
      <c r="C3727" s="14" t="n">
        <v>46007</v>
      </c>
      <c r="D3727" s="15" t="n">
        <v>31.97</v>
      </c>
    </row>
    <row r="3728" customFormat="false" ht="15" hidden="false" customHeight="false" outlineLevel="0" collapsed="false">
      <c r="A3728" s="13" t="s">
        <v>5379</v>
      </c>
      <c r="B3728" s="13" t="s">
        <v>2289</v>
      </c>
      <c r="C3728" s="14" t="n">
        <v>46007</v>
      </c>
      <c r="D3728" s="15" t="n">
        <v>39.93</v>
      </c>
    </row>
    <row r="3729" customFormat="false" ht="15" hidden="false" customHeight="false" outlineLevel="0" collapsed="false">
      <c r="A3729" s="13" t="s">
        <v>5380</v>
      </c>
      <c r="B3729" s="13" t="s">
        <v>2931</v>
      </c>
      <c r="C3729" s="14" t="n">
        <v>46007</v>
      </c>
      <c r="D3729" s="15" t="n">
        <v>21.94</v>
      </c>
    </row>
    <row r="3730" customFormat="false" ht="15" hidden="false" customHeight="false" outlineLevel="0" collapsed="false">
      <c r="A3730" s="13" t="s">
        <v>5381</v>
      </c>
      <c r="B3730" s="13" t="s">
        <v>1770</v>
      </c>
      <c r="C3730" s="14" t="n">
        <v>46008</v>
      </c>
      <c r="D3730" s="15" t="n">
        <v>45.26</v>
      </c>
    </row>
    <row r="3731" customFormat="false" ht="15" hidden="false" customHeight="false" outlineLevel="0" collapsed="false">
      <c r="A3731" s="13" t="s">
        <v>5382</v>
      </c>
      <c r="B3731" s="13" t="s">
        <v>586</v>
      </c>
      <c r="C3731" s="14" t="n">
        <v>46008</v>
      </c>
      <c r="D3731" s="15" t="n">
        <v>49.51</v>
      </c>
    </row>
    <row r="3732" customFormat="false" ht="15" hidden="false" customHeight="false" outlineLevel="0" collapsed="false">
      <c r="A3732" s="13" t="s">
        <v>5383</v>
      </c>
      <c r="B3732" s="13" t="s">
        <v>3535</v>
      </c>
      <c r="C3732" s="14" t="n">
        <v>46008</v>
      </c>
      <c r="D3732" s="15" t="n">
        <v>18.82</v>
      </c>
    </row>
    <row r="3733" customFormat="false" ht="15" hidden="false" customHeight="false" outlineLevel="0" collapsed="false">
      <c r="A3733" s="13" t="s">
        <v>5384</v>
      </c>
      <c r="B3733" s="13" t="s">
        <v>4187</v>
      </c>
      <c r="C3733" s="14" t="n">
        <v>46008</v>
      </c>
      <c r="D3733" s="15" t="n">
        <v>34.37</v>
      </c>
    </row>
    <row r="3734" customFormat="false" ht="15" hidden="false" customHeight="false" outlineLevel="0" collapsed="false">
      <c r="A3734" s="13" t="s">
        <v>5385</v>
      </c>
      <c r="B3734" s="13" t="s">
        <v>629</v>
      </c>
      <c r="C3734" s="14" t="n">
        <v>46008</v>
      </c>
      <c r="D3734" s="15" t="n">
        <v>62.76</v>
      </c>
    </row>
    <row r="3735" customFormat="false" ht="15" hidden="false" customHeight="false" outlineLevel="0" collapsed="false">
      <c r="A3735" s="13" t="s">
        <v>5386</v>
      </c>
      <c r="B3735" s="13" t="s">
        <v>2939</v>
      </c>
      <c r="C3735" s="14" t="n">
        <v>46008</v>
      </c>
      <c r="D3735" s="15" t="n">
        <v>34.58</v>
      </c>
    </row>
    <row r="3736" customFormat="false" ht="15" hidden="false" customHeight="false" outlineLevel="0" collapsed="false">
      <c r="A3736" s="13" t="s">
        <v>5387</v>
      </c>
      <c r="B3736" s="13" t="s">
        <v>2046</v>
      </c>
      <c r="C3736" s="14" t="n">
        <v>46008</v>
      </c>
      <c r="D3736" s="15" t="n">
        <v>78.28</v>
      </c>
    </row>
    <row r="3737" customFormat="false" ht="15" hidden="false" customHeight="false" outlineLevel="0" collapsed="false">
      <c r="A3737" s="13" t="s">
        <v>5388</v>
      </c>
      <c r="B3737" s="13" t="s">
        <v>5389</v>
      </c>
      <c r="C3737" s="14" t="n">
        <v>46008</v>
      </c>
      <c r="D3737" s="15" t="n">
        <v>27</v>
      </c>
    </row>
    <row r="3738" customFormat="false" ht="15" hidden="false" customHeight="false" outlineLevel="0" collapsed="false">
      <c r="A3738" s="13" t="s">
        <v>5390</v>
      </c>
      <c r="B3738" s="13" t="s">
        <v>5391</v>
      </c>
      <c r="C3738" s="14" t="n">
        <v>46008</v>
      </c>
      <c r="D3738" s="15" t="n">
        <v>69.77</v>
      </c>
    </row>
    <row r="3739" customFormat="false" ht="15" hidden="false" customHeight="false" outlineLevel="0" collapsed="false">
      <c r="A3739" s="13" t="s">
        <v>5392</v>
      </c>
      <c r="B3739" s="13" t="s">
        <v>5393</v>
      </c>
      <c r="C3739" s="14" t="n">
        <v>46008</v>
      </c>
      <c r="D3739" s="15" t="n">
        <v>58.68</v>
      </c>
    </row>
    <row r="3740" customFormat="false" ht="15" hidden="false" customHeight="false" outlineLevel="0" collapsed="false">
      <c r="A3740" s="13" t="s">
        <v>5394</v>
      </c>
      <c r="B3740" s="13" t="s">
        <v>5395</v>
      </c>
      <c r="C3740" s="14" t="n">
        <v>46008</v>
      </c>
      <c r="D3740" s="15" t="n">
        <v>24.35</v>
      </c>
    </row>
    <row r="3741" customFormat="false" ht="15" hidden="false" customHeight="false" outlineLevel="0" collapsed="false">
      <c r="A3741" s="13" t="s">
        <v>5396</v>
      </c>
      <c r="B3741" s="13" t="s">
        <v>188</v>
      </c>
      <c r="C3741" s="14" t="n">
        <v>46008</v>
      </c>
      <c r="D3741" s="15" t="n">
        <v>44</v>
      </c>
    </row>
    <row r="3742" customFormat="false" ht="15" hidden="false" customHeight="false" outlineLevel="0" collapsed="false">
      <c r="A3742" s="13" t="s">
        <v>5397</v>
      </c>
      <c r="B3742" s="13" t="s">
        <v>5398</v>
      </c>
      <c r="C3742" s="14" t="n">
        <v>46008</v>
      </c>
      <c r="D3742" s="15" t="n">
        <v>23.59</v>
      </c>
    </row>
    <row r="3743" customFormat="false" ht="15" hidden="false" customHeight="false" outlineLevel="0" collapsed="false">
      <c r="A3743" s="13" t="s">
        <v>5399</v>
      </c>
      <c r="B3743" s="13" t="s">
        <v>4389</v>
      </c>
      <c r="C3743" s="14" t="n">
        <v>46008</v>
      </c>
      <c r="D3743" s="15" t="n">
        <v>43.31</v>
      </c>
    </row>
    <row r="3744" customFormat="false" ht="15" hidden="false" customHeight="false" outlineLevel="0" collapsed="false">
      <c r="A3744" s="13" t="s">
        <v>5400</v>
      </c>
      <c r="B3744" s="13" t="s">
        <v>1232</v>
      </c>
      <c r="C3744" s="14" t="n">
        <v>46008</v>
      </c>
      <c r="D3744" s="15" t="n">
        <v>34.47</v>
      </c>
    </row>
    <row r="3745" customFormat="false" ht="15" hidden="false" customHeight="false" outlineLevel="0" collapsed="false">
      <c r="A3745" s="13" t="s">
        <v>5401</v>
      </c>
      <c r="B3745" s="13" t="s">
        <v>5027</v>
      </c>
      <c r="C3745" s="14" t="n">
        <v>46008</v>
      </c>
      <c r="D3745" s="15" t="n">
        <v>67.63</v>
      </c>
    </row>
    <row r="3746" customFormat="false" ht="15" hidden="false" customHeight="false" outlineLevel="0" collapsed="false">
      <c r="A3746" s="13" t="s">
        <v>5402</v>
      </c>
      <c r="B3746" s="13" t="s">
        <v>5403</v>
      </c>
      <c r="C3746" s="14" t="n">
        <v>46009</v>
      </c>
      <c r="D3746" s="15" t="n">
        <v>55.21</v>
      </c>
    </row>
    <row r="3747" customFormat="false" ht="15" hidden="false" customHeight="false" outlineLevel="0" collapsed="false">
      <c r="A3747" s="13" t="s">
        <v>5404</v>
      </c>
      <c r="B3747" s="13" t="s">
        <v>4014</v>
      </c>
      <c r="C3747" s="14" t="n">
        <v>46009</v>
      </c>
      <c r="D3747" s="15" t="n">
        <v>49.08</v>
      </c>
    </row>
    <row r="3748" customFormat="false" ht="15" hidden="false" customHeight="false" outlineLevel="0" collapsed="false">
      <c r="A3748" s="13" t="s">
        <v>5405</v>
      </c>
      <c r="B3748" s="13" t="s">
        <v>5406</v>
      </c>
      <c r="C3748" s="14" t="n">
        <v>46009</v>
      </c>
      <c r="D3748" s="15" t="n">
        <v>32.14</v>
      </c>
    </row>
    <row r="3749" customFormat="false" ht="15" hidden="false" customHeight="false" outlineLevel="0" collapsed="false">
      <c r="A3749" s="13" t="s">
        <v>5407</v>
      </c>
      <c r="B3749" s="13" t="s">
        <v>2380</v>
      </c>
      <c r="C3749" s="14" t="n">
        <v>46009</v>
      </c>
      <c r="D3749" s="15" t="n">
        <v>18.81</v>
      </c>
    </row>
    <row r="3750" customFormat="false" ht="15" hidden="false" customHeight="false" outlineLevel="0" collapsed="false">
      <c r="A3750" s="13" t="s">
        <v>5408</v>
      </c>
      <c r="B3750" s="13" t="s">
        <v>5409</v>
      </c>
      <c r="C3750" s="14" t="n">
        <v>46009</v>
      </c>
      <c r="D3750" s="15" t="n">
        <v>10.51</v>
      </c>
    </row>
    <row r="3751" customFormat="false" ht="15" hidden="false" customHeight="false" outlineLevel="0" collapsed="false">
      <c r="A3751" s="13" t="s">
        <v>5410</v>
      </c>
      <c r="B3751" s="13" t="s">
        <v>5411</v>
      </c>
      <c r="C3751" s="14" t="n">
        <v>46009</v>
      </c>
      <c r="D3751" s="15" t="n">
        <v>26.02</v>
      </c>
    </row>
    <row r="3752" customFormat="false" ht="15" hidden="false" customHeight="false" outlineLevel="0" collapsed="false">
      <c r="A3752" s="13" t="s">
        <v>5412</v>
      </c>
      <c r="B3752" s="13" t="s">
        <v>2483</v>
      </c>
      <c r="C3752" s="14" t="n">
        <v>46009</v>
      </c>
      <c r="D3752" s="15" t="n">
        <v>95.24</v>
      </c>
    </row>
    <row r="3753" customFormat="false" ht="15" hidden="false" customHeight="false" outlineLevel="0" collapsed="false">
      <c r="A3753" s="13" t="s">
        <v>5413</v>
      </c>
      <c r="B3753" s="13" t="s">
        <v>2780</v>
      </c>
      <c r="C3753" s="14" t="n">
        <v>46009</v>
      </c>
      <c r="D3753" s="15" t="n">
        <v>29.8</v>
      </c>
    </row>
    <row r="3754" customFormat="false" ht="15" hidden="false" customHeight="false" outlineLevel="0" collapsed="false">
      <c r="A3754" s="13" t="s">
        <v>5414</v>
      </c>
      <c r="B3754" s="13" t="s">
        <v>2824</v>
      </c>
      <c r="C3754" s="14" t="n">
        <v>46009</v>
      </c>
      <c r="D3754" s="15" t="n">
        <v>31.5</v>
      </c>
    </row>
    <row r="3755" customFormat="false" ht="15" hidden="false" customHeight="false" outlineLevel="0" collapsed="false">
      <c r="A3755" s="13" t="s">
        <v>5415</v>
      </c>
      <c r="B3755" s="13" t="s">
        <v>3501</v>
      </c>
      <c r="C3755" s="14" t="n">
        <v>46009</v>
      </c>
      <c r="D3755" s="15" t="n">
        <v>43.34</v>
      </c>
    </row>
    <row r="3756" customFormat="false" ht="15" hidden="false" customHeight="false" outlineLevel="0" collapsed="false">
      <c r="A3756" s="13" t="s">
        <v>5416</v>
      </c>
      <c r="B3756" s="13" t="s">
        <v>2786</v>
      </c>
      <c r="C3756" s="14" t="n">
        <v>46009</v>
      </c>
      <c r="D3756" s="15" t="n">
        <v>48.65</v>
      </c>
    </row>
    <row r="3757" customFormat="false" ht="15" hidden="false" customHeight="false" outlineLevel="0" collapsed="false">
      <c r="A3757" s="13" t="s">
        <v>5417</v>
      </c>
      <c r="B3757" s="13" t="s">
        <v>5101</v>
      </c>
      <c r="C3757" s="14" t="n">
        <v>46009</v>
      </c>
      <c r="D3757" s="15" t="n">
        <v>42.35</v>
      </c>
    </row>
    <row r="3758" customFormat="false" ht="15" hidden="false" customHeight="false" outlineLevel="0" collapsed="false">
      <c r="A3758" s="13" t="s">
        <v>5418</v>
      </c>
      <c r="B3758" s="13" t="s">
        <v>2994</v>
      </c>
      <c r="C3758" s="14" t="n">
        <v>46009</v>
      </c>
      <c r="D3758" s="15" t="n">
        <v>26.3</v>
      </c>
    </row>
    <row r="3759" customFormat="false" ht="15" hidden="false" customHeight="false" outlineLevel="0" collapsed="false">
      <c r="A3759" s="13" t="s">
        <v>5419</v>
      </c>
      <c r="B3759" s="13" t="s">
        <v>452</v>
      </c>
      <c r="C3759" s="14" t="n">
        <v>46009</v>
      </c>
      <c r="D3759" s="15" t="n">
        <v>54.28</v>
      </c>
    </row>
    <row r="3760" customFormat="false" ht="15" hidden="false" customHeight="false" outlineLevel="0" collapsed="false">
      <c r="A3760" s="13" t="s">
        <v>5420</v>
      </c>
      <c r="B3760" s="13" t="s">
        <v>58</v>
      </c>
      <c r="C3760" s="14" t="n">
        <v>46010</v>
      </c>
      <c r="D3760" s="15" t="n">
        <v>45.85</v>
      </c>
    </row>
    <row r="3761" customFormat="false" ht="15" hidden="false" customHeight="false" outlineLevel="0" collapsed="false">
      <c r="A3761" s="13" t="s">
        <v>5421</v>
      </c>
      <c r="B3761" s="13" t="s">
        <v>3917</v>
      </c>
      <c r="C3761" s="14" t="n">
        <v>46010</v>
      </c>
      <c r="D3761" s="15" t="n">
        <v>85.32</v>
      </c>
    </row>
    <row r="3762" customFormat="false" ht="15" hidden="false" customHeight="false" outlineLevel="0" collapsed="false">
      <c r="A3762" s="13" t="s">
        <v>5422</v>
      </c>
      <c r="B3762" s="13" t="s">
        <v>4780</v>
      </c>
      <c r="C3762" s="14" t="n">
        <v>46010</v>
      </c>
      <c r="D3762" s="15" t="n">
        <v>34.34</v>
      </c>
    </row>
    <row r="3763" customFormat="false" ht="15" hidden="false" customHeight="false" outlineLevel="0" collapsed="false">
      <c r="A3763" s="13" t="s">
        <v>5423</v>
      </c>
      <c r="B3763" s="13" t="s">
        <v>2059</v>
      </c>
      <c r="C3763" s="14" t="n">
        <v>46010</v>
      </c>
      <c r="D3763" s="15" t="n">
        <v>52.87</v>
      </c>
    </row>
    <row r="3764" customFormat="false" ht="15" hidden="false" customHeight="false" outlineLevel="0" collapsed="false">
      <c r="A3764" s="13" t="s">
        <v>5424</v>
      </c>
      <c r="B3764" s="13" t="s">
        <v>2344</v>
      </c>
      <c r="C3764" s="14" t="n">
        <v>46010</v>
      </c>
      <c r="D3764" s="15" t="n">
        <v>46.72</v>
      </c>
    </row>
    <row r="3765" customFormat="false" ht="15" hidden="false" customHeight="false" outlineLevel="0" collapsed="false">
      <c r="A3765" s="13" t="s">
        <v>5425</v>
      </c>
      <c r="B3765" s="13" t="s">
        <v>3532</v>
      </c>
      <c r="C3765" s="14" t="n">
        <v>46011</v>
      </c>
      <c r="D3765" s="15" t="n">
        <v>39.36</v>
      </c>
    </row>
    <row r="3766" customFormat="false" ht="15" hidden="false" customHeight="false" outlineLevel="0" collapsed="false">
      <c r="A3766" s="13" t="s">
        <v>5426</v>
      </c>
      <c r="B3766" s="13" t="s">
        <v>3003</v>
      </c>
      <c r="C3766" s="14" t="n">
        <v>46011</v>
      </c>
      <c r="D3766" s="15" t="n">
        <v>57.04</v>
      </c>
    </row>
    <row r="3767" customFormat="false" ht="15" hidden="false" customHeight="false" outlineLevel="0" collapsed="false">
      <c r="A3767" s="13" t="s">
        <v>5427</v>
      </c>
      <c r="B3767" s="13" t="s">
        <v>3552</v>
      </c>
      <c r="C3767" s="14" t="n">
        <v>46011</v>
      </c>
      <c r="D3767" s="15" t="n">
        <v>51.53</v>
      </c>
    </row>
    <row r="3768" customFormat="false" ht="15" hidden="false" customHeight="false" outlineLevel="0" collapsed="false">
      <c r="A3768" s="13" t="s">
        <v>5428</v>
      </c>
      <c r="B3768" s="13" t="s">
        <v>3729</v>
      </c>
      <c r="C3768" s="14" t="n">
        <v>46011</v>
      </c>
      <c r="D3768" s="15" t="n">
        <v>40.21</v>
      </c>
    </row>
    <row r="3769" customFormat="false" ht="15" hidden="false" customHeight="false" outlineLevel="0" collapsed="false">
      <c r="A3769" s="13" t="s">
        <v>5429</v>
      </c>
      <c r="B3769" s="13" t="s">
        <v>5430</v>
      </c>
      <c r="C3769" s="14" t="n">
        <v>46011</v>
      </c>
      <c r="D3769" s="15" t="n">
        <v>79.29</v>
      </c>
    </row>
    <row r="3770" customFormat="false" ht="15" hidden="false" customHeight="false" outlineLevel="0" collapsed="false">
      <c r="A3770" s="13" t="s">
        <v>5431</v>
      </c>
      <c r="B3770" s="13" t="s">
        <v>5432</v>
      </c>
      <c r="C3770" s="14" t="n">
        <v>46011</v>
      </c>
      <c r="D3770" s="15" t="n">
        <v>54.5</v>
      </c>
    </row>
    <row r="3771" customFormat="false" ht="15" hidden="false" customHeight="false" outlineLevel="0" collapsed="false">
      <c r="A3771" s="13" t="s">
        <v>5433</v>
      </c>
      <c r="B3771" s="13" t="s">
        <v>138</v>
      </c>
      <c r="C3771" s="14" t="n">
        <v>46011</v>
      </c>
      <c r="D3771" s="15" t="n">
        <v>31.24</v>
      </c>
    </row>
    <row r="3772" customFormat="false" ht="15" hidden="false" customHeight="false" outlineLevel="0" collapsed="false">
      <c r="A3772" s="13" t="s">
        <v>5434</v>
      </c>
      <c r="B3772" s="13" t="s">
        <v>5435</v>
      </c>
      <c r="C3772" s="14" t="n">
        <v>46011</v>
      </c>
      <c r="D3772" s="15" t="n">
        <v>17.1</v>
      </c>
    </row>
    <row r="3773" customFormat="false" ht="15" hidden="false" customHeight="false" outlineLevel="0" collapsed="false">
      <c r="A3773" s="13" t="s">
        <v>5436</v>
      </c>
      <c r="B3773" s="13" t="s">
        <v>5437</v>
      </c>
      <c r="C3773" s="14" t="n">
        <v>46011</v>
      </c>
      <c r="D3773" s="15" t="n">
        <v>46.81</v>
      </c>
    </row>
    <row r="3774" customFormat="false" ht="15" hidden="false" customHeight="false" outlineLevel="0" collapsed="false">
      <c r="A3774" s="13" t="s">
        <v>5438</v>
      </c>
      <c r="B3774" s="13" t="s">
        <v>3271</v>
      </c>
      <c r="C3774" s="14" t="n">
        <v>46011</v>
      </c>
      <c r="D3774" s="15" t="n">
        <v>45.74</v>
      </c>
    </row>
    <row r="3775" customFormat="false" ht="15" hidden="false" customHeight="false" outlineLevel="0" collapsed="false">
      <c r="A3775" s="13" t="s">
        <v>5439</v>
      </c>
      <c r="B3775" s="13" t="s">
        <v>3464</v>
      </c>
      <c r="C3775" s="14" t="n">
        <v>46012</v>
      </c>
      <c r="D3775" s="15" t="n">
        <v>36.31</v>
      </c>
    </row>
    <row r="3776" customFormat="false" ht="15" hidden="false" customHeight="false" outlineLevel="0" collapsed="false">
      <c r="A3776" s="13" t="s">
        <v>5440</v>
      </c>
      <c r="B3776" s="13" t="s">
        <v>5441</v>
      </c>
      <c r="C3776" s="14" t="n">
        <v>46012</v>
      </c>
      <c r="D3776" s="15" t="n">
        <v>45.76</v>
      </c>
    </row>
    <row r="3777" customFormat="false" ht="15" hidden="false" customHeight="false" outlineLevel="0" collapsed="false">
      <c r="A3777" s="13" t="s">
        <v>5442</v>
      </c>
      <c r="B3777" s="13" t="s">
        <v>4933</v>
      </c>
      <c r="C3777" s="14" t="n">
        <v>46012</v>
      </c>
      <c r="D3777" s="15" t="n">
        <v>55.58</v>
      </c>
    </row>
    <row r="3778" customFormat="false" ht="15" hidden="false" customHeight="false" outlineLevel="0" collapsed="false">
      <c r="A3778" s="13" t="s">
        <v>5443</v>
      </c>
      <c r="B3778" s="13" t="s">
        <v>3617</v>
      </c>
      <c r="C3778" s="14" t="n">
        <v>46012</v>
      </c>
      <c r="D3778" s="15" t="n">
        <v>34.44</v>
      </c>
    </row>
    <row r="3779" customFormat="false" ht="15" hidden="false" customHeight="false" outlineLevel="0" collapsed="false">
      <c r="A3779" s="13" t="s">
        <v>5444</v>
      </c>
      <c r="B3779" s="13" t="s">
        <v>1555</v>
      </c>
      <c r="C3779" s="14" t="n">
        <v>46012</v>
      </c>
      <c r="D3779" s="15" t="n">
        <v>67.54</v>
      </c>
    </row>
    <row r="3780" customFormat="false" ht="15" hidden="false" customHeight="false" outlineLevel="0" collapsed="false">
      <c r="A3780" s="13" t="s">
        <v>5445</v>
      </c>
      <c r="B3780" s="13" t="s">
        <v>3112</v>
      </c>
      <c r="C3780" s="14" t="n">
        <v>46012</v>
      </c>
      <c r="D3780" s="15" t="n">
        <v>43.56</v>
      </c>
    </row>
    <row r="3781" customFormat="false" ht="15" hidden="false" customHeight="false" outlineLevel="0" collapsed="false">
      <c r="A3781" s="13" t="s">
        <v>5446</v>
      </c>
      <c r="B3781" s="13" t="s">
        <v>4905</v>
      </c>
      <c r="C3781" s="14" t="n">
        <v>46012</v>
      </c>
      <c r="D3781" s="15" t="n">
        <v>51.52</v>
      </c>
    </row>
    <row r="3782" customFormat="false" ht="15" hidden="false" customHeight="false" outlineLevel="0" collapsed="false">
      <c r="A3782" s="13" t="s">
        <v>5447</v>
      </c>
      <c r="B3782" s="13" t="s">
        <v>2199</v>
      </c>
      <c r="C3782" s="14" t="n">
        <v>46012</v>
      </c>
      <c r="D3782" s="15" t="n">
        <v>33.48</v>
      </c>
    </row>
    <row r="3783" customFormat="false" ht="15" hidden="false" customHeight="false" outlineLevel="0" collapsed="false">
      <c r="A3783" s="13" t="s">
        <v>5448</v>
      </c>
      <c r="B3783" s="13" t="s">
        <v>3441</v>
      </c>
      <c r="C3783" s="14" t="n">
        <v>46012</v>
      </c>
      <c r="D3783" s="15" t="n">
        <v>49.33</v>
      </c>
    </row>
    <row r="3784" customFormat="false" ht="15" hidden="false" customHeight="false" outlineLevel="0" collapsed="false">
      <c r="A3784" s="13" t="s">
        <v>5449</v>
      </c>
      <c r="B3784" s="13" t="s">
        <v>4761</v>
      </c>
      <c r="C3784" s="14" t="n">
        <v>46012</v>
      </c>
      <c r="D3784" s="15" t="n">
        <v>33.73</v>
      </c>
    </row>
    <row r="3785" customFormat="false" ht="15" hidden="false" customHeight="false" outlineLevel="0" collapsed="false">
      <c r="A3785" s="13" t="s">
        <v>5450</v>
      </c>
      <c r="B3785" s="13" t="s">
        <v>5451</v>
      </c>
      <c r="C3785" s="14" t="n">
        <v>46012</v>
      </c>
      <c r="D3785" s="15" t="n">
        <v>61.03</v>
      </c>
    </row>
    <row r="3786" customFormat="false" ht="15" hidden="false" customHeight="false" outlineLevel="0" collapsed="false">
      <c r="A3786" s="13" t="s">
        <v>5452</v>
      </c>
      <c r="B3786" s="13" t="s">
        <v>2287</v>
      </c>
      <c r="C3786" s="14" t="n">
        <v>46012</v>
      </c>
      <c r="D3786" s="15" t="n">
        <v>40.68</v>
      </c>
    </row>
    <row r="3787" customFormat="false" ht="15" hidden="false" customHeight="false" outlineLevel="0" collapsed="false">
      <c r="A3787" s="13" t="s">
        <v>5453</v>
      </c>
      <c r="B3787" s="13" t="s">
        <v>2478</v>
      </c>
      <c r="C3787" s="14" t="n">
        <v>46013</v>
      </c>
      <c r="D3787" s="15" t="n">
        <v>39.46</v>
      </c>
    </row>
    <row r="3788" customFormat="false" ht="15" hidden="false" customHeight="false" outlineLevel="0" collapsed="false">
      <c r="A3788" s="13" t="s">
        <v>5454</v>
      </c>
      <c r="B3788" s="13" t="s">
        <v>658</v>
      </c>
      <c r="C3788" s="14" t="n">
        <v>46013</v>
      </c>
      <c r="D3788" s="15" t="n">
        <v>23.8</v>
      </c>
    </row>
    <row r="3789" customFormat="false" ht="15" hidden="false" customHeight="false" outlineLevel="0" collapsed="false">
      <c r="A3789" s="13" t="s">
        <v>5455</v>
      </c>
      <c r="B3789" s="13" t="s">
        <v>360</v>
      </c>
      <c r="C3789" s="14" t="n">
        <v>46013</v>
      </c>
      <c r="D3789" s="15" t="n">
        <v>49.76</v>
      </c>
    </row>
    <row r="3790" customFormat="false" ht="15" hidden="false" customHeight="false" outlineLevel="0" collapsed="false">
      <c r="A3790" s="13" t="s">
        <v>5456</v>
      </c>
      <c r="B3790" s="13" t="s">
        <v>3973</v>
      </c>
      <c r="C3790" s="14" t="n">
        <v>46013</v>
      </c>
      <c r="D3790" s="15" t="n">
        <v>40.21</v>
      </c>
    </row>
    <row r="3791" customFormat="false" ht="15" hidden="false" customHeight="false" outlineLevel="0" collapsed="false">
      <c r="A3791" s="13" t="s">
        <v>5457</v>
      </c>
      <c r="B3791" s="13" t="s">
        <v>2941</v>
      </c>
      <c r="C3791" s="14" t="n">
        <v>46013</v>
      </c>
      <c r="D3791" s="15" t="n">
        <v>48.26</v>
      </c>
    </row>
    <row r="3792" customFormat="false" ht="15" hidden="false" customHeight="false" outlineLevel="0" collapsed="false">
      <c r="A3792" s="13" t="s">
        <v>5458</v>
      </c>
      <c r="B3792" s="13" t="s">
        <v>2589</v>
      </c>
      <c r="C3792" s="14" t="n">
        <v>46013</v>
      </c>
      <c r="D3792" s="15" t="n">
        <v>50.21</v>
      </c>
    </row>
    <row r="3793" customFormat="false" ht="15" hidden="false" customHeight="false" outlineLevel="0" collapsed="false">
      <c r="A3793" s="13" t="s">
        <v>5459</v>
      </c>
      <c r="B3793" s="13" t="s">
        <v>5460</v>
      </c>
      <c r="C3793" s="14" t="n">
        <v>46013</v>
      </c>
      <c r="D3793" s="15" t="n">
        <v>48.29</v>
      </c>
    </row>
    <row r="3794" customFormat="false" ht="15" hidden="false" customHeight="false" outlineLevel="0" collapsed="false">
      <c r="A3794" s="13" t="s">
        <v>5461</v>
      </c>
      <c r="B3794" s="13" t="s">
        <v>5462</v>
      </c>
      <c r="C3794" s="14" t="n">
        <v>46013</v>
      </c>
      <c r="D3794" s="15" t="n">
        <v>49.6</v>
      </c>
    </row>
    <row r="3795" customFormat="false" ht="15" hidden="false" customHeight="false" outlineLevel="0" collapsed="false">
      <c r="A3795" s="13" t="s">
        <v>5463</v>
      </c>
      <c r="B3795" s="13" t="s">
        <v>2880</v>
      </c>
      <c r="C3795" s="14" t="n">
        <v>46013</v>
      </c>
      <c r="D3795" s="15" t="n">
        <v>40.91</v>
      </c>
    </row>
    <row r="3796" customFormat="false" ht="15" hidden="false" customHeight="false" outlineLevel="0" collapsed="false">
      <c r="A3796" s="13" t="s">
        <v>5464</v>
      </c>
      <c r="B3796" s="13" t="s">
        <v>1277</v>
      </c>
      <c r="C3796" s="14" t="n">
        <v>46013</v>
      </c>
      <c r="D3796" s="15" t="n">
        <v>27.17</v>
      </c>
    </row>
    <row r="3797" customFormat="false" ht="15" hidden="false" customHeight="false" outlineLevel="0" collapsed="false">
      <c r="A3797" s="13" t="s">
        <v>5465</v>
      </c>
      <c r="B3797" s="13" t="s">
        <v>1923</v>
      </c>
      <c r="C3797" s="14" t="n">
        <v>46013</v>
      </c>
      <c r="D3797" s="15" t="n">
        <v>36.84</v>
      </c>
    </row>
    <row r="3798" customFormat="false" ht="15" hidden="false" customHeight="false" outlineLevel="0" collapsed="false">
      <c r="A3798" s="13" t="s">
        <v>5466</v>
      </c>
      <c r="B3798" s="13" t="s">
        <v>3127</v>
      </c>
      <c r="C3798" s="14" t="n">
        <v>46013</v>
      </c>
      <c r="D3798" s="15" t="n">
        <v>24.18</v>
      </c>
    </row>
    <row r="3799" customFormat="false" ht="15" hidden="false" customHeight="false" outlineLevel="0" collapsed="false">
      <c r="A3799" s="13" t="s">
        <v>5467</v>
      </c>
      <c r="B3799" s="13" t="s">
        <v>4532</v>
      </c>
      <c r="C3799" s="14" t="n">
        <v>46014</v>
      </c>
      <c r="D3799" s="15" t="n">
        <v>40.7</v>
      </c>
    </row>
    <row r="3800" customFormat="false" ht="15" hidden="false" customHeight="false" outlineLevel="0" collapsed="false">
      <c r="A3800" s="13" t="s">
        <v>5468</v>
      </c>
      <c r="B3800" s="13" t="s">
        <v>4207</v>
      </c>
      <c r="C3800" s="14" t="n">
        <v>46014</v>
      </c>
      <c r="D3800" s="15" t="n">
        <v>48.29</v>
      </c>
    </row>
    <row r="3801" customFormat="false" ht="15" hidden="false" customHeight="false" outlineLevel="0" collapsed="false">
      <c r="A3801" s="13" t="s">
        <v>5469</v>
      </c>
      <c r="B3801" s="13" t="s">
        <v>1842</v>
      </c>
      <c r="C3801" s="14" t="n">
        <v>46014</v>
      </c>
      <c r="D3801" s="15" t="n">
        <v>22.42</v>
      </c>
    </row>
    <row r="3802" customFormat="false" ht="15" hidden="false" customHeight="false" outlineLevel="0" collapsed="false">
      <c r="A3802" s="13" t="s">
        <v>5470</v>
      </c>
      <c r="B3802" s="13" t="s">
        <v>5471</v>
      </c>
      <c r="C3802" s="14" t="n">
        <v>46014</v>
      </c>
      <c r="D3802" s="15" t="n">
        <v>51.45</v>
      </c>
    </row>
    <row r="3803" customFormat="false" ht="15" hidden="false" customHeight="false" outlineLevel="0" collapsed="false">
      <c r="A3803" s="13" t="s">
        <v>5472</v>
      </c>
      <c r="B3803" s="13" t="s">
        <v>5473</v>
      </c>
      <c r="C3803" s="14" t="n">
        <v>46014</v>
      </c>
      <c r="D3803" s="15" t="n">
        <v>47.07</v>
      </c>
    </row>
    <row r="3804" customFormat="false" ht="15" hidden="false" customHeight="false" outlineLevel="0" collapsed="false">
      <c r="A3804" s="13" t="s">
        <v>5474</v>
      </c>
      <c r="B3804" s="13" t="s">
        <v>548</v>
      </c>
      <c r="C3804" s="14" t="n">
        <v>46014</v>
      </c>
      <c r="D3804" s="15" t="n">
        <v>21.65</v>
      </c>
    </row>
    <row r="3805" customFormat="false" ht="15" hidden="false" customHeight="false" outlineLevel="0" collapsed="false">
      <c r="A3805" s="13" t="s">
        <v>5475</v>
      </c>
      <c r="B3805" s="13" t="s">
        <v>5476</v>
      </c>
      <c r="C3805" s="14" t="n">
        <v>46014</v>
      </c>
      <c r="D3805" s="15" t="n">
        <v>16.56</v>
      </c>
    </row>
    <row r="3806" customFormat="false" ht="15" hidden="false" customHeight="false" outlineLevel="0" collapsed="false">
      <c r="A3806" s="13" t="s">
        <v>5477</v>
      </c>
      <c r="B3806" s="13" t="s">
        <v>3190</v>
      </c>
      <c r="C3806" s="14" t="n">
        <v>46014</v>
      </c>
      <c r="D3806" s="15" t="n">
        <v>52.46</v>
      </c>
    </row>
    <row r="3807" customFormat="false" ht="15" hidden="false" customHeight="false" outlineLevel="0" collapsed="false">
      <c r="A3807" s="13" t="s">
        <v>5478</v>
      </c>
      <c r="B3807" s="13" t="s">
        <v>5479</v>
      </c>
      <c r="C3807" s="14" t="n">
        <v>46015</v>
      </c>
      <c r="D3807" s="15" t="n">
        <v>21.74</v>
      </c>
    </row>
    <row r="3808" customFormat="false" ht="15" hidden="false" customHeight="false" outlineLevel="0" collapsed="false">
      <c r="A3808" s="13" t="s">
        <v>5480</v>
      </c>
      <c r="B3808" s="13" t="s">
        <v>4396</v>
      </c>
      <c r="C3808" s="14" t="n">
        <v>46015</v>
      </c>
      <c r="D3808" s="15" t="n">
        <v>58.46</v>
      </c>
    </row>
    <row r="3809" customFormat="false" ht="15" hidden="false" customHeight="false" outlineLevel="0" collapsed="false">
      <c r="A3809" s="13" t="s">
        <v>5481</v>
      </c>
      <c r="B3809" s="13" t="s">
        <v>2657</v>
      </c>
      <c r="C3809" s="14" t="n">
        <v>46015</v>
      </c>
      <c r="D3809" s="15" t="n">
        <v>54.25</v>
      </c>
    </row>
    <row r="3810" customFormat="false" ht="15" hidden="false" customHeight="false" outlineLevel="0" collapsed="false">
      <c r="A3810" s="13" t="s">
        <v>5482</v>
      </c>
      <c r="B3810" s="13" t="s">
        <v>144</v>
      </c>
      <c r="C3810" s="14" t="n">
        <v>46015</v>
      </c>
      <c r="D3810" s="15" t="n">
        <v>73.74</v>
      </c>
    </row>
    <row r="3811" customFormat="false" ht="15" hidden="false" customHeight="false" outlineLevel="0" collapsed="false">
      <c r="A3811" s="13" t="s">
        <v>5483</v>
      </c>
      <c r="B3811" s="13" t="s">
        <v>482</v>
      </c>
      <c r="C3811" s="14" t="n">
        <v>46015</v>
      </c>
      <c r="D3811" s="15" t="n">
        <v>45.94</v>
      </c>
    </row>
    <row r="3812" customFormat="false" ht="15" hidden="false" customHeight="false" outlineLevel="0" collapsed="false">
      <c r="A3812" s="13" t="s">
        <v>5484</v>
      </c>
      <c r="B3812" s="13" t="s">
        <v>2501</v>
      </c>
      <c r="C3812" s="14" t="n">
        <v>46016</v>
      </c>
      <c r="D3812" s="15" t="n">
        <v>23.8</v>
      </c>
    </row>
    <row r="3813" customFormat="false" ht="15" hidden="false" customHeight="false" outlineLevel="0" collapsed="false">
      <c r="A3813" s="13" t="s">
        <v>5485</v>
      </c>
      <c r="B3813" s="13" t="s">
        <v>4398</v>
      </c>
      <c r="C3813" s="14" t="n">
        <v>46016</v>
      </c>
      <c r="D3813" s="15" t="n">
        <v>29</v>
      </c>
    </row>
    <row r="3814" customFormat="false" ht="15" hidden="false" customHeight="false" outlineLevel="0" collapsed="false">
      <c r="A3814" s="13" t="s">
        <v>5486</v>
      </c>
      <c r="B3814" s="13" t="s">
        <v>3585</v>
      </c>
      <c r="C3814" s="14" t="n">
        <v>46016</v>
      </c>
      <c r="D3814" s="15" t="n">
        <v>37.19</v>
      </c>
    </row>
    <row r="3815" customFormat="false" ht="15" hidden="false" customHeight="false" outlineLevel="0" collapsed="false">
      <c r="A3815" s="13" t="s">
        <v>5487</v>
      </c>
      <c r="B3815" s="13" t="s">
        <v>2911</v>
      </c>
      <c r="C3815" s="14" t="n">
        <v>46016</v>
      </c>
      <c r="D3815" s="15" t="n">
        <v>38.55</v>
      </c>
    </row>
    <row r="3816" customFormat="false" ht="15" hidden="false" customHeight="false" outlineLevel="0" collapsed="false">
      <c r="A3816" s="13" t="s">
        <v>5488</v>
      </c>
      <c r="B3816" s="13" t="s">
        <v>588</v>
      </c>
      <c r="C3816" s="14" t="n">
        <v>46016</v>
      </c>
      <c r="D3816" s="15" t="n">
        <v>57.33</v>
      </c>
    </row>
    <row r="3817" customFormat="false" ht="15" hidden="false" customHeight="false" outlineLevel="0" collapsed="false">
      <c r="A3817" s="13" t="s">
        <v>5489</v>
      </c>
      <c r="B3817" s="13" t="s">
        <v>1557</v>
      </c>
      <c r="C3817" s="14" t="n">
        <v>46016</v>
      </c>
      <c r="D3817" s="15" t="n">
        <v>30.44</v>
      </c>
    </row>
    <row r="3818" customFormat="false" ht="15" hidden="false" customHeight="false" outlineLevel="0" collapsed="false">
      <c r="A3818" s="13" t="s">
        <v>5490</v>
      </c>
      <c r="B3818" s="13" t="s">
        <v>3079</v>
      </c>
      <c r="C3818" s="14" t="n">
        <v>46016</v>
      </c>
      <c r="D3818" s="15" t="n">
        <v>28.73</v>
      </c>
    </row>
    <row r="3819" customFormat="false" ht="15" hidden="false" customHeight="false" outlineLevel="0" collapsed="false">
      <c r="A3819" s="13" t="s">
        <v>5491</v>
      </c>
      <c r="B3819" s="13" t="s">
        <v>5492</v>
      </c>
      <c r="C3819" s="14" t="n">
        <v>46016</v>
      </c>
      <c r="D3819" s="15" t="n">
        <v>25.67</v>
      </c>
    </row>
    <row r="3820" customFormat="false" ht="15" hidden="false" customHeight="false" outlineLevel="0" collapsed="false">
      <c r="A3820" s="13" t="s">
        <v>5493</v>
      </c>
      <c r="B3820" s="13" t="s">
        <v>1595</v>
      </c>
      <c r="C3820" s="14" t="n">
        <v>46016</v>
      </c>
      <c r="D3820" s="15" t="n">
        <v>21.21</v>
      </c>
    </row>
    <row r="3821" customFormat="false" ht="15" hidden="false" customHeight="false" outlineLevel="0" collapsed="false">
      <c r="A3821" s="13" t="s">
        <v>5494</v>
      </c>
      <c r="B3821" s="13" t="s">
        <v>5495</v>
      </c>
      <c r="C3821" s="14" t="n">
        <v>46016</v>
      </c>
      <c r="D3821" s="15" t="n">
        <v>53.8</v>
      </c>
    </row>
    <row r="3822" customFormat="false" ht="15" hidden="false" customHeight="false" outlineLevel="0" collapsed="false">
      <c r="A3822" s="13" t="s">
        <v>5496</v>
      </c>
      <c r="B3822" s="13" t="s">
        <v>4672</v>
      </c>
      <c r="C3822" s="14" t="n">
        <v>46016</v>
      </c>
      <c r="D3822" s="15" t="n">
        <v>21.06</v>
      </c>
    </row>
    <row r="3823" customFormat="false" ht="15" hidden="false" customHeight="false" outlineLevel="0" collapsed="false">
      <c r="A3823" s="13" t="s">
        <v>5497</v>
      </c>
      <c r="B3823" s="13" t="s">
        <v>1616</v>
      </c>
      <c r="C3823" s="14" t="n">
        <v>46016</v>
      </c>
      <c r="D3823" s="15" t="n">
        <v>40.97</v>
      </c>
    </row>
    <row r="3824" customFormat="false" ht="15" hidden="false" customHeight="false" outlineLevel="0" collapsed="false">
      <c r="A3824" s="13" t="s">
        <v>5498</v>
      </c>
      <c r="B3824" s="13" t="s">
        <v>3207</v>
      </c>
      <c r="C3824" s="14" t="n">
        <v>46016</v>
      </c>
      <c r="D3824" s="15" t="n">
        <v>15.11</v>
      </c>
    </row>
    <row r="3825" customFormat="false" ht="15" hidden="false" customHeight="false" outlineLevel="0" collapsed="false">
      <c r="A3825" s="13" t="s">
        <v>5499</v>
      </c>
      <c r="B3825" s="13" t="s">
        <v>1880</v>
      </c>
      <c r="C3825" s="14" t="n">
        <v>46017</v>
      </c>
      <c r="D3825" s="15" t="n">
        <v>35.61</v>
      </c>
    </row>
    <row r="3826" customFormat="false" ht="15" hidden="false" customHeight="false" outlineLevel="0" collapsed="false">
      <c r="A3826" s="13" t="s">
        <v>5500</v>
      </c>
      <c r="B3826" s="13" t="s">
        <v>5501</v>
      </c>
      <c r="C3826" s="14" t="n">
        <v>46017</v>
      </c>
      <c r="D3826" s="15" t="n">
        <v>18.85</v>
      </c>
    </row>
    <row r="3827" customFormat="false" ht="15" hidden="false" customHeight="false" outlineLevel="0" collapsed="false">
      <c r="A3827" s="13" t="s">
        <v>5502</v>
      </c>
      <c r="B3827" s="13" t="s">
        <v>2351</v>
      </c>
      <c r="C3827" s="14" t="n">
        <v>46017</v>
      </c>
      <c r="D3827" s="15" t="n">
        <v>32.18</v>
      </c>
    </row>
    <row r="3828" customFormat="false" ht="15" hidden="false" customHeight="false" outlineLevel="0" collapsed="false">
      <c r="A3828" s="13" t="s">
        <v>5503</v>
      </c>
      <c r="B3828" s="13" t="s">
        <v>1310</v>
      </c>
      <c r="C3828" s="14" t="n">
        <v>46017</v>
      </c>
      <c r="D3828" s="15" t="n">
        <v>34.66</v>
      </c>
    </row>
    <row r="3829" customFormat="false" ht="15" hidden="false" customHeight="false" outlineLevel="0" collapsed="false">
      <c r="A3829" s="13" t="s">
        <v>5504</v>
      </c>
      <c r="B3829" s="13" t="s">
        <v>5505</v>
      </c>
      <c r="C3829" s="14" t="n">
        <v>46017</v>
      </c>
      <c r="D3829" s="15" t="n">
        <v>33.73</v>
      </c>
    </row>
    <row r="3830" customFormat="false" ht="15" hidden="false" customHeight="false" outlineLevel="0" collapsed="false">
      <c r="A3830" s="13" t="s">
        <v>5506</v>
      </c>
      <c r="B3830" s="13" t="s">
        <v>5507</v>
      </c>
      <c r="C3830" s="14" t="n">
        <v>46018</v>
      </c>
      <c r="D3830" s="15" t="n">
        <v>23.91</v>
      </c>
    </row>
    <row r="3831" customFormat="false" ht="15" hidden="false" customHeight="false" outlineLevel="0" collapsed="false">
      <c r="A3831" s="13" t="s">
        <v>5508</v>
      </c>
      <c r="B3831" s="13" t="s">
        <v>5509</v>
      </c>
      <c r="C3831" s="14" t="n">
        <v>46018</v>
      </c>
      <c r="D3831" s="15" t="n">
        <v>38.97</v>
      </c>
    </row>
    <row r="3832" customFormat="false" ht="15" hidden="false" customHeight="false" outlineLevel="0" collapsed="false">
      <c r="A3832" s="13" t="s">
        <v>5510</v>
      </c>
      <c r="B3832" s="13" t="s">
        <v>3129</v>
      </c>
      <c r="C3832" s="14" t="n">
        <v>46018</v>
      </c>
      <c r="D3832" s="15" t="n">
        <v>61.5</v>
      </c>
    </row>
    <row r="3833" customFormat="false" ht="15" hidden="false" customHeight="false" outlineLevel="0" collapsed="false">
      <c r="A3833" s="13" t="s">
        <v>5511</v>
      </c>
      <c r="B3833" s="13" t="s">
        <v>3812</v>
      </c>
      <c r="C3833" s="14" t="n">
        <v>46018</v>
      </c>
      <c r="D3833" s="15" t="n">
        <v>23.64</v>
      </c>
    </row>
    <row r="3834" customFormat="false" ht="15" hidden="false" customHeight="false" outlineLevel="0" collapsed="false">
      <c r="A3834" s="13" t="s">
        <v>5512</v>
      </c>
      <c r="B3834" s="13" t="s">
        <v>3948</v>
      </c>
      <c r="C3834" s="14" t="n">
        <v>46018</v>
      </c>
      <c r="D3834" s="15" t="n">
        <v>28.26</v>
      </c>
    </row>
    <row r="3835" customFormat="false" ht="15" hidden="false" customHeight="false" outlineLevel="0" collapsed="false">
      <c r="A3835" s="13" t="s">
        <v>5513</v>
      </c>
      <c r="B3835" s="13" t="s">
        <v>5514</v>
      </c>
      <c r="C3835" s="14" t="n">
        <v>46018</v>
      </c>
      <c r="D3835" s="15" t="n">
        <v>18.71</v>
      </c>
    </row>
    <row r="3836" customFormat="false" ht="15" hidden="false" customHeight="false" outlineLevel="0" collapsed="false">
      <c r="A3836" s="13" t="s">
        <v>5515</v>
      </c>
      <c r="B3836" s="13" t="s">
        <v>3254</v>
      </c>
      <c r="C3836" s="14" t="n">
        <v>46018</v>
      </c>
      <c r="D3836" s="15" t="n">
        <v>16.57</v>
      </c>
    </row>
    <row r="3837" customFormat="false" ht="15" hidden="false" customHeight="false" outlineLevel="0" collapsed="false">
      <c r="A3837" s="13" t="s">
        <v>5516</v>
      </c>
      <c r="B3837" s="13" t="s">
        <v>1987</v>
      </c>
      <c r="C3837" s="14" t="n">
        <v>46019</v>
      </c>
      <c r="D3837" s="15" t="n">
        <v>55.62</v>
      </c>
    </row>
    <row r="3838" customFormat="false" ht="15" hidden="false" customHeight="false" outlineLevel="0" collapsed="false">
      <c r="A3838" s="13" t="s">
        <v>5517</v>
      </c>
      <c r="B3838" s="13" t="s">
        <v>5518</v>
      </c>
      <c r="C3838" s="14" t="n">
        <v>46019</v>
      </c>
      <c r="D3838" s="15" t="n">
        <v>31.69</v>
      </c>
    </row>
    <row r="3839" customFormat="false" ht="15" hidden="false" customHeight="false" outlineLevel="0" collapsed="false">
      <c r="A3839" s="13" t="s">
        <v>5519</v>
      </c>
      <c r="B3839" s="13" t="s">
        <v>5520</v>
      </c>
      <c r="C3839" s="14" t="n">
        <v>46019</v>
      </c>
      <c r="D3839" s="15" t="n">
        <v>32.25</v>
      </c>
    </row>
    <row r="3840" customFormat="false" ht="15" hidden="false" customHeight="false" outlineLevel="0" collapsed="false">
      <c r="A3840" s="13" t="s">
        <v>5521</v>
      </c>
      <c r="B3840" s="13" t="s">
        <v>2631</v>
      </c>
      <c r="C3840" s="14" t="n">
        <v>46019</v>
      </c>
      <c r="D3840" s="15" t="n">
        <v>39.17</v>
      </c>
    </row>
    <row r="3841" customFormat="false" ht="15" hidden="false" customHeight="false" outlineLevel="0" collapsed="false">
      <c r="A3841" s="13" t="s">
        <v>5522</v>
      </c>
      <c r="B3841" s="13" t="s">
        <v>400</v>
      </c>
      <c r="C3841" s="14" t="n">
        <v>46019</v>
      </c>
      <c r="D3841" s="15" t="n">
        <v>34.9</v>
      </c>
    </row>
    <row r="3842" customFormat="false" ht="15" hidden="false" customHeight="false" outlineLevel="0" collapsed="false">
      <c r="A3842" s="13" t="s">
        <v>5523</v>
      </c>
      <c r="B3842" s="13" t="s">
        <v>1854</v>
      </c>
      <c r="C3842" s="14" t="n">
        <v>46019</v>
      </c>
      <c r="D3842" s="15" t="n">
        <v>38.77</v>
      </c>
    </row>
    <row r="3843" customFormat="false" ht="15" hidden="false" customHeight="false" outlineLevel="0" collapsed="false">
      <c r="A3843" s="13" t="s">
        <v>5524</v>
      </c>
      <c r="B3843" s="13" t="s">
        <v>565</v>
      </c>
      <c r="C3843" s="14" t="n">
        <v>46019</v>
      </c>
      <c r="D3843" s="15" t="n">
        <v>37.63</v>
      </c>
    </row>
    <row r="3844" customFormat="false" ht="15" hidden="false" customHeight="false" outlineLevel="0" collapsed="false">
      <c r="A3844" s="13" t="s">
        <v>5525</v>
      </c>
      <c r="B3844" s="13" t="s">
        <v>3968</v>
      </c>
      <c r="C3844" s="14" t="n">
        <v>46020</v>
      </c>
      <c r="D3844" s="15" t="n">
        <v>14.83</v>
      </c>
    </row>
    <row r="3845" customFormat="false" ht="15" hidden="false" customHeight="false" outlineLevel="0" collapsed="false">
      <c r="A3845" s="13" t="s">
        <v>5526</v>
      </c>
      <c r="B3845" s="13" t="s">
        <v>227</v>
      </c>
      <c r="C3845" s="14" t="n">
        <v>46020</v>
      </c>
      <c r="D3845" s="15" t="n">
        <v>33.51</v>
      </c>
    </row>
    <row r="3846" customFormat="false" ht="15" hidden="false" customHeight="false" outlineLevel="0" collapsed="false">
      <c r="A3846" s="13" t="s">
        <v>5527</v>
      </c>
      <c r="B3846" s="13" t="s">
        <v>5528</v>
      </c>
      <c r="C3846" s="14" t="n">
        <v>46020</v>
      </c>
      <c r="D3846" s="15" t="n">
        <v>44.92</v>
      </c>
    </row>
    <row r="3847" customFormat="false" ht="15" hidden="false" customHeight="false" outlineLevel="0" collapsed="false">
      <c r="A3847" s="13" t="s">
        <v>5529</v>
      </c>
      <c r="B3847" s="13" t="s">
        <v>3051</v>
      </c>
      <c r="C3847" s="14" t="n">
        <v>46020</v>
      </c>
      <c r="D3847" s="15" t="n">
        <v>19.01</v>
      </c>
    </row>
    <row r="3848" customFormat="false" ht="15" hidden="false" customHeight="false" outlineLevel="0" collapsed="false">
      <c r="A3848" s="13" t="s">
        <v>5530</v>
      </c>
      <c r="B3848" s="13" t="s">
        <v>5066</v>
      </c>
      <c r="C3848" s="14" t="n">
        <v>46020</v>
      </c>
      <c r="D3848" s="15" t="n">
        <v>34.49</v>
      </c>
    </row>
    <row r="3849" customFormat="false" ht="15" hidden="false" customHeight="false" outlineLevel="0" collapsed="false">
      <c r="A3849" s="13" t="s">
        <v>5531</v>
      </c>
      <c r="B3849" s="13" t="s">
        <v>5098</v>
      </c>
      <c r="C3849" s="14" t="n">
        <v>46020</v>
      </c>
      <c r="D3849" s="15" t="n">
        <v>34.65</v>
      </c>
    </row>
    <row r="3850" customFormat="false" ht="15" hidden="false" customHeight="false" outlineLevel="0" collapsed="false">
      <c r="A3850" s="13" t="s">
        <v>5532</v>
      </c>
      <c r="B3850" s="13" t="s">
        <v>4658</v>
      </c>
      <c r="C3850" s="14" t="n">
        <v>46020</v>
      </c>
      <c r="D3850" s="15" t="n">
        <v>37.96</v>
      </c>
    </row>
    <row r="3851" customFormat="false" ht="15" hidden="false" customHeight="false" outlineLevel="0" collapsed="false">
      <c r="A3851" s="13" t="s">
        <v>5533</v>
      </c>
      <c r="B3851" s="13" t="s">
        <v>5534</v>
      </c>
      <c r="C3851" s="14" t="n">
        <v>46020</v>
      </c>
      <c r="D3851" s="15" t="n">
        <v>39.83</v>
      </c>
    </row>
    <row r="3852" customFormat="false" ht="15" hidden="false" customHeight="false" outlineLevel="0" collapsed="false">
      <c r="A3852" s="13" t="s">
        <v>5535</v>
      </c>
      <c r="B3852" s="13" t="s">
        <v>3106</v>
      </c>
      <c r="C3852" s="14" t="n">
        <v>46021</v>
      </c>
      <c r="D3852" s="15" t="n">
        <v>36.66</v>
      </c>
    </row>
    <row r="3853" customFormat="false" ht="15" hidden="false" customHeight="false" outlineLevel="0" collapsed="false">
      <c r="A3853" s="13" t="s">
        <v>5536</v>
      </c>
      <c r="B3853" s="13" t="s">
        <v>824</v>
      </c>
      <c r="C3853" s="14" t="n">
        <v>46021</v>
      </c>
      <c r="D3853" s="15" t="n">
        <v>82.29</v>
      </c>
    </row>
    <row r="3854" customFormat="false" ht="15" hidden="false" customHeight="false" outlineLevel="0" collapsed="false">
      <c r="A3854" s="13" t="s">
        <v>5537</v>
      </c>
      <c r="B3854" s="13" t="s">
        <v>5538</v>
      </c>
      <c r="C3854" s="14" t="n">
        <v>46021</v>
      </c>
      <c r="D3854" s="15" t="n">
        <v>44.81</v>
      </c>
    </row>
    <row r="3855" customFormat="false" ht="15" hidden="false" customHeight="false" outlineLevel="0" collapsed="false">
      <c r="A3855" s="13" t="s">
        <v>5539</v>
      </c>
      <c r="B3855" s="13" t="s">
        <v>5540</v>
      </c>
      <c r="C3855" s="14" t="n">
        <v>46021</v>
      </c>
      <c r="D3855" s="15" t="n">
        <v>22.62</v>
      </c>
    </row>
    <row r="3856" customFormat="false" ht="15" hidden="false" customHeight="false" outlineLevel="0" collapsed="false">
      <c r="A3856" s="13" t="s">
        <v>5541</v>
      </c>
      <c r="B3856" s="13" t="s">
        <v>5542</v>
      </c>
      <c r="C3856" s="14" t="n">
        <v>46021</v>
      </c>
      <c r="D3856" s="15" t="n">
        <v>85.53</v>
      </c>
    </row>
    <row r="3857" customFormat="false" ht="15" hidden="false" customHeight="false" outlineLevel="0" collapsed="false">
      <c r="A3857" s="13" t="s">
        <v>5543</v>
      </c>
      <c r="B3857" s="13" t="s">
        <v>504</v>
      </c>
      <c r="C3857" s="14" t="n">
        <v>46021</v>
      </c>
      <c r="D3857" s="15" t="n">
        <v>30.11</v>
      </c>
    </row>
    <row r="3858" customFormat="false" ht="15" hidden="false" customHeight="false" outlineLevel="0" collapsed="false">
      <c r="A3858" s="13" t="s">
        <v>5544</v>
      </c>
      <c r="B3858" s="13" t="s">
        <v>5545</v>
      </c>
      <c r="C3858" s="14" t="n">
        <v>46021</v>
      </c>
      <c r="D3858" s="15" t="n">
        <v>44.56</v>
      </c>
    </row>
    <row r="3859" customFormat="false" ht="15" hidden="false" customHeight="false" outlineLevel="0" collapsed="false">
      <c r="A3859" s="13" t="s">
        <v>5546</v>
      </c>
      <c r="B3859" s="13" t="s">
        <v>5547</v>
      </c>
      <c r="C3859" s="14" t="n">
        <v>46021</v>
      </c>
      <c r="D3859" s="15" t="n">
        <v>20.59</v>
      </c>
    </row>
    <row r="3860" customFormat="false" ht="15" hidden="false" customHeight="false" outlineLevel="0" collapsed="false">
      <c r="A3860" s="13" t="s">
        <v>5548</v>
      </c>
      <c r="B3860" s="13" t="s">
        <v>2140</v>
      </c>
      <c r="C3860" s="14" t="n">
        <v>46021</v>
      </c>
      <c r="D3860" s="15" t="n">
        <v>48.39</v>
      </c>
    </row>
    <row r="3861" customFormat="false" ht="15" hidden="false" customHeight="false" outlineLevel="0" collapsed="false">
      <c r="A3861" s="13" t="s">
        <v>5549</v>
      </c>
      <c r="B3861" s="13" t="s">
        <v>835</v>
      </c>
      <c r="C3861" s="14" t="n">
        <v>46022</v>
      </c>
      <c r="D3861" s="15" t="n">
        <v>57.51</v>
      </c>
    </row>
    <row r="3862" customFormat="false" ht="15" hidden="false" customHeight="false" outlineLevel="0" collapsed="false">
      <c r="A3862" s="13" t="s">
        <v>5550</v>
      </c>
      <c r="B3862" s="13" t="s">
        <v>5551</v>
      </c>
      <c r="C3862" s="14" t="n">
        <v>46022</v>
      </c>
      <c r="D3862" s="15" t="n">
        <v>17.13</v>
      </c>
    </row>
    <row r="3863" customFormat="false" ht="15" hidden="false" customHeight="false" outlineLevel="0" collapsed="false">
      <c r="A3863" s="13" t="s">
        <v>5552</v>
      </c>
      <c r="B3863" s="13" t="s">
        <v>3483</v>
      </c>
      <c r="C3863" s="14" t="n">
        <v>46022</v>
      </c>
      <c r="D3863" s="15" t="n">
        <v>57.28</v>
      </c>
    </row>
    <row r="3864" customFormat="false" ht="15" hidden="false" customHeight="false" outlineLevel="0" collapsed="false">
      <c r="A3864" s="13" t="s">
        <v>5553</v>
      </c>
      <c r="B3864" s="13" t="s">
        <v>5554</v>
      </c>
      <c r="C3864" s="14" t="n">
        <v>46022</v>
      </c>
      <c r="D3864" s="15" t="n">
        <v>60.68</v>
      </c>
    </row>
    <row r="3865" customFormat="false" ht="15" hidden="false" customHeight="false" outlineLevel="0" collapsed="false">
      <c r="A3865" s="13" t="s">
        <v>5555</v>
      </c>
      <c r="B3865" s="13" t="s">
        <v>4054</v>
      </c>
      <c r="C3865" s="14" t="n">
        <v>46022</v>
      </c>
      <c r="D3865" s="15" t="n">
        <v>39.54</v>
      </c>
    </row>
    <row r="3866" customFormat="false" ht="15" hidden="false" customHeight="false" outlineLevel="0" collapsed="false">
      <c r="A3866" s="13" t="s">
        <v>5556</v>
      </c>
      <c r="B3866" s="13" t="s">
        <v>3232</v>
      </c>
      <c r="C3866" s="14" t="n">
        <v>46022</v>
      </c>
      <c r="D3866" s="15" t="n">
        <v>22.33</v>
      </c>
    </row>
    <row r="3867" customFormat="false" ht="15" hidden="false" customHeight="false" outlineLevel="0" collapsed="false">
      <c r="A3867" s="13" t="s">
        <v>5557</v>
      </c>
      <c r="B3867" s="13" t="s">
        <v>3486</v>
      </c>
      <c r="C3867" s="14" t="n">
        <v>46022</v>
      </c>
      <c r="D3867" s="15" t="n">
        <v>45.05</v>
      </c>
    </row>
    <row r="3868" customFormat="false" ht="15" hidden="false" customHeight="false" outlineLevel="0" collapsed="false">
      <c r="A3868" s="13" t="s">
        <v>5558</v>
      </c>
      <c r="B3868" s="13" t="s">
        <v>5559</v>
      </c>
      <c r="C3868" s="14" t="n">
        <v>46022</v>
      </c>
      <c r="D3868" s="15" t="n">
        <v>37.96</v>
      </c>
    </row>
    <row r="3869" customFormat="false" ht="15" hidden="false" customHeight="false" outlineLevel="0" collapsed="false">
      <c r="A3869" s="13" t="s">
        <v>5560</v>
      </c>
      <c r="B3869" s="13" t="s">
        <v>5561</v>
      </c>
      <c r="C3869" s="14" t="n">
        <v>46022</v>
      </c>
      <c r="D3869" s="15" t="n">
        <v>39.3</v>
      </c>
    </row>
    <row r="3870" customFormat="false" ht="15" hidden="false" customHeight="false" outlineLevel="0" collapsed="false">
      <c r="A3870" s="13" t="s">
        <v>5562</v>
      </c>
      <c r="B3870" s="13" t="s">
        <v>2135</v>
      </c>
      <c r="C3870" s="14" t="n">
        <v>46022</v>
      </c>
      <c r="D3870" s="15" t="n">
        <v>76.56</v>
      </c>
    </row>
    <row r="3871" customFormat="false" ht="15" hidden="false" customHeight="false" outlineLevel="0" collapsed="false">
      <c r="A3871" s="13" t="s">
        <v>5563</v>
      </c>
      <c r="B3871" s="13" t="s">
        <v>3374</v>
      </c>
      <c r="C3871" s="14" t="n">
        <v>46022</v>
      </c>
      <c r="D3871" s="15" t="n">
        <v>21.12</v>
      </c>
    </row>
    <row r="3872" customFormat="false" ht="15" hidden="false" customHeight="false" outlineLevel="0" collapsed="false">
      <c r="A3872" s="13" t="s">
        <v>5564</v>
      </c>
      <c r="B3872" s="13" t="s">
        <v>902</v>
      </c>
      <c r="C3872" s="14" t="n">
        <v>46022</v>
      </c>
      <c r="D3872" s="15" t="n">
        <v>52.21</v>
      </c>
    </row>
    <row r="3873" customFormat="false" ht="15" hidden="false" customHeight="false" outlineLevel="0" collapsed="false">
      <c r="A3873" s="13" t="s">
        <v>5565</v>
      </c>
      <c r="B3873" s="13" t="s">
        <v>5566</v>
      </c>
      <c r="C3873" s="14" t="n">
        <v>46022</v>
      </c>
      <c r="D3873" s="15" t="n">
        <v>32.69</v>
      </c>
    </row>
    <row r="3874" customFormat="false" ht="15" hidden="false" customHeight="false" outlineLevel="0" collapsed="false">
      <c r="A3874" s="13" t="s">
        <v>5567</v>
      </c>
      <c r="B3874" s="13" t="s">
        <v>52</v>
      </c>
      <c r="C3874" s="14" t="n">
        <v>46022</v>
      </c>
      <c r="D3874" s="15" t="n">
        <v>29.1</v>
      </c>
    </row>
    <row r="3875" customFormat="false" ht="15" hidden="false" customHeight="false" outlineLevel="0" collapsed="false">
      <c r="A3875" s="13" t="s">
        <v>5568</v>
      </c>
      <c r="B3875" s="13" t="s">
        <v>3591</v>
      </c>
      <c r="C3875" s="14" t="n">
        <v>46022</v>
      </c>
      <c r="D3875" s="15" t="n">
        <v>37.79</v>
      </c>
    </row>
    <row r="3876" customFormat="false" ht="15" hidden="false" customHeight="false" outlineLevel="0" collapsed="false">
      <c r="A3876" s="13" t="s">
        <v>5569</v>
      </c>
      <c r="B3876" s="13" t="s">
        <v>4102</v>
      </c>
      <c r="C3876" s="14" t="n">
        <v>46022</v>
      </c>
      <c r="D3876" s="15" t="n">
        <v>31.52</v>
      </c>
    </row>
    <row r="3877" customFormat="false" ht="15" hidden="false" customHeight="false" outlineLevel="0" collapsed="false">
      <c r="A3877" s="13" t="s">
        <v>5570</v>
      </c>
      <c r="B3877" s="13" t="s">
        <v>4711</v>
      </c>
      <c r="C3877" s="14" t="n">
        <v>46023</v>
      </c>
      <c r="D3877" s="15" t="n">
        <v>37.15</v>
      </c>
    </row>
    <row r="3878" customFormat="false" ht="15" hidden="false" customHeight="false" outlineLevel="0" collapsed="false">
      <c r="A3878" s="13" t="s">
        <v>5571</v>
      </c>
      <c r="B3878" s="13" t="s">
        <v>5572</v>
      </c>
      <c r="C3878" s="14" t="n">
        <v>46023</v>
      </c>
      <c r="D3878" s="15" t="n">
        <v>18.46</v>
      </c>
    </row>
    <row r="3879" customFormat="false" ht="15" hidden="false" customHeight="false" outlineLevel="0" collapsed="false">
      <c r="A3879" s="13" t="s">
        <v>5573</v>
      </c>
      <c r="B3879" s="13" t="s">
        <v>5574</v>
      </c>
      <c r="C3879" s="14" t="n">
        <v>46023</v>
      </c>
      <c r="D3879" s="15" t="n">
        <v>21.88</v>
      </c>
    </row>
    <row r="3880" customFormat="false" ht="15" hidden="false" customHeight="false" outlineLevel="0" collapsed="false">
      <c r="A3880" s="13" t="s">
        <v>5575</v>
      </c>
      <c r="B3880" s="13" t="s">
        <v>2852</v>
      </c>
      <c r="C3880" s="14" t="n">
        <v>46023</v>
      </c>
      <c r="D3880" s="15" t="n">
        <v>52.81</v>
      </c>
    </row>
    <row r="3881" customFormat="false" ht="15" hidden="false" customHeight="false" outlineLevel="0" collapsed="false">
      <c r="A3881" s="13" t="s">
        <v>5576</v>
      </c>
      <c r="B3881" s="13" t="s">
        <v>4330</v>
      </c>
      <c r="C3881" s="14" t="n">
        <v>46023</v>
      </c>
      <c r="D3881" s="15" t="n">
        <v>47.93</v>
      </c>
    </row>
    <row r="3882" customFormat="false" ht="15" hidden="false" customHeight="false" outlineLevel="0" collapsed="false">
      <c r="A3882" s="13" t="s">
        <v>5577</v>
      </c>
      <c r="B3882" s="13" t="s">
        <v>1132</v>
      </c>
      <c r="C3882" s="14" t="n">
        <v>46023</v>
      </c>
      <c r="D3882" s="15" t="n">
        <v>32.55</v>
      </c>
    </row>
    <row r="3883" customFormat="false" ht="15" hidden="false" customHeight="false" outlineLevel="0" collapsed="false">
      <c r="A3883" s="13" t="s">
        <v>5578</v>
      </c>
      <c r="B3883" s="13" t="s">
        <v>5579</v>
      </c>
      <c r="C3883" s="14" t="n">
        <v>46023</v>
      </c>
      <c r="D3883" s="15" t="n">
        <v>45.9</v>
      </c>
    </row>
    <row r="3884" customFormat="false" ht="15" hidden="false" customHeight="false" outlineLevel="0" collapsed="false">
      <c r="A3884" s="13" t="s">
        <v>5580</v>
      </c>
      <c r="B3884" s="13" t="s">
        <v>5581</v>
      </c>
      <c r="C3884" s="14" t="n">
        <v>46023</v>
      </c>
      <c r="D3884" s="15" t="n">
        <v>24.17</v>
      </c>
    </row>
    <row r="3885" customFormat="false" ht="15" hidden="false" customHeight="false" outlineLevel="0" collapsed="false">
      <c r="A3885" s="13" t="s">
        <v>5582</v>
      </c>
      <c r="B3885" s="13" t="s">
        <v>5083</v>
      </c>
      <c r="C3885" s="14" t="n">
        <v>46023</v>
      </c>
      <c r="D3885" s="15" t="n">
        <v>27.62</v>
      </c>
    </row>
    <row r="3886" customFormat="false" ht="15" hidden="false" customHeight="false" outlineLevel="0" collapsed="false">
      <c r="A3886" s="13" t="s">
        <v>5583</v>
      </c>
      <c r="B3886" s="13" t="s">
        <v>4283</v>
      </c>
      <c r="C3886" s="14" t="n">
        <v>46023</v>
      </c>
      <c r="D3886" s="15" t="n">
        <v>31.15</v>
      </c>
    </row>
    <row r="3887" customFormat="false" ht="15" hidden="false" customHeight="false" outlineLevel="0" collapsed="false">
      <c r="A3887" s="13" t="s">
        <v>5584</v>
      </c>
      <c r="B3887" s="13" t="s">
        <v>5585</v>
      </c>
      <c r="C3887" s="14" t="n">
        <v>46023</v>
      </c>
      <c r="D3887" s="15" t="n">
        <v>20.38</v>
      </c>
    </row>
    <row r="3888" customFormat="false" ht="15" hidden="false" customHeight="false" outlineLevel="0" collapsed="false">
      <c r="A3888" s="13" t="s">
        <v>5586</v>
      </c>
      <c r="B3888" s="13" t="s">
        <v>5587</v>
      </c>
      <c r="C3888" s="14" t="n">
        <v>46024</v>
      </c>
      <c r="D3888" s="15" t="n">
        <v>18.03</v>
      </c>
    </row>
    <row r="3889" customFormat="false" ht="15" hidden="false" customHeight="false" outlineLevel="0" collapsed="false">
      <c r="A3889" s="13" t="s">
        <v>5588</v>
      </c>
      <c r="B3889" s="13" t="s">
        <v>3120</v>
      </c>
      <c r="C3889" s="14" t="n">
        <v>46024</v>
      </c>
      <c r="D3889" s="15" t="n">
        <v>66.69</v>
      </c>
    </row>
    <row r="3890" customFormat="false" ht="15" hidden="false" customHeight="false" outlineLevel="0" collapsed="false">
      <c r="A3890" s="13" t="s">
        <v>5589</v>
      </c>
      <c r="B3890" s="13" t="s">
        <v>519</v>
      </c>
      <c r="C3890" s="14" t="n">
        <v>46024</v>
      </c>
      <c r="D3890" s="15" t="n">
        <v>31.31</v>
      </c>
    </row>
    <row r="3891" customFormat="false" ht="15" hidden="false" customHeight="false" outlineLevel="0" collapsed="false">
      <c r="A3891" s="13" t="s">
        <v>5590</v>
      </c>
      <c r="B3891" s="13" t="s">
        <v>2412</v>
      </c>
      <c r="C3891" s="14" t="n">
        <v>46024</v>
      </c>
      <c r="D3891" s="15" t="n">
        <v>34.44</v>
      </c>
    </row>
    <row r="3892" customFormat="false" ht="15" hidden="false" customHeight="false" outlineLevel="0" collapsed="false">
      <c r="A3892" s="13" t="s">
        <v>5591</v>
      </c>
      <c r="B3892" s="13" t="s">
        <v>4465</v>
      </c>
      <c r="C3892" s="14" t="n">
        <v>46024</v>
      </c>
      <c r="D3892" s="15" t="n">
        <v>57.32</v>
      </c>
    </row>
    <row r="3893" customFormat="false" ht="15" hidden="false" customHeight="false" outlineLevel="0" collapsed="false">
      <c r="A3893" s="13" t="s">
        <v>5592</v>
      </c>
      <c r="B3893" s="13" t="s">
        <v>5593</v>
      </c>
      <c r="C3893" s="14" t="n">
        <v>46024</v>
      </c>
      <c r="D3893" s="15" t="n">
        <v>51.2</v>
      </c>
    </row>
    <row r="3894" customFormat="false" ht="15" hidden="false" customHeight="false" outlineLevel="0" collapsed="false">
      <c r="A3894" s="13" t="s">
        <v>5594</v>
      </c>
      <c r="B3894" s="13" t="s">
        <v>5595</v>
      </c>
      <c r="C3894" s="14" t="n">
        <v>46025</v>
      </c>
      <c r="D3894" s="15" t="n">
        <v>24.75</v>
      </c>
    </row>
    <row r="3895" customFormat="false" ht="15" hidden="false" customHeight="false" outlineLevel="0" collapsed="false">
      <c r="A3895" s="13" t="s">
        <v>5596</v>
      </c>
      <c r="B3895" s="13" t="s">
        <v>3726</v>
      </c>
      <c r="C3895" s="14" t="n">
        <v>46025</v>
      </c>
      <c r="D3895" s="15" t="n">
        <v>18.45</v>
      </c>
    </row>
    <row r="3896" customFormat="false" ht="15" hidden="false" customHeight="false" outlineLevel="0" collapsed="false">
      <c r="A3896" s="13" t="s">
        <v>5597</v>
      </c>
      <c r="B3896" s="13" t="s">
        <v>4244</v>
      </c>
      <c r="C3896" s="14" t="n">
        <v>46025</v>
      </c>
      <c r="D3896" s="15" t="n">
        <v>48.17</v>
      </c>
    </row>
    <row r="3897" customFormat="false" ht="15" hidden="false" customHeight="false" outlineLevel="0" collapsed="false">
      <c r="A3897" s="13" t="s">
        <v>5598</v>
      </c>
      <c r="B3897" s="13" t="s">
        <v>5599</v>
      </c>
      <c r="C3897" s="14" t="n">
        <v>46025</v>
      </c>
      <c r="D3897" s="15" t="n">
        <v>18.13</v>
      </c>
    </row>
    <row r="3898" customFormat="false" ht="15" hidden="false" customHeight="false" outlineLevel="0" collapsed="false">
      <c r="A3898" s="13" t="s">
        <v>5600</v>
      </c>
      <c r="B3898" s="13" t="s">
        <v>1107</v>
      </c>
      <c r="C3898" s="14" t="n">
        <v>46025</v>
      </c>
      <c r="D3898" s="15" t="n">
        <v>35.44</v>
      </c>
    </row>
    <row r="3899" customFormat="false" ht="15" hidden="false" customHeight="false" outlineLevel="0" collapsed="false">
      <c r="A3899" s="13" t="s">
        <v>5601</v>
      </c>
      <c r="B3899" s="13" t="s">
        <v>1457</v>
      </c>
      <c r="C3899" s="14" t="n">
        <v>46025</v>
      </c>
      <c r="D3899" s="15" t="n">
        <v>31.11</v>
      </c>
    </row>
    <row r="3900" customFormat="false" ht="15" hidden="false" customHeight="false" outlineLevel="0" collapsed="false">
      <c r="A3900" s="13" t="s">
        <v>5602</v>
      </c>
      <c r="B3900" s="13" t="s">
        <v>5603</v>
      </c>
      <c r="C3900" s="14" t="n">
        <v>46025</v>
      </c>
      <c r="D3900" s="15" t="n">
        <v>31.04</v>
      </c>
    </row>
    <row r="3901" customFormat="false" ht="15" hidden="false" customHeight="false" outlineLevel="0" collapsed="false">
      <c r="A3901" s="13" t="s">
        <v>5604</v>
      </c>
      <c r="B3901" s="13" t="s">
        <v>3862</v>
      </c>
      <c r="C3901" s="14" t="n">
        <v>46025</v>
      </c>
      <c r="D3901" s="15" t="n">
        <v>61.42</v>
      </c>
    </row>
    <row r="3902" customFormat="false" ht="15" hidden="false" customHeight="false" outlineLevel="0" collapsed="false">
      <c r="A3902" s="13" t="s">
        <v>5605</v>
      </c>
      <c r="B3902" s="13" t="s">
        <v>1362</v>
      </c>
      <c r="C3902" s="14" t="n">
        <v>46025</v>
      </c>
      <c r="D3902" s="15" t="n">
        <v>50.06</v>
      </c>
    </row>
    <row r="3903" customFormat="false" ht="15" hidden="false" customHeight="false" outlineLevel="0" collapsed="false">
      <c r="A3903" s="13" t="s">
        <v>5606</v>
      </c>
      <c r="B3903" s="13" t="s">
        <v>4225</v>
      </c>
      <c r="C3903" s="14" t="n">
        <v>46025</v>
      </c>
      <c r="D3903" s="15" t="n">
        <v>56.18</v>
      </c>
    </row>
    <row r="3904" customFormat="false" ht="15" hidden="false" customHeight="false" outlineLevel="0" collapsed="false">
      <c r="A3904" s="13" t="s">
        <v>5607</v>
      </c>
      <c r="B3904" s="13" t="s">
        <v>3021</v>
      </c>
      <c r="C3904" s="14" t="n">
        <v>46026</v>
      </c>
      <c r="D3904" s="15" t="n">
        <v>91.4</v>
      </c>
    </row>
    <row r="3905" customFormat="false" ht="15" hidden="false" customHeight="false" outlineLevel="0" collapsed="false">
      <c r="A3905" s="13" t="s">
        <v>5608</v>
      </c>
      <c r="B3905" s="13" t="s">
        <v>188</v>
      </c>
      <c r="C3905" s="14" t="n">
        <v>46026</v>
      </c>
      <c r="D3905" s="15" t="n">
        <v>49.42</v>
      </c>
    </row>
    <row r="3906" customFormat="false" ht="15" hidden="false" customHeight="false" outlineLevel="0" collapsed="false">
      <c r="A3906" s="13" t="s">
        <v>5609</v>
      </c>
      <c r="B3906" s="13" t="s">
        <v>480</v>
      </c>
      <c r="C3906" s="14" t="n">
        <v>46026</v>
      </c>
      <c r="D3906" s="15" t="n">
        <v>51.99</v>
      </c>
    </row>
    <row r="3907" customFormat="false" ht="15" hidden="false" customHeight="false" outlineLevel="0" collapsed="false">
      <c r="A3907" s="13" t="s">
        <v>5610</v>
      </c>
      <c r="B3907" s="13" t="s">
        <v>5611</v>
      </c>
      <c r="C3907" s="14" t="n">
        <v>46026</v>
      </c>
      <c r="D3907" s="15" t="n">
        <v>25.56</v>
      </c>
    </row>
    <row r="3908" customFormat="false" ht="15" hidden="false" customHeight="false" outlineLevel="0" collapsed="false">
      <c r="A3908" s="13" t="s">
        <v>5612</v>
      </c>
      <c r="B3908" s="13" t="s">
        <v>4550</v>
      </c>
      <c r="C3908" s="14" t="n">
        <v>46026</v>
      </c>
      <c r="D3908" s="15" t="n">
        <v>20.99</v>
      </c>
    </row>
    <row r="3909" customFormat="false" ht="15" hidden="false" customHeight="false" outlineLevel="0" collapsed="false">
      <c r="A3909" s="13" t="s">
        <v>5613</v>
      </c>
      <c r="B3909" s="13" t="s">
        <v>5614</v>
      </c>
      <c r="C3909" s="14" t="n">
        <v>46026</v>
      </c>
      <c r="D3909" s="15" t="n">
        <v>23.22</v>
      </c>
    </row>
    <row r="3910" customFormat="false" ht="15" hidden="false" customHeight="false" outlineLevel="0" collapsed="false">
      <c r="A3910" s="13" t="s">
        <v>5615</v>
      </c>
      <c r="B3910" s="13" t="s">
        <v>5616</v>
      </c>
      <c r="C3910" s="14" t="n">
        <v>46027</v>
      </c>
      <c r="D3910" s="15" t="n">
        <v>40.87</v>
      </c>
    </row>
    <row r="3911" customFormat="false" ht="15" hidden="false" customHeight="false" outlineLevel="0" collapsed="false">
      <c r="A3911" s="13" t="s">
        <v>5617</v>
      </c>
      <c r="B3911" s="13" t="s">
        <v>3468</v>
      </c>
      <c r="C3911" s="14" t="n">
        <v>46027</v>
      </c>
      <c r="D3911" s="15" t="n">
        <v>39.35</v>
      </c>
    </row>
    <row r="3912" customFormat="false" ht="15" hidden="false" customHeight="false" outlineLevel="0" collapsed="false">
      <c r="A3912" s="13" t="s">
        <v>5618</v>
      </c>
      <c r="B3912" s="13" t="s">
        <v>2983</v>
      </c>
      <c r="C3912" s="14" t="n">
        <v>46027</v>
      </c>
      <c r="D3912" s="15" t="n">
        <v>35.81</v>
      </c>
    </row>
    <row r="3913" customFormat="false" ht="15" hidden="false" customHeight="false" outlineLevel="0" collapsed="false">
      <c r="A3913" s="13" t="s">
        <v>5619</v>
      </c>
      <c r="B3913" s="13" t="s">
        <v>4668</v>
      </c>
      <c r="C3913" s="14" t="n">
        <v>46027</v>
      </c>
      <c r="D3913" s="15" t="n">
        <v>42.69</v>
      </c>
    </row>
    <row r="3914" customFormat="false" ht="15" hidden="false" customHeight="false" outlineLevel="0" collapsed="false">
      <c r="A3914" s="13" t="s">
        <v>5620</v>
      </c>
      <c r="B3914" s="13" t="s">
        <v>5621</v>
      </c>
      <c r="C3914" s="14" t="n">
        <v>46027</v>
      </c>
      <c r="D3914" s="15" t="n">
        <v>42.67</v>
      </c>
    </row>
    <row r="3915" customFormat="false" ht="15" hidden="false" customHeight="false" outlineLevel="0" collapsed="false">
      <c r="A3915" s="13" t="s">
        <v>5622</v>
      </c>
      <c r="B3915" s="13" t="s">
        <v>5623</v>
      </c>
      <c r="C3915" s="14" t="n">
        <v>46027</v>
      </c>
      <c r="D3915" s="15" t="n">
        <v>50.01</v>
      </c>
    </row>
    <row r="3916" customFormat="false" ht="15" hidden="false" customHeight="false" outlineLevel="0" collapsed="false">
      <c r="A3916" s="13" t="s">
        <v>5624</v>
      </c>
      <c r="B3916" s="13" t="s">
        <v>899</v>
      </c>
      <c r="C3916" s="14" t="n">
        <v>46027</v>
      </c>
      <c r="D3916" s="15" t="n">
        <v>56.93</v>
      </c>
    </row>
    <row r="3917" customFormat="false" ht="15" hidden="false" customHeight="false" outlineLevel="0" collapsed="false">
      <c r="A3917" s="13" t="s">
        <v>5625</v>
      </c>
      <c r="B3917" s="13" t="s">
        <v>1116</v>
      </c>
      <c r="C3917" s="14" t="n">
        <v>46027</v>
      </c>
      <c r="D3917" s="15" t="n">
        <v>33.87</v>
      </c>
    </row>
    <row r="3918" customFormat="false" ht="15" hidden="false" customHeight="false" outlineLevel="0" collapsed="false">
      <c r="A3918" s="13" t="s">
        <v>5626</v>
      </c>
      <c r="B3918" s="13" t="s">
        <v>3450</v>
      </c>
      <c r="C3918" s="14" t="n">
        <v>46027</v>
      </c>
      <c r="D3918" s="15" t="n">
        <v>62.86</v>
      </c>
    </row>
    <row r="3919" customFormat="false" ht="15" hidden="false" customHeight="false" outlineLevel="0" collapsed="false">
      <c r="A3919" s="13" t="s">
        <v>5627</v>
      </c>
      <c r="B3919" s="13" t="s">
        <v>1484</v>
      </c>
      <c r="C3919" s="14" t="n">
        <v>46027</v>
      </c>
      <c r="D3919" s="15" t="n">
        <v>62.25</v>
      </c>
    </row>
    <row r="3920" customFormat="false" ht="15" hidden="false" customHeight="false" outlineLevel="0" collapsed="false">
      <c r="A3920" s="13" t="s">
        <v>5628</v>
      </c>
      <c r="B3920" s="13" t="s">
        <v>5629</v>
      </c>
      <c r="C3920" s="14" t="n">
        <v>46027</v>
      </c>
      <c r="D3920" s="15" t="n">
        <v>23.18</v>
      </c>
    </row>
    <row r="3921" customFormat="false" ht="15" hidden="false" customHeight="false" outlineLevel="0" collapsed="false">
      <c r="A3921" s="13" t="s">
        <v>5630</v>
      </c>
      <c r="B3921" s="13" t="s">
        <v>345</v>
      </c>
      <c r="C3921" s="14" t="n">
        <v>46028</v>
      </c>
      <c r="D3921" s="15" t="n">
        <v>30.68</v>
      </c>
    </row>
    <row r="3922" customFormat="false" ht="15" hidden="false" customHeight="false" outlineLevel="0" collapsed="false">
      <c r="A3922" s="13" t="s">
        <v>5631</v>
      </c>
      <c r="B3922" s="13" t="s">
        <v>2041</v>
      </c>
      <c r="C3922" s="14" t="n">
        <v>46028</v>
      </c>
      <c r="D3922" s="15" t="n">
        <v>31.15</v>
      </c>
    </row>
    <row r="3923" customFormat="false" ht="15" hidden="false" customHeight="false" outlineLevel="0" collapsed="false">
      <c r="A3923" s="13" t="s">
        <v>5632</v>
      </c>
      <c r="B3923" s="13" t="s">
        <v>5633</v>
      </c>
      <c r="C3923" s="14" t="n">
        <v>46028</v>
      </c>
      <c r="D3923" s="15" t="n">
        <v>28.7</v>
      </c>
    </row>
    <row r="3924" customFormat="false" ht="15" hidden="false" customHeight="false" outlineLevel="0" collapsed="false">
      <c r="A3924" s="13" t="s">
        <v>5634</v>
      </c>
      <c r="B3924" s="13" t="s">
        <v>219</v>
      </c>
      <c r="C3924" s="14" t="n">
        <v>46028</v>
      </c>
      <c r="D3924" s="15" t="n">
        <v>22.92</v>
      </c>
    </row>
    <row r="3925" customFormat="false" ht="15" hidden="false" customHeight="false" outlineLevel="0" collapsed="false">
      <c r="A3925" s="13" t="s">
        <v>5635</v>
      </c>
      <c r="B3925" s="13" t="s">
        <v>1312</v>
      </c>
      <c r="C3925" s="14" t="n">
        <v>46028</v>
      </c>
      <c r="D3925" s="15" t="n">
        <v>26.16</v>
      </c>
    </row>
    <row r="3926" customFormat="false" ht="15" hidden="false" customHeight="false" outlineLevel="0" collapsed="false">
      <c r="A3926" s="13" t="s">
        <v>5636</v>
      </c>
      <c r="B3926" s="13" t="s">
        <v>554</v>
      </c>
      <c r="C3926" s="14" t="n">
        <v>46028</v>
      </c>
      <c r="D3926" s="15" t="n">
        <v>54.95</v>
      </c>
    </row>
    <row r="3927" customFormat="false" ht="15" hidden="false" customHeight="false" outlineLevel="0" collapsed="false">
      <c r="A3927" s="13" t="s">
        <v>5637</v>
      </c>
      <c r="B3927" s="13" t="s">
        <v>1867</v>
      </c>
      <c r="C3927" s="14" t="n">
        <v>46028</v>
      </c>
      <c r="D3927" s="15" t="n">
        <v>59.95</v>
      </c>
    </row>
    <row r="3928" customFormat="false" ht="15" hidden="false" customHeight="false" outlineLevel="0" collapsed="false">
      <c r="A3928" s="13" t="s">
        <v>5638</v>
      </c>
      <c r="B3928" s="13" t="s">
        <v>2215</v>
      </c>
      <c r="C3928" s="14" t="n">
        <v>46028</v>
      </c>
      <c r="D3928" s="15" t="n">
        <v>31.55</v>
      </c>
    </row>
    <row r="3929" customFormat="false" ht="15" hidden="false" customHeight="false" outlineLevel="0" collapsed="false">
      <c r="A3929" s="13" t="s">
        <v>5639</v>
      </c>
      <c r="B3929" s="13" t="s">
        <v>5640</v>
      </c>
      <c r="C3929" s="14" t="n">
        <v>46028</v>
      </c>
      <c r="D3929" s="15" t="n">
        <v>24.7</v>
      </c>
    </row>
    <row r="3930" customFormat="false" ht="15" hidden="false" customHeight="false" outlineLevel="0" collapsed="false">
      <c r="A3930" s="13" t="s">
        <v>5641</v>
      </c>
      <c r="B3930" s="13" t="s">
        <v>5642</v>
      </c>
      <c r="C3930" s="14" t="n">
        <v>46028</v>
      </c>
      <c r="D3930" s="15" t="n">
        <v>39.04</v>
      </c>
    </row>
    <row r="3931" customFormat="false" ht="15" hidden="false" customHeight="false" outlineLevel="0" collapsed="false">
      <c r="A3931" s="13" t="s">
        <v>5643</v>
      </c>
      <c r="B3931" s="13" t="s">
        <v>1041</v>
      </c>
      <c r="C3931" s="14" t="n">
        <v>46028</v>
      </c>
      <c r="D3931" s="15" t="n">
        <v>31.08</v>
      </c>
    </row>
    <row r="3932" customFormat="false" ht="15" hidden="false" customHeight="false" outlineLevel="0" collapsed="false">
      <c r="A3932" s="13" t="s">
        <v>5644</v>
      </c>
      <c r="B3932" s="13" t="s">
        <v>1226</v>
      </c>
      <c r="C3932" s="14" t="n">
        <v>46028</v>
      </c>
      <c r="D3932" s="15" t="n">
        <v>46.73</v>
      </c>
    </row>
    <row r="3933" customFormat="false" ht="15" hidden="false" customHeight="false" outlineLevel="0" collapsed="false">
      <c r="A3933" s="13" t="s">
        <v>5645</v>
      </c>
      <c r="B3933" s="13" t="s">
        <v>5646</v>
      </c>
      <c r="C3933" s="14" t="n">
        <v>46029</v>
      </c>
      <c r="D3933" s="15" t="n">
        <v>18.1</v>
      </c>
    </row>
    <row r="3934" customFormat="false" ht="15" hidden="false" customHeight="false" outlineLevel="0" collapsed="false">
      <c r="A3934" s="13" t="s">
        <v>5647</v>
      </c>
      <c r="B3934" s="13" t="s">
        <v>2459</v>
      </c>
      <c r="C3934" s="14" t="n">
        <v>46029</v>
      </c>
      <c r="D3934" s="15" t="n">
        <v>47.66</v>
      </c>
    </row>
    <row r="3935" customFormat="false" ht="15" hidden="false" customHeight="false" outlineLevel="0" collapsed="false">
      <c r="A3935" s="13" t="s">
        <v>5648</v>
      </c>
      <c r="B3935" s="13" t="s">
        <v>2622</v>
      </c>
      <c r="C3935" s="14" t="n">
        <v>46029</v>
      </c>
      <c r="D3935" s="15" t="n">
        <v>30.12</v>
      </c>
    </row>
    <row r="3936" customFormat="false" ht="15" hidden="false" customHeight="false" outlineLevel="0" collapsed="false">
      <c r="A3936" s="13" t="s">
        <v>5649</v>
      </c>
      <c r="B3936" s="13" t="s">
        <v>2410</v>
      </c>
      <c r="C3936" s="14" t="n">
        <v>46029</v>
      </c>
      <c r="D3936" s="15" t="n">
        <v>55.96</v>
      </c>
    </row>
    <row r="3937" customFormat="false" ht="15" hidden="false" customHeight="false" outlineLevel="0" collapsed="false">
      <c r="A3937" s="13" t="s">
        <v>5650</v>
      </c>
      <c r="B3937" s="13" t="s">
        <v>1293</v>
      </c>
      <c r="C3937" s="14" t="n">
        <v>46029</v>
      </c>
      <c r="D3937" s="15" t="n">
        <v>32.42</v>
      </c>
    </row>
    <row r="3938" customFormat="false" ht="15" hidden="false" customHeight="false" outlineLevel="0" collapsed="false">
      <c r="A3938" s="13" t="s">
        <v>5651</v>
      </c>
      <c r="B3938" s="13" t="s">
        <v>1669</v>
      </c>
      <c r="C3938" s="14" t="n">
        <v>46029</v>
      </c>
      <c r="D3938" s="15" t="n">
        <v>24.68</v>
      </c>
    </row>
    <row r="3939" customFormat="false" ht="15" hidden="false" customHeight="false" outlineLevel="0" collapsed="false">
      <c r="A3939" s="13" t="s">
        <v>5652</v>
      </c>
      <c r="B3939" s="13" t="s">
        <v>2486</v>
      </c>
      <c r="C3939" s="14" t="n">
        <v>46029</v>
      </c>
      <c r="D3939" s="15" t="n">
        <v>33.51</v>
      </c>
    </row>
    <row r="3940" customFormat="false" ht="15" hidden="false" customHeight="false" outlineLevel="0" collapsed="false">
      <c r="A3940" s="13" t="s">
        <v>5653</v>
      </c>
      <c r="B3940" s="13" t="s">
        <v>5654</v>
      </c>
      <c r="C3940" s="14" t="n">
        <v>46029</v>
      </c>
      <c r="D3940" s="15" t="n">
        <v>38.82</v>
      </c>
    </row>
    <row r="3941" customFormat="false" ht="15" hidden="false" customHeight="false" outlineLevel="0" collapsed="false">
      <c r="A3941" s="13" t="s">
        <v>5655</v>
      </c>
      <c r="B3941" s="13" t="s">
        <v>3103</v>
      </c>
      <c r="C3941" s="14" t="n">
        <v>46029</v>
      </c>
      <c r="D3941" s="15" t="n">
        <v>24.03</v>
      </c>
    </row>
    <row r="3942" customFormat="false" ht="15" hidden="false" customHeight="false" outlineLevel="0" collapsed="false">
      <c r="A3942" s="13" t="s">
        <v>5656</v>
      </c>
      <c r="B3942" s="13" t="s">
        <v>5027</v>
      </c>
      <c r="C3942" s="14" t="n">
        <v>46029</v>
      </c>
      <c r="D3942" s="15" t="n">
        <v>79.8</v>
      </c>
    </row>
    <row r="3943" customFormat="false" ht="15" hidden="false" customHeight="false" outlineLevel="0" collapsed="false">
      <c r="A3943" s="13" t="s">
        <v>5657</v>
      </c>
      <c r="B3943" s="13" t="s">
        <v>3907</v>
      </c>
      <c r="C3943" s="14" t="n">
        <v>46029</v>
      </c>
      <c r="D3943" s="15" t="n">
        <v>86.23</v>
      </c>
    </row>
    <row r="3944" customFormat="false" ht="15" hidden="false" customHeight="false" outlineLevel="0" collapsed="false">
      <c r="A3944" s="13" t="s">
        <v>5658</v>
      </c>
      <c r="B3944" s="13" t="s">
        <v>5659</v>
      </c>
      <c r="C3944" s="14" t="n">
        <v>46030</v>
      </c>
      <c r="D3944" s="15" t="n">
        <v>36.46</v>
      </c>
    </row>
    <row r="3945" customFormat="false" ht="15" hidden="false" customHeight="false" outlineLevel="0" collapsed="false">
      <c r="A3945" s="13" t="s">
        <v>5660</v>
      </c>
      <c r="B3945" s="13" t="s">
        <v>5661</v>
      </c>
      <c r="C3945" s="14" t="n">
        <v>46030</v>
      </c>
      <c r="D3945" s="15" t="n">
        <v>33.15</v>
      </c>
    </row>
    <row r="3946" customFormat="false" ht="15" hidden="false" customHeight="false" outlineLevel="0" collapsed="false">
      <c r="A3946" s="13" t="s">
        <v>5662</v>
      </c>
      <c r="B3946" s="13" t="s">
        <v>5663</v>
      </c>
      <c r="C3946" s="14" t="n">
        <v>46030</v>
      </c>
      <c r="D3946" s="15" t="n">
        <v>96.93</v>
      </c>
    </row>
    <row r="3947" customFormat="false" ht="15" hidden="false" customHeight="false" outlineLevel="0" collapsed="false">
      <c r="A3947" s="13" t="s">
        <v>5664</v>
      </c>
      <c r="B3947" s="13" t="s">
        <v>2353</v>
      </c>
      <c r="C3947" s="14" t="n">
        <v>46030</v>
      </c>
      <c r="D3947" s="15" t="n">
        <v>19.05</v>
      </c>
    </row>
    <row r="3948" customFormat="false" ht="15" hidden="false" customHeight="false" outlineLevel="0" collapsed="false">
      <c r="A3948" s="13" t="s">
        <v>5665</v>
      </c>
      <c r="B3948" s="13" t="s">
        <v>4246</v>
      </c>
      <c r="C3948" s="14" t="n">
        <v>46030</v>
      </c>
      <c r="D3948" s="15" t="n">
        <v>31.16</v>
      </c>
    </row>
    <row r="3949" customFormat="false" ht="15" hidden="false" customHeight="false" outlineLevel="0" collapsed="false">
      <c r="A3949" s="13" t="s">
        <v>5666</v>
      </c>
      <c r="B3949" s="13" t="s">
        <v>5667</v>
      </c>
      <c r="C3949" s="14" t="n">
        <v>46030</v>
      </c>
      <c r="D3949" s="15" t="n">
        <v>59.7</v>
      </c>
    </row>
    <row r="3950" customFormat="false" ht="15" hidden="false" customHeight="false" outlineLevel="0" collapsed="false">
      <c r="A3950" s="13" t="s">
        <v>5668</v>
      </c>
      <c r="B3950" s="13" t="s">
        <v>1440</v>
      </c>
      <c r="C3950" s="14" t="n">
        <v>46030</v>
      </c>
      <c r="D3950" s="15" t="n">
        <v>30.53</v>
      </c>
    </row>
    <row r="3951" customFormat="false" ht="15" hidden="false" customHeight="false" outlineLevel="0" collapsed="false">
      <c r="A3951" s="13" t="s">
        <v>5669</v>
      </c>
      <c r="B3951" s="13" t="s">
        <v>1597</v>
      </c>
      <c r="C3951" s="14" t="n">
        <v>46030</v>
      </c>
      <c r="D3951" s="15" t="n">
        <v>34.92</v>
      </c>
    </row>
    <row r="3952" customFormat="false" ht="15" hidden="false" customHeight="false" outlineLevel="0" collapsed="false">
      <c r="A3952" s="13" t="s">
        <v>5670</v>
      </c>
      <c r="B3952" s="13" t="s">
        <v>3209</v>
      </c>
      <c r="C3952" s="14" t="n">
        <v>46030</v>
      </c>
      <c r="D3952" s="15" t="n">
        <v>34.25</v>
      </c>
    </row>
    <row r="3953" customFormat="false" ht="15" hidden="false" customHeight="false" outlineLevel="0" collapsed="false">
      <c r="A3953" s="13" t="s">
        <v>5671</v>
      </c>
      <c r="B3953" s="13" t="s">
        <v>1284</v>
      </c>
      <c r="C3953" s="14" t="n">
        <v>46030</v>
      </c>
      <c r="D3953" s="15" t="n">
        <v>47.04</v>
      </c>
    </row>
    <row r="3954" customFormat="false" ht="15" hidden="false" customHeight="false" outlineLevel="0" collapsed="false">
      <c r="A3954" s="13" t="s">
        <v>5672</v>
      </c>
      <c r="B3954" s="13" t="s">
        <v>452</v>
      </c>
      <c r="C3954" s="14" t="n">
        <v>46030</v>
      </c>
      <c r="D3954" s="15" t="n">
        <v>48.89</v>
      </c>
    </row>
    <row r="3955" customFormat="false" ht="15" hidden="false" customHeight="false" outlineLevel="0" collapsed="false">
      <c r="A3955" s="13" t="s">
        <v>5673</v>
      </c>
      <c r="B3955" s="13" t="s">
        <v>2605</v>
      </c>
      <c r="C3955" s="14" t="n">
        <v>46031</v>
      </c>
      <c r="D3955" s="15" t="n">
        <v>52.69</v>
      </c>
    </row>
    <row r="3956" customFormat="false" ht="15" hidden="false" customHeight="false" outlineLevel="0" collapsed="false">
      <c r="A3956" s="13" t="s">
        <v>5674</v>
      </c>
      <c r="B3956" s="13" t="s">
        <v>5675</v>
      </c>
      <c r="C3956" s="14" t="n">
        <v>46031</v>
      </c>
      <c r="D3956" s="15" t="n">
        <v>31.23</v>
      </c>
    </row>
    <row r="3957" customFormat="false" ht="15" hidden="false" customHeight="false" outlineLevel="0" collapsed="false">
      <c r="A3957" s="13" t="s">
        <v>5676</v>
      </c>
      <c r="B3957" s="13" t="s">
        <v>4267</v>
      </c>
      <c r="C3957" s="14" t="n">
        <v>46031</v>
      </c>
      <c r="D3957" s="15" t="n">
        <v>30.49</v>
      </c>
    </row>
    <row r="3958" customFormat="false" ht="15" hidden="false" customHeight="false" outlineLevel="0" collapsed="false">
      <c r="A3958" s="13" t="s">
        <v>5677</v>
      </c>
      <c r="B3958" s="13" t="s">
        <v>5678</v>
      </c>
      <c r="C3958" s="14" t="n">
        <v>46031</v>
      </c>
      <c r="D3958" s="15" t="n">
        <v>41.02</v>
      </c>
    </row>
    <row r="3959" customFormat="false" ht="15" hidden="false" customHeight="false" outlineLevel="0" collapsed="false">
      <c r="A3959" s="13" t="s">
        <v>5679</v>
      </c>
      <c r="B3959" s="13" t="s">
        <v>1938</v>
      </c>
      <c r="C3959" s="14" t="n">
        <v>46031</v>
      </c>
      <c r="D3959" s="15" t="n">
        <v>85.4</v>
      </c>
    </row>
    <row r="3960" customFormat="false" ht="15" hidden="false" customHeight="false" outlineLevel="0" collapsed="false">
      <c r="A3960" s="13" t="s">
        <v>5680</v>
      </c>
      <c r="B3960" s="13" t="s">
        <v>2518</v>
      </c>
      <c r="C3960" s="14" t="n">
        <v>46031</v>
      </c>
      <c r="D3960" s="15" t="n">
        <v>21.01</v>
      </c>
    </row>
    <row r="3961" customFormat="false" ht="15" hidden="false" customHeight="false" outlineLevel="0" collapsed="false">
      <c r="A3961" s="13" t="s">
        <v>5681</v>
      </c>
      <c r="B3961" s="13" t="s">
        <v>4314</v>
      </c>
      <c r="C3961" s="14" t="n">
        <v>46031</v>
      </c>
      <c r="D3961" s="15" t="n">
        <v>40.23</v>
      </c>
    </row>
    <row r="3962" customFormat="false" ht="15" hidden="false" customHeight="false" outlineLevel="0" collapsed="false">
      <c r="A3962" s="13" t="s">
        <v>5682</v>
      </c>
      <c r="B3962" s="13" t="s">
        <v>2628</v>
      </c>
      <c r="C3962" s="14" t="n">
        <v>46031</v>
      </c>
      <c r="D3962" s="15" t="n">
        <v>40.97</v>
      </c>
    </row>
    <row r="3963" customFormat="false" ht="15" hidden="false" customHeight="false" outlineLevel="0" collapsed="false">
      <c r="A3963" s="13" t="s">
        <v>5683</v>
      </c>
      <c r="B3963" s="13" t="s">
        <v>3805</v>
      </c>
      <c r="C3963" s="14" t="n">
        <v>46032</v>
      </c>
      <c r="D3963" s="15" t="n">
        <v>72.56</v>
      </c>
    </row>
    <row r="3964" customFormat="false" ht="15" hidden="false" customHeight="false" outlineLevel="0" collapsed="false">
      <c r="A3964" s="13" t="s">
        <v>5684</v>
      </c>
      <c r="B3964" s="13" t="s">
        <v>3732</v>
      </c>
      <c r="C3964" s="14" t="n">
        <v>46032</v>
      </c>
      <c r="D3964" s="15" t="n">
        <v>65.78</v>
      </c>
    </row>
    <row r="3965" customFormat="false" ht="15" hidden="false" customHeight="false" outlineLevel="0" collapsed="false">
      <c r="A3965" s="13" t="s">
        <v>5685</v>
      </c>
      <c r="B3965" s="13" t="s">
        <v>629</v>
      </c>
      <c r="C3965" s="14" t="n">
        <v>46032</v>
      </c>
      <c r="D3965" s="15" t="n">
        <v>23.07</v>
      </c>
    </row>
    <row r="3966" customFormat="false" ht="15" hidden="false" customHeight="false" outlineLevel="0" collapsed="false">
      <c r="A3966" s="13" t="s">
        <v>5686</v>
      </c>
      <c r="B3966" s="13" t="s">
        <v>2958</v>
      </c>
      <c r="C3966" s="14" t="n">
        <v>46032</v>
      </c>
      <c r="D3966" s="15" t="n">
        <v>36.67</v>
      </c>
    </row>
    <row r="3967" customFormat="false" ht="15" hidden="false" customHeight="false" outlineLevel="0" collapsed="false">
      <c r="A3967" s="13" t="s">
        <v>5687</v>
      </c>
      <c r="B3967" s="13" t="s">
        <v>5688</v>
      </c>
      <c r="C3967" s="14" t="n">
        <v>46032</v>
      </c>
      <c r="D3967" s="15" t="n">
        <v>25.85</v>
      </c>
    </row>
    <row r="3968" customFormat="false" ht="15" hidden="false" customHeight="false" outlineLevel="0" collapsed="false">
      <c r="A3968" s="13" t="s">
        <v>5689</v>
      </c>
      <c r="B3968" s="13" t="s">
        <v>5690</v>
      </c>
      <c r="C3968" s="14" t="n">
        <v>46032</v>
      </c>
      <c r="D3968" s="15" t="n">
        <v>50.03</v>
      </c>
    </row>
    <row r="3969" customFormat="false" ht="15" hidden="false" customHeight="false" outlineLevel="0" collapsed="false">
      <c r="A3969" s="13" t="s">
        <v>5691</v>
      </c>
      <c r="B3969" s="13" t="s">
        <v>3246</v>
      </c>
      <c r="C3969" s="14" t="n">
        <v>46032</v>
      </c>
      <c r="D3969" s="15" t="n">
        <v>29.68</v>
      </c>
    </row>
    <row r="3970" customFormat="false" ht="15" hidden="false" customHeight="false" outlineLevel="0" collapsed="false">
      <c r="A3970" s="13" t="s">
        <v>5692</v>
      </c>
      <c r="B3970" s="13" t="s">
        <v>5693</v>
      </c>
      <c r="C3970" s="14" t="n">
        <v>46032</v>
      </c>
      <c r="D3970" s="15" t="n">
        <v>27.7</v>
      </c>
    </row>
    <row r="3971" customFormat="false" ht="15" hidden="false" customHeight="false" outlineLevel="0" collapsed="false">
      <c r="A3971" s="13" t="s">
        <v>5694</v>
      </c>
      <c r="B3971" s="13" t="s">
        <v>5695</v>
      </c>
      <c r="C3971" s="14" t="n">
        <v>46032</v>
      </c>
      <c r="D3971" s="15" t="n">
        <v>27.95</v>
      </c>
    </row>
    <row r="3972" customFormat="false" ht="15" hidden="false" customHeight="false" outlineLevel="0" collapsed="false">
      <c r="A3972" s="13" t="s">
        <v>5696</v>
      </c>
      <c r="B3972" s="13" t="s">
        <v>1539</v>
      </c>
      <c r="C3972" s="14" t="n">
        <v>46032</v>
      </c>
      <c r="D3972" s="15" t="n">
        <v>36.85</v>
      </c>
    </row>
    <row r="3973" customFormat="false" ht="15" hidden="false" customHeight="false" outlineLevel="0" collapsed="false">
      <c r="A3973" s="13" t="s">
        <v>5697</v>
      </c>
      <c r="B3973" s="13" t="s">
        <v>5698</v>
      </c>
      <c r="C3973" s="14" t="n">
        <v>46032</v>
      </c>
      <c r="D3973" s="15" t="n">
        <v>22.58</v>
      </c>
    </row>
    <row r="3974" customFormat="false" ht="15" hidden="false" customHeight="false" outlineLevel="0" collapsed="false">
      <c r="A3974" s="13" t="s">
        <v>5699</v>
      </c>
      <c r="B3974" s="13" t="s">
        <v>5700</v>
      </c>
      <c r="C3974" s="14" t="n">
        <v>46032</v>
      </c>
      <c r="D3974" s="15" t="n">
        <v>47.02</v>
      </c>
    </row>
    <row r="3975" customFormat="false" ht="15" hidden="false" customHeight="false" outlineLevel="0" collapsed="false">
      <c r="A3975" s="13" t="s">
        <v>5701</v>
      </c>
      <c r="B3975" s="13" t="s">
        <v>2686</v>
      </c>
      <c r="C3975" s="14" t="n">
        <v>46033</v>
      </c>
      <c r="D3975" s="15" t="n">
        <v>40.16</v>
      </c>
    </row>
    <row r="3976" customFormat="false" ht="15" hidden="false" customHeight="false" outlineLevel="0" collapsed="false">
      <c r="A3976" s="13" t="s">
        <v>5702</v>
      </c>
      <c r="B3976" s="13" t="s">
        <v>5703</v>
      </c>
      <c r="C3976" s="14" t="n">
        <v>46033</v>
      </c>
      <c r="D3976" s="15" t="n">
        <v>70.42</v>
      </c>
    </row>
    <row r="3977" customFormat="false" ht="15" hidden="false" customHeight="false" outlineLevel="0" collapsed="false">
      <c r="A3977" s="13" t="s">
        <v>5704</v>
      </c>
      <c r="B3977" s="13" t="s">
        <v>5705</v>
      </c>
      <c r="C3977" s="14" t="n">
        <v>46033</v>
      </c>
      <c r="D3977" s="15" t="n">
        <v>46.71</v>
      </c>
    </row>
    <row r="3978" customFormat="false" ht="15" hidden="false" customHeight="false" outlineLevel="0" collapsed="false">
      <c r="A3978" s="13" t="s">
        <v>5706</v>
      </c>
      <c r="B3978" s="13" t="s">
        <v>5113</v>
      </c>
      <c r="C3978" s="14" t="n">
        <v>46033</v>
      </c>
      <c r="D3978" s="15" t="n">
        <v>42.57</v>
      </c>
    </row>
    <row r="3979" customFormat="false" ht="15" hidden="false" customHeight="false" outlineLevel="0" collapsed="false">
      <c r="A3979" s="13" t="s">
        <v>5707</v>
      </c>
      <c r="B3979" s="13" t="s">
        <v>5708</v>
      </c>
      <c r="C3979" s="14" t="n">
        <v>46033</v>
      </c>
      <c r="D3979" s="15" t="n">
        <v>36.3</v>
      </c>
    </row>
    <row r="3980" customFormat="false" ht="15" hidden="false" customHeight="false" outlineLevel="0" collapsed="false">
      <c r="A3980" s="13" t="s">
        <v>5709</v>
      </c>
      <c r="B3980" s="13" t="s">
        <v>5710</v>
      </c>
      <c r="C3980" s="14" t="n">
        <v>46033</v>
      </c>
      <c r="D3980" s="15" t="n">
        <v>22.31</v>
      </c>
    </row>
    <row r="3981" customFormat="false" ht="15" hidden="false" customHeight="false" outlineLevel="0" collapsed="false">
      <c r="A3981" s="13" t="s">
        <v>5711</v>
      </c>
      <c r="B3981" s="13" t="s">
        <v>4144</v>
      </c>
      <c r="C3981" s="14" t="n">
        <v>46033</v>
      </c>
      <c r="D3981" s="15" t="n">
        <v>55.33</v>
      </c>
    </row>
    <row r="3982" customFormat="false" ht="15" hidden="false" customHeight="false" outlineLevel="0" collapsed="false">
      <c r="A3982" s="13" t="s">
        <v>5712</v>
      </c>
      <c r="B3982" s="13" t="s">
        <v>2880</v>
      </c>
      <c r="C3982" s="14" t="n">
        <v>46033</v>
      </c>
      <c r="D3982" s="15" t="n">
        <v>81.11</v>
      </c>
    </row>
    <row r="3983" customFormat="false" ht="15" hidden="false" customHeight="false" outlineLevel="0" collapsed="false">
      <c r="A3983" s="13" t="s">
        <v>5713</v>
      </c>
      <c r="B3983" s="13" t="s">
        <v>5714</v>
      </c>
      <c r="C3983" s="14" t="n">
        <v>46033</v>
      </c>
      <c r="D3983" s="15" t="n">
        <v>61.41</v>
      </c>
    </row>
    <row r="3984" customFormat="false" ht="15" hidden="false" customHeight="false" outlineLevel="0" collapsed="false">
      <c r="A3984" s="13" t="s">
        <v>5715</v>
      </c>
      <c r="B3984" s="13" t="s">
        <v>5716</v>
      </c>
      <c r="C3984" s="14" t="n">
        <v>46033</v>
      </c>
      <c r="D3984" s="15" t="n">
        <v>16.44</v>
      </c>
    </row>
    <row r="3985" customFormat="false" ht="15" hidden="false" customHeight="false" outlineLevel="0" collapsed="false">
      <c r="A3985" s="13" t="s">
        <v>5717</v>
      </c>
      <c r="B3985" s="13" t="s">
        <v>1266</v>
      </c>
      <c r="C3985" s="14" t="n">
        <v>46033</v>
      </c>
      <c r="D3985" s="15" t="n">
        <v>41.35</v>
      </c>
    </row>
    <row r="3986" customFormat="false" ht="15" hidden="false" customHeight="false" outlineLevel="0" collapsed="false">
      <c r="A3986" s="13" t="s">
        <v>5718</v>
      </c>
      <c r="B3986" s="13" t="s">
        <v>5719</v>
      </c>
      <c r="C3986" s="14" t="n">
        <v>46034</v>
      </c>
      <c r="D3986" s="15" t="n">
        <v>20.05</v>
      </c>
    </row>
    <row r="3987" customFormat="false" ht="15" hidden="false" customHeight="false" outlineLevel="0" collapsed="false">
      <c r="A3987" s="13" t="s">
        <v>5720</v>
      </c>
      <c r="B3987" s="13" t="s">
        <v>697</v>
      </c>
      <c r="C3987" s="14" t="n">
        <v>46034</v>
      </c>
      <c r="D3987" s="15" t="n">
        <v>52.97</v>
      </c>
    </row>
    <row r="3988" customFormat="false" ht="15" hidden="false" customHeight="false" outlineLevel="0" collapsed="false">
      <c r="A3988" s="13" t="s">
        <v>5721</v>
      </c>
      <c r="B3988" s="13" t="s">
        <v>5722</v>
      </c>
      <c r="C3988" s="14" t="n">
        <v>46034</v>
      </c>
      <c r="D3988" s="15" t="n">
        <v>59.75</v>
      </c>
    </row>
    <row r="3989" customFormat="false" ht="15" hidden="false" customHeight="false" outlineLevel="0" collapsed="false">
      <c r="A3989" s="13" t="s">
        <v>5723</v>
      </c>
      <c r="B3989" s="13" t="s">
        <v>3761</v>
      </c>
      <c r="C3989" s="14" t="n">
        <v>46034</v>
      </c>
      <c r="D3989" s="15" t="n">
        <v>25.56</v>
      </c>
    </row>
    <row r="3990" customFormat="false" ht="15" hidden="false" customHeight="false" outlineLevel="0" collapsed="false">
      <c r="A3990" s="13" t="s">
        <v>5724</v>
      </c>
      <c r="B3990" s="13" t="s">
        <v>5725</v>
      </c>
      <c r="C3990" s="14" t="n">
        <v>46034</v>
      </c>
      <c r="D3990" s="15" t="n">
        <v>25.39</v>
      </c>
    </row>
    <row r="3991" customFormat="false" ht="15" hidden="false" customHeight="false" outlineLevel="0" collapsed="false">
      <c r="A3991" s="13" t="s">
        <v>5726</v>
      </c>
      <c r="B3991" s="13" t="s">
        <v>5727</v>
      </c>
      <c r="C3991" s="14" t="n">
        <v>46034</v>
      </c>
      <c r="D3991" s="15" t="n">
        <v>112.52</v>
      </c>
    </row>
    <row r="3992" customFormat="false" ht="15" hidden="false" customHeight="false" outlineLevel="0" collapsed="false">
      <c r="A3992" s="13" t="s">
        <v>5728</v>
      </c>
      <c r="B3992" s="13" t="s">
        <v>5729</v>
      </c>
      <c r="C3992" s="14" t="n">
        <v>46034</v>
      </c>
      <c r="D3992" s="15" t="n">
        <v>51.08</v>
      </c>
    </row>
    <row r="3993" customFormat="false" ht="15" hidden="false" customHeight="false" outlineLevel="0" collapsed="false">
      <c r="A3993" s="13" t="s">
        <v>5730</v>
      </c>
      <c r="B3993" s="13" t="s">
        <v>5731</v>
      </c>
      <c r="C3993" s="14" t="n">
        <v>46034</v>
      </c>
      <c r="D3993" s="15" t="n">
        <v>30.31</v>
      </c>
    </row>
    <row r="3994" customFormat="false" ht="15" hidden="false" customHeight="false" outlineLevel="0" collapsed="false">
      <c r="A3994" s="13" t="s">
        <v>5732</v>
      </c>
      <c r="B3994" s="13" t="s">
        <v>5733</v>
      </c>
      <c r="C3994" s="14" t="n">
        <v>46034</v>
      </c>
      <c r="D3994" s="15" t="n">
        <v>25.78</v>
      </c>
    </row>
    <row r="3995" customFormat="false" ht="15" hidden="false" customHeight="false" outlineLevel="0" collapsed="false">
      <c r="A3995" s="13" t="s">
        <v>5734</v>
      </c>
      <c r="B3995" s="13" t="s">
        <v>4594</v>
      </c>
      <c r="C3995" s="14" t="n">
        <v>46034</v>
      </c>
      <c r="D3995" s="15" t="n">
        <v>33.19</v>
      </c>
    </row>
    <row r="3996" customFormat="false" ht="15" hidden="false" customHeight="false" outlineLevel="0" collapsed="false">
      <c r="A3996" s="13" t="s">
        <v>5735</v>
      </c>
      <c r="B3996" s="13" t="s">
        <v>2364</v>
      </c>
      <c r="C3996" s="14" t="n">
        <v>46035</v>
      </c>
      <c r="D3996" s="15" t="n">
        <v>54.14</v>
      </c>
    </row>
    <row r="3997" customFormat="false" ht="15" hidden="false" customHeight="false" outlineLevel="0" collapsed="false">
      <c r="A3997" s="13" t="s">
        <v>5736</v>
      </c>
      <c r="B3997" s="13" t="s">
        <v>5737</v>
      </c>
      <c r="C3997" s="14" t="n">
        <v>46035</v>
      </c>
      <c r="D3997" s="15" t="n">
        <v>28.81</v>
      </c>
    </row>
    <row r="3998" customFormat="false" ht="15" hidden="false" customHeight="false" outlineLevel="0" collapsed="false">
      <c r="A3998" s="13" t="s">
        <v>5738</v>
      </c>
      <c r="B3998" s="13" t="s">
        <v>1680</v>
      </c>
      <c r="C3998" s="14" t="n">
        <v>46035</v>
      </c>
      <c r="D3998" s="15" t="n">
        <v>45.98</v>
      </c>
    </row>
    <row r="3999" customFormat="false" ht="15" hidden="false" customHeight="false" outlineLevel="0" collapsed="false">
      <c r="A3999" s="13" t="s">
        <v>5739</v>
      </c>
      <c r="B3999" s="13" t="s">
        <v>618</v>
      </c>
      <c r="C3999" s="14" t="n">
        <v>46035</v>
      </c>
      <c r="D3999" s="15" t="n">
        <v>39.29</v>
      </c>
    </row>
    <row r="4000" customFormat="false" ht="15" hidden="false" customHeight="false" outlineLevel="0" collapsed="false">
      <c r="A4000" s="13" t="s">
        <v>5740</v>
      </c>
      <c r="B4000" s="13" t="s">
        <v>3010</v>
      </c>
      <c r="C4000" s="14" t="n">
        <v>46035</v>
      </c>
      <c r="D4000" s="15" t="n">
        <v>40.34</v>
      </c>
    </row>
    <row r="4001" customFormat="false" ht="15" hidden="false" customHeight="false" outlineLevel="0" collapsed="false">
      <c r="A4001" s="13" t="s">
        <v>5741</v>
      </c>
      <c r="B4001" s="13" t="s">
        <v>5742</v>
      </c>
      <c r="C4001" s="14" t="n">
        <v>46035</v>
      </c>
      <c r="D4001" s="15" t="n">
        <v>129.4</v>
      </c>
    </row>
    <row r="4002" customFormat="false" ht="15" hidden="false" customHeight="false" outlineLevel="0" collapsed="false">
      <c r="A4002" s="13" t="s">
        <v>5743</v>
      </c>
      <c r="B4002" s="13" t="s">
        <v>3886</v>
      </c>
      <c r="C4002" s="14" t="n">
        <v>46036</v>
      </c>
      <c r="D4002" s="15" t="n">
        <v>18.54</v>
      </c>
    </row>
    <row r="4003" customFormat="false" ht="15" hidden="false" customHeight="false" outlineLevel="0" collapsed="false">
      <c r="A4003" s="13" t="s">
        <v>5744</v>
      </c>
      <c r="B4003" s="13" t="s">
        <v>58</v>
      </c>
      <c r="C4003" s="14" t="n">
        <v>46036</v>
      </c>
      <c r="D4003" s="15" t="n">
        <v>29.06</v>
      </c>
    </row>
    <row r="4004" customFormat="false" ht="15" hidden="false" customHeight="false" outlineLevel="0" collapsed="false">
      <c r="A4004" s="13" t="s">
        <v>5745</v>
      </c>
      <c r="B4004" s="13" t="s">
        <v>5746</v>
      </c>
      <c r="C4004" s="14" t="n">
        <v>46036</v>
      </c>
      <c r="D4004" s="15" t="n">
        <v>56.11</v>
      </c>
    </row>
    <row r="4005" customFormat="false" ht="15" hidden="false" customHeight="false" outlineLevel="0" collapsed="false">
      <c r="A4005" s="13" t="s">
        <v>5747</v>
      </c>
      <c r="B4005" s="13" t="s">
        <v>5748</v>
      </c>
      <c r="C4005" s="14" t="n">
        <v>46036</v>
      </c>
      <c r="D4005" s="15" t="n">
        <v>36.85</v>
      </c>
    </row>
    <row r="4006" customFormat="false" ht="15" hidden="false" customHeight="false" outlineLevel="0" collapsed="false">
      <c r="A4006" s="13" t="s">
        <v>5749</v>
      </c>
      <c r="B4006" s="13" t="s">
        <v>824</v>
      </c>
      <c r="C4006" s="14" t="n">
        <v>46036</v>
      </c>
      <c r="D4006" s="15" t="n">
        <v>71.3</v>
      </c>
    </row>
    <row r="4007" customFormat="false" ht="15" hidden="false" customHeight="false" outlineLevel="0" collapsed="false">
      <c r="A4007" s="13" t="s">
        <v>5750</v>
      </c>
      <c r="B4007" s="13" t="s">
        <v>5751</v>
      </c>
      <c r="C4007" s="14" t="n">
        <v>46036</v>
      </c>
      <c r="D4007" s="15" t="n">
        <v>46.61</v>
      </c>
    </row>
    <row r="4008" customFormat="false" ht="15" hidden="false" customHeight="false" outlineLevel="0" collapsed="false">
      <c r="A4008" s="13" t="s">
        <v>5752</v>
      </c>
      <c r="B4008" s="13" t="s">
        <v>2554</v>
      </c>
      <c r="C4008" s="14" t="n">
        <v>46036</v>
      </c>
      <c r="D4008" s="15" t="n">
        <v>51.92</v>
      </c>
    </row>
    <row r="4009" customFormat="false" ht="15" hidden="false" customHeight="false" outlineLevel="0" collapsed="false">
      <c r="A4009" s="13" t="s">
        <v>5753</v>
      </c>
      <c r="B4009" s="13" t="s">
        <v>4131</v>
      </c>
      <c r="C4009" s="14" t="n">
        <v>46036</v>
      </c>
      <c r="D4009" s="15" t="n">
        <v>19.23</v>
      </c>
    </row>
    <row r="4010" customFormat="false" ht="15" hidden="false" customHeight="false" outlineLevel="0" collapsed="false">
      <c r="A4010" s="13" t="s">
        <v>5754</v>
      </c>
      <c r="B4010" s="13" t="s">
        <v>188</v>
      </c>
      <c r="C4010" s="14" t="n">
        <v>46036</v>
      </c>
      <c r="D4010" s="15" t="n">
        <v>48.72</v>
      </c>
    </row>
    <row r="4011" customFormat="false" ht="15" hidden="false" customHeight="false" outlineLevel="0" collapsed="false">
      <c r="A4011" s="13" t="s">
        <v>5755</v>
      </c>
      <c r="B4011" s="13" t="s">
        <v>4213</v>
      </c>
      <c r="C4011" s="14" t="n">
        <v>46036</v>
      </c>
      <c r="D4011" s="15" t="n">
        <v>23.28</v>
      </c>
    </row>
    <row r="4012" customFormat="false" ht="15" hidden="false" customHeight="false" outlineLevel="0" collapsed="false">
      <c r="A4012" s="13" t="s">
        <v>5756</v>
      </c>
      <c r="B4012" s="13" t="s">
        <v>2782</v>
      </c>
      <c r="C4012" s="14" t="n">
        <v>46036</v>
      </c>
      <c r="D4012" s="15" t="n">
        <v>40.39</v>
      </c>
    </row>
    <row r="4013" customFormat="false" ht="15" hidden="false" customHeight="false" outlineLevel="0" collapsed="false">
      <c r="A4013" s="13" t="s">
        <v>5757</v>
      </c>
      <c r="B4013" s="13" t="s">
        <v>5758</v>
      </c>
      <c r="C4013" s="14" t="n">
        <v>46036</v>
      </c>
      <c r="D4013" s="15" t="n">
        <v>34.19</v>
      </c>
    </row>
    <row r="4014" customFormat="false" ht="15" hidden="false" customHeight="false" outlineLevel="0" collapsed="false">
      <c r="A4014" s="13" t="s">
        <v>5759</v>
      </c>
      <c r="B4014" s="13" t="s">
        <v>2190</v>
      </c>
      <c r="C4014" s="14" t="n">
        <v>46036</v>
      </c>
      <c r="D4014" s="15" t="n">
        <v>31.77</v>
      </c>
    </row>
    <row r="4015" customFormat="false" ht="15" hidden="false" customHeight="false" outlineLevel="0" collapsed="false">
      <c r="A4015" s="13" t="s">
        <v>5760</v>
      </c>
      <c r="B4015" s="13" t="s">
        <v>198</v>
      </c>
      <c r="C4015" s="14" t="n">
        <v>46037</v>
      </c>
      <c r="D4015" s="15" t="n">
        <v>31.35</v>
      </c>
    </row>
    <row r="4016" customFormat="false" ht="15" hidden="false" customHeight="false" outlineLevel="0" collapsed="false">
      <c r="A4016" s="13" t="s">
        <v>5761</v>
      </c>
      <c r="B4016" s="13" t="s">
        <v>5003</v>
      </c>
      <c r="C4016" s="14" t="n">
        <v>46037</v>
      </c>
      <c r="D4016" s="15" t="n">
        <v>21.27</v>
      </c>
    </row>
    <row r="4017" customFormat="false" ht="15" hidden="false" customHeight="false" outlineLevel="0" collapsed="false">
      <c r="A4017" s="13" t="s">
        <v>5762</v>
      </c>
      <c r="B4017" s="13" t="s">
        <v>2239</v>
      </c>
      <c r="C4017" s="14" t="n">
        <v>46037</v>
      </c>
      <c r="D4017" s="15" t="n">
        <v>49.11</v>
      </c>
    </row>
    <row r="4018" customFormat="false" ht="15" hidden="false" customHeight="false" outlineLevel="0" collapsed="false">
      <c r="A4018" s="13" t="s">
        <v>5763</v>
      </c>
      <c r="B4018" s="13" t="s">
        <v>1595</v>
      </c>
      <c r="C4018" s="14" t="n">
        <v>46037</v>
      </c>
      <c r="D4018" s="15" t="n">
        <v>30.23</v>
      </c>
    </row>
    <row r="4019" customFormat="false" ht="15" hidden="false" customHeight="false" outlineLevel="0" collapsed="false">
      <c r="A4019" s="13" t="s">
        <v>5764</v>
      </c>
      <c r="B4019" s="13" t="s">
        <v>3832</v>
      </c>
      <c r="C4019" s="14" t="n">
        <v>46037</v>
      </c>
      <c r="D4019" s="15" t="n">
        <v>54.6</v>
      </c>
    </row>
    <row r="4020" customFormat="false" ht="15" hidden="false" customHeight="false" outlineLevel="0" collapsed="false">
      <c r="A4020" s="13" t="s">
        <v>5765</v>
      </c>
      <c r="B4020" s="13" t="s">
        <v>5766</v>
      </c>
      <c r="C4020" s="14" t="n">
        <v>46037</v>
      </c>
      <c r="D4020" s="15" t="n">
        <v>28.11</v>
      </c>
    </row>
    <row r="4021" customFormat="false" ht="15" hidden="false" customHeight="false" outlineLevel="0" collapsed="false">
      <c r="A4021" s="13" t="s">
        <v>5767</v>
      </c>
      <c r="B4021" s="13" t="s">
        <v>364</v>
      </c>
      <c r="C4021" s="14" t="n">
        <v>46037</v>
      </c>
      <c r="D4021" s="15" t="n">
        <v>31.76</v>
      </c>
    </row>
    <row r="4022" customFormat="false" ht="15" hidden="false" customHeight="false" outlineLevel="0" collapsed="false">
      <c r="A4022" s="13" t="s">
        <v>5768</v>
      </c>
      <c r="B4022" s="13" t="s">
        <v>3299</v>
      </c>
      <c r="C4022" s="14" t="n">
        <v>46037</v>
      </c>
      <c r="D4022" s="15" t="n">
        <v>22.11</v>
      </c>
    </row>
    <row r="4023" customFormat="false" ht="15" hidden="false" customHeight="false" outlineLevel="0" collapsed="false">
      <c r="A4023" s="13" t="s">
        <v>5769</v>
      </c>
      <c r="B4023" s="13" t="s">
        <v>2478</v>
      </c>
      <c r="C4023" s="14" t="n">
        <v>46038</v>
      </c>
      <c r="D4023" s="15" t="n">
        <v>43.15</v>
      </c>
    </row>
    <row r="4024" customFormat="false" ht="15" hidden="false" customHeight="false" outlineLevel="0" collapsed="false">
      <c r="A4024" s="13" t="s">
        <v>5770</v>
      </c>
      <c r="B4024" s="13" t="s">
        <v>5771</v>
      </c>
      <c r="C4024" s="14" t="n">
        <v>46038</v>
      </c>
      <c r="D4024" s="15" t="n">
        <v>45.99</v>
      </c>
    </row>
    <row r="4025" customFormat="false" ht="15" hidden="false" customHeight="false" outlineLevel="0" collapsed="false">
      <c r="A4025" s="13" t="s">
        <v>5772</v>
      </c>
      <c r="B4025" s="13" t="s">
        <v>5773</v>
      </c>
      <c r="C4025" s="14" t="n">
        <v>46038</v>
      </c>
      <c r="D4025" s="15" t="n">
        <v>23.75</v>
      </c>
    </row>
    <row r="4026" customFormat="false" ht="15" hidden="false" customHeight="false" outlineLevel="0" collapsed="false">
      <c r="A4026" s="13" t="s">
        <v>5774</v>
      </c>
      <c r="B4026" s="13" t="s">
        <v>3595</v>
      </c>
      <c r="C4026" s="14" t="n">
        <v>46038</v>
      </c>
      <c r="D4026" s="15" t="n">
        <v>18.41</v>
      </c>
    </row>
    <row r="4027" customFormat="false" ht="15" hidden="false" customHeight="false" outlineLevel="0" collapsed="false">
      <c r="A4027" s="13" t="s">
        <v>5775</v>
      </c>
      <c r="B4027" s="13" t="s">
        <v>5776</v>
      </c>
      <c r="C4027" s="14" t="n">
        <v>46038</v>
      </c>
      <c r="D4027" s="15" t="n">
        <v>31.88</v>
      </c>
    </row>
    <row r="4028" customFormat="false" ht="15" hidden="false" customHeight="false" outlineLevel="0" collapsed="false">
      <c r="A4028" s="13" t="s">
        <v>5777</v>
      </c>
      <c r="B4028" s="13" t="s">
        <v>5778</v>
      </c>
      <c r="C4028" s="14" t="n">
        <v>46038</v>
      </c>
      <c r="D4028" s="15" t="n">
        <v>32.01</v>
      </c>
    </row>
    <row r="4029" customFormat="false" ht="15" hidden="false" customHeight="false" outlineLevel="0" collapsed="false">
      <c r="A4029" s="13" t="s">
        <v>5779</v>
      </c>
      <c r="B4029" s="13" t="s">
        <v>2939</v>
      </c>
      <c r="C4029" s="14" t="n">
        <v>46038</v>
      </c>
      <c r="D4029" s="15" t="n">
        <v>72.87</v>
      </c>
    </row>
    <row r="4030" customFormat="false" ht="15" hidden="false" customHeight="false" outlineLevel="0" collapsed="false">
      <c r="A4030" s="13" t="s">
        <v>5780</v>
      </c>
      <c r="B4030" s="13" t="s">
        <v>2199</v>
      </c>
      <c r="C4030" s="14" t="n">
        <v>46038</v>
      </c>
      <c r="D4030" s="15" t="n">
        <v>55.57</v>
      </c>
    </row>
    <row r="4031" customFormat="false" ht="15" hidden="false" customHeight="false" outlineLevel="0" collapsed="false">
      <c r="A4031" s="13" t="s">
        <v>5781</v>
      </c>
      <c r="B4031" s="13" t="s">
        <v>4790</v>
      </c>
      <c r="C4031" s="14" t="n">
        <v>46038</v>
      </c>
      <c r="D4031" s="15" t="n">
        <v>37.13</v>
      </c>
    </row>
    <row r="4032" customFormat="false" ht="15" hidden="false" customHeight="false" outlineLevel="0" collapsed="false">
      <c r="A4032" s="13" t="s">
        <v>5782</v>
      </c>
      <c r="B4032" s="13" t="s">
        <v>4853</v>
      </c>
      <c r="C4032" s="14" t="n">
        <v>46038</v>
      </c>
      <c r="D4032" s="15" t="n">
        <v>34.18</v>
      </c>
    </row>
    <row r="4033" customFormat="false" ht="15" hidden="false" customHeight="false" outlineLevel="0" collapsed="false">
      <c r="A4033" s="13" t="s">
        <v>5783</v>
      </c>
      <c r="B4033" s="13" t="s">
        <v>2753</v>
      </c>
      <c r="C4033" s="14" t="n">
        <v>46038</v>
      </c>
      <c r="D4033" s="15" t="n">
        <v>47.48</v>
      </c>
    </row>
    <row r="4034" customFormat="false" ht="15" hidden="false" customHeight="false" outlineLevel="0" collapsed="false">
      <c r="A4034" s="13" t="s">
        <v>5784</v>
      </c>
      <c r="B4034" s="13" t="s">
        <v>4201</v>
      </c>
      <c r="C4034" s="14" t="n">
        <v>46039</v>
      </c>
      <c r="D4034" s="15" t="n">
        <v>27</v>
      </c>
    </row>
    <row r="4035" customFormat="false" ht="15" hidden="false" customHeight="false" outlineLevel="0" collapsed="false">
      <c r="A4035" s="13" t="s">
        <v>5785</v>
      </c>
      <c r="B4035" s="13" t="s">
        <v>3634</v>
      </c>
      <c r="C4035" s="14" t="n">
        <v>46039</v>
      </c>
      <c r="D4035" s="15" t="n">
        <v>55.15</v>
      </c>
    </row>
    <row r="4036" customFormat="false" ht="15" hidden="false" customHeight="false" outlineLevel="0" collapsed="false">
      <c r="A4036" s="13" t="s">
        <v>5786</v>
      </c>
      <c r="B4036" s="13" t="s">
        <v>5018</v>
      </c>
      <c r="C4036" s="14" t="n">
        <v>46039</v>
      </c>
      <c r="D4036" s="15" t="n">
        <v>24.8</v>
      </c>
    </row>
    <row r="4037" customFormat="false" ht="15" hidden="false" customHeight="false" outlineLevel="0" collapsed="false">
      <c r="A4037" s="13" t="s">
        <v>5787</v>
      </c>
      <c r="B4037" s="13" t="s">
        <v>5788</v>
      </c>
      <c r="C4037" s="14" t="n">
        <v>46039</v>
      </c>
      <c r="D4037" s="15" t="n">
        <v>54.51</v>
      </c>
    </row>
    <row r="4038" customFormat="false" ht="15" hidden="false" customHeight="false" outlineLevel="0" collapsed="false">
      <c r="A4038" s="13" t="s">
        <v>5789</v>
      </c>
      <c r="B4038" s="13" t="s">
        <v>5462</v>
      </c>
      <c r="C4038" s="14" t="n">
        <v>46039</v>
      </c>
      <c r="D4038" s="15" t="n">
        <v>36.38</v>
      </c>
    </row>
    <row r="4039" customFormat="false" ht="15" hidden="false" customHeight="false" outlineLevel="0" collapsed="false">
      <c r="A4039" s="13" t="s">
        <v>5790</v>
      </c>
      <c r="B4039" s="13" t="s">
        <v>510</v>
      </c>
      <c r="C4039" s="14" t="n">
        <v>46039</v>
      </c>
      <c r="D4039" s="15" t="n">
        <v>23.54</v>
      </c>
    </row>
    <row r="4040" customFormat="false" ht="15" hidden="false" customHeight="false" outlineLevel="0" collapsed="false">
      <c r="A4040" s="13" t="s">
        <v>5791</v>
      </c>
      <c r="B4040" s="13" t="s">
        <v>1017</v>
      </c>
      <c r="C4040" s="14" t="n">
        <v>46039</v>
      </c>
      <c r="D4040" s="15" t="n">
        <v>39.15</v>
      </c>
    </row>
    <row r="4041" customFormat="false" ht="15" hidden="false" customHeight="false" outlineLevel="0" collapsed="false">
      <c r="A4041" s="13" t="s">
        <v>5792</v>
      </c>
      <c r="B4041" s="13" t="s">
        <v>3615</v>
      </c>
      <c r="C4041" s="14" t="n">
        <v>46039</v>
      </c>
      <c r="D4041" s="15" t="n">
        <v>51.88</v>
      </c>
    </row>
    <row r="4042" customFormat="false" ht="15" hidden="false" customHeight="false" outlineLevel="0" collapsed="false">
      <c r="A4042" s="13" t="s">
        <v>5793</v>
      </c>
      <c r="B4042" s="13" t="s">
        <v>3401</v>
      </c>
      <c r="C4042" s="14" t="n">
        <v>46039</v>
      </c>
      <c r="D4042" s="15" t="n">
        <v>74.71</v>
      </c>
    </row>
    <row r="4043" customFormat="false" ht="15" hidden="false" customHeight="false" outlineLevel="0" collapsed="false">
      <c r="A4043" s="13" t="s">
        <v>5794</v>
      </c>
      <c r="B4043" s="13" t="s">
        <v>5795</v>
      </c>
      <c r="C4043" s="14" t="n">
        <v>46040</v>
      </c>
      <c r="D4043" s="15" t="n">
        <v>79.22</v>
      </c>
    </row>
    <row r="4044" customFormat="false" ht="15" hidden="false" customHeight="false" outlineLevel="0" collapsed="false">
      <c r="A4044" s="13" t="s">
        <v>5796</v>
      </c>
      <c r="B4044" s="13" t="s">
        <v>3653</v>
      </c>
      <c r="C4044" s="14" t="n">
        <v>46040</v>
      </c>
      <c r="D4044" s="15" t="n">
        <v>29.97</v>
      </c>
    </row>
    <row r="4045" customFormat="false" ht="15" hidden="false" customHeight="false" outlineLevel="0" collapsed="false">
      <c r="A4045" s="13" t="s">
        <v>5797</v>
      </c>
      <c r="B4045" s="13" t="s">
        <v>682</v>
      </c>
      <c r="C4045" s="14" t="n">
        <v>46040</v>
      </c>
      <c r="D4045" s="15" t="n">
        <v>33.62</v>
      </c>
    </row>
    <row r="4046" customFormat="false" ht="15" hidden="false" customHeight="false" outlineLevel="0" collapsed="false">
      <c r="A4046" s="13" t="s">
        <v>5798</v>
      </c>
      <c r="B4046" s="13" t="s">
        <v>1082</v>
      </c>
      <c r="C4046" s="14" t="n">
        <v>46040</v>
      </c>
      <c r="D4046" s="15" t="n">
        <v>27.82</v>
      </c>
    </row>
    <row r="4047" customFormat="false" ht="15" hidden="false" customHeight="false" outlineLevel="0" collapsed="false">
      <c r="A4047" s="13" t="s">
        <v>5799</v>
      </c>
      <c r="B4047" s="13" t="s">
        <v>1645</v>
      </c>
      <c r="C4047" s="14" t="n">
        <v>46040</v>
      </c>
      <c r="D4047" s="15" t="n">
        <v>46.5</v>
      </c>
    </row>
    <row r="4048" customFormat="false" ht="15" hidden="false" customHeight="false" outlineLevel="0" collapsed="false">
      <c r="A4048" s="13" t="s">
        <v>5800</v>
      </c>
      <c r="B4048" s="13" t="s">
        <v>970</v>
      </c>
      <c r="C4048" s="14" t="n">
        <v>46040</v>
      </c>
      <c r="D4048" s="15" t="n">
        <v>29.24</v>
      </c>
    </row>
    <row r="4049" customFormat="false" ht="15" hidden="false" customHeight="false" outlineLevel="0" collapsed="false">
      <c r="A4049" s="13" t="s">
        <v>5801</v>
      </c>
      <c r="B4049" s="13" t="s">
        <v>3812</v>
      </c>
      <c r="C4049" s="14" t="n">
        <v>46040</v>
      </c>
      <c r="D4049" s="15" t="n">
        <v>24.96</v>
      </c>
    </row>
    <row r="4050" customFormat="false" ht="15" hidden="false" customHeight="false" outlineLevel="0" collapsed="false">
      <c r="A4050" s="13" t="s">
        <v>5802</v>
      </c>
      <c r="B4050" s="13" t="s">
        <v>4619</v>
      </c>
      <c r="C4050" s="14" t="n">
        <v>46040</v>
      </c>
      <c r="D4050" s="15" t="n">
        <v>30.19</v>
      </c>
    </row>
    <row r="4051" customFormat="false" ht="15" hidden="false" customHeight="false" outlineLevel="0" collapsed="false">
      <c r="A4051" s="13" t="s">
        <v>5803</v>
      </c>
      <c r="B4051" s="13" t="s">
        <v>2546</v>
      </c>
      <c r="C4051" s="14" t="n">
        <v>46040</v>
      </c>
      <c r="D4051" s="15" t="n">
        <v>44.12</v>
      </c>
    </row>
    <row r="4052" customFormat="false" ht="15" hidden="false" customHeight="false" outlineLevel="0" collapsed="false">
      <c r="A4052" s="13" t="s">
        <v>5804</v>
      </c>
      <c r="B4052" s="13" t="s">
        <v>2786</v>
      </c>
      <c r="C4052" s="14" t="n">
        <v>46040</v>
      </c>
      <c r="D4052" s="15" t="n">
        <v>32.68</v>
      </c>
    </row>
    <row r="4053" customFormat="false" ht="15" hidden="false" customHeight="false" outlineLevel="0" collapsed="false">
      <c r="A4053" s="13" t="s">
        <v>5805</v>
      </c>
      <c r="B4053" s="13" t="s">
        <v>5806</v>
      </c>
      <c r="C4053" s="14" t="n">
        <v>46040</v>
      </c>
      <c r="D4053" s="15" t="n">
        <v>30.74</v>
      </c>
    </row>
    <row r="4054" customFormat="false" ht="15" hidden="false" customHeight="false" outlineLevel="0" collapsed="false">
      <c r="A4054" s="13" t="s">
        <v>5807</v>
      </c>
      <c r="B4054" s="13" t="s">
        <v>452</v>
      </c>
      <c r="C4054" s="14" t="n">
        <v>46040</v>
      </c>
      <c r="D4054" s="15" t="n">
        <v>64.41</v>
      </c>
    </row>
    <row r="4055" customFormat="false" ht="15" hidden="false" customHeight="false" outlineLevel="0" collapsed="false">
      <c r="A4055" s="13" t="s">
        <v>5808</v>
      </c>
      <c r="B4055" s="13" t="s">
        <v>5809</v>
      </c>
      <c r="C4055" s="14" t="n">
        <v>46041</v>
      </c>
      <c r="D4055" s="15" t="n">
        <v>24.8</v>
      </c>
    </row>
    <row r="4056" customFormat="false" ht="15" hidden="false" customHeight="false" outlineLevel="0" collapsed="false">
      <c r="A4056" s="13" t="s">
        <v>5810</v>
      </c>
      <c r="B4056" s="13" t="s">
        <v>5811</v>
      </c>
      <c r="C4056" s="14" t="n">
        <v>46041</v>
      </c>
      <c r="D4056" s="15" t="n">
        <v>26.12</v>
      </c>
    </row>
    <row r="4057" customFormat="false" ht="15" hidden="false" customHeight="false" outlineLevel="0" collapsed="false">
      <c r="A4057" s="13" t="s">
        <v>5812</v>
      </c>
      <c r="B4057" s="13" t="s">
        <v>138</v>
      </c>
      <c r="C4057" s="14" t="n">
        <v>46041</v>
      </c>
      <c r="D4057" s="15" t="n">
        <v>55.21</v>
      </c>
    </row>
    <row r="4058" customFormat="false" ht="15" hidden="false" customHeight="false" outlineLevel="0" collapsed="false">
      <c r="A4058" s="13" t="s">
        <v>5813</v>
      </c>
      <c r="B4058" s="13" t="s">
        <v>2410</v>
      </c>
      <c r="C4058" s="14" t="n">
        <v>46041</v>
      </c>
      <c r="D4058" s="15" t="n">
        <v>38.68</v>
      </c>
    </row>
    <row r="4059" customFormat="false" ht="15" hidden="false" customHeight="false" outlineLevel="0" collapsed="false">
      <c r="A4059" s="13" t="s">
        <v>5814</v>
      </c>
      <c r="B4059" s="13" t="s">
        <v>5815</v>
      </c>
      <c r="C4059" s="14" t="n">
        <v>46041</v>
      </c>
      <c r="D4059" s="15" t="n">
        <v>35.2</v>
      </c>
    </row>
    <row r="4060" customFormat="false" ht="15" hidden="false" customHeight="false" outlineLevel="0" collapsed="false">
      <c r="A4060" s="13" t="s">
        <v>5816</v>
      </c>
      <c r="B4060" s="13" t="s">
        <v>4895</v>
      </c>
      <c r="C4060" s="14" t="n">
        <v>46041</v>
      </c>
      <c r="D4060" s="15" t="n">
        <v>33.75</v>
      </c>
    </row>
    <row r="4061" customFormat="false" ht="15" hidden="false" customHeight="false" outlineLevel="0" collapsed="false">
      <c r="A4061" s="13" t="s">
        <v>5817</v>
      </c>
      <c r="B4061" s="13" t="s">
        <v>5818</v>
      </c>
      <c r="C4061" s="14" t="n">
        <v>46041</v>
      </c>
      <c r="D4061" s="15" t="n">
        <v>23.79</v>
      </c>
    </row>
    <row r="4062" customFormat="false" ht="15" hidden="false" customHeight="false" outlineLevel="0" collapsed="false">
      <c r="A4062" s="13" t="s">
        <v>5819</v>
      </c>
      <c r="B4062" s="13" t="s">
        <v>5820</v>
      </c>
      <c r="C4062" s="14" t="n">
        <v>46042</v>
      </c>
      <c r="D4062" s="15" t="n">
        <v>35.13</v>
      </c>
    </row>
    <row r="4063" customFormat="false" ht="15" hidden="false" customHeight="false" outlineLevel="0" collapsed="false">
      <c r="A4063" s="13" t="s">
        <v>5821</v>
      </c>
      <c r="B4063" s="13" t="s">
        <v>3585</v>
      </c>
      <c r="C4063" s="14" t="n">
        <v>46042</v>
      </c>
      <c r="D4063" s="15" t="n">
        <v>52.23</v>
      </c>
    </row>
    <row r="4064" customFormat="false" ht="15" hidden="false" customHeight="false" outlineLevel="0" collapsed="false">
      <c r="A4064" s="13" t="s">
        <v>5822</v>
      </c>
      <c r="B4064" s="13" t="s">
        <v>1367</v>
      </c>
      <c r="C4064" s="14" t="n">
        <v>46042</v>
      </c>
      <c r="D4064" s="15" t="n">
        <v>45.45</v>
      </c>
    </row>
    <row r="4065" customFormat="false" ht="15" hidden="false" customHeight="false" outlineLevel="0" collapsed="false">
      <c r="A4065" s="13" t="s">
        <v>5823</v>
      </c>
      <c r="B4065" s="13" t="s">
        <v>3999</v>
      </c>
      <c r="C4065" s="14" t="n">
        <v>46042</v>
      </c>
      <c r="D4065" s="15" t="n">
        <v>39.42</v>
      </c>
    </row>
    <row r="4066" customFormat="false" ht="15" hidden="false" customHeight="false" outlineLevel="0" collapsed="false">
      <c r="A4066" s="13" t="s">
        <v>5824</v>
      </c>
      <c r="B4066" s="13" t="s">
        <v>2046</v>
      </c>
      <c r="C4066" s="14" t="n">
        <v>46042</v>
      </c>
      <c r="D4066" s="15" t="n">
        <v>16.72</v>
      </c>
    </row>
    <row r="4067" customFormat="false" ht="15" hidden="false" customHeight="false" outlineLevel="0" collapsed="false">
      <c r="A4067" s="13" t="s">
        <v>5825</v>
      </c>
      <c r="B4067" s="13" t="s">
        <v>5826</v>
      </c>
      <c r="C4067" s="14" t="n">
        <v>46042</v>
      </c>
      <c r="D4067" s="15" t="n">
        <v>21.68</v>
      </c>
    </row>
    <row r="4068" customFormat="false" ht="15" hidden="false" customHeight="false" outlineLevel="0" collapsed="false">
      <c r="A4068" s="13" t="s">
        <v>5827</v>
      </c>
      <c r="B4068" s="13" t="s">
        <v>3902</v>
      </c>
      <c r="C4068" s="14" t="n">
        <v>46042</v>
      </c>
      <c r="D4068" s="15" t="n">
        <v>33.53</v>
      </c>
    </row>
    <row r="4069" customFormat="false" ht="15" hidden="false" customHeight="false" outlineLevel="0" collapsed="false">
      <c r="A4069" s="13" t="s">
        <v>5828</v>
      </c>
      <c r="B4069" s="13" t="s">
        <v>5829</v>
      </c>
      <c r="C4069" s="14" t="n">
        <v>46042</v>
      </c>
      <c r="D4069" s="15" t="n">
        <v>25.17</v>
      </c>
    </row>
    <row r="4070" customFormat="false" ht="15" hidden="false" customHeight="false" outlineLevel="0" collapsed="false">
      <c r="A4070" s="13" t="s">
        <v>5830</v>
      </c>
      <c r="B4070" s="13" t="s">
        <v>5831</v>
      </c>
      <c r="C4070" s="14" t="n">
        <v>46042</v>
      </c>
      <c r="D4070" s="15" t="n">
        <v>44.72</v>
      </c>
    </row>
    <row r="4071" customFormat="false" ht="15" hidden="false" customHeight="false" outlineLevel="0" collapsed="false">
      <c r="A4071" s="13" t="s">
        <v>5832</v>
      </c>
      <c r="B4071" s="13" t="s">
        <v>3480</v>
      </c>
      <c r="C4071" s="14" t="n">
        <v>46042</v>
      </c>
      <c r="D4071" s="15" t="n">
        <v>27.02</v>
      </c>
    </row>
    <row r="4072" customFormat="false" ht="15" hidden="false" customHeight="false" outlineLevel="0" collapsed="false">
      <c r="A4072" s="13" t="s">
        <v>5833</v>
      </c>
      <c r="B4072" s="13" t="s">
        <v>5834</v>
      </c>
      <c r="C4072" s="14" t="n">
        <v>46042</v>
      </c>
      <c r="D4072" s="15" t="n">
        <v>14.69</v>
      </c>
    </row>
    <row r="4073" customFormat="false" ht="15" hidden="false" customHeight="false" outlineLevel="0" collapsed="false">
      <c r="A4073" s="13" t="s">
        <v>5835</v>
      </c>
      <c r="B4073" s="13" t="s">
        <v>5836</v>
      </c>
      <c r="C4073" s="14" t="n">
        <v>46043</v>
      </c>
      <c r="D4073" s="15" t="n">
        <v>89.91</v>
      </c>
    </row>
    <row r="4074" customFormat="false" ht="15" hidden="false" customHeight="false" outlineLevel="0" collapsed="false">
      <c r="A4074" s="13" t="s">
        <v>5837</v>
      </c>
      <c r="B4074" s="13" t="s">
        <v>458</v>
      </c>
      <c r="C4074" s="14" t="n">
        <v>46043</v>
      </c>
      <c r="D4074" s="15" t="n">
        <v>64.74</v>
      </c>
    </row>
    <row r="4075" customFormat="false" ht="15" hidden="false" customHeight="false" outlineLevel="0" collapsed="false">
      <c r="A4075" s="13" t="s">
        <v>5838</v>
      </c>
      <c r="B4075" s="13" t="s">
        <v>3003</v>
      </c>
      <c r="C4075" s="14" t="n">
        <v>46043</v>
      </c>
      <c r="D4075" s="15" t="n">
        <v>48.97</v>
      </c>
    </row>
    <row r="4076" customFormat="false" ht="15" hidden="false" customHeight="false" outlineLevel="0" collapsed="false">
      <c r="A4076" s="13" t="s">
        <v>5839</v>
      </c>
      <c r="B4076" s="13" t="s">
        <v>4532</v>
      </c>
      <c r="C4076" s="14" t="n">
        <v>46043</v>
      </c>
      <c r="D4076" s="15" t="n">
        <v>72.42</v>
      </c>
    </row>
    <row r="4077" customFormat="false" ht="15" hidden="false" customHeight="false" outlineLevel="0" collapsed="false">
      <c r="A4077" s="13" t="s">
        <v>5840</v>
      </c>
      <c r="B4077" s="13" t="s">
        <v>5841</v>
      </c>
      <c r="C4077" s="14" t="n">
        <v>46043</v>
      </c>
      <c r="D4077" s="15" t="n">
        <v>23.06</v>
      </c>
    </row>
    <row r="4078" customFormat="false" ht="15" hidden="false" customHeight="false" outlineLevel="0" collapsed="false">
      <c r="A4078" s="13" t="s">
        <v>5842</v>
      </c>
      <c r="B4078" s="13" t="s">
        <v>5843</v>
      </c>
      <c r="C4078" s="14" t="n">
        <v>46043</v>
      </c>
      <c r="D4078" s="15" t="n">
        <v>16.66</v>
      </c>
    </row>
    <row r="4079" customFormat="false" ht="15" hidden="false" customHeight="false" outlineLevel="0" collapsed="false">
      <c r="A4079" s="13" t="s">
        <v>5844</v>
      </c>
      <c r="B4079" s="13" t="s">
        <v>3079</v>
      </c>
      <c r="C4079" s="14" t="n">
        <v>46043</v>
      </c>
      <c r="D4079" s="15" t="n">
        <v>39.75</v>
      </c>
    </row>
    <row r="4080" customFormat="false" ht="15" hidden="false" customHeight="false" outlineLevel="0" collapsed="false">
      <c r="A4080" s="13" t="s">
        <v>5845</v>
      </c>
      <c r="B4080" s="13" t="s">
        <v>5846</v>
      </c>
      <c r="C4080" s="14" t="n">
        <v>46043</v>
      </c>
      <c r="D4080" s="15" t="n">
        <v>34.53</v>
      </c>
    </row>
    <row r="4081" customFormat="false" ht="15" hidden="false" customHeight="false" outlineLevel="0" collapsed="false">
      <c r="A4081" s="13" t="s">
        <v>5847</v>
      </c>
      <c r="B4081" s="13" t="s">
        <v>4371</v>
      </c>
      <c r="C4081" s="14" t="n">
        <v>46043</v>
      </c>
      <c r="D4081" s="15" t="n">
        <v>73.97</v>
      </c>
    </row>
    <row r="4082" customFormat="false" ht="15" hidden="false" customHeight="false" outlineLevel="0" collapsed="false">
      <c r="A4082" s="13" t="s">
        <v>5848</v>
      </c>
      <c r="B4082" s="13" t="s">
        <v>2075</v>
      </c>
      <c r="C4082" s="14" t="n">
        <v>46043</v>
      </c>
      <c r="D4082" s="15" t="n">
        <v>32.58</v>
      </c>
    </row>
    <row r="4083" customFormat="false" ht="15" hidden="false" customHeight="false" outlineLevel="0" collapsed="false">
      <c r="A4083" s="13" t="s">
        <v>5849</v>
      </c>
      <c r="B4083" s="13" t="s">
        <v>5850</v>
      </c>
      <c r="C4083" s="14" t="n">
        <v>46043</v>
      </c>
      <c r="D4083" s="15" t="n">
        <v>46.26</v>
      </c>
    </row>
    <row r="4084" customFormat="false" ht="15" hidden="false" customHeight="false" outlineLevel="0" collapsed="false">
      <c r="A4084" s="13" t="s">
        <v>5851</v>
      </c>
      <c r="B4084" s="13" t="s">
        <v>5852</v>
      </c>
      <c r="C4084" s="14" t="n">
        <v>46044</v>
      </c>
      <c r="D4084" s="15" t="n">
        <v>42.96</v>
      </c>
    </row>
    <row r="4085" customFormat="false" ht="15" hidden="false" customHeight="false" outlineLevel="0" collapsed="false">
      <c r="A4085" s="13" t="s">
        <v>5853</v>
      </c>
      <c r="B4085" s="13" t="s">
        <v>1987</v>
      </c>
      <c r="C4085" s="14" t="n">
        <v>46044</v>
      </c>
      <c r="D4085" s="15" t="n">
        <v>60.73</v>
      </c>
    </row>
    <row r="4086" customFormat="false" ht="15" hidden="false" customHeight="false" outlineLevel="0" collapsed="false">
      <c r="A4086" s="13" t="s">
        <v>5854</v>
      </c>
      <c r="B4086" s="13" t="s">
        <v>853</v>
      </c>
      <c r="C4086" s="14" t="n">
        <v>46044</v>
      </c>
      <c r="D4086" s="15" t="n">
        <v>64.88</v>
      </c>
    </row>
    <row r="4087" customFormat="false" ht="15" hidden="false" customHeight="false" outlineLevel="0" collapsed="false">
      <c r="A4087" s="13" t="s">
        <v>5855</v>
      </c>
      <c r="B4087" s="13" t="s">
        <v>3106</v>
      </c>
      <c r="C4087" s="14" t="n">
        <v>46044</v>
      </c>
      <c r="D4087" s="15" t="n">
        <v>53.91</v>
      </c>
    </row>
    <row r="4088" customFormat="false" ht="15" hidden="false" customHeight="false" outlineLevel="0" collapsed="false">
      <c r="A4088" s="13" t="s">
        <v>5856</v>
      </c>
      <c r="B4088" s="13" t="s">
        <v>1770</v>
      </c>
      <c r="C4088" s="14" t="n">
        <v>46044</v>
      </c>
      <c r="D4088" s="15" t="n">
        <v>34.77</v>
      </c>
    </row>
    <row r="4089" customFormat="false" ht="15" hidden="false" customHeight="false" outlineLevel="0" collapsed="false">
      <c r="A4089" s="13" t="s">
        <v>5857</v>
      </c>
      <c r="B4089" s="13" t="s">
        <v>4246</v>
      </c>
      <c r="C4089" s="14" t="n">
        <v>46044</v>
      </c>
      <c r="D4089" s="15" t="n">
        <v>26.27</v>
      </c>
    </row>
    <row r="4090" customFormat="false" ht="15" hidden="false" customHeight="false" outlineLevel="0" collapsed="false">
      <c r="A4090" s="13" t="s">
        <v>5858</v>
      </c>
      <c r="B4090" s="13" t="s">
        <v>2059</v>
      </c>
      <c r="C4090" s="14" t="n">
        <v>46044</v>
      </c>
      <c r="D4090" s="15" t="n">
        <v>64.01</v>
      </c>
    </row>
    <row r="4091" customFormat="false" ht="15" hidden="false" customHeight="false" outlineLevel="0" collapsed="false">
      <c r="A4091" s="13" t="s">
        <v>5859</v>
      </c>
      <c r="B4091" s="13" t="s">
        <v>2142</v>
      </c>
      <c r="C4091" s="14" t="n">
        <v>46045</v>
      </c>
      <c r="D4091" s="15" t="n">
        <v>52.66</v>
      </c>
    </row>
    <row r="4092" customFormat="false" ht="15" hidden="false" customHeight="false" outlineLevel="0" collapsed="false">
      <c r="A4092" s="13" t="s">
        <v>5860</v>
      </c>
      <c r="B4092" s="13" t="s">
        <v>126</v>
      </c>
      <c r="C4092" s="14" t="n">
        <v>46045</v>
      </c>
      <c r="D4092" s="15" t="n">
        <v>30.4</v>
      </c>
    </row>
    <row r="4093" customFormat="false" ht="15" hidden="false" customHeight="false" outlineLevel="0" collapsed="false">
      <c r="A4093" s="13" t="s">
        <v>5861</v>
      </c>
      <c r="B4093" s="13" t="s">
        <v>3025</v>
      </c>
      <c r="C4093" s="14" t="n">
        <v>46045</v>
      </c>
      <c r="D4093" s="15" t="n">
        <v>37.76</v>
      </c>
    </row>
    <row r="4094" customFormat="false" ht="15" hidden="false" customHeight="false" outlineLevel="0" collapsed="false">
      <c r="A4094" s="13" t="s">
        <v>5862</v>
      </c>
      <c r="B4094" s="13" t="s">
        <v>428</v>
      </c>
      <c r="C4094" s="14" t="n">
        <v>46045</v>
      </c>
      <c r="D4094" s="15" t="n">
        <v>47.09</v>
      </c>
    </row>
    <row r="4095" customFormat="false" ht="15" hidden="false" customHeight="false" outlineLevel="0" collapsed="false">
      <c r="A4095" s="13" t="s">
        <v>5863</v>
      </c>
      <c r="B4095" s="13" t="s">
        <v>1889</v>
      </c>
      <c r="C4095" s="14" t="n">
        <v>46045</v>
      </c>
      <c r="D4095" s="15" t="n">
        <v>40.55</v>
      </c>
    </row>
    <row r="4096" customFormat="false" ht="15" hidden="false" customHeight="false" outlineLevel="0" collapsed="false">
      <c r="A4096" s="13" t="s">
        <v>5864</v>
      </c>
      <c r="B4096" s="13" t="s">
        <v>2771</v>
      </c>
      <c r="C4096" s="14" t="n">
        <v>46046</v>
      </c>
      <c r="D4096" s="15" t="n">
        <v>34.61</v>
      </c>
    </row>
    <row r="4097" customFormat="false" ht="15" hidden="false" customHeight="false" outlineLevel="0" collapsed="false">
      <c r="A4097" s="13" t="s">
        <v>5865</v>
      </c>
      <c r="B4097" s="13" t="s">
        <v>3843</v>
      </c>
      <c r="C4097" s="14" t="n">
        <v>46046</v>
      </c>
      <c r="D4097" s="15" t="n">
        <v>18.13</v>
      </c>
    </row>
    <row r="4098" customFormat="false" ht="15" hidden="false" customHeight="false" outlineLevel="0" collapsed="false">
      <c r="A4098" s="13" t="s">
        <v>5866</v>
      </c>
      <c r="B4098" s="13" t="s">
        <v>5188</v>
      </c>
      <c r="C4098" s="14" t="n">
        <v>46046</v>
      </c>
      <c r="D4098" s="15" t="n">
        <v>29.46</v>
      </c>
    </row>
    <row r="4099" customFormat="false" ht="15" hidden="false" customHeight="false" outlineLevel="0" collapsed="false">
      <c r="A4099" s="13" t="s">
        <v>5867</v>
      </c>
      <c r="B4099" s="13" t="s">
        <v>4750</v>
      </c>
      <c r="C4099" s="14" t="n">
        <v>46046</v>
      </c>
      <c r="D4099" s="15" t="n">
        <v>54.37</v>
      </c>
    </row>
    <row r="4100" customFormat="false" ht="15" hidden="false" customHeight="false" outlineLevel="0" collapsed="false">
      <c r="A4100" s="13" t="s">
        <v>5868</v>
      </c>
      <c r="B4100" s="13" t="s">
        <v>5869</v>
      </c>
      <c r="C4100" s="14" t="n">
        <v>46046</v>
      </c>
      <c r="D4100" s="15" t="n">
        <v>39.38</v>
      </c>
    </row>
    <row r="4101" customFormat="false" ht="15" hidden="false" customHeight="false" outlineLevel="0" collapsed="false">
      <c r="A4101" s="13" t="s">
        <v>5870</v>
      </c>
      <c r="B4101" s="13" t="s">
        <v>1842</v>
      </c>
      <c r="C4101" s="14" t="n">
        <v>46046</v>
      </c>
      <c r="D4101" s="15" t="n">
        <v>78.97</v>
      </c>
    </row>
    <row r="4102" customFormat="false" ht="15" hidden="false" customHeight="false" outlineLevel="0" collapsed="false">
      <c r="A4102" s="13" t="s">
        <v>5871</v>
      </c>
      <c r="B4102" s="13" t="s">
        <v>4627</v>
      </c>
      <c r="C4102" s="14" t="n">
        <v>46046</v>
      </c>
      <c r="D4102" s="15" t="n">
        <v>60.41</v>
      </c>
    </row>
    <row r="4103" customFormat="false" ht="15" hidden="false" customHeight="false" outlineLevel="0" collapsed="false">
      <c r="A4103" s="13" t="s">
        <v>5872</v>
      </c>
      <c r="B4103" s="13" t="s">
        <v>1457</v>
      </c>
      <c r="C4103" s="14" t="n">
        <v>46046</v>
      </c>
      <c r="D4103" s="15" t="n">
        <v>54.46</v>
      </c>
    </row>
    <row r="4104" customFormat="false" ht="15" hidden="false" customHeight="false" outlineLevel="0" collapsed="false">
      <c r="A4104" s="13" t="s">
        <v>5873</v>
      </c>
      <c r="B4104" s="13" t="s">
        <v>902</v>
      </c>
      <c r="C4104" s="14" t="n">
        <v>46046</v>
      </c>
      <c r="D4104" s="15" t="n">
        <v>31.74</v>
      </c>
    </row>
    <row r="4105" customFormat="false" ht="15" hidden="false" customHeight="false" outlineLevel="0" collapsed="false">
      <c r="A4105" s="13" t="s">
        <v>5874</v>
      </c>
      <c r="B4105" s="13" t="s">
        <v>3391</v>
      </c>
      <c r="C4105" s="14" t="n">
        <v>46046</v>
      </c>
      <c r="D4105" s="15" t="n">
        <v>44.02</v>
      </c>
    </row>
    <row r="4106" customFormat="false" ht="15" hidden="false" customHeight="false" outlineLevel="0" collapsed="false">
      <c r="A4106" s="13" t="s">
        <v>5875</v>
      </c>
      <c r="B4106" s="13" t="s">
        <v>5876</v>
      </c>
      <c r="C4106" s="14" t="n">
        <v>46046</v>
      </c>
      <c r="D4106" s="15" t="n">
        <v>23.76</v>
      </c>
    </row>
    <row r="4107" customFormat="false" ht="15" hidden="false" customHeight="false" outlineLevel="0" collapsed="false">
      <c r="A4107" s="13" t="s">
        <v>5877</v>
      </c>
      <c r="B4107" s="13" t="s">
        <v>2344</v>
      </c>
      <c r="C4107" s="14" t="n">
        <v>46046</v>
      </c>
      <c r="D4107" s="15" t="n">
        <v>41.52</v>
      </c>
    </row>
    <row r="4108" customFormat="false" ht="15" hidden="false" customHeight="false" outlineLevel="0" collapsed="false">
      <c r="A4108" s="13" t="s">
        <v>5878</v>
      </c>
      <c r="B4108" s="13" t="s">
        <v>5879</v>
      </c>
      <c r="C4108" s="14" t="n">
        <v>46047</v>
      </c>
      <c r="D4108" s="15" t="n">
        <v>22</v>
      </c>
    </row>
    <row r="4109" customFormat="false" ht="15" hidden="false" customHeight="false" outlineLevel="0" collapsed="false">
      <c r="A4109" s="13" t="s">
        <v>5880</v>
      </c>
      <c r="B4109" s="13" t="s">
        <v>3522</v>
      </c>
      <c r="C4109" s="14" t="n">
        <v>46047</v>
      </c>
      <c r="D4109" s="15" t="n">
        <v>67.91</v>
      </c>
    </row>
    <row r="4110" customFormat="false" ht="15" hidden="false" customHeight="false" outlineLevel="0" collapsed="false">
      <c r="A4110" s="13" t="s">
        <v>5881</v>
      </c>
      <c r="B4110" s="13" t="s">
        <v>5882</v>
      </c>
      <c r="C4110" s="14" t="n">
        <v>46047</v>
      </c>
      <c r="D4110" s="15" t="n">
        <v>67.05</v>
      </c>
    </row>
    <row r="4111" customFormat="false" ht="15" hidden="false" customHeight="false" outlineLevel="0" collapsed="false">
      <c r="A4111" s="13" t="s">
        <v>5883</v>
      </c>
      <c r="B4111" s="13" t="s">
        <v>5884</v>
      </c>
      <c r="C4111" s="14" t="n">
        <v>46047</v>
      </c>
      <c r="D4111" s="15" t="n">
        <v>28.68</v>
      </c>
    </row>
    <row r="4112" customFormat="false" ht="15" hidden="false" customHeight="false" outlineLevel="0" collapsed="false">
      <c r="A4112" s="13" t="s">
        <v>5885</v>
      </c>
      <c r="B4112" s="13" t="s">
        <v>730</v>
      </c>
      <c r="C4112" s="14" t="n">
        <v>46047</v>
      </c>
      <c r="D4112" s="15" t="n">
        <v>60.65</v>
      </c>
    </row>
    <row r="4113" customFormat="false" ht="15" hidden="false" customHeight="false" outlineLevel="0" collapsed="false">
      <c r="A4113" s="13" t="s">
        <v>5886</v>
      </c>
      <c r="B4113" s="13" t="s">
        <v>5887</v>
      </c>
      <c r="C4113" s="14" t="n">
        <v>46047</v>
      </c>
      <c r="D4113" s="15" t="n">
        <v>30.69</v>
      </c>
    </row>
    <row r="4114" customFormat="false" ht="15" hidden="false" customHeight="false" outlineLevel="0" collapsed="false">
      <c r="A4114" s="13" t="s">
        <v>5888</v>
      </c>
      <c r="B4114" s="13" t="s">
        <v>277</v>
      </c>
      <c r="C4114" s="14" t="n">
        <v>46047</v>
      </c>
      <c r="D4114" s="15" t="n">
        <v>34.51</v>
      </c>
    </row>
    <row r="4115" customFormat="false" ht="15" hidden="false" customHeight="false" outlineLevel="0" collapsed="false">
      <c r="A4115" s="13" t="s">
        <v>5889</v>
      </c>
      <c r="B4115" s="13" t="s">
        <v>3372</v>
      </c>
      <c r="C4115" s="14" t="n">
        <v>46047</v>
      </c>
      <c r="D4115" s="15" t="n">
        <v>40.16</v>
      </c>
    </row>
    <row r="4116" customFormat="false" ht="15" hidden="false" customHeight="false" outlineLevel="0" collapsed="false">
      <c r="A4116" s="13" t="s">
        <v>5890</v>
      </c>
      <c r="B4116" s="13" t="s">
        <v>4761</v>
      </c>
      <c r="C4116" s="14" t="n">
        <v>46047</v>
      </c>
      <c r="D4116" s="15" t="n">
        <v>36.5</v>
      </c>
    </row>
    <row r="4117" customFormat="false" ht="15" hidden="false" customHeight="false" outlineLevel="0" collapsed="false">
      <c r="A4117" s="13" t="s">
        <v>5891</v>
      </c>
      <c r="B4117" s="13" t="s">
        <v>2657</v>
      </c>
      <c r="C4117" s="14" t="n">
        <v>46048</v>
      </c>
      <c r="D4117" s="15" t="n">
        <v>69.12</v>
      </c>
    </row>
    <row r="4118" customFormat="false" ht="15" hidden="false" customHeight="false" outlineLevel="0" collapsed="false">
      <c r="A4118" s="13" t="s">
        <v>5892</v>
      </c>
      <c r="B4118" s="13" t="s">
        <v>2383</v>
      </c>
      <c r="C4118" s="14" t="n">
        <v>46048</v>
      </c>
      <c r="D4118" s="15" t="n">
        <v>81.14</v>
      </c>
    </row>
    <row r="4119" customFormat="false" ht="15" hidden="false" customHeight="false" outlineLevel="0" collapsed="false">
      <c r="A4119" s="13" t="s">
        <v>5893</v>
      </c>
      <c r="B4119" s="13" t="s">
        <v>5894</v>
      </c>
      <c r="C4119" s="14" t="n">
        <v>46048</v>
      </c>
      <c r="D4119" s="15" t="n">
        <v>23.33</v>
      </c>
    </row>
    <row r="4120" customFormat="false" ht="15" hidden="false" customHeight="false" outlineLevel="0" collapsed="false">
      <c r="A4120" s="13" t="s">
        <v>5895</v>
      </c>
      <c r="B4120" s="13" t="s">
        <v>5896</v>
      </c>
      <c r="C4120" s="14" t="n">
        <v>46048</v>
      </c>
      <c r="D4120" s="15" t="n">
        <v>41.61</v>
      </c>
    </row>
    <row r="4121" customFormat="false" ht="15" hidden="false" customHeight="false" outlineLevel="0" collapsed="false">
      <c r="A4121" s="13" t="s">
        <v>5897</v>
      </c>
      <c r="B4121" s="13" t="s">
        <v>1854</v>
      </c>
      <c r="C4121" s="14" t="n">
        <v>46048</v>
      </c>
      <c r="D4121" s="15" t="n">
        <v>49.65</v>
      </c>
    </row>
    <row r="4122" customFormat="false" ht="15" hidden="false" customHeight="false" outlineLevel="0" collapsed="false">
      <c r="A4122" s="13" t="s">
        <v>5898</v>
      </c>
      <c r="B4122" s="13" t="s">
        <v>3055</v>
      </c>
      <c r="C4122" s="14" t="n">
        <v>46048</v>
      </c>
      <c r="D4122" s="15" t="n">
        <v>45.8</v>
      </c>
    </row>
    <row r="4123" customFormat="false" ht="15" hidden="false" customHeight="false" outlineLevel="0" collapsed="false">
      <c r="A4123" s="13" t="s">
        <v>5899</v>
      </c>
      <c r="B4123" s="13" t="s">
        <v>3246</v>
      </c>
      <c r="C4123" s="14" t="n">
        <v>46048</v>
      </c>
      <c r="D4123" s="15" t="n">
        <v>41.74</v>
      </c>
    </row>
    <row r="4124" customFormat="false" ht="15" hidden="false" customHeight="false" outlineLevel="0" collapsed="false">
      <c r="A4124" s="13" t="s">
        <v>5900</v>
      </c>
      <c r="B4124" s="13" t="s">
        <v>5901</v>
      </c>
      <c r="C4124" s="14" t="n">
        <v>46048</v>
      </c>
      <c r="D4124" s="15" t="n">
        <v>67.95</v>
      </c>
    </row>
    <row r="4125" customFormat="false" ht="15" hidden="false" customHeight="false" outlineLevel="0" collapsed="false">
      <c r="A4125" s="13" t="s">
        <v>5902</v>
      </c>
      <c r="B4125" s="13" t="s">
        <v>888</v>
      </c>
      <c r="C4125" s="14" t="n">
        <v>46048</v>
      </c>
      <c r="D4125" s="15" t="n">
        <v>62.95</v>
      </c>
    </row>
    <row r="4126" customFormat="false" ht="15" hidden="false" customHeight="false" outlineLevel="0" collapsed="false">
      <c r="A4126" s="13" t="s">
        <v>5903</v>
      </c>
      <c r="B4126" s="13" t="s">
        <v>5904</v>
      </c>
      <c r="C4126" s="14" t="n">
        <v>46048</v>
      </c>
      <c r="D4126" s="15" t="n">
        <v>23.34</v>
      </c>
    </row>
    <row r="4127" customFormat="false" ht="15" hidden="false" customHeight="false" outlineLevel="0" collapsed="false">
      <c r="A4127" s="13" t="s">
        <v>5905</v>
      </c>
      <c r="B4127" s="13" t="s">
        <v>2273</v>
      </c>
      <c r="C4127" s="14" t="n">
        <v>46049</v>
      </c>
      <c r="D4127" s="15" t="n">
        <v>50.23</v>
      </c>
    </row>
    <row r="4128" customFormat="false" ht="15" hidden="false" customHeight="false" outlineLevel="0" collapsed="false">
      <c r="A4128" s="13" t="s">
        <v>5906</v>
      </c>
      <c r="B4128" s="13" t="s">
        <v>5907</v>
      </c>
      <c r="C4128" s="14" t="n">
        <v>46049</v>
      </c>
      <c r="D4128" s="15" t="n">
        <v>18.27</v>
      </c>
    </row>
    <row r="4129" customFormat="false" ht="15" hidden="false" customHeight="false" outlineLevel="0" collapsed="false">
      <c r="A4129" s="13" t="s">
        <v>5908</v>
      </c>
      <c r="B4129" s="13" t="s">
        <v>5909</v>
      </c>
      <c r="C4129" s="14" t="n">
        <v>46049</v>
      </c>
      <c r="D4129" s="15" t="n">
        <v>46.34</v>
      </c>
    </row>
    <row r="4130" customFormat="false" ht="15" hidden="false" customHeight="false" outlineLevel="0" collapsed="false">
      <c r="A4130" s="13" t="s">
        <v>5910</v>
      </c>
      <c r="B4130" s="13" t="s">
        <v>5911</v>
      </c>
      <c r="C4130" s="14" t="n">
        <v>46049</v>
      </c>
      <c r="D4130" s="15" t="n">
        <v>47.09</v>
      </c>
    </row>
    <row r="4131" customFormat="false" ht="15" hidden="false" customHeight="false" outlineLevel="0" collapsed="false">
      <c r="A4131" s="13" t="s">
        <v>5912</v>
      </c>
      <c r="B4131" s="13" t="s">
        <v>5913</v>
      </c>
      <c r="C4131" s="14" t="n">
        <v>46049</v>
      </c>
      <c r="D4131" s="15" t="n">
        <v>91.82</v>
      </c>
    </row>
    <row r="4132" customFormat="false" ht="15" hidden="false" customHeight="false" outlineLevel="0" collapsed="false">
      <c r="A4132" s="13" t="s">
        <v>5914</v>
      </c>
      <c r="B4132" s="13" t="s">
        <v>3694</v>
      </c>
      <c r="C4132" s="14" t="n">
        <v>46049</v>
      </c>
      <c r="D4132" s="15" t="n">
        <v>33.77</v>
      </c>
    </row>
    <row r="4133" customFormat="false" ht="15" hidden="false" customHeight="false" outlineLevel="0" collapsed="false">
      <c r="A4133" s="13" t="s">
        <v>5915</v>
      </c>
      <c r="B4133" s="13" t="s">
        <v>3441</v>
      </c>
      <c r="C4133" s="14" t="n">
        <v>46049</v>
      </c>
      <c r="D4133" s="15" t="n">
        <v>57.01</v>
      </c>
    </row>
    <row r="4134" customFormat="false" ht="15" hidden="false" customHeight="false" outlineLevel="0" collapsed="false">
      <c r="A4134" s="13" t="s">
        <v>5916</v>
      </c>
      <c r="B4134" s="13" t="s">
        <v>5917</v>
      </c>
      <c r="C4134" s="14" t="n">
        <v>46049</v>
      </c>
      <c r="D4134" s="15" t="n">
        <v>36.39</v>
      </c>
    </row>
    <row r="4135" customFormat="false" ht="15" hidden="false" customHeight="false" outlineLevel="0" collapsed="false">
      <c r="A4135" s="13" t="s">
        <v>5918</v>
      </c>
      <c r="B4135" s="13" t="s">
        <v>160</v>
      </c>
      <c r="C4135" s="14" t="n">
        <v>46049</v>
      </c>
      <c r="D4135" s="15" t="n">
        <v>28.72</v>
      </c>
    </row>
    <row r="4136" customFormat="false" ht="15" hidden="false" customHeight="false" outlineLevel="0" collapsed="false">
      <c r="A4136" s="13" t="s">
        <v>5919</v>
      </c>
      <c r="B4136" s="13" t="s">
        <v>3739</v>
      </c>
      <c r="C4136" s="14" t="n">
        <v>46049</v>
      </c>
      <c r="D4136" s="15" t="n">
        <v>14.17</v>
      </c>
    </row>
    <row r="4137" customFormat="false" ht="15" hidden="false" customHeight="false" outlineLevel="0" collapsed="false">
      <c r="A4137" s="13" t="s">
        <v>5920</v>
      </c>
      <c r="B4137" s="13" t="s">
        <v>3617</v>
      </c>
      <c r="C4137" s="14" t="n">
        <v>46050</v>
      </c>
      <c r="D4137" s="15" t="n">
        <v>37.93</v>
      </c>
    </row>
    <row r="4138" customFormat="false" ht="15" hidden="false" customHeight="false" outlineLevel="0" collapsed="false">
      <c r="A4138" s="13" t="s">
        <v>5921</v>
      </c>
      <c r="B4138" s="13" t="s">
        <v>2501</v>
      </c>
      <c r="C4138" s="14" t="n">
        <v>46050</v>
      </c>
      <c r="D4138" s="15" t="n">
        <v>29.66</v>
      </c>
    </row>
    <row r="4139" customFormat="false" ht="15" hidden="false" customHeight="false" outlineLevel="0" collapsed="false">
      <c r="A4139" s="13" t="s">
        <v>5922</v>
      </c>
      <c r="B4139" s="13" t="s">
        <v>3559</v>
      </c>
      <c r="C4139" s="14" t="n">
        <v>46050</v>
      </c>
      <c r="D4139" s="15" t="n">
        <v>39.77</v>
      </c>
    </row>
    <row r="4140" customFormat="false" ht="15" hidden="false" customHeight="false" outlineLevel="0" collapsed="false">
      <c r="A4140" s="13" t="s">
        <v>5923</v>
      </c>
      <c r="B4140" s="13" t="s">
        <v>824</v>
      </c>
      <c r="C4140" s="14" t="n">
        <v>46050</v>
      </c>
      <c r="D4140" s="15" t="n">
        <v>69.82</v>
      </c>
    </row>
    <row r="4141" customFormat="false" ht="15" hidden="false" customHeight="false" outlineLevel="0" collapsed="false">
      <c r="A4141" s="13" t="s">
        <v>5924</v>
      </c>
      <c r="B4141" s="13" t="s">
        <v>2951</v>
      </c>
      <c r="C4141" s="14" t="n">
        <v>46050</v>
      </c>
      <c r="D4141" s="15" t="n">
        <v>29.66</v>
      </c>
    </row>
    <row r="4142" customFormat="false" ht="15" hidden="false" customHeight="false" outlineLevel="0" collapsed="false">
      <c r="A4142" s="13" t="s">
        <v>5925</v>
      </c>
      <c r="B4142" s="13" t="s">
        <v>1027</v>
      </c>
      <c r="C4142" s="14" t="n">
        <v>46050</v>
      </c>
      <c r="D4142" s="15" t="n">
        <v>48.79</v>
      </c>
    </row>
    <row r="4143" customFormat="false" ht="15" hidden="false" customHeight="false" outlineLevel="0" collapsed="false">
      <c r="A4143" s="13" t="s">
        <v>5926</v>
      </c>
      <c r="B4143" s="13" t="s">
        <v>3948</v>
      </c>
      <c r="C4143" s="14" t="n">
        <v>46050</v>
      </c>
      <c r="D4143" s="15" t="n">
        <v>46.74</v>
      </c>
    </row>
    <row r="4144" customFormat="false" ht="15" hidden="false" customHeight="false" outlineLevel="0" collapsed="false">
      <c r="A4144" s="13" t="s">
        <v>5927</v>
      </c>
      <c r="B4144" s="13" t="s">
        <v>5263</v>
      </c>
      <c r="C4144" s="14" t="n">
        <v>46050</v>
      </c>
      <c r="D4144" s="15" t="n">
        <v>28.51</v>
      </c>
    </row>
    <row r="4145" customFormat="false" ht="15" hidden="false" customHeight="false" outlineLevel="0" collapsed="false">
      <c r="A4145" s="13" t="s">
        <v>5928</v>
      </c>
      <c r="B4145" s="13" t="s">
        <v>5929</v>
      </c>
      <c r="C4145" s="14" t="n">
        <v>46050</v>
      </c>
      <c r="D4145" s="15" t="n">
        <v>42.67</v>
      </c>
    </row>
    <row r="4146" customFormat="false" ht="15" hidden="false" customHeight="false" outlineLevel="0" collapsed="false">
      <c r="A4146" s="13" t="s">
        <v>5930</v>
      </c>
      <c r="B4146" s="13" t="s">
        <v>3615</v>
      </c>
      <c r="C4146" s="14" t="n">
        <v>46050</v>
      </c>
      <c r="D4146" s="15" t="n">
        <v>30.47</v>
      </c>
    </row>
    <row r="4147" customFormat="false" ht="15" hidden="false" customHeight="false" outlineLevel="0" collapsed="false">
      <c r="A4147" s="13" t="s">
        <v>5931</v>
      </c>
      <c r="B4147" s="13" t="s">
        <v>5932</v>
      </c>
      <c r="C4147" s="14" t="n">
        <v>46050</v>
      </c>
      <c r="D4147" s="15" t="n">
        <v>31.22</v>
      </c>
    </row>
    <row r="4148" customFormat="false" ht="15" hidden="false" customHeight="false" outlineLevel="0" collapsed="false">
      <c r="A4148" s="13" t="s">
        <v>5933</v>
      </c>
      <c r="B4148" s="13" t="s">
        <v>543</v>
      </c>
      <c r="C4148" s="14" t="n">
        <v>46051</v>
      </c>
      <c r="D4148" s="15" t="n">
        <v>58.1</v>
      </c>
    </row>
    <row r="4149" customFormat="false" ht="15" hidden="false" customHeight="false" outlineLevel="0" collapsed="false">
      <c r="A4149" s="13" t="s">
        <v>5934</v>
      </c>
      <c r="B4149" s="13" t="s">
        <v>5935</v>
      </c>
      <c r="C4149" s="14" t="n">
        <v>46051</v>
      </c>
      <c r="D4149" s="15" t="n">
        <v>56.14</v>
      </c>
    </row>
    <row r="4150" customFormat="false" ht="15" hidden="false" customHeight="false" outlineLevel="0" collapsed="false">
      <c r="A4150" s="13" t="s">
        <v>5936</v>
      </c>
      <c r="B4150" s="13" t="s">
        <v>5937</v>
      </c>
      <c r="C4150" s="14" t="n">
        <v>46051</v>
      </c>
      <c r="D4150" s="15" t="n">
        <v>16.01</v>
      </c>
    </row>
    <row r="4151" customFormat="false" ht="15" hidden="false" customHeight="false" outlineLevel="0" collapsed="false">
      <c r="A4151" s="13" t="s">
        <v>5938</v>
      </c>
      <c r="B4151" s="13" t="s">
        <v>5939</v>
      </c>
      <c r="C4151" s="14" t="n">
        <v>46051</v>
      </c>
      <c r="D4151" s="15" t="n">
        <v>32.03</v>
      </c>
    </row>
    <row r="4152" customFormat="false" ht="15" hidden="false" customHeight="false" outlineLevel="0" collapsed="false">
      <c r="A4152" s="13" t="s">
        <v>5940</v>
      </c>
      <c r="B4152" s="13" t="s">
        <v>3661</v>
      </c>
      <c r="C4152" s="14" t="n">
        <v>46051</v>
      </c>
      <c r="D4152" s="15" t="n">
        <v>43.86</v>
      </c>
    </row>
    <row r="4153" customFormat="false" ht="15" hidden="false" customHeight="false" outlineLevel="0" collapsed="false">
      <c r="A4153" s="13" t="s">
        <v>5941</v>
      </c>
      <c r="B4153" s="13" t="s">
        <v>3696</v>
      </c>
      <c r="C4153" s="14" t="n">
        <v>46051</v>
      </c>
      <c r="D4153" s="15" t="n">
        <v>33.91</v>
      </c>
    </row>
    <row r="4154" customFormat="false" ht="15" hidden="false" customHeight="false" outlineLevel="0" collapsed="false">
      <c r="A4154" s="13" t="s">
        <v>5942</v>
      </c>
      <c r="B4154" s="13" t="s">
        <v>4389</v>
      </c>
      <c r="C4154" s="14" t="n">
        <v>46051</v>
      </c>
      <c r="D4154" s="15" t="n">
        <v>34.28</v>
      </c>
    </row>
    <row r="4155" customFormat="false" ht="15" hidden="false" customHeight="false" outlineLevel="0" collapsed="false">
      <c r="A4155" s="13" t="s">
        <v>5943</v>
      </c>
      <c r="B4155" s="13" t="s">
        <v>1739</v>
      </c>
      <c r="C4155" s="14" t="n">
        <v>46051</v>
      </c>
      <c r="D4155" s="15" t="n">
        <v>43.47</v>
      </c>
    </row>
    <row r="4156" customFormat="false" ht="15" hidden="false" customHeight="false" outlineLevel="0" collapsed="false">
      <c r="A4156" s="13" t="s">
        <v>5944</v>
      </c>
      <c r="B4156" s="13" t="s">
        <v>1226</v>
      </c>
      <c r="C4156" s="14" t="n">
        <v>46051</v>
      </c>
      <c r="D4156" s="15" t="n">
        <v>54.28</v>
      </c>
    </row>
    <row r="4157" customFormat="false" ht="15" hidden="false" customHeight="false" outlineLevel="0" collapsed="false">
      <c r="A4157" s="13" t="s">
        <v>5945</v>
      </c>
      <c r="B4157" s="13" t="s">
        <v>2459</v>
      </c>
      <c r="C4157" s="14" t="n">
        <v>46052</v>
      </c>
      <c r="D4157" s="15" t="n">
        <v>41.74</v>
      </c>
    </row>
    <row r="4158" customFormat="false" ht="15" hidden="false" customHeight="false" outlineLevel="0" collapsed="false">
      <c r="A4158" s="13" t="s">
        <v>5946</v>
      </c>
      <c r="B4158" s="13" t="s">
        <v>4330</v>
      </c>
      <c r="C4158" s="14" t="n">
        <v>46052</v>
      </c>
      <c r="D4158" s="15" t="n">
        <v>53.84</v>
      </c>
    </row>
    <row r="4159" customFormat="false" ht="15" hidden="false" customHeight="false" outlineLevel="0" collapsed="false">
      <c r="A4159" s="13" t="s">
        <v>5947</v>
      </c>
      <c r="B4159" s="13" t="s">
        <v>5948</v>
      </c>
      <c r="C4159" s="14" t="n">
        <v>46052</v>
      </c>
      <c r="D4159" s="15" t="n">
        <v>89.36</v>
      </c>
    </row>
    <row r="4160" customFormat="false" ht="15" hidden="false" customHeight="false" outlineLevel="0" collapsed="false">
      <c r="A4160" s="13" t="s">
        <v>5949</v>
      </c>
      <c r="B4160" s="13" t="s">
        <v>4862</v>
      </c>
      <c r="C4160" s="14" t="n">
        <v>46052</v>
      </c>
      <c r="D4160" s="15" t="n">
        <v>40.56</v>
      </c>
    </row>
    <row r="4161" customFormat="false" ht="15" hidden="false" customHeight="false" outlineLevel="0" collapsed="false">
      <c r="A4161" s="13" t="s">
        <v>5950</v>
      </c>
      <c r="B4161" s="13" t="s">
        <v>42</v>
      </c>
      <c r="C4161" s="14" t="n">
        <v>46052</v>
      </c>
      <c r="D4161" s="15" t="n">
        <v>48.44</v>
      </c>
    </row>
    <row r="4162" customFormat="false" ht="15" hidden="false" customHeight="false" outlineLevel="0" collapsed="false">
      <c r="A4162" s="13" t="s">
        <v>5951</v>
      </c>
      <c r="B4162" s="13" t="s">
        <v>4054</v>
      </c>
      <c r="C4162" s="14" t="n">
        <v>46052</v>
      </c>
      <c r="D4162" s="15" t="n">
        <v>57.27</v>
      </c>
    </row>
    <row r="4163" customFormat="false" ht="15" hidden="false" customHeight="false" outlineLevel="0" collapsed="false">
      <c r="A4163" s="13" t="s">
        <v>5952</v>
      </c>
      <c r="B4163" s="13" t="s">
        <v>188</v>
      </c>
      <c r="C4163" s="14" t="n">
        <v>46052</v>
      </c>
      <c r="D4163" s="15" t="n">
        <v>39.68</v>
      </c>
    </row>
    <row r="4164" customFormat="false" ht="15" hidden="false" customHeight="false" outlineLevel="0" collapsed="false">
      <c r="A4164" s="13" t="s">
        <v>5953</v>
      </c>
      <c r="B4164" s="13" t="s">
        <v>2780</v>
      </c>
      <c r="C4164" s="14" t="n">
        <v>46052</v>
      </c>
      <c r="D4164" s="15" t="n">
        <v>60.35</v>
      </c>
    </row>
    <row r="4165" customFormat="false" ht="15" hidden="false" customHeight="false" outlineLevel="0" collapsed="false">
      <c r="A4165" s="13" t="s">
        <v>5954</v>
      </c>
      <c r="B4165" s="13" t="s">
        <v>3450</v>
      </c>
      <c r="C4165" s="14" t="n">
        <v>46052</v>
      </c>
      <c r="D4165" s="15" t="n">
        <v>40.42</v>
      </c>
    </row>
    <row r="4166" customFormat="false" ht="15" hidden="false" customHeight="false" outlineLevel="0" collapsed="false">
      <c r="A4166" s="13" t="s">
        <v>5955</v>
      </c>
      <c r="B4166" s="13" t="s">
        <v>3552</v>
      </c>
      <c r="C4166" s="14" t="n">
        <v>46053</v>
      </c>
      <c r="D4166" s="15" t="n">
        <v>49.06</v>
      </c>
    </row>
    <row r="4167" customFormat="false" ht="15" hidden="false" customHeight="false" outlineLevel="0" collapsed="false">
      <c r="A4167" s="13" t="s">
        <v>5956</v>
      </c>
      <c r="B4167" s="13" t="s">
        <v>5957</v>
      </c>
      <c r="C4167" s="14" t="n">
        <v>46053</v>
      </c>
      <c r="D4167" s="15" t="n">
        <v>45.04</v>
      </c>
    </row>
    <row r="4168" customFormat="false" ht="15" hidden="false" customHeight="false" outlineLevel="0" collapsed="false">
      <c r="A4168" s="13" t="s">
        <v>5958</v>
      </c>
      <c r="B4168" s="13" t="s">
        <v>5959</v>
      </c>
      <c r="C4168" s="14" t="n">
        <v>46053</v>
      </c>
      <c r="D4168" s="15" t="n">
        <v>52.76</v>
      </c>
    </row>
    <row r="4169" customFormat="false" ht="15" hidden="false" customHeight="false" outlineLevel="0" collapsed="false">
      <c r="A4169" s="13" t="s">
        <v>5960</v>
      </c>
      <c r="B4169" s="13" t="s">
        <v>5961</v>
      </c>
      <c r="C4169" s="14" t="n">
        <v>46053</v>
      </c>
      <c r="D4169" s="15" t="n">
        <v>34.93</v>
      </c>
    </row>
    <row r="4170" customFormat="false" ht="15" hidden="false" customHeight="false" outlineLevel="0" collapsed="false">
      <c r="A4170" s="13" t="s">
        <v>5962</v>
      </c>
      <c r="B4170" s="13" t="s">
        <v>5963</v>
      </c>
      <c r="C4170" s="14" t="n">
        <v>46053</v>
      </c>
      <c r="D4170" s="15" t="n">
        <v>52.96</v>
      </c>
    </row>
    <row r="4171" customFormat="false" ht="15" hidden="false" customHeight="false" outlineLevel="0" collapsed="false">
      <c r="A4171" s="13" t="s">
        <v>5964</v>
      </c>
      <c r="B4171" s="13" t="s">
        <v>5010</v>
      </c>
      <c r="C4171" s="14" t="n">
        <v>46054</v>
      </c>
      <c r="D4171" s="15" t="n">
        <v>30.29</v>
      </c>
    </row>
    <row r="4172" customFormat="false" ht="15" hidden="false" customHeight="false" outlineLevel="0" collapsed="false">
      <c r="A4172" s="13" t="s">
        <v>5965</v>
      </c>
      <c r="B4172" s="13" t="s">
        <v>3051</v>
      </c>
      <c r="C4172" s="14" t="n">
        <v>46054</v>
      </c>
      <c r="D4172" s="15" t="n">
        <v>51.01</v>
      </c>
    </row>
    <row r="4173" customFormat="false" ht="15" hidden="false" customHeight="false" outlineLevel="0" collapsed="false">
      <c r="A4173" s="13" t="s">
        <v>5966</v>
      </c>
      <c r="B4173" s="13" t="s">
        <v>1426</v>
      </c>
      <c r="C4173" s="14" t="n">
        <v>46054</v>
      </c>
      <c r="D4173" s="15" t="n">
        <v>43.82</v>
      </c>
    </row>
    <row r="4174" customFormat="false" ht="15" hidden="false" customHeight="false" outlineLevel="0" collapsed="false">
      <c r="A4174" s="13" t="s">
        <v>5967</v>
      </c>
      <c r="B4174" s="13" t="s">
        <v>5027</v>
      </c>
      <c r="C4174" s="14" t="n">
        <v>46054</v>
      </c>
      <c r="D4174" s="15" t="n">
        <v>47.38</v>
      </c>
    </row>
    <row r="4175" customFormat="false" ht="15" hidden="false" customHeight="false" outlineLevel="0" collapsed="false">
      <c r="A4175" s="13" t="s">
        <v>5968</v>
      </c>
      <c r="B4175" s="13" t="s">
        <v>5969</v>
      </c>
      <c r="C4175" s="14" t="n">
        <v>46054</v>
      </c>
      <c r="D4175" s="15" t="n">
        <v>24.32</v>
      </c>
    </row>
    <row r="4176" customFormat="false" ht="15" hidden="false" customHeight="false" outlineLevel="0" collapsed="false">
      <c r="A4176" s="13" t="s">
        <v>5970</v>
      </c>
      <c r="B4176" s="13" t="s">
        <v>5971</v>
      </c>
      <c r="C4176" s="14" t="n">
        <v>46055</v>
      </c>
      <c r="D4176" s="15" t="n">
        <v>28.01</v>
      </c>
    </row>
    <row r="4177" customFormat="false" ht="15" hidden="false" customHeight="false" outlineLevel="0" collapsed="false">
      <c r="A4177" s="13" t="s">
        <v>5972</v>
      </c>
      <c r="B4177" s="13" t="s">
        <v>3585</v>
      </c>
      <c r="C4177" s="14" t="n">
        <v>46055</v>
      </c>
      <c r="D4177" s="15" t="n">
        <v>21.15</v>
      </c>
    </row>
    <row r="4178" customFormat="false" ht="15" hidden="false" customHeight="false" outlineLevel="0" collapsed="false">
      <c r="A4178" s="13" t="s">
        <v>5973</v>
      </c>
      <c r="B4178" s="13" t="s">
        <v>5974</v>
      </c>
      <c r="C4178" s="14" t="n">
        <v>46055</v>
      </c>
      <c r="D4178" s="15" t="n">
        <v>35.72</v>
      </c>
    </row>
    <row r="4179" customFormat="false" ht="15" hidden="false" customHeight="false" outlineLevel="0" collapsed="false">
      <c r="A4179" s="13" t="s">
        <v>5975</v>
      </c>
      <c r="B4179" s="13" t="s">
        <v>618</v>
      </c>
      <c r="C4179" s="14" t="n">
        <v>46055</v>
      </c>
      <c r="D4179" s="15" t="n">
        <v>28.39</v>
      </c>
    </row>
    <row r="4180" customFormat="false" ht="15" hidden="false" customHeight="false" outlineLevel="0" collapsed="false">
      <c r="A4180" s="13" t="s">
        <v>5976</v>
      </c>
      <c r="B4180" s="13" t="s">
        <v>5977</v>
      </c>
      <c r="C4180" s="14" t="n">
        <v>46055</v>
      </c>
      <c r="D4180" s="15" t="n">
        <v>33.28</v>
      </c>
    </row>
    <row r="4181" customFormat="false" ht="15" hidden="false" customHeight="false" outlineLevel="0" collapsed="false">
      <c r="A4181" s="13" t="s">
        <v>5978</v>
      </c>
      <c r="B4181" s="13" t="s">
        <v>5979</v>
      </c>
      <c r="C4181" s="14" t="n">
        <v>46055</v>
      </c>
      <c r="D4181" s="15" t="n">
        <v>34.04</v>
      </c>
    </row>
    <row r="4182" customFormat="false" ht="15" hidden="false" customHeight="false" outlineLevel="0" collapsed="false">
      <c r="A4182" s="13" t="s">
        <v>5980</v>
      </c>
      <c r="B4182" s="13" t="s">
        <v>168</v>
      </c>
      <c r="C4182" s="14" t="n">
        <v>46055</v>
      </c>
      <c r="D4182" s="15" t="n">
        <v>20.97</v>
      </c>
    </row>
    <row r="4183" customFormat="false" ht="15" hidden="false" customHeight="false" outlineLevel="0" collapsed="false">
      <c r="A4183" s="13" t="s">
        <v>5981</v>
      </c>
      <c r="B4183" s="13" t="s">
        <v>5982</v>
      </c>
      <c r="C4183" s="14" t="n">
        <v>46055</v>
      </c>
      <c r="D4183" s="15" t="n">
        <v>43.07</v>
      </c>
    </row>
    <row r="4184" customFormat="false" ht="15" hidden="false" customHeight="false" outlineLevel="0" collapsed="false">
      <c r="A4184" s="13" t="s">
        <v>5983</v>
      </c>
      <c r="B4184" s="13" t="s">
        <v>1041</v>
      </c>
      <c r="C4184" s="14" t="n">
        <v>46055</v>
      </c>
      <c r="D4184" s="15" t="n">
        <v>39.05</v>
      </c>
    </row>
    <row r="4185" customFormat="false" ht="15" hidden="false" customHeight="false" outlineLevel="0" collapsed="false">
      <c r="A4185" s="13" t="s">
        <v>5984</v>
      </c>
      <c r="B4185" s="13" t="s">
        <v>5985</v>
      </c>
      <c r="C4185" s="14" t="n">
        <v>46055</v>
      </c>
      <c r="D4185" s="15" t="n">
        <v>25.14</v>
      </c>
    </row>
    <row r="4186" customFormat="false" ht="15" hidden="false" customHeight="false" outlineLevel="0" collapsed="false">
      <c r="A4186" s="13" t="s">
        <v>5986</v>
      </c>
      <c r="B4186" s="13" t="s">
        <v>3445</v>
      </c>
      <c r="C4186" s="14" t="n">
        <v>46056</v>
      </c>
      <c r="D4186" s="15" t="n">
        <v>53.41</v>
      </c>
    </row>
    <row r="4187" customFormat="false" ht="15" hidden="false" customHeight="false" outlineLevel="0" collapsed="false">
      <c r="A4187" s="13" t="s">
        <v>5987</v>
      </c>
      <c r="B4187" s="13" t="s">
        <v>223</v>
      </c>
      <c r="C4187" s="14" t="n">
        <v>46056</v>
      </c>
      <c r="D4187" s="15" t="n">
        <v>20.48</v>
      </c>
    </row>
    <row r="4188" customFormat="false" ht="15" hidden="false" customHeight="false" outlineLevel="0" collapsed="false">
      <c r="A4188" s="13" t="s">
        <v>5988</v>
      </c>
      <c r="B4188" s="13" t="s">
        <v>174</v>
      </c>
      <c r="C4188" s="14" t="n">
        <v>46056</v>
      </c>
      <c r="D4188" s="15" t="n">
        <v>94.19</v>
      </c>
    </row>
    <row r="4189" customFormat="false" ht="15" hidden="false" customHeight="false" outlineLevel="0" collapsed="false">
      <c r="A4189" s="13" t="s">
        <v>5989</v>
      </c>
      <c r="B4189" s="13" t="s">
        <v>714</v>
      </c>
      <c r="C4189" s="14" t="n">
        <v>46056</v>
      </c>
      <c r="D4189" s="15" t="n">
        <v>33.32</v>
      </c>
    </row>
    <row r="4190" customFormat="false" ht="15" hidden="false" customHeight="false" outlineLevel="0" collapsed="false">
      <c r="A4190" s="13" t="s">
        <v>5990</v>
      </c>
      <c r="B4190" s="13" t="s">
        <v>5991</v>
      </c>
      <c r="C4190" s="14" t="n">
        <v>46056</v>
      </c>
      <c r="D4190" s="15" t="n">
        <v>42.34</v>
      </c>
    </row>
    <row r="4191" customFormat="false" ht="15" hidden="false" customHeight="false" outlineLevel="0" collapsed="false">
      <c r="A4191" s="13" t="s">
        <v>5992</v>
      </c>
      <c r="B4191" s="13" t="s">
        <v>5993</v>
      </c>
      <c r="C4191" s="14" t="n">
        <v>46056</v>
      </c>
      <c r="D4191" s="15" t="n">
        <v>40.78</v>
      </c>
    </row>
    <row r="4192" customFormat="false" ht="15" hidden="false" customHeight="false" outlineLevel="0" collapsed="false">
      <c r="A4192" s="13" t="s">
        <v>5994</v>
      </c>
      <c r="B4192" s="13" t="s">
        <v>5995</v>
      </c>
      <c r="C4192" s="14" t="n">
        <v>46056</v>
      </c>
      <c r="D4192" s="15" t="n">
        <v>22.49</v>
      </c>
    </row>
    <row r="4193" customFormat="false" ht="15" hidden="false" customHeight="false" outlineLevel="0" collapsed="false">
      <c r="A4193" s="13" t="s">
        <v>5996</v>
      </c>
      <c r="B4193" s="13" t="s">
        <v>2628</v>
      </c>
      <c r="C4193" s="14" t="n">
        <v>46056</v>
      </c>
      <c r="D4193" s="15" t="n">
        <v>79.15</v>
      </c>
    </row>
    <row r="4194" customFormat="false" ht="15" hidden="false" customHeight="false" outlineLevel="0" collapsed="false">
      <c r="A4194" s="13" t="s">
        <v>5997</v>
      </c>
      <c r="B4194" s="13" t="s">
        <v>5572</v>
      </c>
      <c r="C4194" s="14" t="n">
        <v>46057</v>
      </c>
      <c r="D4194" s="15" t="n">
        <v>63.68</v>
      </c>
    </row>
    <row r="4195" customFormat="false" ht="15" hidden="false" customHeight="false" outlineLevel="0" collapsed="false">
      <c r="A4195" s="13" t="s">
        <v>5998</v>
      </c>
      <c r="B4195" s="13" t="s">
        <v>3532</v>
      </c>
      <c r="C4195" s="14" t="n">
        <v>46057</v>
      </c>
      <c r="D4195" s="15" t="n">
        <v>30.26</v>
      </c>
    </row>
    <row r="4196" customFormat="false" ht="15" hidden="false" customHeight="false" outlineLevel="0" collapsed="false">
      <c r="A4196" s="13" t="s">
        <v>5999</v>
      </c>
      <c r="B4196" s="13" t="s">
        <v>4558</v>
      </c>
      <c r="C4196" s="14" t="n">
        <v>46057</v>
      </c>
      <c r="D4196" s="15" t="n">
        <v>14.5</v>
      </c>
    </row>
    <row r="4197" customFormat="false" ht="15" hidden="false" customHeight="false" outlineLevel="0" collapsed="false">
      <c r="A4197" s="13" t="s">
        <v>6000</v>
      </c>
      <c r="B4197" s="13" t="s">
        <v>4398</v>
      </c>
      <c r="C4197" s="14" t="n">
        <v>46057</v>
      </c>
      <c r="D4197" s="15" t="n">
        <v>36.48</v>
      </c>
    </row>
    <row r="4198" customFormat="false" ht="15" hidden="false" customHeight="false" outlineLevel="0" collapsed="false">
      <c r="A4198" s="13" t="s">
        <v>6001</v>
      </c>
      <c r="B4198" s="13" t="s">
        <v>6002</v>
      </c>
      <c r="C4198" s="14" t="n">
        <v>46057</v>
      </c>
      <c r="D4198" s="15" t="n">
        <v>41.66</v>
      </c>
    </row>
    <row r="4199" customFormat="false" ht="15" hidden="false" customHeight="false" outlineLevel="0" collapsed="false">
      <c r="A4199" s="13" t="s">
        <v>6003</v>
      </c>
      <c r="B4199" s="13" t="s">
        <v>4014</v>
      </c>
      <c r="C4199" s="14" t="n">
        <v>46057</v>
      </c>
      <c r="D4199" s="15" t="n">
        <v>36.38</v>
      </c>
    </row>
    <row r="4200" customFormat="false" ht="15" hidden="false" customHeight="false" outlineLevel="0" collapsed="false">
      <c r="A4200" s="13" t="s">
        <v>6004</v>
      </c>
      <c r="B4200" s="13" t="s">
        <v>3944</v>
      </c>
      <c r="C4200" s="14" t="n">
        <v>46057</v>
      </c>
      <c r="D4200" s="15" t="n">
        <v>23.56</v>
      </c>
    </row>
    <row r="4201" customFormat="false" ht="15" hidden="false" customHeight="false" outlineLevel="0" collapsed="false">
      <c r="A4201" s="13" t="s">
        <v>6005</v>
      </c>
      <c r="B4201" s="13" t="s">
        <v>3973</v>
      </c>
      <c r="C4201" s="14" t="n">
        <v>46057</v>
      </c>
      <c r="D4201" s="15" t="n">
        <v>22.2</v>
      </c>
    </row>
    <row r="4202" customFormat="false" ht="15" hidden="false" customHeight="false" outlineLevel="0" collapsed="false">
      <c r="A4202" s="13" t="s">
        <v>6006</v>
      </c>
      <c r="B4202" s="13" t="s">
        <v>301</v>
      </c>
      <c r="C4202" s="14" t="n">
        <v>46057</v>
      </c>
      <c r="D4202" s="15" t="n">
        <v>27.23</v>
      </c>
    </row>
    <row r="4203" customFormat="false" ht="15" hidden="false" customHeight="false" outlineLevel="0" collapsed="false">
      <c r="A4203" s="13" t="s">
        <v>6007</v>
      </c>
      <c r="B4203" s="13" t="s">
        <v>6008</v>
      </c>
      <c r="C4203" s="14" t="n">
        <v>46057</v>
      </c>
      <c r="D4203" s="15" t="n">
        <v>47.6</v>
      </c>
    </row>
    <row r="4204" customFormat="false" ht="15" hidden="false" customHeight="false" outlineLevel="0" collapsed="false">
      <c r="A4204" s="13" t="s">
        <v>6009</v>
      </c>
      <c r="B4204" s="13" t="s">
        <v>3919</v>
      </c>
      <c r="C4204" s="14" t="n">
        <v>46057</v>
      </c>
      <c r="D4204" s="15" t="n">
        <v>43.27</v>
      </c>
    </row>
    <row r="4205" customFormat="false" ht="15" hidden="false" customHeight="false" outlineLevel="0" collapsed="false">
      <c r="A4205" s="13" t="s">
        <v>6010</v>
      </c>
      <c r="B4205" s="13" t="s">
        <v>6011</v>
      </c>
      <c r="C4205" s="14" t="n">
        <v>46057</v>
      </c>
      <c r="D4205" s="15" t="n">
        <v>27.15</v>
      </c>
    </row>
    <row r="4206" customFormat="false" ht="15" hidden="false" customHeight="false" outlineLevel="0" collapsed="false">
      <c r="A4206" s="13" t="s">
        <v>6012</v>
      </c>
      <c r="B4206" s="13" t="s">
        <v>3706</v>
      </c>
      <c r="C4206" s="14" t="n">
        <v>46057</v>
      </c>
      <c r="D4206" s="15" t="n">
        <v>27.88</v>
      </c>
    </row>
    <row r="4207" customFormat="false" ht="15" hidden="false" customHeight="false" outlineLevel="0" collapsed="false">
      <c r="A4207" s="13" t="s">
        <v>6013</v>
      </c>
      <c r="B4207" s="13" t="s">
        <v>2958</v>
      </c>
      <c r="C4207" s="14" t="n">
        <v>46057</v>
      </c>
      <c r="D4207" s="15" t="n">
        <v>33.28</v>
      </c>
    </row>
    <row r="4208" customFormat="false" ht="15" hidden="false" customHeight="false" outlineLevel="0" collapsed="false">
      <c r="A4208" s="13" t="s">
        <v>6014</v>
      </c>
      <c r="B4208" s="13" t="s">
        <v>2410</v>
      </c>
      <c r="C4208" s="14" t="n">
        <v>46057</v>
      </c>
      <c r="D4208" s="15" t="n">
        <v>35.24</v>
      </c>
    </row>
    <row r="4209" customFormat="false" ht="15" hidden="false" customHeight="false" outlineLevel="0" collapsed="false">
      <c r="A4209" s="13" t="s">
        <v>6015</v>
      </c>
      <c r="B4209" s="13" t="s">
        <v>1595</v>
      </c>
      <c r="C4209" s="14" t="n">
        <v>46057</v>
      </c>
      <c r="D4209" s="15" t="n">
        <v>39.25</v>
      </c>
    </row>
    <row r="4210" customFormat="false" ht="15" hidden="false" customHeight="false" outlineLevel="0" collapsed="false">
      <c r="A4210" s="13" t="s">
        <v>6016</v>
      </c>
      <c r="B4210" s="13" t="s">
        <v>1132</v>
      </c>
      <c r="C4210" s="14" t="n">
        <v>46057</v>
      </c>
      <c r="D4210" s="15" t="n">
        <v>35.43</v>
      </c>
    </row>
    <row r="4211" customFormat="false" ht="15" hidden="false" customHeight="false" outlineLevel="0" collapsed="false">
      <c r="A4211" s="13" t="s">
        <v>6017</v>
      </c>
      <c r="B4211" s="13" t="s">
        <v>6018</v>
      </c>
      <c r="C4211" s="14" t="n">
        <v>46057</v>
      </c>
      <c r="D4211" s="15" t="n">
        <v>23.21</v>
      </c>
    </row>
    <row r="4212" customFormat="false" ht="15" hidden="false" customHeight="false" outlineLevel="0" collapsed="false">
      <c r="A4212" s="13" t="s">
        <v>6019</v>
      </c>
      <c r="B4212" s="13" t="s">
        <v>2880</v>
      </c>
      <c r="C4212" s="14" t="n">
        <v>46057</v>
      </c>
      <c r="D4212" s="15" t="n">
        <v>87.09</v>
      </c>
    </row>
    <row r="4213" customFormat="false" ht="15" hidden="false" customHeight="false" outlineLevel="0" collapsed="false">
      <c r="A4213" s="13" t="s">
        <v>6020</v>
      </c>
      <c r="B4213" s="13" t="s">
        <v>3634</v>
      </c>
      <c r="C4213" s="14" t="n">
        <v>46058</v>
      </c>
      <c r="D4213" s="15" t="n">
        <v>82.69</v>
      </c>
    </row>
    <row r="4214" customFormat="false" ht="15" hidden="false" customHeight="false" outlineLevel="0" collapsed="false">
      <c r="A4214" s="13" t="s">
        <v>6021</v>
      </c>
      <c r="B4214" s="13" t="s">
        <v>3249</v>
      </c>
      <c r="C4214" s="14" t="n">
        <v>46058</v>
      </c>
      <c r="D4214" s="15" t="n">
        <v>25.43</v>
      </c>
    </row>
    <row r="4215" customFormat="false" ht="15" hidden="false" customHeight="false" outlineLevel="0" collapsed="false">
      <c r="A4215" s="13" t="s">
        <v>6022</v>
      </c>
      <c r="B4215" s="13" t="s">
        <v>6023</v>
      </c>
      <c r="C4215" s="14" t="n">
        <v>46058</v>
      </c>
      <c r="D4215" s="15" t="n">
        <v>29.27</v>
      </c>
    </row>
    <row r="4216" customFormat="false" ht="15" hidden="false" customHeight="false" outlineLevel="0" collapsed="false">
      <c r="A4216" s="13" t="s">
        <v>6024</v>
      </c>
      <c r="B4216" s="13" t="s">
        <v>6025</v>
      </c>
      <c r="C4216" s="14" t="n">
        <v>46058</v>
      </c>
      <c r="D4216" s="15" t="n">
        <v>27.26</v>
      </c>
    </row>
    <row r="4217" customFormat="false" ht="15" hidden="false" customHeight="false" outlineLevel="0" collapsed="false">
      <c r="A4217" s="13" t="s">
        <v>6026</v>
      </c>
      <c r="B4217" s="13" t="s">
        <v>6027</v>
      </c>
      <c r="C4217" s="14" t="n">
        <v>46058</v>
      </c>
      <c r="D4217" s="15" t="n">
        <v>28.78</v>
      </c>
    </row>
    <row r="4218" customFormat="false" ht="15" hidden="false" customHeight="false" outlineLevel="0" collapsed="false">
      <c r="A4218" s="13" t="s">
        <v>6028</v>
      </c>
      <c r="B4218" s="13" t="s">
        <v>4668</v>
      </c>
      <c r="C4218" s="14" t="n">
        <v>46058</v>
      </c>
      <c r="D4218" s="15" t="n">
        <v>39.42</v>
      </c>
    </row>
    <row r="4219" customFormat="false" ht="15" hidden="false" customHeight="false" outlineLevel="0" collapsed="false">
      <c r="A4219" s="13" t="s">
        <v>6029</v>
      </c>
      <c r="B4219" s="13" t="s">
        <v>3129</v>
      </c>
      <c r="C4219" s="14" t="n">
        <v>46058</v>
      </c>
      <c r="D4219" s="15" t="n">
        <v>58.04</v>
      </c>
    </row>
    <row r="4220" customFormat="false" ht="15" hidden="false" customHeight="false" outlineLevel="0" collapsed="false">
      <c r="A4220" s="13" t="s">
        <v>6030</v>
      </c>
      <c r="B4220" s="13" t="s">
        <v>3999</v>
      </c>
      <c r="C4220" s="14" t="n">
        <v>46058</v>
      </c>
      <c r="D4220" s="15" t="n">
        <v>41.06</v>
      </c>
    </row>
    <row r="4221" customFormat="false" ht="15" hidden="false" customHeight="false" outlineLevel="0" collapsed="false">
      <c r="A4221" s="13" t="s">
        <v>6031</v>
      </c>
      <c r="B4221" s="13" t="s">
        <v>1842</v>
      </c>
      <c r="C4221" s="14" t="n">
        <v>46058</v>
      </c>
      <c r="D4221" s="15" t="n">
        <v>15.9</v>
      </c>
    </row>
    <row r="4222" customFormat="false" ht="15" hidden="false" customHeight="false" outlineLevel="0" collapsed="false">
      <c r="A4222" s="13" t="s">
        <v>6032</v>
      </c>
      <c r="B4222" s="13" t="s">
        <v>4232</v>
      </c>
      <c r="C4222" s="14" t="n">
        <v>46058</v>
      </c>
      <c r="D4222" s="15" t="n">
        <v>25.67</v>
      </c>
    </row>
    <row r="4223" customFormat="false" ht="15" hidden="false" customHeight="false" outlineLevel="0" collapsed="false">
      <c r="A4223" s="13" t="s">
        <v>6033</v>
      </c>
      <c r="B4223" s="13" t="s">
        <v>4568</v>
      </c>
      <c r="C4223" s="14" t="n">
        <v>46058</v>
      </c>
      <c r="D4223" s="15" t="n">
        <v>22.67</v>
      </c>
    </row>
    <row r="4224" customFormat="false" ht="15" hidden="false" customHeight="false" outlineLevel="0" collapsed="false">
      <c r="A4224" s="13" t="s">
        <v>6034</v>
      </c>
      <c r="B4224" s="13" t="s">
        <v>565</v>
      </c>
      <c r="C4224" s="14" t="n">
        <v>46058</v>
      </c>
      <c r="D4224" s="15" t="n">
        <v>26.2</v>
      </c>
    </row>
    <row r="4225" customFormat="false" ht="15" hidden="false" customHeight="false" outlineLevel="0" collapsed="false">
      <c r="A4225" s="13" t="s">
        <v>6035</v>
      </c>
      <c r="B4225" s="13" t="s">
        <v>6036</v>
      </c>
      <c r="C4225" s="14" t="n">
        <v>46058</v>
      </c>
      <c r="D4225" s="15" t="n">
        <v>32.87</v>
      </c>
    </row>
    <row r="4226" customFormat="false" ht="15" hidden="false" customHeight="false" outlineLevel="0" collapsed="false">
      <c r="A4226" s="13" t="s">
        <v>6037</v>
      </c>
      <c r="B4226" s="13" t="s">
        <v>1116</v>
      </c>
      <c r="C4226" s="14" t="n">
        <v>46058</v>
      </c>
      <c r="D4226" s="15" t="n">
        <v>55.22</v>
      </c>
    </row>
    <row r="4227" customFormat="false" ht="15" hidden="false" customHeight="false" outlineLevel="0" collapsed="false">
      <c r="A4227" s="13" t="s">
        <v>6038</v>
      </c>
      <c r="B4227" s="13" t="s">
        <v>6039</v>
      </c>
      <c r="C4227" s="14" t="n">
        <v>46058</v>
      </c>
      <c r="D4227" s="15" t="n">
        <v>32.88</v>
      </c>
    </row>
    <row r="4228" customFormat="false" ht="15" hidden="false" customHeight="false" outlineLevel="0" collapsed="false">
      <c r="A4228" s="13" t="s">
        <v>6040</v>
      </c>
      <c r="B4228" s="13" t="s">
        <v>4942</v>
      </c>
      <c r="C4228" s="14" t="n">
        <v>46058</v>
      </c>
      <c r="D4228" s="15" t="n">
        <v>53.76</v>
      </c>
    </row>
    <row r="4229" customFormat="false" ht="15" hidden="false" customHeight="false" outlineLevel="0" collapsed="false">
      <c r="A4229" s="13" t="s">
        <v>6041</v>
      </c>
      <c r="B4229" s="13" t="s">
        <v>6042</v>
      </c>
      <c r="C4229" s="14" t="n">
        <v>46059</v>
      </c>
      <c r="D4229" s="15" t="n">
        <v>23.85</v>
      </c>
    </row>
    <row r="4230" customFormat="false" ht="15" hidden="false" customHeight="false" outlineLevel="0" collapsed="false">
      <c r="A4230" s="13" t="s">
        <v>6043</v>
      </c>
      <c r="B4230" s="13" t="s">
        <v>4267</v>
      </c>
      <c r="C4230" s="14" t="n">
        <v>46059</v>
      </c>
      <c r="D4230" s="15" t="n">
        <v>96.9</v>
      </c>
    </row>
    <row r="4231" customFormat="false" ht="15" hidden="false" customHeight="false" outlineLevel="0" collapsed="false">
      <c r="A4231" s="13" t="s">
        <v>6044</v>
      </c>
      <c r="B4231" s="13" t="s">
        <v>633</v>
      </c>
      <c r="C4231" s="14" t="n">
        <v>46059</v>
      </c>
      <c r="D4231" s="15" t="n">
        <v>13.27</v>
      </c>
    </row>
    <row r="4232" customFormat="false" ht="15" hidden="false" customHeight="false" outlineLevel="0" collapsed="false">
      <c r="A4232" s="13" t="s">
        <v>6045</v>
      </c>
      <c r="B4232" s="13" t="s">
        <v>1938</v>
      </c>
      <c r="C4232" s="14" t="n">
        <v>46059</v>
      </c>
      <c r="D4232" s="15" t="n">
        <v>60.29</v>
      </c>
    </row>
    <row r="4233" customFormat="false" ht="15" hidden="false" customHeight="false" outlineLevel="0" collapsed="false">
      <c r="A4233" s="13" t="s">
        <v>6046</v>
      </c>
      <c r="B4233" s="13" t="s">
        <v>3917</v>
      </c>
      <c r="C4233" s="14" t="n">
        <v>46059</v>
      </c>
      <c r="D4233" s="15" t="n">
        <v>22.81</v>
      </c>
    </row>
    <row r="4234" customFormat="false" ht="15" hidden="false" customHeight="false" outlineLevel="0" collapsed="false">
      <c r="A4234" s="13" t="s">
        <v>6047</v>
      </c>
      <c r="B4234" s="13" t="s">
        <v>4802</v>
      </c>
      <c r="C4234" s="14" t="n">
        <v>46059</v>
      </c>
      <c r="D4234" s="15" t="n">
        <v>39.97</v>
      </c>
    </row>
    <row r="4235" customFormat="false" ht="15" hidden="false" customHeight="false" outlineLevel="0" collapsed="false">
      <c r="A4235" s="13" t="s">
        <v>6048</v>
      </c>
      <c r="B4235" s="13" t="s">
        <v>6049</v>
      </c>
      <c r="C4235" s="14" t="n">
        <v>46059</v>
      </c>
      <c r="D4235" s="15" t="n">
        <v>43.31</v>
      </c>
    </row>
    <row r="4236" customFormat="false" ht="15" hidden="false" customHeight="false" outlineLevel="0" collapsed="false">
      <c r="A4236" s="13" t="s">
        <v>6050</v>
      </c>
      <c r="B4236" s="13" t="s">
        <v>6051</v>
      </c>
      <c r="C4236" s="14" t="n">
        <v>46059</v>
      </c>
      <c r="D4236" s="15" t="n">
        <v>49.78</v>
      </c>
    </row>
    <row r="4237" customFormat="false" ht="15" hidden="false" customHeight="false" outlineLevel="0" collapsed="false">
      <c r="A4237" s="13" t="s">
        <v>6052</v>
      </c>
      <c r="B4237" s="13" t="s">
        <v>6053</v>
      </c>
      <c r="C4237" s="14" t="n">
        <v>46060</v>
      </c>
      <c r="D4237" s="15" t="n">
        <v>24.94</v>
      </c>
    </row>
    <row r="4238" customFormat="false" ht="15" hidden="false" customHeight="false" outlineLevel="0" collapsed="false">
      <c r="A4238" s="13" t="s">
        <v>6054</v>
      </c>
      <c r="B4238" s="13" t="s">
        <v>5324</v>
      </c>
      <c r="C4238" s="14" t="n">
        <v>46060</v>
      </c>
      <c r="D4238" s="15" t="n">
        <v>25.01</v>
      </c>
    </row>
    <row r="4239" customFormat="false" ht="15" hidden="false" customHeight="false" outlineLevel="0" collapsed="false">
      <c r="A4239" s="13" t="s">
        <v>6055</v>
      </c>
      <c r="B4239" s="13" t="s">
        <v>586</v>
      </c>
      <c r="C4239" s="14" t="n">
        <v>46060</v>
      </c>
      <c r="D4239" s="15" t="n">
        <v>40.01</v>
      </c>
    </row>
    <row r="4240" customFormat="false" ht="15" hidden="false" customHeight="false" outlineLevel="0" collapsed="false">
      <c r="A4240" s="13" t="s">
        <v>6056</v>
      </c>
      <c r="B4240" s="13" t="s">
        <v>6057</v>
      </c>
      <c r="C4240" s="14" t="n">
        <v>46060</v>
      </c>
      <c r="D4240" s="15" t="n">
        <v>28.58</v>
      </c>
    </row>
    <row r="4241" customFormat="false" ht="15" hidden="false" customHeight="false" outlineLevel="0" collapsed="false">
      <c r="A4241" s="13" t="s">
        <v>6058</v>
      </c>
      <c r="B4241" s="13" t="s">
        <v>2850</v>
      </c>
      <c r="C4241" s="14" t="n">
        <v>46060</v>
      </c>
      <c r="D4241" s="15" t="n">
        <v>30.01</v>
      </c>
    </row>
    <row r="4242" customFormat="false" ht="15" hidden="false" customHeight="false" outlineLevel="0" collapsed="false">
      <c r="A4242" s="13" t="s">
        <v>6059</v>
      </c>
      <c r="B4242" s="13" t="s">
        <v>2199</v>
      </c>
      <c r="C4242" s="14" t="n">
        <v>46060</v>
      </c>
      <c r="D4242" s="15" t="n">
        <v>38.26</v>
      </c>
    </row>
    <row r="4243" customFormat="false" ht="15" hidden="false" customHeight="false" outlineLevel="0" collapsed="false">
      <c r="A4243" s="13" t="s">
        <v>6060</v>
      </c>
      <c r="B4243" s="13" t="s">
        <v>5722</v>
      </c>
      <c r="C4243" s="14" t="n">
        <v>46060</v>
      </c>
      <c r="D4243" s="15" t="n">
        <v>26.72</v>
      </c>
    </row>
    <row r="4244" customFormat="false" ht="15" hidden="false" customHeight="false" outlineLevel="0" collapsed="false">
      <c r="A4244" s="13" t="s">
        <v>6061</v>
      </c>
      <c r="B4244" s="13" t="s">
        <v>3812</v>
      </c>
      <c r="C4244" s="14" t="n">
        <v>46060</v>
      </c>
      <c r="D4244" s="15" t="n">
        <v>33.61</v>
      </c>
    </row>
    <row r="4245" customFormat="false" ht="15" hidden="false" customHeight="false" outlineLevel="0" collapsed="false">
      <c r="A4245" s="13" t="s">
        <v>6062</v>
      </c>
      <c r="B4245" s="13" t="s">
        <v>3010</v>
      </c>
      <c r="C4245" s="14" t="n">
        <v>46060</v>
      </c>
      <c r="D4245" s="15" t="n">
        <v>59.48</v>
      </c>
    </row>
    <row r="4246" customFormat="false" ht="15" hidden="false" customHeight="false" outlineLevel="0" collapsed="false">
      <c r="A4246" s="13" t="s">
        <v>6063</v>
      </c>
      <c r="B4246" s="13" t="s">
        <v>1539</v>
      </c>
      <c r="C4246" s="14" t="n">
        <v>46060</v>
      </c>
      <c r="D4246" s="15" t="n">
        <v>46.06</v>
      </c>
    </row>
    <row r="4247" customFormat="false" ht="15" hidden="false" customHeight="false" outlineLevel="0" collapsed="false">
      <c r="A4247" s="13" t="s">
        <v>6064</v>
      </c>
      <c r="B4247" s="13" t="s">
        <v>52</v>
      </c>
      <c r="C4247" s="14" t="n">
        <v>46060</v>
      </c>
      <c r="D4247" s="15" t="n">
        <v>78.8</v>
      </c>
    </row>
    <row r="4248" customFormat="false" ht="15" hidden="false" customHeight="false" outlineLevel="0" collapsed="false">
      <c r="A4248" s="13" t="s">
        <v>6065</v>
      </c>
      <c r="B4248" s="13" t="s">
        <v>3190</v>
      </c>
      <c r="C4248" s="14" t="n">
        <v>46060</v>
      </c>
      <c r="D4248" s="15" t="n">
        <v>82.69</v>
      </c>
    </row>
    <row r="4249" customFormat="false" ht="15" hidden="false" customHeight="false" outlineLevel="0" collapsed="false">
      <c r="A4249" s="13" t="s">
        <v>6066</v>
      </c>
      <c r="B4249" s="13" t="s">
        <v>3106</v>
      </c>
      <c r="C4249" s="14" t="n">
        <v>46061</v>
      </c>
      <c r="D4249" s="15" t="n">
        <v>28.7</v>
      </c>
    </row>
    <row r="4250" customFormat="false" ht="15" hidden="false" customHeight="false" outlineLevel="0" collapsed="false">
      <c r="A4250" s="13" t="s">
        <v>6067</v>
      </c>
      <c r="B4250" s="13" t="s">
        <v>2631</v>
      </c>
      <c r="C4250" s="14" t="n">
        <v>46061</v>
      </c>
      <c r="D4250" s="15" t="n">
        <v>34.26</v>
      </c>
    </row>
    <row r="4251" customFormat="false" ht="15" hidden="false" customHeight="false" outlineLevel="0" collapsed="false">
      <c r="A4251" s="13" t="s">
        <v>6068</v>
      </c>
      <c r="B4251" s="13" t="s">
        <v>4050</v>
      </c>
      <c r="C4251" s="14" t="n">
        <v>46061</v>
      </c>
      <c r="D4251" s="15" t="n">
        <v>48.82</v>
      </c>
    </row>
    <row r="4252" customFormat="false" ht="15" hidden="false" customHeight="false" outlineLevel="0" collapsed="false">
      <c r="A4252" s="13" t="s">
        <v>6069</v>
      </c>
      <c r="B4252" s="13" t="s">
        <v>6070</v>
      </c>
      <c r="C4252" s="14" t="n">
        <v>46061</v>
      </c>
      <c r="D4252" s="15" t="n">
        <v>18.94</v>
      </c>
    </row>
    <row r="4253" customFormat="false" ht="15" hidden="false" customHeight="false" outlineLevel="0" collapsed="false">
      <c r="A4253" s="13" t="s">
        <v>6071</v>
      </c>
      <c r="B4253" s="13" t="s">
        <v>3564</v>
      </c>
      <c r="C4253" s="14" t="n">
        <v>46061</v>
      </c>
      <c r="D4253" s="15" t="n">
        <v>72.06</v>
      </c>
    </row>
    <row r="4254" customFormat="false" ht="15" hidden="false" customHeight="false" outlineLevel="0" collapsed="false">
      <c r="A4254" s="13" t="s">
        <v>6072</v>
      </c>
      <c r="B4254" s="13" t="s">
        <v>6073</v>
      </c>
      <c r="C4254" s="14" t="n">
        <v>46061</v>
      </c>
      <c r="D4254" s="15" t="n">
        <v>33.04</v>
      </c>
    </row>
    <row r="4255" customFormat="false" ht="15" hidden="false" customHeight="false" outlineLevel="0" collapsed="false">
      <c r="A4255" s="13" t="s">
        <v>6074</v>
      </c>
      <c r="B4255" s="13" t="s">
        <v>6075</v>
      </c>
      <c r="C4255" s="14" t="n">
        <v>46061</v>
      </c>
      <c r="D4255" s="15" t="n">
        <v>25.86</v>
      </c>
    </row>
    <row r="4256" customFormat="false" ht="15" hidden="false" customHeight="false" outlineLevel="0" collapsed="false">
      <c r="A4256" s="13" t="s">
        <v>6076</v>
      </c>
      <c r="B4256" s="13" t="s">
        <v>4696</v>
      </c>
      <c r="C4256" s="14" t="n">
        <v>46061</v>
      </c>
      <c r="D4256" s="15" t="n">
        <v>22.11</v>
      </c>
    </row>
    <row r="4257" customFormat="false" ht="15" hidden="false" customHeight="false" outlineLevel="0" collapsed="false">
      <c r="A4257" s="13" t="s">
        <v>6077</v>
      </c>
      <c r="B4257" s="13" t="s">
        <v>3150</v>
      </c>
      <c r="C4257" s="14" t="n">
        <v>46061</v>
      </c>
      <c r="D4257" s="15" t="n">
        <v>25.1</v>
      </c>
    </row>
    <row r="4258" customFormat="false" ht="15" hidden="false" customHeight="false" outlineLevel="0" collapsed="false">
      <c r="A4258" s="13" t="s">
        <v>6078</v>
      </c>
      <c r="B4258" s="13" t="s">
        <v>6079</v>
      </c>
      <c r="C4258" s="14" t="n">
        <v>46062</v>
      </c>
      <c r="D4258" s="15" t="n">
        <v>43.24</v>
      </c>
    </row>
    <row r="4259" customFormat="false" ht="15" hidden="false" customHeight="false" outlineLevel="0" collapsed="false">
      <c r="A4259" s="13" t="s">
        <v>6080</v>
      </c>
      <c r="B4259" s="13" t="s">
        <v>1892</v>
      </c>
      <c r="C4259" s="14" t="n">
        <v>46062</v>
      </c>
      <c r="D4259" s="15" t="n">
        <v>29.54</v>
      </c>
    </row>
    <row r="4260" customFormat="false" ht="15" hidden="false" customHeight="false" outlineLevel="0" collapsed="false">
      <c r="A4260" s="13" t="s">
        <v>6081</v>
      </c>
      <c r="B4260" s="13" t="s">
        <v>6082</v>
      </c>
      <c r="C4260" s="14" t="n">
        <v>46062</v>
      </c>
      <c r="D4260" s="15" t="n">
        <v>44.27</v>
      </c>
    </row>
    <row r="4261" customFormat="false" ht="15" hidden="false" customHeight="false" outlineLevel="0" collapsed="false">
      <c r="A4261" s="13" t="s">
        <v>6083</v>
      </c>
      <c r="B4261" s="13" t="s">
        <v>2486</v>
      </c>
      <c r="C4261" s="14" t="n">
        <v>46062</v>
      </c>
      <c r="D4261" s="15" t="n">
        <v>28.97</v>
      </c>
    </row>
    <row r="4262" customFormat="false" ht="15" hidden="false" customHeight="false" outlineLevel="0" collapsed="false">
      <c r="A4262" s="13" t="s">
        <v>6084</v>
      </c>
      <c r="B4262" s="13" t="s">
        <v>2215</v>
      </c>
      <c r="C4262" s="14" t="n">
        <v>46062</v>
      </c>
      <c r="D4262" s="15" t="n">
        <v>58.49</v>
      </c>
    </row>
    <row r="4263" customFormat="false" ht="15" hidden="false" customHeight="false" outlineLevel="0" collapsed="false">
      <c r="A4263" s="13" t="s">
        <v>6085</v>
      </c>
      <c r="B4263" s="13" t="s">
        <v>902</v>
      </c>
      <c r="C4263" s="14" t="n">
        <v>46062</v>
      </c>
      <c r="D4263" s="15" t="n">
        <v>48.48</v>
      </c>
    </row>
    <row r="4264" customFormat="false" ht="15" hidden="false" customHeight="false" outlineLevel="0" collapsed="false">
      <c r="A4264" s="13" t="s">
        <v>6086</v>
      </c>
      <c r="B4264" s="13" t="s">
        <v>4071</v>
      </c>
      <c r="C4264" s="14" t="n">
        <v>46062</v>
      </c>
      <c r="D4264" s="15" t="n">
        <v>39.8</v>
      </c>
    </row>
    <row r="4265" customFormat="false" ht="15" hidden="false" customHeight="false" outlineLevel="0" collapsed="false">
      <c r="A4265" s="13" t="s">
        <v>6087</v>
      </c>
      <c r="B4265" s="13" t="s">
        <v>5066</v>
      </c>
      <c r="C4265" s="14" t="n">
        <v>46062</v>
      </c>
      <c r="D4265" s="15" t="n">
        <v>37.97</v>
      </c>
    </row>
    <row r="4266" customFormat="false" ht="15" hidden="false" customHeight="false" outlineLevel="0" collapsed="false">
      <c r="A4266" s="13" t="s">
        <v>6088</v>
      </c>
      <c r="B4266" s="13" t="s">
        <v>6089</v>
      </c>
      <c r="C4266" s="14" t="n">
        <v>46063</v>
      </c>
      <c r="D4266" s="15" t="n">
        <v>33.56</v>
      </c>
    </row>
    <row r="4267" customFormat="false" ht="15" hidden="false" customHeight="false" outlineLevel="0" collapsed="false">
      <c r="A4267" s="13" t="s">
        <v>6090</v>
      </c>
      <c r="B4267" s="13" t="s">
        <v>6091</v>
      </c>
      <c r="C4267" s="14" t="n">
        <v>46063</v>
      </c>
      <c r="D4267" s="15" t="n">
        <v>31.05</v>
      </c>
    </row>
    <row r="4268" customFormat="false" ht="15" hidden="false" customHeight="false" outlineLevel="0" collapsed="false">
      <c r="A4268" s="13" t="s">
        <v>6092</v>
      </c>
      <c r="B4268" s="13" t="s">
        <v>6093</v>
      </c>
      <c r="C4268" s="14" t="n">
        <v>46063</v>
      </c>
      <c r="D4268" s="15" t="n">
        <v>29.13</v>
      </c>
    </row>
    <row r="4269" customFormat="false" ht="15" hidden="false" customHeight="false" outlineLevel="0" collapsed="false">
      <c r="A4269" s="13" t="s">
        <v>6094</v>
      </c>
      <c r="B4269" s="13" t="s">
        <v>6095</v>
      </c>
      <c r="C4269" s="14" t="n">
        <v>46063</v>
      </c>
      <c r="D4269" s="15" t="n">
        <v>22.96</v>
      </c>
    </row>
    <row r="4270" customFormat="false" ht="15" hidden="false" customHeight="false" outlineLevel="0" collapsed="false">
      <c r="A4270" s="13" t="s">
        <v>6096</v>
      </c>
      <c r="B4270" s="13" t="s">
        <v>6097</v>
      </c>
      <c r="C4270" s="14" t="n">
        <v>46063</v>
      </c>
      <c r="D4270" s="15" t="n">
        <v>37.07</v>
      </c>
    </row>
    <row r="4271" customFormat="false" ht="15" hidden="false" customHeight="false" outlineLevel="0" collapsed="false">
      <c r="A4271" s="13" t="s">
        <v>6098</v>
      </c>
      <c r="B4271" s="13" t="s">
        <v>1645</v>
      </c>
      <c r="C4271" s="14" t="n">
        <v>46063</v>
      </c>
      <c r="D4271" s="15" t="n">
        <v>56.4</v>
      </c>
    </row>
    <row r="4272" customFormat="false" ht="15" hidden="false" customHeight="false" outlineLevel="0" collapsed="false">
      <c r="A4272" s="13" t="s">
        <v>6099</v>
      </c>
      <c r="B4272" s="13" t="s">
        <v>3120</v>
      </c>
      <c r="C4272" s="14" t="n">
        <v>46063</v>
      </c>
      <c r="D4272" s="15" t="n">
        <v>65.37</v>
      </c>
    </row>
    <row r="4273" customFormat="false" ht="15" hidden="false" customHeight="false" outlineLevel="0" collapsed="false">
      <c r="A4273" s="13" t="s">
        <v>6100</v>
      </c>
      <c r="B4273" s="13" t="s">
        <v>6101</v>
      </c>
      <c r="C4273" s="14" t="n">
        <v>46063</v>
      </c>
      <c r="D4273" s="15" t="n">
        <v>68.65</v>
      </c>
    </row>
    <row r="4274" customFormat="false" ht="15" hidden="false" customHeight="false" outlineLevel="0" collapsed="false">
      <c r="A4274" s="13" t="s">
        <v>6102</v>
      </c>
      <c r="B4274" s="13" t="s">
        <v>3848</v>
      </c>
      <c r="C4274" s="14" t="n">
        <v>46063</v>
      </c>
      <c r="D4274" s="15" t="n">
        <v>60.27</v>
      </c>
    </row>
    <row r="4275" customFormat="false" ht="15" hidden="false" customHeight="false" outlineLevel="0" collapsed="false">
      <c r="A4275" s="13" t="s">
        <v>6103</v>
      </c>
      <c r="B4275" s="13" t="s">
        <v>3436</v>
      </c>
      <c r="C4275" s="14" t="n">
        <v>46063</v>
      </c>
      <c r="D4275" s="15" t="n">
        <v>21.41</v>
      </c>
    </row>
    <row r="4276" customFormat="false" ht="15" hidden="false" customHeight="false" outlineLevel="0" collapsed="false">
      <c r="A4276" s="13" t="s">
        <v>6104</v>
      </c>
      <c r="B4276" s="13" t="s">
        <v>2786</v>
      </c>
      <c r="C4276" s="14" t="n">
        <v>46063</v>
      </c>
      <c r="D4276" s="15" t="n">
        <v>24.02</v>
      </c>
    </row>
    <row r="4277" customFormat="false" ht="15" hidden="false" customHeight="false" outlineLevel="0" collapsed="false">
      <c r="A4277" s="13" t="s">
        <v>6105</v>
      </c>
      <c r="B4277" s="13" t="s">
        <v>3907</v>
      </c>
      <c r="C4277" s="14" t="n">
        <v>46063</v>
      </c>
      <c r="D4277" s="15" t="n">
        <v>28.61</v>
      </c>
    </row>
    <row r="4278" customFormat="false" ht="15" hidden="false" customHeight="false" outlineLevel="0" collapsed="false">
      <c r="A4278" s="13" t="s">
        <v>6106</v>
      </c>
      <c r="B4278" s="13" t="s">
        <v>6107</v>
      </c>
      <c r="C4278" s="14" t="n">
        <v>46064</v>
      </c>
      <c r="D4278" s="15" t="n">
        <v>14.69</v>
      </c>
    </row>
    <row r="4279" customFormat="false" ht="15" hidden="false" customHeight="false" outlineLevel="0" collapsed="false">
      <c r="A4279" s="13" t="s">
        <v>6108</v>
      </c>
      <c r="B4279" s="13" t="s">
        <v>629</v>
      </c>
      <c r="C4279" s="14" t="n">
        <v>46064</v>
      </c>
      <c r="D4279" s="15" t="n">
        <v>42.26</v>
      </c>
    </row>
    <row r="4280" customFormat="false" ht="15" hidden="false" customHeight="false" outlineLevel="0" collapsed="false">
      <c r="A4280" s="13" t="s">
        <v>6109</v>
      </c>
      <c r="B4280" s="13" t="s">
        <v>4790</v>
      </c>
      <c r="C4280" s="14" t="n">
        <v>46064</v>
      </c>
      <c r="D4280" s="15" t="n">
        <v>30.83</v>
      </c>
    </row>
    <row r="4281" customFormat="false" ht="15" hidden="false" customHeight="false" outlineLevel="0" collapsed="false">
      <c r="A4281" s="13" t="s">
        <v>6110</v>
      </c>
      <c r="B4281" s="13" t="s">
        <v>6111</v>
      </c>
      <c r="C4281" s="14" t="n">
        <v>46064</v>
      </c>
      <c r="D4281" s="15" t="n">
        <v>54.3</v>
      </c>
    </row>
    <row r="4282" customFormat="false" ht="15" hidden="false" customHeight="false" outlineLevel="0" collapsed="false">
      <c r="A4282" s="13" t="s">
        <v>6112</v>
      </c>
      <c r="B4282" s="13" t="s">
        <v>6113</v>
      </c>
      <c r="C4282" s="14" t="n">
        <v>46064</v>
      </c>
      <c r="D4282" s="15" t="n">
        <v>48.21</v>
      </c>
    </row>
    <row r="4283" customFormat="false" ht="15" hidden="false" customHeight="false" outlineLevel="0" collapsed="false">
      <c r="A4283" s="13" t="s">
        <v>6114</v>
      </c>
      <c r="B4283" s="13" t="s">
        <v>2135</v>
      </c>
      <c r="C4283" s="14" t="n">
        <v>46064</v>
      </c>
      <c r="D4283" s="15" t="n">
        <v>38.74</v>
      </c>
    </row>
    <row r="4284" customFormat="false" ht="15" hidden="false" customHeight="false" outlineLevel="0" collapsed="false">
      <c r="A4284" s="13" t="s">
        <v>6115</v>
      </c>
      <c r="B4284" s="13" t="s">
        <v>6116</v>
      </c>
      <c r="C4284" s="14" t="n">
        <v>46064</v>
      </c>
      <c r="D4284" s="15" t="n">
        <v>14.96</v>
      </c>
    </row>
    <row r="4285" customFormat="false" ht="15" hidden="false" customHeight="false" outlineLevel="0" collapsed="false">
      <c r="A4285" s="13" t="s">
        <v>6117</v>
      </c>
      <c r="B4285" s="13" t="s">
        <v>5083</v>
      </c>
      <c r="C4285" s="14" t="n">
        <v>46064</v>
      </c>
      <c r="D4285" s="15" t="n">
        <v>41.31</v>
      </c>
    </row>
    <row r="4286" customFormat="false" ht="15" hidden="false" customHeight="false" outlineLevel="0" collapsed="false">
      <c r="A4286" s="13" t="s">
        <v>6118</v>
      </c>
      <c r="B4286" s="13" t="s">
        <v>6119</v>
      </c>
      <c r="C4286" s="14" t="n">
        <v>46064</v>
      </c>
      <c r="D4286" s="15" t="n">
        <v>59.05</v>
      </c>
    </row>
    <row r="4287" customFormat="false" ht="15" hidden="false" customHeight="false" outlineLevel="0" collapsed="false">
      <c r="A4287" s="13" t="s">
        <v>6120</v>
      </c>
      <c r="B4287" s="13" t="s">
        <v>6121</v>
      </c>
      <c r="C4287" s="14" t="n">
        <v>46064</v>
      </c>
      <c r="D4287" s="15" t="n">
        <v>32.5</v>
      </c>
    </row>
    <row r="4288" customFormat="false" ht="15" hidden="false" customHeight="false" outlineLevel="0" collapsed="false">
      <c r="A4288" s="13" t="s">
        <v>6122</v>
      </c>
      <c r="B4288" s="13" t="s">
        <v>3927</v>
      </c>
      <c r="C4288" s="14" t="n">
        <v>46064</v>
      </c>
      <c r="D4288" s="15" t="n">
        <v>53.28</v>
      </c>
    </row>
    <row r="4289" customFormat="false" ht="15" hidden="false" customHeight="false" outlineLevel="0" collapsed="false">
      <c r="A4289" s="13" t="s">
        <v>6123</v>
      </c>
      <c r="B4289" s="13" t="s">
        <v>2899</v>
      </c>
      <c r="C4289" s="14" t="n">
        <v>46065</v>
      </c>
      <c r="D4289" s="15" t="n">
        <v>18.8</v>
      </c>
    </row>
    <row r="4290" customFormat="false" ht="15" hidden="false" customHeight="false" outlineLevel="0" collapsed="false">
      <c r="A4290" s="13" t="s">
        <v>6124</v>
      </c>
      <c r="B4290" s="13" t="s">
        <v>6125</v>
      </c>
      <c r="C4290" s="14" t="n">
        <v>46065</v>
      </c>
      <c r="D4290" s="15" t="n">
        <v>37.29</v>
      </c>
    </row>
    <row r="4291" customFormat="false" ht="15" hidden="false" customHeight="false" outlineLevel="0" collapsed="false">
      <c r="A4291" s="13" t="s">
        <v>6126</v>
      </c>
      <c r="B4291" s="13" t="s">
        <v>1544</v>
      </c>
      <c r="C4291" s="14" t="n">
        <v>46065</v>
      </c>
      <c r="D4291" s="15" t="n">
        <v>48.83</v>
      </c>
    </row>
    <row r="4292" customFormat="false" ht="15" hidden="false" customHeight="false" outlineLevel="0" collapsed="false">
      <c r="A4292" s="13" t="s">
        <v>6127</v>
      </c>
      <c r="B4292" s="13" t="s">
        <v>3483</v>
      </c>
      <c r="C4292" s="14" t="n">
        <v>46065</v>
      </c>
      <c r="D4292" s="15" t="n">
        <v>79</v>
      </c>
    </row>
    <row r="4293" customFormat="false" ht="15" hidden="false" customHeight="false" outlineLevel="0" collapsed="false">
      <c r="A4293" s="13" t="s">
        <v>6128</v>
      </c>
      <c r="B4293" s="13" t="s">
        <v>4244</v>
      </c>
      <c r="C4293" s="14" t="n">
        <v>46065</v>
      </c>
      <c r="D4293" s="15" t="n">
        <v>45.63</v>
      </c>
    </row>
    <row r="4294" customFormat="false" ht="15" hidden="false" customHeight="false" outlineLevel="0" collapsed="false">
      <c r="A4294" s="13" t="s">
        <v>6129</v>
      </c>
      <c r="B4294" s="13" t="s">
        <v>6130</v>
      </c>
      <c r="C4294" s="14" t="n">
        <v>46065</v>
      </c>
      <c r="D4294" s="15" t="n">
        <v>18.77</v>
      </c>
    </row>
    <row r="4295" customFormat="false" ht="15" hidden="false" customHeight="false" outlineLevel="0" collapsed="false">
      <c r="A4295" s="13" t="s">
        <v>6131</v>
      </c>
      <c r="B4295" s="13" t="s">
        <v>2941</v>
      </c>
      <c r="C4295" s="14" t="n">
        <v>46065</v>
      </c>
      <c r="D4295" s="15" t="n">
        <v>29.22</v>
      </c>
    </row>
    <row r="4296" customFormat="false" ht="15" hidden="false" customHeight="false" outlineLevel="0" collapsed="false">
      <c r="A4296" s="13" t="s">
        <v>6132</v>
      </c>
      <c r="B4296" s="13" t="s">
        <v>5301</v>
      </c>
      <c r="C4296" s="14" t="n">
        <v>46065</v>
      </c>
      <c r="D4296" s="15" t="n">
        <v>63.98</v>
      </c>
    </row>
    <row r="4297" customFormat="false" ht="15" hidden="false" customHeight="false" outlineLevel="0" collapsed="false">
      <c r="A4297" s="13" t="s">
        <v>6133</v>
      </c>
      <c r="B4297" s="13" t="s">
        <v>6134</v>
      </c>
      <c r="C4297" s="14" t="n">
        <v>46065</v>
      </c>
      <c r="D4297" s="15" t="n">
        <v>19.49</v>
      </c>
    </row>
    <row r="4298" customFormat="false" ht="15" hidden="false" customHeight="false" outlineLevel="0" collapsed="false">
      <c r="A4298" s="13" t="s">
        <v>6135</v>
      </c>
      <c r="B4298" s="13" t="s">
        <v>2059</v>
      </c>
      <c r="C4298" s="14" t="n">
        <v>46065</v>
      </c>
      <c r="D4298" s="15" t="n">
        <v>30.84</v>
      </c>
    </row>
    <row r="4299" customFormat="false" ht="15" hidden="false" customHeight="false" outlineLevel="0" collapsed="false">
      <c r="A4299" s="13" t="s">
        <v>6136</v>
      </c>
      <c r="B4299" s="13" t="s">
        <v>6137</v>
      </c>
      <c r="C4299" s="14" t="n">
        <v>46065</v>
      </c>
      <c r="D4299" s="15" t="n">
        <v>63.15</v>
      </c>
    </row>
    <row r="4300" customFormat="false" ht="15" hidden="false" customHeight="false" outlineLevel="0" collapsed="false">
      <c r="A4300" s="13" t="s">
        <v>6138</v>
      </c>
      <c r="B4300" s="13" t="s">
        <v>1880</v>
      </c>
      <c r="C4300" s="14" t="n">
        <v>46066</v>
      </c>
      <c r="D4300" s="15" t="n">
        <v>34.11</v>
      </c>
    </row>
    <row r="4301" customFormat="false" ht="15" hidden="false" customHeight="false" outlineLevel="0" collapsed="false">
      <c r="A4301" s="13" t="s">
        <v>6139</v>
      </c>
      <c r="B4301" s="13" t="s">
        <v>6140</v>
      </c>
      <c r="C4301" s="14" t="n">
        <v>46066</v>
      </c>
      <c r="D4301" s="15" t="n">
        <v>57.83</v>
      </c>
    </row>
    <row r="4302" customFormat="false" ht="15" hidden="false" customHeight="false" outlineLevel="0" collapsed="false">
      <c r="A4302" s="13" t="s">
        <v>6141</v>
      </c>
      <c r="B4302" s="13" t="s">
        <v>6142</v>
      </c>
      <c r="C4302" s="14" t="n">
        <v>46066</v>
      </c>
      <c r="D4302" s="15" t="n">
        <v>10.79</v>
      </c>
    </row>
    <row r="4303" customFormat="false" ht="15" hidden="false" customHeight="false" outlineLevel="0" collapsed="false">
      <c r="A4303" s="13" t="s">
        <v>6143</v>
      </c>
      <c r="B4303" s="13" t="s">
        <v>3420</v>
      </c>
      <c r="C4303" s="14" t="n">
        <v>46066</v>
      </c>
      <c r="D4303" s="15" t="n">
        <v>15.14</v>
      </c>
    </row>
    <row r="4304" customFormat="false" ht="15" hidden="false" customHeight="false" outlineLevel="0" collapsed="false">
      <c r="A4304" s="13" t="s">
        <v>6144</v>
      </c>
      <c r="B4304" s="13" t="s">
        <v>543</v>
      </c>
      <c r="C4304" s="14" t="n">
        <v>46066</v>
      </c>
      <c r="D4304" s="15" t="n">
        <v>44.6</v>
      </c>
    </row>
    <row r="4305" customFormat="false" ht="15" hidden="false" customHeight="false" outlineLevel="0" collapsed="false">
      <c r="A4305" s="13" t="s">
        <v>6145</v>
      </c>
      <c r="B4305" s="13" t="s">
        <v>2911</v>
      </c>
      <c r="C4305" s="14" t="n">
        <v>46066</v>
      </c>
      <c r="D4305" s="15" t="n">
        <v>33.82</v>
      </c>
    </row>
    <row r="4306" customFormat="false" ht="15" hidden="false" customHeight="false" outlineLevel="0" collapsed="false">
      <c r="A4306" s="13" t="s">
        <v>6146</v>
      </c>
      <c r="B4306" s="13" t="s">
        <v>5587</v>
      </c>
      <c r="C4306" s="14" t="n">
        <v>46066</v>
      </c>
      <c r="D4306" s="15" t="n">
        <v>50.89</v>
      </c>
    </row>
    <row r="4307" customFormat="false" ht="15" hidden="false" customHeight="false" outlineLevel="0" collapsed="false">
      <c r="A4307" s="13" t="s">
        <v>6147</v>
      </c>
      <c r="B4307" s="13" t="s">
        <v>6148</v>
      </c>
      <c r="C4307" s="14" t="n">
        <v>46066</v>
      </c>
      <c r="D4307" s="15" t="n">
        <v>46.12</v>
      </c>
    </row>
    <row r="4308" customFormat="false" ht="15" hidden="false" customHeight="false" outlineLevel="0" collapsed="false">
      <c r="A4308" s="13" t="s">
        <v>6149</v>
      </c>
      <c r="B4308" s="13" t="s">
        <v>4879</v>
      </c>
      <c r="C4308" s="14" t="n">
        <v>46066</v>
      </c>
      <c r="D4308" s="15" t="n">
        <v>17.86</v>
      </c>
    </row>
    <row r="4309" customFormat="false" ht="15" hidden="false" customHeight="false" outlineLevel="0" collapsed="false">
      <c r="A4309" s="13" t="s">
        <v>6150</v>
      </c>
      <c r="B4309" s="13" t="s">
        <v>219</v>
      </c>
      <c r="C4309" s="14" t="n">
        <v>46066</v>
      </c>
      <c r="D4309" s="15" t="n">
        <v>32.44</v>
      </c>
    </row>
    <row r="4310" customFormat="false" ht="15" hidden="false" customHeight="false" outlineLevel="0" collapsed="false">
      <c r="A4310" s="13" t="s">
        <v>6151</v>
      </c>
      <c r="B4310" s="13" t="s">
        <v>818</v>
      </c>
      <c r="C4310" s="14" t="n">
        <v>46066</v>
      </c>
      <c r="D4310" s="15" t="n">
        <v>37.9</v>
      </c>
    </row>
    <row r="4311" customFormat="false" ht="15" hidden="false" customHeight="false" outlineLevel="0" collapsed="false">
      <c r="A4311" s="13" t="s">
        <v>6152</v>
      </c>
      <c r="B4311" s="13" t="s">
        <v>6153</v>
      </c>
      <c r="C4311" s="14" t="n">
        <v>46066</v>
      </c>
      <c r="D4311" s="15" t="n">
        <v>45.46</v>
      </c>
    </row>
    <row r="4312" customFormat="false" ht="15" hidden="false" customHeight="false" outlineLevel="0" collapsed="false">
      <c r="A4312" s="13" t="s">
        <v>6154</v>
      </c>
      <c r="B4312" s="13" t="s">
        <v>4276</v>
      </c>
      <c r="C4312" s="14" t="n">
        <v>46066</v>
      </c>
      <c r="D4312" s="15" t="n">
        <v>30.09</v>
      </c>
    </row>
    <row r="4313" customFormat="false" ht="15" hidden="false" customHeight="false" outlineLevel="0" collapsed="false">
      <c r="A4313" s="13" t="s">
        <v>6155</v>
      </c>
      <c r="B4313" s="13" t="s">
        <v>6156</v>
      </c>
      <c r="C4313" s="14" t="n">
        <v>46066</v>
      </c>
      <c r="D4313" s="15" t="n">
        <v>25.41</v>
      </c>
    </row>
    <row r="4314" customFormat="false" ht="15" hidden="false" customHeight="false" outlineLevel="0" collapsed="false">
      <c r="A4314" s="13" t="s">
        <v>6157</v>
      </c>
      <c r="B4314" s="13" t="s">
        <v>3299</v>
      </c>
      <c r="C4314" s="14" t="n">
        <v>46066</v>
      </c>
      <c r="D4314" s="15" t="n">
        <v>32.84</v>
      </c>
    </row>
    <row r="4315" customFormat="false" ht="15" hidden="false" customHeight="false" outlineLevel="0" collapsed="false">
      <c r="A4315" s="13" t="s">
        <v>6158</v>
      </c>
      <c r="B4315" s="13" t="s">
        <v>6159</v>
      </c>
      <c r="C4315" s="14" t="n">
        <v>46067</v>
      </c>
      <c r="D4315" s="15" t="n">
        <v>28.34</v>
      </c>
    </row>
    <row r="4316" customFormat="false" ht="15" hidden="false" customHeight="false" outlineLevel="0" collapsed="false">
      <c r="A4316" s="13" t="s">
        <v>6160</v>
      </c>
      <c r="B4316" s="13" t="s">
        <v>3732</v>
      </c>
      <c r="C4316" s="14" t="n">
        <v>46067</v>
      </c>
      <c r="D4316" s="15" t="n">
        <v>64.25</v>
      </c>
    </row>
    <row r="4317" customFormat="false" ht="15" hidden="false" customHeight="false" outlineLevel="0" collapsed="false">
      <c r="A4317" s="13" t="s">
        <v>6161</v>
      </c>
      <c r="B4317" s="13" t="s">
        <v>400</v>
      </c>
      <c r="C4317" s="14" t="n">
        <v>46067</v>
      </c>
      <c r="D4317" s="15" t="n">
        <v>46.92</v>
      </c>
    </row>
    <row r="4318" customFormat="false" ht="15" hidden="false" customHeight="false" outlineLevel="0" collapsed="false">
      <c r="A4318" s="13" t="s">
        <v>6162</v>
      </c>
      <c r="B4318" s="13" t="s">
        <v>3372</v>
      </c>
      <c r="C4318" s="14" t="n">
        <v>46067</v>
      </c>
      <c r="D4318" s="15" t="n">
        <v>58.62</v>
      </c>
    </row>
    <row r="4319" customFormat="false" ht="15" hidden="false" customHeight="false" outlineLevel="0" collapsed="false">
      <c r="A4319" s="13" t="s">
        <v>6163</v>
      </c>
      <c r="B4319" s="13" t="s">
        <v>899</v>
      </c>
      <c r="C4319" s="14" t="n">
        <v>46067</v>
      </c>
      <c r="D4319" s="15" t="n">
        <v>50.71</v>
      </c>
    </row>
    <row r="4320" customFormat="false" ht="15" hidden="false" customHeight="false" outlineLevel="0" collapsed="false">
      <c r="A4320" s="13" t="s">
        <v>6164</v>
      </c>
      <c r="B4320" s="13" t="s">
        <v>480</v>
      </c>
      <c r="C4320" s="14" t="n">
        <v>46067</v>
      </c>
      <c r="D4320" s="15" t="n">
        <v>48.17</v>
      </c>
    </row>
    <row r="4321" customFormat="false" ht="15" hidden="false" customHeight="false" outlineLevel="0" collapsed="false">
      <c r="A4321" s="13" t="s">
        <v>6165</v>
      </c>
      <c r="B4321" s="13" t="s">
        <v>1277</v>
      </c>
      <c r="C4321" s="14" t="n">
        <v>46067</v>
      </c>
      <c r="D4321" s="15" t="n">
        <v>55.91</v>
      </c>
    </row>
    <row r="4322" customFormat="false" ht="15" hidden="false" customHeight="false" outlineLevel="0" collapsed="false">
      <c r="A4322" s="13" t="s">
        <v>6166</v>
      </c>
      <c r="B4322" s="13" t="s">
        <v>2996</v>
      </c>
      <c r="C4322" s="14" t="n">
        <v>46067</v>
      </c>
      <c r="D4322" s="15" t="n">
        <v>31.65</v>
      </c>
    </row>
    <row r="4323" customFormat="false" ht="15" hidden="false" customHeight="false" outlineLevel="0" collapsed="false">
      <c r="A4323" s="13" t="s">
        <v>6167</v>
      </c>
      <c r="B4323" s="13" t="s">
        <v>5441</v>
      </c>
      <c r="C4323" s="14" t="n">
        <v>46068</v>
      </c>
      <c r="D4323" s="15" t="n">
        <v>28.02</v>
      </c>
    </row>
    <row r="4324" customFormat="false" ht="15" hidden="false" customHeight="false" outlineLevel="0" collapsed="false">
      <c r="A4324" s="13" t="s">
        <v>6168</v>
      </c>
      <c r="B4324" s="13" t="s">
        <v>5053</v>
      </c>
      <c r="C4324" s="14" t="n">
        <v>46068</v>
      </c>
      <c r="D4324" s="15" t="n">
        <v>36.47</v>
      </c>
    </row>
    <row r="4325" customFormat="false" ht="15" hidden="false" customHeight="false" outlineLevel="0" collapsed="false">
      <c r="A4325" s="13" t="s">
        <v>6169</v>
      </c>
      <c r="B4325" s="13" t="s">
        <v>3839</v>
      </c>
      <c r="C4325" s="14" t="n">
        <v>46068</v>
      </c>
      <c r="D4325" s="15" t="n">
        <v>47.95</v>
      </c>
    </row>
    <row r="4326" customFormat="false" ht="15" hidden="false" customHeight="false" outlineLevel="0" collapsed="false">
      <c r="A4326" s="13" t="s">
        <v>6170</v>
      </c>
      <c r="B4326" s="13" t="s">
        <v>6171</v>
      </c>
      <c r="C4326" s="14" t="n">
        <v>46068</v>
      </c>
      <c r="D4326" s="15" t="n">
        <v>33.08</v>
      </c>
    </row>
    <row r="4327" customFormat="false" ht="15" hidden="false" customHeight="false" outlineLevel="0" collapsed="false">
      <c r="A4327" s="13" t="s">
        <v>6172</v>
      </c>
      <c r="B4327" s="13" t="s">
        <v>1842</v>
      </c>
      <c r="C4327" s="14" t="n">
        <v>46068</v>
      </c>
      <c r="D4327" s="15" t="n">
        <v>62.95</v>
      </c>
    </row>
    <row r="4328" customFormat="false" ht="15" hidden="false" customHeight="false" outlineLevel="0" collapsed="false">
      <c r="A4328" s="13" t="s">
        <v>6173</v>
      </c>
      <c r="B4328" s="13" t="s">
        <v>1867</v>
      </c>
      <c r="C4328" s="14" t="n">
        <v>46068</v>
      </c>
      <c r="D4328" s="15" t="n">
        <v>20.36</v>
      </c>
    </row>
    <row r="4329" customFormat="false" ht="15" hidden="false" customHeight="false" outlineLevel="0" collapsed="false">
      <c r="A4329" s="13" t="s">
        <v>6174</v>
      </c>
      <c r="B4329" s="13" t="s">
        <v>4351</v>
      </c>
      <c r="C4329" s="14" t="n">
        <v>46068</v>
      </c>
      <c r="D4329" s="15" t="n">
        <v>40.36</v>
      </c>
    </row>
    <row r="4330" customFormat="false" ht="15" hidden="false" customHeight="false" outlineLevel="0" collapsed="false">
      <c r="A4330" s="13" t="s">
        <v>6175</v>
      </c>
      <c r="B4330" s="13" t="s">
        <v>6176</v>
      </c>
      <c r="C4330" s="14" t="n">
        <v>46068</v>
      </c>
      <c r="D4330" s="15" t="n">
        <v>23.98</v>
      </c>
    </row>
    <row r="4331" customFormat="false" ht="15" hidden="false" customHeight="false" outlineLevel="0" collapsed="false">
      <c r="A4331" s="13" t="s">
        <v>6177</v>
      </c>
      <c r="B4331" s="13" t="s">
        <v>2546</v>
      </c>
      <c r="C4331" s="14" t="n">
        <v>46068</v>
      </c>
      <c r="D4331" s="15" t="n">
        <v>25.03</v>
      </c>
    </row>
    <row r="4332" customFormat="false" ht="15" hidden="false" customHeight="false" outlineLevel="0" collapsed="false">
      <c r="A4332" s="13" t="s">
        <v>6178</v>
      </c>
      <c r="B4332" s="13" t="s">
        <v>5170</v>
      </c>
      <c r="C4332" s="14" t="n">
        <v>46068</v>
      </c>
      <c r="D4332" s="15" t="n">
        <v>41.13</v>
      </c>
    </row>
    <row r="4333" customFormat="false" ht="15" hidden="false" customHeight="false" outlineLevel="0" collapsed="false">
      <c r="A4333" s="13" t="s">
        <v>6179</v>
      </c>
      <c r="B4333" s="13" t="s">
        <v>6180</v>
      </c>
      <c r="C4333" s="14" t="n">
        <v>46069</v>
      </c>
      <c r="D4333" s="15" t="n">
        <v>49.57</v>
      </c>
    </row>
    <row r="4334" customFormat="false" ht="15" hidden="false" customHeight="false" outlineLevel="0" collapsed="false">
      <c r="A4334" s="13" t="s">
        <v>6181</v>
      </c>
      <c r="B4334" s="13" t="s">
        <v>4398</v>
      </c>
      <c r="C4334" s="14" t="n">
        <v>46069</v>
      </c>
      <c r="D4334" s="15" t="n">
        <v>52.98</v>
      </c>
    </row>
    <row r="4335" customFormat="false" ht="15" hidden="false" customHeight="false" outlineLevel="0" collapsed="false">
      <c r="A4335" s="13" t="s">
        <v>6182</v>
      </c>
      <c r="B4335" s="13" t="s">
        <v>1938</v>
      </c>
      <c r="C4335" s="14" t="n">
        <v>46069</v>
      </c>
      <c r="D4335" s="15" t="n">
        <v>89.96</v>
      </c>
    </row>
    <row r="4336" customFormat="false" ht="15" hidden="false" customHeight="false" outlineLevel="0" collapsed="false">
      <c r="A4336" s="13" t="s">
        <v>6183</v>
      </c>
      <c r="B4336" s="13" t="s">
        <v>6184</v>
      </c>
      <c r="C4336" s="14" t="n">
        <v>46069</v>
      </c>
      <c r="D4336" s="15" t="n">
        <v>41.05</v>
      </c>
    </row>
    <row r="4337" customFormat="false" ht="15" hidden="false" customHeight="false" outlineLevel="0" collapsed="false">
      <c r="A4337" s="13" t="s">
        <v>6185</v>
      </c>
      <c r="B4337" s="13" t="s">
        <v>2370</v>
      </c>
      <c r="C4337" s="14" t="n">
        <v>46069</v>
      </c>
      <c r="D4337" s="15" t="n">
        <v>45.96</v>
      </c>
    </row>
    <row r="4338" customFormat="false" ht="15" hidden="false" customHeight="false" outlineLevel="0" collapsed="false">
      <c r="A4338" s="13" t="s">
        <v>6186</v>
      </c>
      <c r="B4338" s="13" t="s">
        <v>5471</v>
      </c>
      <c r="C4338" s="14" t="n">
        <v>46069</v>
      </c>
      <c r="D4338" s="15" t="n">
        <v>20.59</v>
      </c>
    </row>
    <row r="4339" customFormat="false" ht="15" hidden="false" customHeight="false" outlineLevel="0" collapsed="false">
      <c r="A4339" s="13" t="s">
        <v>6187</v>
      </c>
      <c r="B4339" s="13" t="s">
        <v>5113</v>
      </c>
      <c r="C4339" s="14" t="n">
        <v>46069</v>
      </c>
      <c r="D4339" s="15" t="n">
        <v>36.55</v>
      </c>
    </row>
    <row r="4340" customFormat="false" ht="15" hidden="false" customHeight="false" outlineLevel="0" collapsed="false">
      <c r="A4340" s="13" t="s">
        <v>6188</v>
      </c>
      <c r="B4340" s="13" t="s">
        <v>5725</v>
      </c>
      <c r="C4340" s="14" t="n">
        <v>46069</v>
      </c>
      <c r="D4340" s="15" t="n">
        <v>27.68</v>
      </c>
    </row>
    <row r="4341" customFormat="false" ht="15" hidden="false" customHeight="false" outlineLevel="0" collapsed="false">
      <c r="A4341" s="13" t="s">
        <v>6189</v>
      </c>
      <c r="B4341" s="13" t="s">
        <v>6190</v>
      </c>
      <c r="C4341" s="14" t="n">
        <v>46069</v>
      </c>
      <c r="D4341" s="15" t="n">
        <v>36.74</v>
      </c>
    </row>
    <row r="4342" customFormat="false" ht="15" hidden="false" customHeight="false" outlineLevel="0" collapsed="false">
      <c r="A4342" s="13" t="s">
        <v>6191</v>
      </c>
      <c r="B4342" s="13" t="s">
        <v>4037</v>
      </c>
      <c r="C4342" s="14" t="n">
        <v>46069</v>
      </c>
      <c r="D4342" s="15" t="n">
        <v>35.22</v>
      </c>
    </row>
    <row r="4343" customFormat="false" ht="15" hidden="false" customHeight="false" outlineLevel="0" collapsed="false">
      <c r="A4343" s="13" t="s">
        <v>6192</v>
      </c>
      <c r="B4343" s="13" t="s">
        <v>3207</v>
      </c>
      <c r="C4343" s="14" t="n">
        <v>46069</v>
      </c>
      <c r="D4343" s="15" t="n">
        <v>40.6</v>
      </c>
    </row>
    <row r="4344" customFormat="false" ht="15" hidden="false" customHeight="false" outlineLevel="0" collapsed="false">
      <c r="A4344" s="13" t="s">
        <v>6193</v>
      </c>
      <c r="B4344" s="13" t="s">
        <v>2628</v>
      </c>
      <c r="C4344" s="14" t="n">
        <v>46069</v>
      </c>
      <c r="D4344" s="15" t="n">
        <v>33.95</v>
      </c>
    </row>
    <row r="4345" customFormat="false" ht="15" hidden="false" customHeight="false" outlineLevel="0" collapsed="false">
      <c r="A4345" s="13" t="s">
        <v>6194</v>
      </c>
      <c r="B4345" s="13" t="s">
        <v>1987</v>
      </c>
      <c r="C4345" s="14" t="n">
        <v>46070</v>
      </c>
      <c r="D4345" s="15" t="n">
        <v>29.38</v>
      </c>
    </row>
    <row r="4346" customFormat="false" ht="15" hidden="false" customHeight="false" outlineLevel="0" collapsed="false">
      <c r="A4346" s="13" t="s">
        <v>6195</v>
      </c>
      <c r="B4346" s="13" t="s">
        <v>4166</v>
      </c>
      <c r="C4346" s="14" t="n">
        <v>46070</v>
      </c>
      <c r="D4346" s="15" t="n">
        <v>22.21</v>
      </c>
    </row>
    <row r="4347" customFormat="false" ht="15" hidden="false" customHeight="false" outlineLevel="0" collapsed="false">
      <c r="A4347" s="13" t="s">
        <v>6196</v>
      </c>
      <c r="B4347" s="13" t="s">
        <v>198</v>
      </c>
      <c r="C4347" s="14" t="n">
        <v>46070</v>
      </c>
      <c r="D4347" s="15" t="n">
        <v>69.84</v>
      </c>
    </row>
    <row r="4348" customFormat="false" ht="15" hidden="false" customHeight="false" outlineLevel="0" collapsed="false">
      <c r="A4348" s="13" t="s">
        <v>6197</v>
      </c>
      <c r="B4348" s="13" t="s">
        <v>2478</v>
      </c>
      <c r="C4348" s="14" t="n">
        <v>46070</v>
      </c>
      <c r="D4348" s="15" t="n">
        <v>27.36</v>
      </c>
    </row>
    <row r="4349" customFormat="false" ht="15" hidden="false" customHeight="false" outlineLevel="0" collapsed="false">
      <c r="A4349" s="13" t="s">
        <v>6198</v>
      </c>
      <c r="B4349" s="13" t="s">
        <v>658</v>
      </c>
      <c r="C4349" s="14" t="n">
        <v>46070</v>
      </c>
      <c r="D4349" s="15" t="n">
        <v>27.97</v>
      </c>
    </row>
    <row r="4350" customFormat="false" ht="15" hidden="false" customHeight="false" outlineLevel="0" collapsed="false">
      <c r="A4350" s="13" t="s">
        <v>6199</v>
      </c>
      <c r="B4350" s="13" t="s">
        <v>5430</v>
      </c>
      <c r="C4350" s="14" t="n">
        <v>46070</v>
      </c>
      <c r="D4350" s="15" t="n">
        <v>41.51</v>
      </c>
    </row>
    <row r="4351" customFormat="false" ht="15" hidden="false" customHeight="false" outlineLevel="0" collapsed="false">
      <c r="A4351" s="13" t="s">
        <v>6200</v>
      </c>
      <c r="B4351" s="13" t="s">
        <v>4128</v>
      </c>
      <c r="C4351" s="14" t="n">
        <v>46070</v>
      </c>
      <c r="D4351" s="15" t="n">
        <v>44.52</v>
      </c>
    </row>
    <row r="4352" customFormat="false" ht="15" hidden="false" customHeight="false" outlineLevel="0" collapsed="false">
      <c r="A4352" s="13" t="s">
        <v>6201</v>
      </c>
      <c r="B4352" s="13" t="s">
        <v>1408</v>
      </c>
      <c r="C4352" s="14" t="n">
        <v>46070</v>
      </c>
      <c r="D4352" s="15" t="n">
        <v>21.4</v>
      </c>
    </row>
    <row r="4353" customFormat="false" ht="15" hidden="false" customHeight="false" outlineLevel="0" collapsed="false">
      <c r="A4353" s="13" t="s">
        <v>6202</v>
      </c>
      <c r="B4353" s="13" t="s">
        <v>160</v>
      </c>
      <c r="C4353" s="14" t="n">
        <v>46070</v>
      </c>
      <c r="D4353" s="15" t="n">
        <v>44.77</v>
      </c>
    </row>
    <row r="4354" customFormat="false" ht="15" hidden="false" customHeight="false" outlineLevel="0" collapsed="false">
      <c r="A4354" s="13" t="s">
        <v>6203</v>
      </c>
      <c r="B4354" s="13" t="s">
        <v>6204</v>
      </c>
      <c r="C4354" s="14" t="n">
        <v>46070</v>
      </c>
      <c r="D4354" s="15" t="n">
        <v>25.73</v>
      </c>
    </row>
    <row r="4355" customFormat="false" ht="15" hidden="false" customHeight="false" outlineLevel="0" collapsed="false">
      <c r="A4355" s="13" t="s">
        <v>6205</v>
      </c>
      <c r="B4355" s="13" t="s">
        <v>6206</v>
      </c>
      <c r="C4355" s="14" t="n">
        <v>46070</v>
      </c>
      <c r="D4355" s="15" t="n">
        <v>32.91</v>
      </c>
    </row>
    <row r="4356" customFormat="false" ht="15" hidden="false" customHeight="false" outlineLevel="0" collapsed="false">
      <c r="A4356" s="13" t="s">
        <v>6207</v>
      </c>
      <c r="B4356" s="13" t="s">
        <v>3729</v>
      </c>
      <c r="C4356" s="14" t="n">
        <v>46071</v>
      </c>
      <c r="D4356" s="15" t="n">
        <v>28.66</v>
      </c>
    </row>
    <row r="4357" customFormat="false" ht="15" hidden="false" customHeight="false" outlineLevel="0" collapsed="false">
      <c r="A4357" s="13" t="s">
        <v>6208</v>
      </c>
      <c r="B4357" s="13" t="s">
        <v>6209</v>
      </c>
      <c r="C4357" s="14" t="n">
        <v>46071</v>
      </c>
      <c r="D4357" s="15" t="n">
        <v>22.3</v>
      </c>
    </row>
    <row r="4358" customFormat="false" ht="15" hidden="false" customHeight="false" outlineLevel="0" collapsed="false">
      <c r="A4358" s="13" t="s">
        <v>6210</v>
      </c>
      <c r="B4358" s="13" t="s">
        <v>1479</v>
      </c>
      <c r="C4358" s="14" t="n">
        <v>46071</v>
      </c>
      <c r="D4358" s="15" t="n">
        <v>57.08</v>
      </c>
    </row>
    <row r="4359" customFormat="false" ht="15" hidden="false" customHeight="false" outlineLevel="0" collapsed="false">
      <c r="A4359" s="13" t="s">
        <v>6211</v>
      </c>
      <c r="B4359" s="13" t="s">
        <v>2818</v>
      </c>
      <c r="C4359" s="14" t="n">
        <v>46071</v>
      </c>
      <c r="D4359" s="15" t="n">
        <v>60.16</v>
      </c>
    </row>
    <row r="4360" customFormat="false" ht="15" hidden="false" customHeight="false" outlineLevel="0" collapsed="false">
      <c r="A4360" s="13" t="s">
        <v>6212</v>
      </c>
      <c r="B4360" s="13" t="s">
        <v>2073</v>
      </c>
      <c r="C4360" s="14" t="n">
        <v>46071</v>
      </c>
      <c r="D4360" s="15" t="n">
        <v>27.8</v>
      </c>
    </row>
    <row r="4361" customFormat="false" ht="15" hidden="false" customHeight="false" outlineLevel="0" collapsed="false">
      <c r="A4361" s="13" t="s">
        <v>6213</v>
      </c>
      <c r="B4361" s="13" t="s">
        <v>6214</v>
      </c>
      <c r="C4361" s="14" t="n">
        <v>46071</v>
      </c>
      <c r="D4361" s="15" t="n">
        <v>37.62</v>
      </c>
    </row>
    <row r="4362" customFormat="false" ht="15" hidden="false" customHeight="false" outlineLevel="0" collapsed="false">
      <c r="A4362" s="13" t="s">
        <v>6215</v>
      </c>
      <c r="B4362" s="13" t="s">
        <v>1232</v>
      </c>
      <c r="C4362" s="14" t="n">
        <v>46071</v>
      </c>
      <c r="D4362" s="15" t="n">
        <v>43.3</v>
      </c>
    </row>
    <row r="4363" customFormat="false" ht="15" hidden="false" customHeight="false" outlineLevel="0" collapsed="false">
      <c r="A4363" s="13" t="s">
        <v>6216</v>
      </c>
      <c r="B4363" s="13" t="s">
        <v>6217</v>
      </c>
      <c r="C4363" s="14" t="n">
        <v>46071</v>
      </c>
      <c r="D4363" s="15" t="n">
        <v>41.16</v>
      </c>
    </row>
    <row r="4364" customFormat="false" ht="15" hidden="false" customHeight="false" outlineLevel="0" collapsed="false">
      <c r="A4364" s="13" t="s">
        <v>6218</v>
      </c>
      <c r="B4364" s="13" t="s">
        <v>6219</v>
      </c>
      <c r="C4364" s="14" t="n">
        <v>46072</v>
      </c>
      <c r="D4364" s="15" t="n">
        <v>21.97</v>
      </c>
    </row>
    <row r="4365" customFormat="false" ht="15" hidden="false" customHeight="false" outlineLevel="0" collapsed="false">
      <c r="A4365" s="13" t="s">
        <v>6220</v>
      </c>
      <c r="B4365" s="13" t="s">
        <v>3161</v>
      </c>
      <c r="C4365" s="14" t="n">
        <v>46072</v>
      </c>
      <c r="D4365" s="15" t="n">
        <v>32.76</v>
      </c>
    </row>
    <row r="4366" customFormat="false" ht="15" hidden="false" customHeight="false" outlineLevel="0" collapsed="false">
      <c r="A4366" s="13" t="s">
        <v>6221</v>
      </c>
      <c r="B4366" s="13" t="s">
        <v>618</v>
      </c>
      <c r="C4366" s="14" t="n">
        <v>46072</v>
      </c>
      <c r="D4366" s="15" t="n">
        <v>40.02</v>
      </c>
    </row>
    <row r="4367" customFormat="false" ht="15" hidden="false" customHeight="false" outlineLevel="0" collapsed="false">
      <c r="A4367" s="13" t="s">
        <v>6222</v>
      </c>
      <c r="B4367" s="13" t="s">
        <v>3378</v>
      </c>
      <c r="C4367" s="14" t="n">
        <v>46072</v>
      </c>
      <c r="D4367" s="15" t="n">
        <v>37.18</v>
      </c>
    </row>
    <row r="4368" customFormat="false" ht="15" hidden="false" customHeight="false" outlineLevel="0" collapsed="false">
      <c r="A4368" s="13" t="s">
        <v>6223</v>
      </c>
      <c r="B4368" s="13" t="s">
        <v>1555</v>
      </c>
      <c r="C4368" s="14" t="n">
        <v>46073</v>
      </c>
      <c r="D4368" s="15" t="n">
        <v>57.83</v>
      </c>
    </row>
    <row r="4369" customFormat="false" ht="15" hidden="false" customHeight="false" outlineLevel="0" collapsed="false">
      <c r="A4369" s="13" t="s">
        <v>6224</v>
      </c>
      <c r="B4369" s="13" t="s">
        <v>6225</v>
      </c>
      <c r="C4369" s="14" t="n">
        <v>46073</v>
      </c>
      <c r="D4369" s="15" t="n">
        <v>25.45</v>
      </c>
    </row>
    <row r="4370" customFormat="false" ht="15" hidden="false" customHeight="false" outlineLevel="0" collapsed="false">
      <c r="A4370" s="13" t="s">
        <v>6226</v>
      </c>
      <c r="B4370" s="13" t="s">
        <v>6227</v>
      </c>
      <c r="C4370" s="14" t="n">
        <v>46073</v>
      </c>
      <c r="D4370" s="15" t="n">
        <v>61.28</v>
      </c>
    </row>
    <row r="4371" customFormat="false" ht="15" hidden="false" customHeight="false" outlineLevel="0" collapsed="false">
      <c r="A4371" s="13" t="s">
        <v>6228</v>
      </c>
      <c r="B4371" s="13" t="s">
        <v>5566</v>
      </c>
      <c r="C4371" s="14" t="n">
        <v>46073</v>
      </c>
      <c r="D4371" s="15" t="n">
        <v>37</v>
      </c>
    </row>
    <row r="4372" customFormat="false" ht="15" hidden="false" customHeight="false" outlineLevel="0" collapsed="false">
      <c r="A4372" s="13" t="s">
        <v>6229</v>
      </c>
      <c r="B4372" s="13" t="s">
        <v>458</v>
      </c>
      <c r="C4372" s="14" t="n">
        <v>46074</v>
      </c>
      <c r="D4372" s="15" t="n">
        <v>63.18</v>
      </c>
    </row>
    <row r="4373" customFormat="false" ht="15" hidden="false" customHeight="false" outlineLevel="0" collapsed="false">
      <c r="A4373" s="13" t="s">
        <v>6230</v>
      </c>
      <c r="B4373" s="13" t="s">
        <v>6231</v>
      </c>
      <c r="C4373" s="14" t="n">
        <v>46074</v>
      </c>
      <c r="D4373" s="15" t="n">
        <v>42.73</v>
      </c>
    </row>
    <row r="4374" customFormat="false" ht="15" hidden="false" customHeight="false" outlineLevel="0" collapsed="false">
      <c r="A4374" s="13" t="s">
        <v>6232</v>
      </c>
      <c r="B4374" s="13" t="s">
        <v>2142</v>
      </c>
      <c r="C4374" s="14" t="n">
        <v>46074</v>
      </c>
      <c r="D4374" s="15" t="n">
        <v>38.18</v>
      </c>
    </row>
    <row r="4375" customFormat="false" ht="15" hidden="false" customHeight="false" outlineLevel="0" collapsed="false">
      <c r="A4375" s="13" t="s">
        <v>6233</v>
      </c>
      <c r="B4375" s="13" t="s">
        <v>1038</v>
      </c>
      <c r="C4375" s="14" t="n">
        <v>46074</v>
      </c>
      <c r="D4375" s="15" t="n">
        <v>43.35</v>
      </c>
    </row>
    <row r="4376" customFormat="false" ht="15" hidden="false" customHeight="false" outlineLevel="0" collapsed="false">
      <c r="A4376" s="13" t="s">
        <v>6234</v>
      </c>
      <c r="B4376" s="13" t="s">
        <v>3683</v>
      </c>
      <c r="C4376" s="14" t="n">
        <v>46074</v>
      </c>
      <c r="D4376" s="15" t="n">
        <v>68.93</v>
      </c>
    </row>
    <row r="4377" customFormat="false" ht="15" hidden="false" customHeight="false" outlineLevel="0" collapsed="false">
      <c r="A4377" s="13" t="s">
        <v>6235</v>
      </c>
      <c r="B4377" s="13" t="s">
        <v>5308</v>
      </c>
      <c r="C4377" s="14" t="n">
        <v>46074</v>
      </c>
      <c r="D4377" s="15" t="n">
        <v>46.18</v>
      </c>
    </row>
    <row r="4378" customFormat="false" ht="15" hidden="false" customHeight="false" outlineLevel="0" collapsed="false">
      <c r="A4378" s="13" t="s">
        <v>6236</v>
      </c>
      <c r="B4378" s="13" t="s">
        <v>6237</v>
      </c>
      <c r="C4378" s="14" t="n">
        <v>46074</v>
      </c>
      <c r="D4378" s="15" t="n">
        <v>27.19</v>
      </c>
    </row>
    <row r="4379" customFormat="false" ht="15" hidden="false" customHeight="false" outlineLevel="0" collapsed="false">
      <c r="A4379" s="13" t="s">
        <v>6238</v>
      </c>
      <c r="B4379" s="13" t="s">
        <v>4267</v>
      </c>
      <c r="C4379" s="14" t="n">
        <v>46075</v>
      </c>
      <c r="D4379" s="15" t="n">
        <v>46.6</v>
      </c>
    </row>
    <row r="4380" customFormat="false" ht="15" hidden="false" customHeight="false" outlineLevel="0" collapsed="false">
      <c r="A4380" s="13" t="s">
        <v>6239</v>
      </c>
      <c r="B4380" s="13" t="s">
        <v>2775</v>
      </c>
      <c r="C4380" s="14" t="n">
        <v>46075</v>
      </c>
      <c r="D4380" s="15" t="n">
        <v>31.56</v>
      </c>
    </row>
    <row r="4381" customFormat="false" ht="15" hidden="false" customHeight="false" outlineLevel="0" collapsed="false">
      <c r="A4381" s="13" t="s">
        <v>6240</v>
      </c>
      <c r="B4381" s="13" t="s">
        <v>3917</v>
      </c>
      <c r="C4381" s="14" t="n">
        <v>46075</v>
      </c>
      <c r="D4381" s="15" t="n">
        <v>63.12</v>
      </c>
    </row>
    <row r="4382" customFormat="false" ht="15" hidden="false" customHeight="false" outlineLevel="0" collapsed="false">
      <c r="A4382" s="13" t="s">
        <v>6241</v>
      </c>
      <c r="B4382" s="13" t="s">
        <v>6242</v>
      </c>
      <c r="C4382" s="14" t="n">
        <v>46075</v>
      </c>
      <c r="D4382" s="15" t="n">
        <v>38.85</v>
      </c>
    </row>
    <row r="4383" customFormat="false" ht="15" hidden="false" customHeight="false" outlineLevel="0" collapsed="false">
      <c r="A4383" s="13" t="s">
        <v>6243</v>
      </c>
      <c r="B4383" s="13" t="s">
        <v>2937</v>
      </c>
      <c r="C4383" s="14" t="n">
        <v>46075</v>
      </c>
      <c r="D4383" s="15" t="n">
        <v>34.21</v>
      </c>
    </row>
    <row r="4384" customFormat="false" ht="15" hidden="false" customHeight="false" outlineLevel="0" collapsed="false">
      <c r="A4384" s="13" t="s">
        <v>6244</v>
      </c>
      <c r="B4384" s="13" t="s">
        <v>6245</v>
      </c>
      <c r="C4384" s="14" t="n">
        <v>46075</v>
      </c>
      <c r="D4384" s="15" t="n">
        <v>18.75</v>
      </c>
    </row>
    <row r="4385" customFormat="false" ht="15" hidden="false" customHeight="false" outlineLevel="0" collapsed="false">
      <c r="A4385" s="13" t="s">
        <v>6246</v>
      </c>
      <c r="B4385" s="13" t="s">
        <v>697</v>
      </c>
      <c r="C4385" s="14" t="n">
        <v>46075</v>
      </c>
      <c r="D4385" s="15" t="n">
        <v>41.65</v>
      </c>
    </row>
    <row r="4386" customFormat="false" ht="15" hidden="false" customHeight="false" outlineLevel="0" collapsed="false">
      <c r="A4386" s="13" t="s">
        <v>6247</v>
      </c>
      <c r="B4386" s="13" t="s">
        <v>3450</v>
      </c>
      <c r="C4386" s="14" t="n">
        <v>46075</v>
      </c>
      <c r="D4386" s="15" t="n">
        <v>24.4</v>
      </c>
    </row>
    <row r="4387" customFormat="false" ht="15" hidden="false" customHeight="false" outlineLevel="0" collapsed="false">
      <c r="A4387" s="13" t="s">
        <v>6248</v>
      </c>
      <c r="B4387" s="13" t="s">
        <v>6249</v>
      </c>
      <c r="C4387" s="14" t="n">
        <v>46075</v>
      </c>
      <c r="D4387" s="15" t="n">
        <v>32.1</v>
      </c>
    </row>
    <row r="4388" customFormat="false" ht="15" hidden="false" customHeight="false" outlineLevel="0" collapsed="false">
      <c r="A4388" s="13" t="s">
        <v>6250</v>
      </c>
      <c r="B4388" s="13" t="s">
        <v>6251</v>
      </c>
      <c r="C4388" s="14" t="n">
        <v>46076</v>
      </c>
      <c r="D4388" s="15" t="n">
        <v>19.25</v>
      </c>
    </row>
    <row r="4389" customFormat="false" ht="15" hidden="false" customHeight="false" outlineLevel="0" collapsed="false">
      <c r="A4389" s="13" t="s">
        <v>6252</v>
      </c>
      <c r="B4389" s="13" t="s">
        <v>4207</v>
      </c>
      <c r="C4389" s="14" t="n">
        <v>46076</v>
      </c>
      <c r="D4389" s="15" t="n">
        <v>24.76</v>
      </c>
    </row>
    <row r="4390" customFormat="false" ht="15" hidden="false" customHeight="false" outlineLevel="0" collapsed="false">
      <c r="A4390" s="13" t="s">
        <v>6253</v>
      </c>
      <c r="B4390" s="13" t="s">
        <v>4052</v>
      </c>
      <c r="C4390" s="14" t="n">
        <v>46076</v>
      </c>
      <c r="D4390" s="15" t="n">
        <v>24.27</v>
      </c>
    </row>
    <row r="4391" customFormat="false" ht="15" hidden="false" customHeight="false" outlineLevel="0" collapsed="false">
      <c r="A4391" s="13" t="s">
        <v>6254</v>
      </c>
      <c r="B4391" s="13" t="s">
        <v>4330</v>
      </c>
      <c r="C4391" s="14" t="n">
        <v>46076</v>
      </c>
      <c r="D4391" s="15" t="n">
        <v>29.33</v>
      </c>
    </row>
    <row r="4392" customFormat="false" ht="15" hidden="false" customHeight="false" outlineLevel="0" collapsed="false">
      <c r="A4392" s="13" t="s">
        <v>6255</v>
      </c>
      <c r="B4392" s="13" t="s">
        <v>6256</v>
      </c>
      <c r="C4392" s="14" t="n">
        <v>46076</v>
      </c>
      <c r="D4392" s="15" t="n">
        <v>22.28</v>
      </c>
    </row>
    <row r="4393" customFormat="false" ht="15" hidden="false" customHeight="false" outlineLevel="0" collapsed="false">
      <c r="A4393" s="13" t="s">
        <v>6257</v>
      </c>
      <c r="B4393" s="13" t="s">
        <v>3999</v>
      </c>
      <c r="C4393" s="14" t="n">
        <v>46076</v>
      </c>
      <c r="D4393" s="15" t="n">
        <v>50.66</v>
      </c>
    </row>
    <row r="4394" customFormat="false" ht="15" hidden="false" customHeight="false" outlineLevel="0" collapsed="false">
      <c r="A4394" s="13" t="s">
        <v>6258</v>
      </c>
      <c r="B4394" s="13" t="s">
        <v>2939</v>
      </c>
      <c r="C4394" s="14" t="n">
        <v>46076</v>
      </c>
      <c r="D4394" s="15" t="n">
        <v>35.54</v>
      </c>
    </row>
    <row r="4395" customFormat="false" ht="15" hidden="false" customHeight="false" outlineLevel="0" collapsed="false">
      <c r="A4395" s="13" t="s">
        <v>6259</v>
      </c>
      <c r="B4395" s="13" t="s">
        <v>2158</v>
      </c>
      <c r="C4395" s="14" t="n">
        <v>46076</v>
      </c>
      <c r="D4395" s="15" t="n">
        <v>31.13</v>
      </c>
    </row>
    <row r="4396" customFormat="false" ht="15" hidden="false" customHeight="false" outlineLevel="0" collapsed="false">
      <c r="A4396" s="13" t="s">
        <v>6260</v>
      </c>
      <c r="B4396" s="13" t="s">
        <v>6261</v>
      </c>
      <c r="C4396" s="14" t="n">
        <v>46076</v>
      </c>
      <c r="D4396" s="15" t="n">
        <v>23.61</v>
      </c>
    </row>
    <row r="4397" customFormat="false" ht="15" hidden="false" customHeight="false" outlineLevel="0" collapsed="false">
      <c r="A4397" s="13" t="s">
        <v>6262</v>
      </c>
      <c r="B4397" s="13" t="s">
        <v>5690</v>
      </c>
      <c r="C4397" s="14" t="n">
        <v>46076</v>
      </c>
      <c r="D4397" s="15" t="n">
        <v>44.68</v>
      </c>
    </row>
    <row r="4398" customFormat="false" ht="15" hidden="false" customHeight="false" outlineLevel="0" collapsed="false">
      <c r="A4398" s="13" t="s">
        <v>6263</v>
      </c>
      <c r="B4398" s="13" t="s">
        <v>3246</v>
      </c>
      <c r="C4398" s="14" t="n">
        <v>46076</v>
      </c>
      <c r="D4398" s="15" t="n">
        <v>41.38</v>
      </c>
    </row>
    <row r="4399" customFormat="false" ht="15" hidden="false" customHeight="false" outlineLevel="0" collapsed="false">
      <c r="A4399" s="13" t="s">
        <v>6264</v>
      </c>
      <c r="B4399" s="13" t="s">
        <v>565</v>
      </c>
      <c r="C4399" s="14" t="n">
        <v>46076</v>
      </c>
      <c r="D4399" s="15" t="n">
        <v>44.04</v>
      </c>
    </row>
    <row r="4400" customFormat="false" ht="15" hidden="false" customHeight="false" outlineLevel="0" collapsed="false">
      <c r="A4400" s="13" t="s">
        <v>6265</v>
      </c>
      <c r="B4400" s="13" t="s">
        <v>1116</v>
      </c>
      <c r="C4400" s="14" t="n">
        <v>46076</v>
      </c>
      <c r="D4400" s="15" t="n">
        <v>29.47</v>
      </c>
    </row>
    <row r="4401" customFormat="false" ht="15" hidden="false" customHeight="false" outlineLevel="0" collapsed="false">
      <c r="A4401" s="13" t="s">
        <v>6266</v>
      </c>
      <c r="B4401" s="13" t="s">
        <v>3601</v>
      </c>
      <c r="C4401" s="14" t="n">
        <v>46076</v>
      </c>
      <c r="D4401" s="15" t="n">
        <v>49.94</v>
      </c>
    </row>
    <row r="4402" customFormat="false" ht="15" hidden="false" customHeight="false" outlineLevel="0" collapsed="false">
      <c r="A4402" s="13" t="s">
        <v>6267</v>
      </c>
      <c r="B4402" s="13" t="s">
        <v>1041</v>
      </c>
      <c r="C4402" s="14" t="n">
        <v>46076</v>
      </c>
      <c r="D4402" s="15" t="n">
        <v>31.78</v>
      </c>
    </row>
    <row r="4403" customFormat="false" ht="15" hidden="false" customHeight="false" outlineLevel="0" collapsed="false">
      <c r="A4403" s="13" t="s">
        <v>6268</v>
      </c>
      <c r="B4403" s="13" t="s">
        <v>2457</v>
      </c>
      <c r="C4403" s="14" t="n">
        <v>46076</v>
      </c>
      <c r="D4403" s="15" t="n">
        <v>12.61</v>
      </c>
    </row>
    <row r="4404" customFormat="false" ht="15" hidden="false" customHeight="false" outlineLevel="0" collapsed="false">
      <c r="A4404" s="13" t="s">
        <v>6269</v>
      </c>
      <c r="B4404" s="13" t="s">
        <v>1727</v>
      </c>
      <c r="C4404" s="14" t="n">
        <v>46077</v>
      </c>
      <c r="D4404" s="15" t="n">
        <v>58.47</v>
      </c>
    </row>
    <row r="4405" customFormat="false" ht="15" hidden="false" customHeight="false" outlineLevel="0" collapsed="false">
      <c r="A4405" s="13" t="s">
        <v>6270</v>
      </c>
      <c r="B4405" s="13" t="s">
        <v>6271</v>
      </c>
      <c r="C4405" s="14" t="n">
        <v>46077</v>
      </c>
      <c r="D4405" s="15" t="n">
        <v>43.94</v>
      </c>
    </row>
    <row r="4406" customFormat="false" ht="15" hidden="false" customHeight="false" outlineLevel="0" collapsed="false">
      <c r="A4406" s="13" t="s">
        <v>6272</v>
      </c>
      <c r="B4406" s="13" t="s">
        <v>5663</v>
      </c>
      <c r="C4406" s="14" t="n">
        <v>46077</v>
      </c>
      <c r="D4406" s="15" t="n">
        <v>69.62</v>
      </c>
    </row>
    <row r="4407" customFormat="false" ht="15" hidden="false" customHeight="false" outlineLevel="0" collapsed="false">
      <c r="A4407" s="13" t="s">
        <v>6273</v>
      </c>
      <c r="B4407" s="13" t="s">
        <v>3079</v>
      </c>
      <c r="C4407" s="14" t="n">
        <v>46077</v>
      </c>
      <c r="D4407" s="15" t="n">
        <v>31.02</v>
      </c>
    </row>
    <row r="4408" customFormat="false" ht="15" hidden="false" customHeight="false" outlineLevel="0" collapsed="false">
      <c r="A4408" s="13" t="s">
        <v>6274</v>
      </c>
      <c r="B4408" s="13" t="s">
        <v>3472</v>
      </c>
      <c r="C4408" s="14" t="n">
        <v>46077</v>
      </c>
      <c r="D4408" s="15" t="n">
        <v>14.78</v>
      </c>
    </row>
    <row r="4409" customFormat="false" ht="15" hidden="false" customHeight="false" outlineLevel="0" collapsed="false">
      <c r="A4409" s="13" t="s">
        <v>6275</v>
      </c>
      <c r="B4409" s="13" t="s">
        <v>3525</v>
      </c>
      <c r="C4409" s="14" t="n">
        <v>46077</v>
      </c>
      <c r="D4409" s="15" t="n">
        <v>53.75</v>
      </c>
    </row>
    <row r="4410" customFormat="false" ht="15" hidden="false" customHeight="false" outlineLevel="0" collapsed="false">
      <c r="A4410" s="13" t="s">
        <v>6276</v>
      </c>
      <c r="B4410" s="13" t="s">
        <v>6277</v>
      </c>
      <c r="C4410" s="14" t="n">
        <v>46077</v>
      </c>
      <c r="D4410" s="15" t="n">
        <v>72.57</v>
      </c>
    </row>
    <row r="4411" customFormat="false" ht="15" hidden="false" customHeight="false" outlineLevel="0" collapsed="false">
      <c r="A4411" s="13" t="s">
        <v>6278</v>
      </c>
      <c r="B4411" s="13" t="s">
        <v>4144</v>
      </c>
      <c r="C4411" s="14" t="n">
        <v>46077</v>
      </c>
      <c r="D4411" s="15" t="n">
        <v>37.92</v>
      </c>
    </row>
    <row r="4412" customFormat="false" ht="15" hidden="false" customHeight="false" outlineLevel="0" collapsed="false">
      <c r="A4412" s="13" t="s">
        <v>6279</v>
      </c>
      <c r="B4412" s="13" t="s">
        <v>510</v>
      </c>
      <c r="C4412" s="14" t="n">
        <v>46077</v>
      </c>
      <c r="D4412" s="15" t="n">
        <v>20.33</v>
      </c>
    </row>
    <row r="4413" customFormat="false" ht="15" hidden="false" customHeight="false" outlineLevel="0" collapsed="false">
      <c r="A4413" s="13" t="s">
        <v>6280</v>
      </c>
      <c r="B4413" s="13" t="s">
        <v>5098</v>
      </c>
      <c r="C4413" s="14" t="n">
        <v>46077</v>
      </c>
      <c r="D4413" s="15" t="n">
        <v>23.56</v>
      </c>
    </row>
    <row r="4414" customFormat="false" ht="15" hidden="false" customHeight="false" outlineLevel="0" collapsed="false">
      <c r="A4414" s="13" t="s">
        <v>6281</v>
      </c>
      <c r="B4414" s="13" t="s">
        <v>5742</v>
      </c>
      <c r="C4414" s="14" t="n">
        <v>46077</v>
      </c>
      <c r="D4414" s="15" t="n">
        <v>50.99</v>
      </c>
    </row>
    <row r="4415" customFormat="false" ht="15" hidden="false" customHeight="false" outlineLevel="0" collapsed="false">
      <c r="A4415" s="13" t="s">
        <v>6282</v>
      </c>
      <c r="B4415" s="13" t="s">
        <v>5306</v>
      </c>
      <c r="C4415" s="14" t="n">
        <v>46077</v>
      </c>
      <c r="D4415" s="15" t="n">
        <v>44.48</v>
      </c>
    </row>
    <row r="4416" customFormat="false" ht="15" hidden="false" customHeight="false" outlineLevel="0" collapsed="false">
      <c r="A4416" s="13" t="s">
        <v>6283</v>
      </c>
      <c r="B4416" s="13" t="s">
        <v>6284</v>
      </c>
      <c r="C4416" s="14" t="n">
        <v>46078</v>
      </c>
      <c r="D4416" s="15" t="n">
        <v>24.3</v>
      </c>
    </row>
    <row r="4417" customFormat="false" ht="15" hidden="false" customHeight="false" outlineLevel="0" collapsed="false">
      <c r="A4417" s="13" t="s">
        <v>6285</v>
      </c>
      <c r="B4417" s="13" t="s">
        <v>2501</v>
      </c>
      <c r="C4417" s="14" t="n">
        <v>46078</v>
      </c>
      <c r="D4417" s="15" t="n">
        <v>65.42</v>
      </c>
    </row>
    <row r="4418" customFormat="false" ht="15" hidden="false" customHeight="false" outlineLevel="0" collapsed="false">
      <c r="A4418" s="13" t="s">
        <v>6286</v>
      </c>
      <c r="B4418" s="13" t="s">
        <v>6287</v>
      </c>
      <c r="C4418" s="14" t="n">
        <v>46078</v>
      </c>
      <c r="D4418" s="15" t="n">
        <v>35.6</v>
      </c>
    </row>
    <row r="4419" customFormat="false" ht="15" hidden="false" customHeight="false" outlineLevel="0" collapsed="false">
      <c r="A4419" s="13" t="s">
        <v>6288</v>
      </c>
      <c r="B4419" s="13" t="s">
        <v>3585</v>
      </c>
      <c r="C4419" s="14" t="n">
        <v>46078</v>
      </c>
      <c r="D4419" s="15" t="n">
        <v>24.67</v>
      </c>
    </row>
    <row r="4420" customFormat="false" ht="15" hidden="false" customHeight="false" outlineLevel="0" collapsed="false">
      <c r="A4420" s="13" t="s">
        <v>6289</v>
      </c>
      <c r="B4420" s="13" t="s">
        <v>227</v>
      </c>
      <c r="C4420" s="14" t="n">
        <v>46078</v>
      </c>
      <c r="D4420" s="15" t="n">
        <v>45.73</v>
      </c>
    </row>
    <row r="4421" customFormat="false" ht="15" hidden="false" customHeight="false" outlineLevel="0" collapsed="false">
      <c r="A4421" s="13" t="s">
        <v>6290</v>
      </c>
      <c r="B4421" s="13" t="s">
        <v>3902</v>
      </c>
      <c r="C4421" s="14" t="n">
        <v>46078</v>
      </c>
      <c r="D4421" s="15" t="n">
        <v>52.51</v>
      </c>
    </row>
    <row r="4422" customFormat="false" ht="15" hidden="false" customHeight="false" outlineLevel="0" collapsed="false">
      <c r="A4422" s="13" t="s">
        <v>6291</v>
      </c>
      <c r="B4422" s="13" t="s">
        <v>6292</v>
      </c>
      <c r="C4422" s="14" t="n">
        <v>46078</v>
      </c>
      <c r="D4422" s="15" t="n">
        <v>68.6</v>
      </c>
    </row>
    <row r="4423" customFormat="false" ht="15" hidden="false" customHeight="false" outlineLevel="0" collapsed="false">
      <c r="A4423" s="13" t="s">
        <v>6293</v>
      </c>
      <c r="B4423" s="13" t="s">
        <v>2880</v>
      </c>
      <c r="C4423" s="14" t="n">
        <v>46078</v>
      </c>
      <c r="D4423" s="15" t="n">
        <v>53.58</v>
      </c>
    </row>
    <row r="4424" customFormat="false" ht="15" hidden="false" customHeight="false" outlineLevel="0" collapsed="false">
      <c r="A4424" s="13" t="s">
        <v>6294</v>
      </c>
      <c r="B4424" s="13" t="s">
        <v>4655</v>
      </c>
      <c r="C4424" s="14" t="n">
        <v>46078</v>
      </c>
      <c r="D4424" s="15" t="n">
        <v>42</v>
      </c>
    </row>
    <row r="4425" customFormat="false" ht="15" hidden="false" customHeight="false" outlineLevel="0" collapsed="false">
      <c r="A4425" s="13" t="s">
        <v>6295</v>
      </c>
      <c r="B4425" s="13" t="s">
        <v>4933</v>
      </c>
      <c r="C4425" s="14" t="n">
        <v>46079</v>
      </c>
      <c r="D4425" s="15" t="n">
        <v>36.16</v>
      </c>
    </row>
    <row r="4426" customFormat="false" ht="15" hidden="false" customHeight="false" outlineLevel="0" collapsed="false">
      <c r="A4426" s="13" t="s">
        <v>6296</v>
      </c>
      <c r="B4426" s="13" t="s">
        <v>6297</v>
      </c>
      <c r="C4426" s="14" t="n">
        <v>46079</v>
      </c>
      <c r="D4426" s="15" t="n">
        <v>44.35</v>
      </c>
    </row>
    <row r="4427" customFormat="false" ht="15" hidden="false" customHeight="false" outlineLevel="0" collapsed="false">
      <c r="A4427" s="13" t="s">
        <v>6298</v>
      </c>
      <c r="B4427" s="13" t="s">
        <v>2966</v>
      </c>
      <c r="C4427" s="14" t="n">
        <v>46079</v>
      </c>
      <c r="D4427" s="15" t="n">
        <v>39.88</v>
      </c>
    </row>
    <row r="4428" customFormat="false" ht="15" hidden="false" customHeight="false" outlineLevel="0" collapsed="false">
      <c r="A4428" s="13" t="s">
        <v>6299</v>
      </c>
      <c r="B4428" s="13" t="s">
        <v>360</v>
      </c>
      <c r="C4428" s="14" t="n">
        <v>46079</v>
      </c>
      <c r="D4428" s="15" t="n">
        <v>29.96</v>
      </c>
    </row>
    <row r="4429" customFormat="false" ht="15" hidden="false" customHeight="false" outlineLevel="0" collapsed="false">
      <c r="A4429" s="13" t="s">
        <v>6300</v>
      </c>
      <c r="B4429" s="13" t="s">
        <v>6301</v>
      </c>
      <c r="C4429" s="14" t="n">
        <v>46079</v>
      </c>
      <c r="D4429" s="15" t="n">
        <v>23.62</v>
      </c>
    </row>
    <row r="4430" customFormat="false" ht="15" hidden="false" customHeight="false" outlineLevel="0" collapsed="false">
      <c r="A4430" s="13" t="s">
        <v>6302</v>
      </c>
      <c r="B4430" s="13" t="s">
        <v>138</v>
      </c>
      <c r="C4430" s="14" t="n">
        <v>46079</v>
      </c>
      <c r="D4430" s="15" t="n">
        <v>29.81</v>
      </c>
    </row>
    <row r="4431" customFormat="false" ht="15" hidden="false" customHeight="false" outlineLevel="0" collapsed="false">
      <c r="A4431" s="13" t="s">
        <v>6303</v>
      </c>
      <c r="B4431" s="13" t="s">
        <v>6304</v>
      </c>
      <c r="C4431" s="14" t="n">
        <v>46079</v>
      </c>
      <c r="D4431" s="15" t="n">
        <v>28.97</v>
      </c>
    </row>
    <row r="4432" customFormat="false" ht="15" hidden="false" customHeight="false" outlineLevel="0" collapsed="false">
      <c r="A4432" s="13" t="s">
        <v>6305</v>
      </c>
      <c r="B4432" s="13" t="s">
        <v>5128</v>
      </c>
      <c r="C4432" s="14" t="n">
        <v>46079</v>
      </c>
      <c r="D4432" s="15" t="n">
        <v>32.79</v>
      </c>
    </row>
    <row r="4433" customFormat="false" ht="15" hidden="false" customHeight="false" outlineLevel="0" collapsed="false">
      <c r="A4433" s="13" t="s">
        <v>6306</v>
      </c>
      <c r="B4433" s="13" t="s">
        <v>548</v>
      </c>
      <c r="C4433" s="14" t="n">
        <v>46079</v>
      </c>
      <c r="D4433" s="15" t="n">
        <v>33.1</v>
      </c>
    </row>
    <row r="4434" customFormat="false" ht="15" hidden="false" customHeight="false" outlineLevel="0" collapsed="false">
      <c r="A4434" s="13" t="s">
        <v>6307</v>
      </c>
      <c r="B4434" s="13" t="s">
        <v>2486</v>
      </c>
      <c r="C4434" s="14" t="n">
        <v>46079</v>
      </c>
      <c r="D4434" s="15" t="n">
        <v>52.97</v>
      </c>
    </row>
    <row r="4435" customFormat="false" ht="15" hidden="false" customHeight="false" outlineLevel="0" collapsed="false">
      <c r="A4435" s="13" t="s">
        <v>6308</v>
      </c>
      <c r="B4435" s="13" t="s">
        <v>6309</v>
      </c>
      <c r="C4435" s="14" t="n">
        <v>46079</v>
      </c>
      <c r="D4435" s="15" t="n">
        <v>28.52</v>
      </c>
    </row>
    <row r="4436" customFormat="false" ht="15" hidden="false" customHeight="false" outlineLevel="0" collapsed="false">
      <c r="A4436" s="13" t="s">
        <v>6310</v>
      </c>
      <c r="B4436" s="13" t="s">
        <v>6311</v>
      </c>
      <c r="C4436" s="14" t="n">
        <v>46079</v>
      </c>
      <c r="D4436" s="15" t="n">
        <v>31.38</v>
      </c>
    </row>
    <row r="4437" customFormat="false" ht="15" hidden="false" customHeight="false" outlineLevel="0" collapsed="false">
      <c r="A4437" s="13" t="s">
        <v>6312</v>
      </c>
      <c r="B4437" s="13" t="s">
        <v>6313</v>
      </c>
      <c r="C4437" s="14" t="n">
        <v>46079</v>
      </c>
      <c r="D4437" s="15" t="n">
        <v>28.11</v>
      </c>
    </row>
    <row r="4438" customFormat="false" ht="15" hidden="false" customHeight="false" outlineLevel="0" collapsed="false">
      <c r="A4438" s="13" t="s">
        <v>6314</v>
      </c>
      <c r="B4438" s="13" t="s">
        <v>2447</v>
      </c>
      <c r="C4438" s="14" t="n">
        <v>46079</v>
      </c>
      <c r="D4438" s="15" t="n">
        <v>70.26</v>
      </c>
    </row>
    <row r="4439" customFormat="false" ht="15" hidden="false" customHeight="false" outlineLevel="0" collapsed="false">
      <c r="A4439" s="13" t="s">
        <v>6315</v>
      </c>
      <c r="B4439" s="13" t="s">
        <v>3401</v>
      </c>
      <c r="C4439" s="14" t="n">
        <v>46079</v>
      </c>
      <c r="D4439" s="15" t="n">
        <v>55.4</v>
      </c>
    </row>
    <row r="4440" customFormat="false" ht="15" hidden="false" customHeight="false" outlineLevel="0" collapsed="false">
      <c r="A4440" s="13" t="s">
        <v>6316</v>
      </c>
      <c r="B4440" s="13" t="s">
        <v>6317</v>
      </c>
      <c r="C4440" s="14" t="n">
        <v>46079</v>
      </c>
      <c r="D4440" s="15" t="n">
        <v>41.75</v>
      </c>
    </row>
    <row r="4441" customFormat="false" ht="15" hidden="false" customHeight="false" outlineLevel="0" collapsed="false">
      <c r="A4441" s="13" t="s">
        <v>6318</v>
      </c>
      <c r="B4441" s="13" t="s">
        <v>2605</v>
      </c>
      <c r="C4441" s="14" t="n">
        <v>46080</v>
      </c>
      <c r="D4441" s="15" t="n">
        <v>25.03</v>
      </c>
    </row>
    <row r="4442" customFormat="false" ht="15" hidden="false" customHeight="false" outlineLevel="0" collapsed="false">
      <c r="A4442" s="13" t="s">
        <v>6319</v>
      </c>
      <c r="B4442" s="13" t="s">
        <v>1987</v>
      </c>
      <c r="C4442" s="14" t="n">
        <v>46080</v>
      </c>
      <c r="D4442" s="15" t="n">
        <v>49.19</v>
      </c>
    </row>
    <row r="4443" customFormat="false" ht="15" hidden="false" customHeight="false" outlineLevel="0" collapsed="false">
      <c r="A4443" s="13" t="s">
        <v>6320</v>
      </c>
      <c r="B4443" s="13" t="s">
        <v>6321</v>
      </c>
      <c r="C4443" s="14" t="n">
        <v>46080</v>
      </c>
      <c r="D4443" s="15" t="n">
        <v>34.93</v>
      </c>
    </row>
    <row r="4444" customFormat="false" ht="15" hidden="false" customHeight="false" outlineLevel="0" collapsed="false">
      <c r="A4444" s="13" t="s">
        <v>6322</v>
      </c>
      <c r="B4444" s="13" t="s">
        <v>42</v>
      </c>
      <c r="C4444" s="14" t="n">
        <v>46080</v>
      </c>
      <c r="D4444" s="15" t="n">
        <v>39.28</v>
      </c>
    </row>
    <row r="4445" customFormat="false" ht="15" hidden="false" customHeight="false" outlineLevel="0" collapsed="false">
      <c r="A4445" s="13" t="s">
        <v>6323</v>
      </c>
      <c r="B4445" s="13" t="s">
        <v>4822</v>
      </c>
      <c r="C4445" s="14" t="n">
        <v>46080</v>
      </c>
      <c r="D4445" s="15" t="n">
        <v>59.92</v>
      </c>
    </row>
    <row r="4446" customFormat="false" ht="15" hidden="false" customHeight="false" outlineLevel="0" collapsed="false">
      <c r="A4446" s="13" t="s">
        <v>6324</v>
      </c>
      <c r="B4446" s="13" t="s">
        <v>6325</v>
      </c>
      <c r="C4446" s="14" t="n">
        <v>46080</v>
      </c>
      <c r="D4446" s="15" t="n">
        <v>26.63</v>
      </c>
    </row>
    <row r="4447" customFormat="false" ht="15" hidden="false" customHeight="false" outlineLevel="0" collapsed="false">
      <c r="A4447" s="13" t="s">
        <v>6326</v>
      </c>
      <c r="B4447" s="13" t="s">
        <v>178</v>
      </c>
      <c r="C4447" s="14" t="n">
        <v>46080</v>
      </c>
      <c r="D4447" s="15" t="n">
        <v>59.62</v>
      </c>
    </row>
    <row r="4448" customFormat="false" ht="15" hidden="false" customHeight="false" outlineLevel="0" collapsed="false">
      <c r="A4448" s="13" t="s">
        <v>6327</v>
      </c>
      <c r="B4448" s="13" t="s">
        <v>504</v>
      </c>
      <c r="C4448" s="14" t="n">
        <v>46080</v>
      </c>
      <c r="D4448" s="15" t="n">
        <v>23.97</v>
      </c>
    </row>
    <row r="4449" customFormat="false" ht="15" hidden="false" customHeight="false" outlineLevel="0" collapsed="false">
      <c r="A4449" s="13" t="s">
        <v>6328</v>
      </c>
      <c r="B4449" s="13" t="s">
        <v>5101</v>
      </c>
      <c r="C4449" s="14" t="n">
        <v>46080</v>
      </c>
      <c r="D4449" s="15" t="n">
        <v>92.27</v>
      </c>
    </row>
    <row r="4450" customFormat="false" ht="15" hidden="false" customHeight="false" outlineLevel="0" collapsed="false">
      <c r="A4450" s="13" t="s">
        <v>6329</v>
      </c>
      <c r="B4450" s="13" t="s">
        <v>452</v>
      </c>
      <c r="C4450" s="14" t="n">
        <v>46080</v>
      </c>
      <c r="D4450" s="15" t="n">
        <v>28.62</v>
      </c>
    </row>
    <row r="4451" customFormat="false" ht="15" hidden="false" customHeight="false" outlineLevel="0" collapsed="false">
      <c r="A4451" s="13" t="s">
        <v>6330</v>
      </c>
      <c r="B4451" s="13" t="s">
        <v>6331</v>
      </c>
      <c r="C4451" s="14" t="n">
        <v>46081</v>
      </c>
      <c r="D4451" s="15" t="n">
        <v>22.81</v>
      </c>
    </row>
    <row r="4452" customFormat="false" ht="15" hidden="false" customHeight="false" outlineLevel="0" collapsed="false">
      <c r="A4452" s="13" t="s">
        <v>6332</v>
      </c>
      <c r="B4452" s="13" t="s">
        <v>835</v>
      </c>
      <c r="C4452" s="14" t="n">
        <v>46081</v>
      </c>
      <c r="D4452" s="15" t="n">
        <v>38.63</v>
      </c>
    </row>
    <row r="4453" customFormat="false" ht="15" hidden="false" customHeight="false" outlineLevel="0" collapsed="false">
      <c r="A4453" s="13" t="s">
        <v>6333</v>
      </c>
      <c r="B4453" s="13" t="s">
        <v>6334</v>
      </c>
      <c r="C4453" s="14" t="n">
        <v>46081</v>
      </c>
      <c r="D4453" s="15" t="n">
        <v>25.28</v>
      </c>
    </row>
    <row r="4454" customFormat="false" ht="15" hidden="false" customHeight="false" outlineLevel="0" collapsed="false">
      <c r="A4454" s="13" t="s">
        <v>6335</v>
      </c>
      <c r="B4454" s="13" t="s">
        <v>2459</v>
      </c>
      <c r="C4454" s="14" t="n">
        <v>46081</v>
      </c>
      <c r="D4454" s="15" t="n">
        <v>54.62</v>
      </c>
    </row>
    <row r="4455" customFormat="false" ht="15" hidden="false" customHeight="false" outlineLevel="0" collapsed="false">
      <c r="A4455" s="13" t="s">
        <v>6336</v>
      </c>
      <c r="B4455" s="13" t="s">
        <v>3653</v>
      </c>
      <c r="C4455" s="14" t="n">
        <v>46081</v>
      </c>
      <c r="D4455" s="15" t="n">
        <v>37.5</v>
      </c>
    </row>
    <row r="4456" customFormat="false" ht="15" hidden="false" customHeight="false" outlineLevel="0" collapsed="false">
      <c r="A4456" s="13" t="s">
        <v>6337</v>
      </c>
      <c r="B4456" s="13" t="s">
        <v>5778</v>
      </c>
      <c r="C4456" s="14" t="n">
        <v>46081</v>
      </c>
      <c r="D4456" s="15" t="n">
        <v>33.67</v>
      </c>
    </row>
    <row r="4457" customFormat="false" ht="15" hidden="false" customHeight="false" outlineLevel="0" collapsed="false">
      <c r="A4457" s="13" t="s">
        <v>6338</v>
      </c>
      <c r="B4457" s="13" t="s">
        <v>1595</v>
      </c>
      <c r="C4457" s="14" t="n">
        <v>46081</v>
      </c>
      <c r="D4457" s="15" t="n">
        <v>63.12</v>
      </c>
    </row>
    <row r="4458" customFormat="false" ht="15" hidden="false" customHeight="false" outlineLevel="0" collapsed="false">
      <c r="A4458" s="13" t="s">
        <v>6339</v>
      </c>
      <c r="B4458" s="13" t="s">
        <v>5355</v>
      </c>
      <c r="C4458" s="14" t="n">
        <v>46081</v>
      </c>
      <c r="D4458" s="15" t="n">
        <v>31.53</v>
      </c>
    </row>
    <row r="4459" customFormat="false" ht="15" hidden="false" customHeight="false" outlineLevel="0" collapsed="false">
      <c r="A4459" s="13" t="s">
        <v>6340</v>
      </c>
      <c r="B4459" s="13" t="s">
        <v>6341</v>
      </c>
      <c r="C4459" s="14" t="n">
        <v>46081</v>
      </c>
      <c r="D4459" s="15" t="n">
        <v>32.79</v>
      </c>
    </row>
    <row r="4460" customFormat="false" ht="15" hidden="false" customHeight="false" outlineLevel="0" collapsed="false">
      <c r="A4460" s="13" t="s">
        <v>6342</v>
      </c>
      <c r="B4460" s="13" t="s">
        <v>1457</v>
      </c>
      <c r="C4460" s="14" t="n">
        <v>46081</v>
      </c>
      <c r="D4460" s="15" t="n">
        <v>44.32</v>
      </c>
    </row>
    <row r="4461" customFormat="false" ht="15" hidden="false" customHeight="false" outlineLevel="0" collapsed="false">
      <c r="A4461" s="13" t="s">
        <v>6343</v>
      </c>
      <c r="B4461" s="13" t="s">
        <v>6344</v>
      </c>
      <c r="C4461" s="14" t="n">
        <v>46081</v>
      </c>
      <c r="D4461" s="15" t="n">
        <v>65.7</v>
      </c>
    </row>
    <row r="4462" customFormat="false" ht="15" hidden="false" customHeight="false" outlineLevel="0" collapsed="false">
      <c r="A4462" s="13" t="s">
        <v>6345</v>
      </c>
      <c r="B4462" s="13" t="s">
        <v>3452</v>
      </c>
      <c r="C4462" s="14" t="n">
        <v>46081</v>
      </c>
      <c r="D4462" s="15" t="n">
        <v>42.47</v>
      </c>
    </row>
    <row r="4463" customFormat="false" ht="15" hidden="false" customHeight="false" outlineLevel="0" collapsed="false">
      <c r="A4463" s="13" t="s">
        <v>6346</v>
      </c>
      <c r="B4463" s="13" t="s">
        <v>3591</v>
      </c>
      <c r="C4463" s="14" t="n">
        <v>46081</v>
      </c>
      <c r="D4463" s="15" t="n">
        <v>59.65</v>
      </c>
    </row>
    <row r="4464" customFormat="false" ht="15" hidden="false" customHeight="false" outlineLevel="0" collapsed="false">
      <c r="A4464" s="13" t="s">
        <v>6347</v>
      </c>
      <c r="B4464" s="13" t="s">
        <v>3968</v>
      </c>
      <c r="C4464" s="14" t="n">
        <v>46082</v>
      </c>
      <c r="D4464" s="15" t="n">
        <v>58.94</v>
      </c>
    </row>
    <row r="4465" customFormat="false" ht="15" hidden="false" customHeight="false" outlineLevel="0" collapsed="false">
      <c r="A4465" s="13" t="s">
        <v>6348</v>
      </c>
      <c r="B4465" s="13" t="s">
        <v>6349</v>
      </c>
      <c r="C4465" s="14" t="n">
        <v>46082</v>
      </c>
      <c r="D4465" s="15" t="n">
        <v>31</v>
      </c>
    </row>
    <row r="4466" customFormat="false" ht="15" hidden="false" customHeight="false" outlineLevel="0" collapsed="false">
      <c r="A4466" s="13" t="s">
        <v>6350</v>
      </c>
      <c r="B4466" s="13" t="s">
        <v>4532</v>
      </c>
      <c r="C4466" s="14" t="n">
        <v>46082</v>
      </c>
      <c r="D4466" s="15" t="n">
        <v>47.64</v>
      </c>
    </row>
    <row r="4467" customFormat="false" ht="15" hidden="false" customHeight="false" outlineLevel="0" collapsed="false">
      <c r="A4467" s="13" t="s">
        <v>6351</v>
      </c>
      <c r="B4467" s="13" t="s">
        <v>6352</v>
      </c>
      <c r="C4467" s="14" t="n">
        <v>46082</v>
      </c>
      <c r="D4467" s="15" t="n">
        <v>43.9</v>
      </c>
    </row>
    <row r="4468" customFormat="false" ht="15" hidden="false" customHeight="false" outlineLevel="0" collapsed="false">
      <c r="A4468" s="13" t="s">
        <v>6353</v>
      </c>
      <c r="B4468" s="13" t="s">
        <v>5406</v>
      </c>
      <c r="C4468" s="14" t="n">
        <v>46082</v>
      </c>
      <c r="D4468" s="15" t="n">
        <v>43.7</v>
      </c>
    </row>
    <row r="4469" customFormat="false" ht="15" hidden="false" customHeight="false" outlineLevel="0" collapsed="false">
      <c r="A4469" s="13" t="s">
        <v>6354</v>
      </c>
      <c r="B4469" s="13" t="s">
        <v>3944</v>
      </c>
      <c r="C4469" s="14" t="n">
        <v>46082</v>
      </c>
      <c r="D4469" s="15" t="n">
        <v>33.83</v>
      </c>
    </row>
    <row r="4470" customFormat="false" ht="15" hidden="false" customHeight="false" outlineLevel="0" collapsed="false">
      <c r="A4470" s="13" t="s">
        <v>6355</v>
      </c>
      <c r="B4470" s="13" t="s">
        <v>3217</v>
      </c>
      <c r="C4470" s="14" t="n">
        <v>46082</v>
      </c>
      <c r="D4470" s="15" t="n">
        <v>39.95</v>
      </c>
    </row>
    <row r="4471" customFormat="false" ht="15" hidden="false" customHeight="false" outlineLevel="0" collapsed="false">
      <c r="A4471" s="13" t="s">
        <v>6356</v>
      </c>
      <c r="B4471" s="13" t="s">
        <v>6357</v>
      </c>
      <c r="C4471" s="14" t="n">
        <v>46082</v>
      </c>
      <c r="D4471" s="15" t="n">
        <v>22.98</v>
      </c>
    </row>
    <row r="4472" customFormat="false" ht="15" hidden="false" customHeight="false" outlineLevel="0" collapsed="false">
      <c r="A4472" s="13" t="s">
        <v>6358</v>
      </c>
      <c r="B4472" s="13" t="s">
        <v>6359</v>
      </c>
      <c r="C4472" s="14" t="n">
        <v>46082</v>
      </c>
      <c r="D4472" s="15" t="n">
        <v>54.72</v>
      </c>
    </row>
    <row r="4473" customFormat="false" ht="15" hidden="false" customHeight="false" outlineLevel="0" collapsed="false">
      <c r="A4473" s="13" t="s">
        <v>6360</v>
      </c>
      <c r="B4473" s="13" t="s">
        <v>3814</v>
      </c>
      <c r="C4473" s="14" t="n">
        <v>46082</v>
      </c>
      <c r="D4473" s="15" t="n">
        <v>75.63</v>
      </c>
    </row>
    <row r="4474" customFormat="false" ht="15" hidden="false" customHeight="false" outlineLevel="0" collapsed="false">
      <c r="A4474" s="13" t="s">
        <v>6361</v>
      </c>
      <c r="B4474" s="13" t="s">
        <v>6362</v>
      </c>
      <c r="C4474" s="14" t="n">
        <v>46082</v>
      </c>
      <c r="D4474" s="15" t="n">
        <v>36.48</v>
      </c>
    </row>
    <row r="4475" customFormat="false" ht="15" hidden="false" customHeight="false" outlineLevel="0" collapsed="false">
      <c r="A4475" s="13" t="s">
        <v>6363</v>
      </c>
      <c r="B4475" s="13" t="s">
        <v>2544</v>
      </c>
      <c r="C4475" s="14" t="n">
        <v>46082</v>
      </c>
      <c r="D4475" s="15" t="n">
        <v>55.5</v>
      </c>
    </row>
    <row r="4476" customFormat="false" ht="15" hidden="false" customHeight="false" outlineLevel="0" collapsed="false">
      <c r="A4476" s="13" t="s">
        <v>6364</v>
      </c>
      <c r="B4476" s="13" t="s">
        <v>4465</v>
      </c>
      <c r="C4476" s="14" t="n">
        <v>46082</v>
      </c>
      <c r="D4476" s="15" t="n">
        <v>42.86</v>
      </c>
    </row>
    <row r="4477" customFormat="false" ht="15" hidden="false" customHeight="false" outlineLevel="0" collapsed="false">
      <c r="A4477" s="13" t="s">
        <v>6365</v>
      </c>
      <c r="B4477" s="13" t="s">
        <v>5703</v>
      </c>
      <c r="C4477" s="14" t="n">
        <v>46083</v>
      </c>
      <c r="D4477" s="15" t="n">
        <v>51.5</v>
      </c>
    </row>
    <row r="4478" customFormat="false" ht="15" hidden="false" customHeight="false" outlineLevel="0" collapsed="false">
      <c r="A4478" s="13" t="s">
        <v>6366</v>
      </c>
      <c r="B4478" s="13" t="s">
        <v>3003</v>
      </c>
      <c r="C4478" s="14" t="n">
        <v>46083</v>
      </c>
      <c r="D4478" s="15" t="n">
        <v>39.97</v>
      </c>
    </row>
    <row r="4479" customFormat="false" ht="15" hidden="false" customHeight="false" outlineLevel="0" collapsed="false">
      <c r="A4479" s="13" t="s">
        <v>6367</v>
      </c>
      <c r="B4479" s="13" t="s">
        <v>5773</v>
      </c>
      <c r="C4479" s="14" t="n">
        <v>46083</v>
      </c>
      <c r="D4479" s="15" t="n">
        <v>40.13</v>
      </c>
    </row>
    <row r="4480" customFormat="false" ht="15" hidden="false" customHeight="false" outlineLevel="0" collapsed="false">
      <c r="A4480" s="13" t="s">
        <v>6368</v>
      </c>
      <c r="B4480" s="13" t="s">
        <v>3177</v>
      </c>
      <c r="C4480" s="14" t="n">
        <v>46083</v>
      </c>
      <c r="D4480" s="15" t="n">
        <v>18.95</v>
      </c>
    </row>
    <row r="4481" customFormat="false" ht="15" hidden="false" customHeight="false" outlineLevel="0" collapsed="false">
      <c r="A4481" s="13" t="s">
        <v>6369</v>
      </c>
      <c r="B4481" s="13" t="s">
        <v>2239</v>
      </c>
      <c r="C4481" s="14" t="n">
        <v>46083</v>
      </c>
      <c r="D4481" s="15" t="n">
        <v>37.87</v>
      </c>
    </row>
    <row r="4482" customFormat="false" ht="15" hidden="false" customHeight="false" outlineLevel="0" collapsed="false">
      <c r="A4482" s="13" t="s">
        <v>6370</v>
      </c>
      <c r="B4482" s="13" t="s">
        <v>2410</v>
      </c>
      <c r="C4482" s="14" t="n">
        <v>46083</v>
      </c>
      <c r="D4482" s="15" t="n">
        <v>35.17</v>
      </c>
    </row>
    <row r="4483" customFormat="false" ht="15" hidden="false" customHeight="false" outlineLevel="0" collapsed="false">
      <c r="A4483" s="13" t="s">
        <v>6371</v>
      </c>
      <c r="B4483" s="13" t="s">
        <v>6372</v>
      </c>
      <c r="C4483" s="14" t="n">
        <v>46083</v>
      </c>
      <c r="D4483" s="15" t="n">
        <v>56.6</v>
      </c>
    </row>
    <row r="4484" customFormat="false" ht="15" hidden="false" customHeight="false" outlineLevel="0" collapsed="false">
      <c r="A4484" s="13" t="s">
        <v>6373</v>
      </c>
      <c r="B4484" s="13" t="s">
        <v>1680</v>
      </c>
      <c r="C4484" s="14" t="n">
        <v>46083</v>
      </c>
      <c r="D4484" s="15" t="n">
        <v>49.31</v>
      </c>
    </row>
    <row r="4485" customFormat="false" ht="15" hidden="false" customHeight="false" outlineLevel="0" collapsed="false">
      <c r="A4485" s="13" t="s">
        <v>6374</v>
      </c>
      <c r="B4485" s="13" t="s">
        <v>188</v>
      </c>
      <c r="C4485" s="14" t="n">
        <v>46083</v>
      </c>
      <c r="D4485" s="15" t="n">
        <v>27.41</v>
      </c>
    </row>
    <row r="4486" customFormat="false" ht="15" hidden="false" customHeight="false" outlineLevel="0" collapsed="false">
      <c r="A4486" s="13" t="s">
        <v>6375</v>
      </c>
      <c r="B4486" s="13" t="s">
        <v>3374</v>
      </c>
      <c r="C4486" s="14" t="n">
        <v>46083</v>
      </c>
      <c r="D4486" s="15" t="n">
        <v>19.7</v>
      </c>
    </row>
    <row r="4487" customFormat="false" ht="15" hidden="false" customHeight="false" outlineLevel="0" collapsed="false">
      <c r="A4487" s="13" t="s">
        <v>6376</v>
      </c>
      <c r="B4487" s="13" t="s">
        <v>6377</v>
      </c>
      <c r="C4487" s="14" t="n">
        <v>46083</v>
      </c>
      <c r="D4487" s="15" t="n">
        <v>53.68</v>
      </c>
    </row>
    <row r="4488" customFormat="false" ht="15" hidden="false" customHeight="false" outlineLevel="0" collapsed="false">
      <c r="A4488" s="13" t="s">
        <v>6378</v>
      </c>
      <c r="B4488" s="13" t="s">
        <v>853</v>
      </c>
      <c r="C4488" s="14" t="n">
        <v>46084</v>
      </c>
      <c r="D4488" s="15" t="n">
        <v>38.39</v>
      </c>
    </row>
    <row r="4489" customFormat="false" ht="15" hidden="false" customHeight="false" outlineLevel="0" collapsed="false">
      <c r="A4489" s="13" t="s">
        <v>6379</v>
      </c>
      <c r="B4489" s="13" t="s">
        <v>4497</v>
      </c>
      <c r="C4489" s="14" t="n">
        <v>46084</v>
      </c>
      <c r="D4489" s="15" t="n">
        <v>35.04</v>
      </c>
    </row>
    <row r="4490" customFormat="false" ht="15" hidden="false" customHeight="false" outlineLevel="0" collapsed="false">
      <c r="A4490" s="13" t="s">
        <v>6380</v>
      </c>
      <c r="B4490" s="13" t="s">
        <v>5957</v>
      </c>
      <c r="C4490" s="14" t="n">
        <v>46084</v>
      </c>
      <c r="D4490" s="15" t="n">
        <v>63.04</v>
      </c>
    </row>
    <row r="4491" customFormat="false" ht="15" hidden="false" customHeight="false" outlineLevel="0" collapsed="false">
      <c r="A4491" s="13" t="s">
        <v>6381</v>
      </c>
      <c r="B4491" s="13" t="s">
        <v>970</v>
      </c>
      <c r="C4491" s="14" t="n">
        <v>46084</v>
      </c>
      <c r="D4491" s="15" t="n">
        <v>50.21</v>
      </c>
    </row>
    <row r="4492" customFormat="false" ht="15" hidden="false" customHeight="false" outlineLevel="0" collapsed="false">
      <c r="A4492" s="13" t="s">
        <v>6382</v>
      </c>
      <c r="B4492" s="13" t="s">
        <v>3832</v>
      </c>
      <c r="C4492" s="14" t="n">
        <v>46084</v>
      </c>
      <c r="D4492" s="15" t="n">
        <v>40.57</v>
      </c>
    </row>
    <row r="4493" customFormat="false" ht="15" hidden="false" customHeight="false" outlineLevel="0" collapsed="false">
      <c r="A4493" s="13" t="s">
        <v>6383</v>
      </c>
      <c r="B4493" s="13" t="s">
        <v>2780</v>
      </c>
      <c r="C4493" s="14" t="n">
        <v>46084</v>
      </c>
      <c r="D4493" s="15" t="n">
        <v>34.52</v>
      </c>
    </row>
    <row r="4494" customFormat="false" ht="15" hidden="false" customHeight="false" outlineLevel="0" collapsed="false">
      <c r="A4494" s="13" t="s">
        <v>6384</v>
      </c>
      <c r="B4494" s="13" t="s">
        <v>6385</v>
      </c>
      <c r="C4494" s="14" t="n">
        <v>46084</v>
      </c>
      <c r="D4494" s="15" t="n">
        <v>28.01</v>
      </c>
    </row>
    <row r="4495" customFormat="false" ht="15" hidden="false" customHeight="false" outlineLevel="0" collapsed="false">
      <c r="A4495" s="13" t="s">
        <v>6386</v>
      </c>
      <c r="B4495" s="13" t="s">
        <v>6387</v>
      </c>
      <c r="C4495" s="14" t="n">
        <v>46084</v>
      </c>
      <c r="D4495" s="15" t="n">
        <v>20.36</v>
      </c>
    </row>
    <row r="4496" customFormat="false" ht="15" hidden="false" customHeight="false" outlineLevel="0" collapsed="false">
      <c r="A4496" s="13" t="s">
        <v>6388</v>
      </c>
      <c r="B4496" s="13" t="s">
        <v>3413</v>
      </c>
      <c r="C4496" s="14" t="n">
        <v>46084</v>
      </c>
      <c r="D4496" s="15" t="n">
        <v>18.1</v>
      </c>
    </row>
    <row r="4497" customFormat="false" ht="15" hidden="false" customHeight="false" outlineLevel="0" collapsed="false">
      <c r="A4497" s="13" t="s">
        <v>6389</v>
      </c>
      <c r="B4497" s="13" t="s">
        <v>3593</v>
      </c>
      <c r="C4497" s="14" t="n">
        <v>46084</v>
      </c>
      <c r="D4497" s="15" t="n">
        <v>36.61</v>
      </c>
    </row>
    <row r="4498" customFormat="false" ht="15" hidden="false" customHeight="false" outlineLevel="0" collapsed="false">
      <c r="A4498" s="13" t="s">
        <v>6390</v>
      </c>
      <c r="B4498" s="13" t="s">
        <v>3418</v>
      </c>
      <c r="C4498" s="14" t="n">
        <v>46085</v>
      </c>
      <c r="D4498" s="15" t="n">
        <v>30.01</v>
      </c>
    </row>
    <row r="4499" customFormat="false" ht="15" hidden="false" customHeight="false" outlineLevel="0" collapsed="false">
      <c r="A4499" s="13" t="s">
        <v>6391</v>
      </c>
      <c r="B4499" s="13" t="s">
        <v>4267</v>
      </c>
      <c r="C4499" s="14" t="n">
        <v>46085</v>
      </c>
      <c r="D4499" s="15" t="n">
        <v>40.31</v>
      </c>
    </row>
    <row r="4500" customFormat="false" ht="15" hidden="false" customHeight="false" outlineLevel="0" collapsed="false">
      <c r="A4500" s="13" t="s">
        <v>6392</v>
      </c>
      <c r="B4500" s="13" t="s">
        <v>2041</v>
      </c>
      <c r="C4500" s="14" t="n">
        <v>46085</v>
      </c>
      <c r="D4500" s="15" t="n">
        <v>37.64</v>
      </c>
    </row>
    <row r="4501" customFormat="false" ht="15" hidden="false" customHeight="false" outlineLevel="0" collapsed="false">
      <c r="A4501" s="13" t="s">
        <v>6393</v>
      </c>
      <c r="B4501" s="13" t="s">
        <v>2958</v>
      </c>
      <c r="C4501" s="14" t="n">
        <v>46085</v>
      </c>
      <c r="D4501" s="15" t="n">
        <v>44.19</v>
      </c>
    </row>
    <row r="4502" customFormat="false" ht="15" hidden="false" customHeight="false" outlineLevel="0" collapsed="false">
      <c r="A4502" s="13" t="s">
        <v>6394</v>
      </c>
      <c r="B4502" s="13" t="s">
        <v>1597</v>
      </c>
      <c r="C4502" s="14" t="n">
        <v>46085</v>
      </c>
      <c r="D4502" s="15" t="n">
        <v>33.7</v>
      </c>
    </row>
    <row r="4503" customFormat="false" ht="15" hidden="false" customHeight="false" outlineLevel="0" collapsed="false">
      <c r="A4503" s="13" t="s">
        <v>6395</v>
      </c>
      <c r="B4503" s="13" t="s">
        <v>6396</v>
      </c>
      <c r="C4503" s="14" t="n">
        <v>46085</v>
      </c>
      <c r="D4503" s="15" t="n">
        <v>45.57</v>
      </c>
    </row>
    <row r="4504" customFormat="false" ht="15" hidden="false" customHeight="false" outlineLevel="0" collapsed="false">
      <c r="A4504" s="13" t="s">
        <v>6397</v>
      </c>
      <c r="B4504" s="13" t="s">
        <v>5714</v>
      </c>
      <c r="C4504" s="14" t="n">
        <v>46085</v>
      </c>
      <c r="D4504" s="15" t="n">
        <v>39.11</v>
      </c>
    </row>
    <row r="4505" customFormat="false" ht="15" hidden="false" customHeight="false" outlineLevel="0" collapsed="false">
      <c r="A4505" s="13" t="s">
        <v>6398</v>
      </c>
      <c r="B4505" s="13" t="s">
        <v>5027</v>
      </c>
      <c r="C4505" s="14" t="n">
        <v>46085</v>
      </c>
      <c r="D4505" s="15" t="n">
        <v>36.24</v>
      </c>
    </row>
    <row r="4506" customFormat="false" ht="15" hidden="false" customHeight="false" outlineLevel="0" collapsed="false">
      <c r="A4506" s="13" t="s">
        <v>6399</v>
      </c>
      <c r="B4506" s="13" t="s">
        <v>4201</v>
      </c>
      <c r="C4506" s="14" t="n">
        <v>46086</v>
      </c>
      <c r="D4506" s="15" t="n">
        <v>29.05</v>
      </c>
    </row>
    <row r="4507" customFormat="false" ht="15" hidden="false" customHeight="false" outlineLevel="0" collapsed="false">
      <c r="A4507" s="13" t="s">
        <v>6400</v>
      </c>
      <c r="B4507" s="13" t="s">
        <v>6401</v>
      </c>
      <c r="C4507" s="14" t="n">
        <v>46086</v>
      </c>
      <c r="D4507" s="15" t="n">
        <v>25.95</v>
      </c>
    </row>
    <row r="4508" customFormat="false" ht="15" hidden="false" customHeight="false" outlineLevel="0" collapsed="false">
      <c r="A4508" s="13" t="s">
        <v>6402</v>
      </c>
      <c r="B4508" s="13" t="s">
        <v>6403</v>
      </c>
      <c r="C4508" s="14" t="n">
        <v>46086</v>
      </c>
      <c r="D4508" s="15" t="n">
        <v>40.63</v>
      </c>
    </row>
    <row r="4509" customFormat="false" ht="15" hidden="false" customHeight="false" outlineLevel="0" collapsed="false">
      <c r="A4509" s="13" t="s">
        <v>6404</v>
      </c>
      <c r="B4509" s="13" t="s">
        <v>5572</v>
      </c>
      <c r="C4509" s="14" t="n">
        <v>46086</v>
      </c>
      <c r="D4509" s="15" t="n">
        <v>42.06</v>
      </c>
    </row>
    <row r="4510" customFormat="false" ht="15" hidden="false" customHeight="false" outlineLevel="0" collapsed="false">
      <c r="A4510" s="13" t="s">
        <v>6405</v>
      </c>
      <c r="B4510" s="13" t="s">
        <v>5188</v>
      </c>
      <c r="C4510" s="14" t="n">
        <v>46086</v>
      </c>
      <c r="D4510" s="15" t="n">
        <v>107.35</v>
      </c>
    </row>
    <row r="4511" customFormat="false" ht="15" hidden="false" customHeight="false" outlineLevel="0" collapsed="false">
      <c r="A4511" s="13" t="s">
        <v>6406</v>
      </c>
      <c r="B4511" s="13" t="s">
        <v>682</v>
      </c>
      <c r="C4511" s="14" t="n">
        <v>46086</v>
      </c>
      <c r="D4511" s="15" t="n">
        <v>63.26</v>
      </c>
    </row>
    <row r="4512" customFormat="false" ht="15" hidden="false" customHeight="false" outlineLevel="0" collapsed="false">
      <c r="A4512" s="13" t="s">
        <v>6407</v>
      </c>
      <c r="B4512" s="13" t="s">
        <v>4272</v>
      </c>
      <c r="C4512" s="14" t="n">
        <v>46086</v>
      </c>
      <c r="D4512" s="15" t="n">
        <v>48.35</v>
      </c>
    </row>
    <row r="4513" customFormat="false" ht="15" hidden="false" customHeight="false" outlineLevel="0" collapsed="false">
      <c r="A4513" s="13" t="s">
        <v>6408</v>
      </c>
      <c r="B4513" s="13" t="s">
        <v>3483</v>
      </c>
      <c r="C4513" s="14" t="n">
        <v>46086</v>
      </c>
      <c r="D4513" s="15" t="n">
        <v>17.53</v>
      </c>
    </row>
    <row r="4514" customFormat="false" ht="15" hidden="false" customHeight="false" outlineLevel="0" collapsed="false">
      <c r="A4514" s="13" t="s">
        <v>6409</v>
      </c>
      <c r="B4514" s="13" t="s">
        <v>1842</v>
      </c>
      <c r="C4514" s="14" t="n">
        <v>46086</v>
      </c>
      <c r="D4514" s="15" t="n">
        <v>23.15</v>
      </c>
    </row>
    <row r="4515" customFormat="false" ht="15" hidden="false" customHeight="false" outlineLevel="0" collapsed="false">
      <c r="A4515" s="13" t="s">
        <v>6410</v>
      </c>
      <c r="B4515" s="13" t="s">
        <v>6411</v>
      </c>
      <c r="C4515" s="14" t="n">
        <v>46086</v>
      </c>
      <c r="D4515" s="15" t="n">
        <v>44.18</v>
      </c>
    </row>
    <row r="4516" customFormat="false" ht="15" hidden="false" customHeight="false" outlineLevel="0" collapsed="false">
      <c r="A4516" s="13" t="s">
        <v>6412</v>
      </c>
      <c r="B4516" s="13" t="s">
        <v>5559</v>
      </c>
      <c r="C4516" s="14" t="n">
        <v>46086</v>
      </c>
      <c r="D4516" s="15" t="n">
        <v>24.52</v>
      </c>
    </row>
    <row r="4517" customFormat="false" ht="15" hidden="false" customHeight="false" outlineLevel="0" collapsed="false">
      <c r="A4517" s="13" t="s">
        <v>6413</v>
      </c>
      <c r="B4517" s="13" t="s">
        <v>5216</v>
      </c>
      <c r="C4517" s="14" t="n">
        <v>46086</v>
      </c>
      <c r="D4517" s="15" t="n">
        <v>48.2</v>
      </c>
    </row>
    <row r="4518" customFormat="false" ht="15" hidden="false" customHeight="false" outlineLevel="0" collapsed="false">
      <c r="A4518" s="13" t="s">
        <v>6414</v>
      </c>
      <c r="B4518" s="13" t="s">
        <v>6415</v>
      </c>
      <c r="C4518" s="14" t="n">
        <v>46086</v>
      </c>
      <c r="D4518" s="15" t="n">
        <v>20.69</v>
      </c>
    </row>
    <row r="4519" customFormat="false" ht="15" hidden="false" customHeight="false" outlineLevel="0" collapsed="false">
      <c r="A4519" s="13" t="s">
        <v>6416</v>
      </c>
      <c r="B4519" s="13" t="s">
        <v>5904</v>
      </c>
      <c r="C4519" s="14" t="n">
        <v>46086</v>
      </c>
      <c r="D4519" s="15" t="n">
        <v>51.11</v>
      </c>
    </row>
    <row r="4520" customFormat="false" ht="15" hidden="false" customHeight="false" outlineLevel="0" collapsed="false">
      <c r="A4520" s="13" t="s">
        <v>6417</v>
      </c>
      <c r="B4520" s="13" t="s">
        <v>6418</v>
      </c>
      <c r="C4520" s="14" t="n">
        <v>46086</v>
      </c>
      <c r="D4520" s="15" t="n">
        <v>19.63</v>
      </c>
    </row>
    <row r="4521" customFormat="false" ht="15" hidden="false" customHeight="false" outlineLevel="0" collapsed="false">
      <c r="A4521" s="13" t="s">
        <v>6419</v>
      </c>
      <c r="B4521" s="13" t="s">
        <v>3106</v>
      </c>
      <c r="C4521" s="14" t="n">
        <v>46087</v>
      </c>
      <c r="D4521" s="15" t="n">
        <v>82.31</v>
      </c>
    </row>
    <row r="4522" customFormat="false" ht="15" hidden="false" customHeight="false" outlineLevel="0" collapsed="false">
      <c r="A4522" s="13" t="s">
        <v>6420</v>
      </c>
      <c r="B4522" s="13" t="s">
        <v>6421</v>
      </c>
      <c r="C4522" s="14" t="n">
        <v>46087</v>
      </c>
      <c r="D4522" s="15" t="n">
        <v>55.31</v>
      </c>
    </row>
    <row r="4523" customFormat="false" ht="15" hidden="false" customHeight="false" outlineLevel="0" collapsed="false">
      <c r="A4523" s="13" t="s">
        <v>6422</v>
      </c>
      <c r="B4523" s="13" t="s">
        <v>3552</v>
      </c>
      <c r="C4523" s="14" t="n">
        <v>46087</v>
      </c>
      <c r="D4523" s="15" t="n">
        <v>44.9</v>
      </c>
    </row>
    <row r="4524" customFormat="false" ht="15" hidden="false" customHeight="false" outlineLevel="0" collapsed="false">
      <c r="A4524" s="13" t="s">
        <v>6423</v>
      </c>
      <c r="B4524" s="13" t="s">
        <v>3841</v>
      </c>
      <c r="C4524" s="14" t="n">
        <v>46087</v>
      </c>
      <c r="D4524" s="15" t="n">
        <v>21.19</v>
      </c>
    </row>
    <row r="4525" customFormat="false" ht="15" hidden="false" customHeight="false" outlineLevel="0" collapsed="false">
      <c r="A4525" s="13" t="s">
        <v>6424</v>
      </c>
      <c r="B4525" s="13" t="s">
        <v>6425</v>
      </c>
      <c r="C4525" s="14" t="n">
        <v>46087</v>
      </c>
      <c r="D4525" s="15" t="n">
        <v>34.05</v>
      </c>
    </row>
    <row r="4526" customFormat="false" ht="15" hidden="false" customHeight="false" outlineLevel="0" collapsed="false">
      <c r="A4526" s="13" t="s">
        <v>6426</v>
      </c>
      <c r="B4526" s="13" t="s">
        <v>6427</v>
      </c>
      <c r="C4526" s="14" t="n">
        <v>46087</v>
      </c>
      <c r="D4526" s="15" t="n">
        <v>41.36</v>
      </c>
    </row>
    <row r="4527" customFormat="false" ht="15" hidden="false" customHeight="false" outlineLevel="0" collapsed="false">
      <c r="A4527" s="13" t="s">
        <v>6428</v>
      </c>
      <c r="B4527" s="13" t="s">
        <v>2197</v>
      </c>
      <c r="C4527" s="14" t="n">
        <v>46087</v>
      </c>
      <c r="D4527" s="15" t="n">
        <v>28.29</v>
      </c>
    </row>
    <row r="4528" customFormat="false" ht="15" hidden="false" customHeight="false" outlineLevel="0" collapsed="false">
      <c r="A4528" s="13" t="s">
        <v>6429</v>
      </c>
      <c r="B4528" s="13" t="s">
        <v>4244</v>
      </c>
      <c r="C4528" s="14" t="n">
        <v>46087</v>
      </c>
      <c r="D4528" s="15" t="n">
        <v>42.17</v>
      </c>
    </row>
    <row r="4529" customFormat="false" ht="15" hidden="false" customHeight="false" outlineLevel="0" collapsed="false">
      <c r="A4529" s="13" t="s">
        <v>6430</v>
      </c>
      <c r="B4529" s="13" t="s">
        <v>2046</v>
      </c>
      <c r="C4529" s="14" t="n">
        <v>46087</v>
      </c>
      <c r="D4529" s="15" t="n">
        <v>23.24</v>
      </c>
    </row>
    <row r="4530" customFormat="false" ht="15" hidden="false" customHeight="false" outlineLevel="0" collapsed="false">
      <c r="A4530" s="13" t="s">
        <v>6431</v>
      </c>
      <c r="B4530" s="13" t="s">
        <v>5342</v>
      </c>
      <c r="C4530" s="14" t="n">
        <v>46087</v>
      </c>
      <c r="D4530" s="15" t="n">
        <v>30.67</v>
      </c>
    </row>
    <row r="4531" customFormat="false" ht="15" hidden="false" customHeight="false" outlineLevel="0" collapsed="false">
      <c r="A4531" s="13" t="s">
        <v>6432</v>
      </c>
      <c r="B4531" s="13" t="s">
        <v>618</v>
      </c>
      <c r="C4531" s="14" t="n">
        <v>46087</v>
      </c>
      <c r="D4531" s="15" t="n">
        <v>72.8</v>
      </c>
    </row>
    <row r="4532" customFormat="false" ht="15" hidden="false" customHeight="false" outlineLevel="0" collapsed="false">
      <c r="A4532" s="13" t="s">
        <v>6433</v>
      </c>
      <c r="B4532" s="13" t="s">
        <v>3948</v>
      </c>
      <c r="C4532" s="14" t="n">
        <v>46087</v>
      </c>
      <c r="D4532" s="15" t="n">
        <v>45.55</v>
      </c>
    </row>
    <row r="4533" customFormat="false" ht="15" hidden="false" customHeight="false" outlineLevel="0" collapsed="false">
      <c r="A4533" s="13" t="s">
        <v>6434</v>
      </c>
      <c r="B4533" s="13" t="s">
        <v>5993</v>
      </c>
      <c r="C4533" s="14" t="n">
        <v>46087</v>
      </c>
      <c r="D4533" s="15" t="n">
        <v>35.77</v>
      </c>
    </row>
    <row r="4534" customFormat="false" ht="15" hidden="false" customHeight="false" outlineLevel="0" collapsed="false">
      <c r="A4534" s="13" t="s">
        <v>6435</v>
      </c>
      <c r="B4534" s="13" t="s">
        <v>2644</v>
      </c>
      <c r="C4534" s="14" t="n">
        <v>46087</v>
      </c>
      <c r="D4534" s="15" t="n">
        <v>44.35</v>
      </c>
    </row>
    <row r="4535" customFormat="false" ht="15" hidden="false" customHeight="false" outlineLevel="0" collapsed="false">
      <c r="A4535" s="13" t="s">
        <v>6436</v>
      </c>
      <c r="B4535" s="13" t="s">
        <v>2771</v>
      </c>
      <c r="C4535" s="14" t="n">
        <v>46088</v>
      </c>
      <c r="D4535" s="15" t="n">
        <v>21.23</v>
      </c>
    </row>
    <row r="4536" customFormat="false" ht="15" hidden="false" customHeight="false" outlineLevel="0" collapsed="false">
      <c r="A4536" s="13" t="s">
        <v>6437</v>
      </c>
      <c r="B4536" s="13" t="s">
        <v>3315</v>
      </c>
      <c r="C4536" s="14" t="n">
        <v>46088</v>
      </c>
      <c r="D4536" s="15" t="n">
        <v>45.78</v>
      </c>
    </row>
    <row r="4537" customFormat="false" ht="15" hidden="false" customHeight="false" outlineLevel="0" collapsed="false">
      <c r="A4537" s="13" t="s">
        <v>6438</v>
      </c>
      <c r="B4537" s="13" t="s">
        <v>6439</v>
      </c>
      <c r="C4537" s="14" t="n">
        <v>46088</v>
      </c>
      <c r="D4537" s="15" t="n">
        <v>42.91</v>
      </c>
    </row>
    <row r="4538" customFormat="false" ht="15" hidden="false" customHeight="false" outlineLevel="0" collapsed="false">
      <c r="A4538" s="13" t="s">
        <v>6440</v>
      </c>
      <c r="B4538" s="13" t="s">
        <v>6441</v>
      </c>
      <c r="C4538" s="14" t="n">
        <v>46088</v>
      </c>
      <c r="D4538" s="15" t="n">
        <v>26.33</v>
      </c>
    </row>
    <row r="4539" customFormat="false" ht="15" hidden="false" customHeight="false" outlineLevel="0" collapsed="false">
      <c r="A4539" s="13" t="s">
        <v>6442</v>
      </c>
      <c r="B4539" s="13" t="s">
        <v>4054</v>
      </c>
      <c r="C4539" s="14" t="n">
        <v>46088</v>
      </c>
      <c r="D4539" s="15" t="n">
        <v>11.62</v>
      </c>
    </row>
    <row r="4540" customFormat="false" ht="15" hidden="false" customHeight="false" outlineLevel="0" collapsed="false">
      <c r="A4540" s="13" t="s">
        <v>6443</v>
      </c>
      <c r="B4540" s="13" t="s">
        <v>4371</v>
      </c>
      <c r="C4540" s="14" t="n">
        <v>46088</v>
      </c>
      <c r="D4540" s="15" t="n">
        <v>47.18</v>
      </c>
    </row>
    <row r="4541" customFormat="false" ht="15" hidden="false" customHeight="false" outlineLevel="0" collapsed="false">
      <c r="A4541" s="13" t="s">
        <v>6444</v>
      </c>
      <c r="B4541" s="13" t="s">
        <v>5462</v>
      </c>
      <c r="C4541" s="14" t="n">
        <v>46088</v>
      </c>
      <c r="D4541" s="15" t="n">
        <v>53.75</v>
      </c>
    </row>
    <row r="4542" customFormat="false" ht="15" hidden="false" customHeight="false" outlineLevel="0" collapsed="false">
      <c r="A4542" s="13" t="s">
        <v>6445</v>
      </c>
      <c r="B4542" s="13" t="s">
        <v>6446</v>
      </c>
      <c r="C4542" s="14" t="n">
        <v>46089</v>
      </c>
      <c r="D4542" s="15" t="n">
        <v>34.47</v>
      </c>
    </row>
    <row r="4543" customFormat="false" ht="15" hidden="false" customHeight="false" outlineLevel="0" collapsed="false">
      <c r="A4543" s="13" t="s">
        <v>6447</v>
      </c>
      <c r="B4543" s="13" t="s">
        <v>6448</v>
      </c>
      <c r="C4543" s="14" t="n">
        <v>46089</v>
      </c>
      <c r="D4543" s="15" t="n">
        <v>26.01</v>
      </c>
    </row>
    <row r="4544" customFormat="false" ht="15" hidden="false" customHeight="false" outlineLevel="0" collapsed="false">
      <c r="A4544" s="13" t="s">
        <v>6449</v>
      </c>
      <c r="B4544" s="13" t="s">
        <v>3559</v>
      </c>
      <c r="C4544" s="14" t="n">
        <v>46089</v>
      </c>
      <c r="D4544" s="15" t="n">
        <v>38.63</v>
      </c>
    </row>
    <row r="4545" customFormat="false" ht="15" hidden="false" customHeight="false" outlineLevel="0" collapsed="false">
      <c r="A4545" s="13" t="s">
        <v>6450</v>
      </c>
      <c r="B4545" s="13" t="s">
        <v>824</v>
      </c>
      <c r="C4545" s="14" t="n">
        <v>46089</v>
      </c>
      <c r="D4545" s="15" t="n">
        <v>64.78</v>
      </c>
    </row>
    <row r="4546" customFormat="false" ht="15" hidden="false" customHeight="false" outlineLevel="0" collapsed="false">
      <c r="A4546" s="13" t="s">
        <v>6451</v>
      </c>
      <c r="B4546" s="13" t="s">
        <v>6452</v>
      </c>
      <c r="C4546" s="14" t="n">
        <v>46089</v>
      </c>
      <c r="D4546" s="15" t="n">
        <v>29.56</v>
      </c>
    </row>
    <row r="4547" customFormat="false" ht="15" hidden="false" customHeight="false" outlineLevel="0" collapsed="false">
      <c r="A4547" s="13" t="s">
        <v>6453</v>
      </c>
      <c r="B4547" s="13" t="s">
        <v>6454</v>
      </c>
      <c r="C4547" s="14" t="n">
        <v>46089</v>
      </c>
      <c r="D4547" s="15" t="n">
        <v>64.73</v>
      </c>
    </row>
    <row r="4548" customFormat="false" ht="15" hidden="false" customHeight="false" outlineLevel="0" collapsed="false">
      <c r="A4548" s="13" t="s">
        <v>6455</v>
      </c>
      <c r="B4548" s="13" t="s">
        <v>6456</v>
      </c>
      <c r="C4548" s="14" t="n">
        <v>46089</v>
      </c>
      <c r="D4548" s="15" t="n">
        <v>22.76</v>
      </c>
    </row>
    <row r="4549" customFormat="false" ht="15" hidden="false" customHeight="false" outlineLevel="0" collapsed="false">
      <c r="A4549" s="13" t="s">
        <v>6457</v>
      </c>
      <c r="B4549" s="13" t="s">
        <v>5766</v>
      </c>
      <c r="C4549" s="14" t="n">
        <v>46089</v>
      </c>
      <c r="D4549" s="15" t="n">
        <v>44.91</v>
      </c>
    </row>
    <row r="4550" customFormat="false" ht="15" hidden="false" customHeight="false" outlineLevel="0" collapsed="false">
      <c r="A4550" s="13" t="s">
        <v>6458</v>
      </c>
      <c r="B4550" s="13" t="s">
        <v>6459</v>
      </c>
      <c r="C4550" s="14" t="n">
        <v>46089</v>
      </c>
      <c r="D4550" s="15" t="n">
        <v>57.24</v>
      </c>
    </row>
    <row r="4551" customFormat="false" ht="15" hidden="false" customHeight="false" outlineLevel="0" collapsed="false">
      <c r="A4551" s="13" t="s">
        <v>6460</v>
      </c>
      <c r="B4551" s="13" t="s">
        <v>482</v>
      </c>
      <c r="C4551" s="14" t="n">
        <v>46089</v>
      </c>
      <c r="D4551" s="15" t="n">
        <v>44.7</v>
      </c>
    </row>
    <row r="4552" customFormat="false" ht="15" hidden="false" customHeight="false" outlineLevel="0" collapsed="false">
      <c r="A4552" s="13" t="s">
        <v>6461</v>
      </c>
      <c r="B4552" s="13" t="s">
        <v>6462</v>
      </c>
      <c r="C4552" s="14" t="n">
        <v>46090</v>
      </c>
      <c r="D4552" s="15" t="n">
        <v>31.17</v>
      </c>
    </row>
    <row r="4553" customFormat="false" ht="15" hidden="false" customHeight="false" outlineLevel="0" collapsed="false">
      <c r="A4553" s="13" t="s">
        <v>6463</v>
      </c>
      <c r="B4553" s="13" t="s">
        <v>3973</v>
      </c>
      <c r="C4553" s="14" t="n">
        <v>46090</v>
      </c>
      <c r="D4553" s="15" t="n">
        <v>88.11</v>
      </c>
    </row>
    <row r="4554" customFormat="false" ht="15" hidden="false" customHeight="false" outlineLevel="0" collapsed="false">
      <c r="A4554" s="13" t="s">
        <v>6464</v>
      </c>
      <c r="B4554" s="13" t="s">
        <v>6465</v>
      </c>
      <c r="C4554" s="14" t="n">
        <v>46090</v>
      </c>
      <c r="D4554" s="15" t="n">
        <v>37.2</v>
      </c>
    </row>
    <row r="4555" customFormat="false" ht="15" hidden="false" customHeight="false" outlineLevel="0" collapsed="false">
      <c r="A4555" s="13" t="s">
        <v>6466</v>
      </c>
      <c r="B4555" s="13" t="s">
        <v>3120</v>
      </c>
      <c r="C4555" s="14" t="n">
        <v>46090</v>
      </c>
      <c r="D4555" s="15" t="n">
        <v>42.18</v>
      </c>
    </row>
    <row r="4556" customFormat="false" ht="15" hidden="false" customHeight="false" outlineLevel="0" collapsed="false">
      <c r="A4556" s="13" t="s">
        <v>6467</v>
      </c>
      <c r="B4556" s="13" t="s">
        <v>6468</v>
      </c>
      <c r="C4556" s="14" t="n">
        <v>46090</v>
      </c>
      <c r="D4556" s="15" t="n">
        <v>33.21</v>
      </c>
    </row>
    <row r="4557" customFormat="false" ht="15" hidden="false" customHeight="false" outlineLevel="0" collapsed="false">
      <c r="A4557" s="13" t="s">
        <v>6469</v>
      </c>
      <c r="B4557" s="13" t="s">
        <v>4213</v>
      </c>
      <c r="C4557" s="14" t="n">
        <v>46090</v>
      </c>
      <c r="D4557" s="15" t="n">
        <v>21.38</v>
      </c>
    </row>
    <row r="4558" customFormat="false" ht="15" hidden="false" customHeight="false" outlineLevel="0" collapsed="false">
      <c r="A4558" s="13" t="s">
        <v>6470</v>
      </c>
      <c r="B4558" s="13" t="s">
        <v>4965</v>
      </c>
      <c r="C4558" s="14" t="n">
        <v>46090</v>
      </c>
      <c r="D4558" s="15" t="n">
        <v>29.63</v>
      </c>
    </row>
    <row r="4559" customFormat="false" ht="15" hidden="false" customHeight="false" outlineLevel="0" collapsed="false">
      <c r="A4559" s="13" t="s">
        <v>6471</v>
      </c>
      <c r="B4559" s="13" t="s">
        <v>3450</v>
      </c>
      <c r="C4559" s="14" t="n">
        <v>46090</v>
      </c>
      <c r="D4559" s="15" t="n">
        <v>40.74</v>
      </c>
    </row>
    <row r="4560" customFormat="false" ht="15" hidden="false" customHeight="false" outlineLevel="0" collapsed="false">
      <c r="A4560" s="13" t="s">
        <v>6472</v>
      </c>
      <c r="B4560" s="13" t="s">
        <v>6473</v>
      </c>
      <c r="C4560" s="14" t="n">
        <v>46090</v>
      </c>
      <c r="D4560" s="15" t="n">
        <v>36.42</v>
      </c>
    </row>
    <row r="4561" customFormat="false" ht="15" hidden="false" customHeight="false" outlineLevel="0" collapsed="false">
      <c r="A4561" s="13" t="s">
        <v>6474</v>
      </c>
      <c r="B4561" s="13" t="s">
        <v>4389</v>
      </c>
      <c r="C4561" s="14" t="n">
        <v>46090</v>
      </c>
      <c r="D4561" s="15" t="n">
        <v>47.81</v>
      </c>
    </row>
    <row r="4562" customFormat="false" ht="15" hidden="false" customHeight="false" outlineLevel="0" collapsed="false">
      <c r="A4562" s="13" t="s">
        <v>6475</v>
      </c>
      <c r="B4562" s="13" t="s">
        <v>5629</v>
      </c>
      <c r="C4562" s="14" t="n">
        <v>46090</v>
      </c>
      <c r="D4562" s="15" t="n">
        <v>50.06</v>
      </c>
    </row>
    <row r="4563" customFormat="false" ht="15" hidden="false" customHeight="false" outlineLevel="0" collapsed="false">
      <c r="A4563" s="13" t="s">
        <v>6476</v>
      </c>
      <c r="B4563" s="13" t="s">
        <v>4725</v>
      </c>
      <c r="C4563" s="14" t="n">
        <v>46091</v>
      </c>
      <c r="D4563" s="15" t="n">
        <v>15.44</v>
      </c>
    </row>
    <row r="4564" customFormat="false" ht="15" hidden="false" customHeight="false" outlineLevel="0" collapsed="false">
      <c r="A4564" s="13" t="s">
        <v>6477</v>
      </c>
      <c r="B4564" s="13" t="s">
        <v>2287</v>
      </c>
      <c r="C4564" s="14" t="n">
        <v>46091</v>
      </c>
      <c r="D4564" s="15" t="n">
        <v>22.63</v>
      </c>
    </row>
    <row r="4565" customFormat="false" ht="15" hidden="false" customHeight="false" outlineLevel="0" collapsed="false">
      <c r="A4565" s="13" t="s">
        <v>6478</v>
      </c>
      <c r="B4565" s="13" t="s">
        <v>6479</v>
      </c>
      <c r="C4565" s="14" t="n">
        <v>46091</v>
      </c>
      <c r="D4565" s="15" t="n">
        <v>18.77</v>
      </c>
    </row>
    <row r="4566" customFormat="false" ht="15" hidden="false" customHeight="false" outlineLevel="0" collapsed="false">
      <c r="A4566" s="13" t="s">
        <v>6480</v>
      </c>
      <c r="B4566" s="13" t="s">
        <v>3299</v>
      </c>
      <c r="C4566" s="14" t="n">
        <v>46091</v>
      </c>
      <c r="D4566" s="15" t="n">
        <v>41.76</v>
      </c>
    </row>
    <row r="4567" customFormat="false" ht="15" hidden="false" customHeight="false" outlineLevel="0" collapsed="false">
      <c r="A4567" s="13" t="s">
        <v>6481</v>
      </c>
      <c r="B4567" s="13" t="s">
        <v>6482</v>
      </c>
      <c r="C4567" s="14" t="n">
        <v>46091</v>
      </c>
      <c r="D4567" s="15" t="n">
        <v>20.29</v>
      </c>
    </row>
    <row r="4568" customFormat="false" ht="15" hidden="false" customHeight="false" outlineLevel="0" collapsed="false">
      <c r="A4568" s="13" t="s">
        <v>6483</v>
      </c>
      <c r="B4568" s="13" t="s">
        <v>6180</v>
      </c>
      <c r="C4568" s="14" t="n">
        <v>46092</v>
      </c>
      <c r="D4568" s="15" t="n">
        <v>40.13</v>
      </c>
    </row>
    <row r="4569" customFormat="false" ht="15" hidden="false" customHeight="false" outlineLevel="0" collapsed="false">
      <c r="A4569" s="13" t="s">
        <v>6484</v>
      </c>
      <c r="B4569" s="13" t="s">
        <v>6485</v>
      </c>
      <c r="C4569" s="14" t="n">
        <v>46092</v>
      </c>
      <c r="D4569" s="15" t="n">
        <v>47.16</v>
      </c>
    </row>
    <row r="4570" customFormat="false" ht="15" hidden="false" customHeight="false" outlineLevel="0" collapsed="false">
      <c r="A4570" s="13" t="s">
        <v>6486</v>
      </c>
      <c r="B4570" s="13" t="s">
        <v>2199</v>
      </c>
      <c r="C4570" s="14" t="n">
        <v>46092</v>
      </c>
      <c r="D4570" s="15" t="n">
        <v>25.68</v>
      </c>
    </row>
    <row r="4571" customFormat="false" ht="15" hidden="false" customHeight="false" outlineLevel="0" collapsed="false">
      <c r="A4571" s="13" t="s">
        <v>6487</v>
      </c>
      <c r="B4571" s="13" t="s">
        <v>5126</v>
      </c>
      <c r="C4571" s="14" t="n">
        <v>46092</v>
      </c>
      <c r="D4571" s="15" t="n">
        <v>19.26</v>
      </c>
    </row>
    <row r="4572" customFormat="false" ht="15" hidden="false" customHeight="false" outlineLevel="0" collapsed="false">
      <c r="A4572" s="13" t="s">
        <v>6488</v>
      </c>
      <c r="B4572" s="13" t="s">
        <v>1116</v>
      </c>
      <c r="C4572" s="14" t="n">
        <v>46092</v>
      </c>
      <c r="D4572" s="15" t="n">
        <v>26.15</v>
      </c>
    </row>
    <row r="4573" customFormat="false" ht="15" hidden="false" customHeight="false" outlineLevel="0" collapsed="false">
      <c r="A4573" s="13" t="s">
        <v>6489</v>
      </c>
      <c r="B4573" s="13" t="s">
        <v>3615</v>
      </c>
      <c r="C4573" s="14" t="n">
        <v>46092</v>
      </c>
      <c r="D4573" s="15" t="n">
        <v>21.6</v>
      </c>
    </row>
    <row r="4574" customFormat="false" ht="15" hidden="false" customHeight="false" outlineLevel="0" collapsed="false">
      <c r="A4574" s="13" t="s">
        <v>6490</v>
      </c>
      <c r="B4574" s="13" t="s">
        <v>924</v>
      </c>
      <c r="C4574" s="14" t="n">
        <v>46092</v>
      </c>
      <c r="D4574" s="15" t="n">
        <v>29.1</v>
      </c>
    </row>
    <row r="4575" customFormat="false" ht="15" hidden="false" customHeight="false" outlineLevel="0" collapsed="false">
      <c r="A4575" s="13" t="s">
        <v>6491</v>
      </c>
      <c r="B4575" s="13" t="s">
        <v>3634</v>
      </c>
      <c r="C4575" s="14" t="n">
        <v>46093</v>
      </c>
      <c r="D4575" s="15" t="n">
        <v>71.78</v>
      </c>
    </row>
    <row r="4576" customFormat="false" ht="15" hidden="false" customHeight="false" outlineLevel="0" collapsed="false">
      <c r="A4576" s="13" t="s">
        <v>6492</v>
      </c>
      <c r="B4576" s="13" t="s">
        <v>6493</v>
      </c>
      <c r="C4576" s="14" t="n">
        <v>46093</v>
      </c>
      <c r="D4576" s="15" t="n">
        <v>36.99</v>
      </c>
    </row>
    <row r="4577" customFormat="false" ht="15" hidden="false" customHeight="false" outlineLevel="0" collapsed="false">
      <c r="A4577" s="13" t="s">
        <v>6494</v>
      </c>
      <c r="B4577" s="13" t="s">
        <v>1645</v>
      </c>
      <c r="C4577" s="14" t="n">
        <v>46093</v>
      </c>
      <c r="D4577" s="15" t="n">
        <v>38.21</v>
      </c>
    </row>
    <row r="4578" customFormat="false" ht="15" hidden="false" customHeight="false" outlineLevel="0" collapsed="false">
      <c r="A4578" s="13" t="s">
        <v>6495</v>
      </c>
      <c r="B4578" s="13" t="s">
        <v>3778</v>
      </c>
      <c r="C4578" s="14" t="n">
        <v>46093</v>
      </c>
      <c r="D4578" s="15" t="n">
        <v>32.95</v>
      </c>
    </row>
    <row r="4579" customFormat="false" ht="15" hidden="false" customHeight="false" outlineLevel="0" collapsed="false">
      <c r="A4579" s="13" t="s">
        <v>6496</v>
      </c>
      <c r="B4579" s="13" t="s">
        <v>5476</v>
      </c>
      <c r="C4579" s="14" t="n">
        <v>46093</v>
      </c>
      <c r="D4579" s="15" t="n">
        <v>47.06</v>
      </c>
    </row>
    <row r="4580" customFormat="false" ht="15" hidden="false" customHeight="false" outlineLevel="0" collapsed="false">
      <c r="A4580" s="13" t="s">
        <v>6497</v>
      </c>
      <c r="B4580" s="13" t="s">
        <v>554</v>
      </c>
      <c r="C4580" s="14" t="n">
        <v>46094</v>
      </c>
      <c r="D4580" s="15" t="n">
        <v>17.63</v>
      </c>
    </row>
    <row r="4581" customFormat="false" ht="15" hidden="false" customHeight="false" outlineLevel="0" collapsed="false">
      <c r="A4581" s="13" t="s">
        <v>6498</v>
      </c>
      <c r="B4581" s="13" t="s">
        <v>2215</v>
      </c>
      <c r="C4581" s="14" t="n">
        <v>46094</v>
      </c>
      <c r="D4581" s="15" t="n">
        <v>62.47</v>
      </c>
    </row>
    <row r="4582" customFormat="false" ht="15" hidden="false" customHeight="false" outlineLevel="0" collapsed="false">
      <c r="A4582" s="13" t="s">
        <v>6499</v>
      </c>
      <c r="B4582" s="13" t="s">
        <v>3441</v>
      </c>
      <c r="C4582" s="14" t="n">
        <v>46094</v>
      </c>
      <c r="D4582" s="15" t="n">
        <v>27.69</v>
      </c>
    </row>
    <row r="4583" customFormat="false" ht="15" hidden="false" customHeight="false" outlineLevel="0" collapsed="false">
      <c r="A4583" s="13" t="s">
        <v>6500</v>
      </c>
      <c r="B4583" s="13" t="s">
        <v>3401</v>
      </c>
      <c r="C4583" s="14" t="n">
        <v>46094</v>
      </c>
      <c r="D4583" s="15" t="n">
        <v>52.66</v>
      </c>
    </row>
    <row r="4584" customFormat="false" ht="15" hidden="false" customHeight="false" outlineLevel="0" collapsed="false">
      <c r="A4584" s="13" t="s">
        <v>6501</v>
      </c>
      <c r="B4584" s="13" t="s">
        <v>6502</v>
      </c>
      <c r="C4584" s="14" t="n">
        <v>46094</v>
      </c>
      <c r="D4584" s="15" t="n">
        <v>57.36</v>
      </c>
    </row>
    <row r="4585" customFormat="false" ht="15" hidden="false" customHeight="false" outlineLevel="0" collapsed="false">
      <c r="A4585" s="13" t="s">
        <v>6503</v>
      </c>
      <c r="B4585" s="13" t="s">
        <v>6504</v>
      </c>
      <c r="C4585" s="14" t="n">
        <v>46095</v>
      </c>
      <c r="D4585" s="15" t="n">
        <v>32.71</v>
      </c>
    </row>
    <row r="4586" customFormat="false" ht="15" hidden="false" customHeight="false" outlineLevel="0" collapsed="false">
      <c r="A4586" s="13" t="s">
        <v>6505</v>
      </c>
      <c r="B4586" s="13" t="s">
        <v>1770</v>
      </c>
      <c r="C4586" s="14" t="n">
        <v>46095</v>
      </c>
      <c r="D4586" s="15" t="n">
        <v>87.21</v>
      </c>
    </row>
    <row r="4587" customFormat="false" ht="15" hidden="false" customHeight="false" outlineLevel="0" collapsed="false">
      <c r="A4587" s="13" t="s">
        <v>6506</v>
      </c>
      <c r="B4587" s="13" t="s">
        <v>6507</v>
      </c>
      <c r="C4587" s="14" t="n">
        <v>46095</v>
      </c>
      <c r="D4587" s="15" t="n">
        <v>26.53</v>
      </c>
    </row>
    <row r="4588" customFormat="false" ht="15" hidden="false" customHeight="false" outlineLevel="0" collapsed="false">
      <c r="A4588" s="13" t="s">
        <v>6508</v>
      </c>
      <c r="B4588" s="13" t="s">
        <v>6509</v>
      </c>
      <c r="C4588" s="14" t="n">
        <v>46095</v>
      </c>
      <c r="D4588" s="15" t="n">
        <v>22.61</v>
      </c>
    </row>
    <row r="4589" customFormat="false" ht="15" hidden="false" customHeight="false" outlineLevel="0" collapsed="false">
      <c r="A4589" s="13" t="s">
        <v>6510</v>
      </c>
      <c r="B4589" s="13" t="s">
        <v>6511</v>
      </c>
      <c r="C4589" s="14" t="n">
        <v>46095</v>
      </c>
      <c r="D4589" s="15" t="n">
        <v>24.9</v>
      </c>
    </row>
    <row r="4590" customFormat="false" ht="15" hidden="false" customHeight="false" outlineLevel="0" collapsed="false">
      <c r="A4590" s="13" t="s">
        <v>6512</v>
      </c>
      <c r="B4590" s="13" t="s">
        <v>6513</v>
      </c>
      <c r="C4590" s="14" t="n">
        <v>46095</v>
      </c>
      <c r="D4590" s="15" t="n">
        <v>41.77</v>
      </c>
    </row>
    <row r="4591" customFormat="false" ht="15" hidden="false" customHeight="false" outlineLevel="0" collapsed="false">
      <c r="A4591" s="13" t="s">
        <v>6514</v>
      </c>
      <c r="B4591" s="13" t="s">
        <v>2546</v>
      </c>
      <c r="C4591" s="14" t="n">
        <v>46095</v>
      </c>
      <c r="D4591" s="15" t="n">
        <v>55.11</v>
      </c>
    </row>
    <row r="4592" customFormat="false" ht="15" hidden="false" customHeight="false" outlineLevel="0" collapsed="false">
      <c r="A4592" s="13" t="s">
        <v>6515</v>
      </c>
      <c r="B4592" s="13" t="s">
        <v>52</v>
      </c>
      <c r="C4592" s="14" t="n">
        <v>46095</v>
      </c>
      <c r="D4592" s="15" t="n">
        <v>74.74</v>
      </c>
    </row>
    <row r="4593" customFormat="false" ht="15" hidden="false" customHeight="false" outlineLevel="0" collapsed="false">
      <c r="A4593" s="13" t="s">
        <v>6516</v>
      </c>
      <c r="B4593" s="13" t="s">
        <v>922</v>
      </c>
      <c r="C4593" s="14" t="n">
        <v>46095</v>
      </c>
      <c r="D4593" s="15" t="n">
        <v>39.42</v>
      </c>
    </row>
    <row r="4594" customFormat="false" ht="15" hidden="false" customHeight="false" outlineLevel="0" collapsed="false">
      <c r="A4594" s="13" t="s">
        <v>6517</v>
      </c>
      <c r="B4594" s="13" t="s">
        <v>3907</v>
      </c>
      <c r="C4594" s="14" t="n">
        <v>46095</v>
      </c>
      <c r="D4594" s="15" t="n">
        <v>16.92</v>
      </c>
    </row>
    <row r="4595" customFormat="false" ht="15" hidden="false" customHeight="false" outlineLevel="0" collapsed="false">
      <c r="A4595" s="13" t="s">
        <v>6518</v>
      </c>
      <c r="B4595" s="13" t="s">
        <v>4344</v>
      </c>
      <c r="C4595" s="14" t="n">
        <v>46096</v>
      </c>
      <c r="D4595" s="15" t="n">
        <v>39.98</v>
      </c>
    </row>
    <row r="4596" customFormat="false" ht="15" hidden="false" customHeight="false" outlineLevel="0" collapsed="false">
      <c r="A4596" s="13" t="s">
        <v>6519</v>
      </c>
      <c r="B4596" s="13" t="s">
        <v>4269</v>
      </c>
      <c r="C4596" s="14" t="n">
        <v>46096</v>
      </c>
      <c r="D4596" s="15" t="n">
        <v>64.7</v>
      </c>
    </row>
    <row r="4597" customFormat="false" ht="15" hidden="false" customHeight="false" outlineLevel="0" collapsed="false">
      <c r="A4597" s="13" t="s">
        <v>6520</v>
      </c>
      <c r="B4597" s="13" t="s">
        <v>3079</v>
      </c>
      <c r="C4597" s="14" t="n">
        <v>46096</v>
      </c>
      <c r="D4597" s="15" t="n">
        <v>36.88</v>
      </c>
    </row>
    <row r="4598" customFormat="false" ht="15" hidden="false" customHeight="false" outlineLevel="0" collapsed="false">
      <c r="A4598" s="13" t="s">
        <v>6521</v>
      </c>
      <c r="B4598" s="13" t="s">
        <v>219</v>
      </c>
      <c r="C4598" s="14" t="n">
        <v>46096</v>
      </c>
      <c r="D4598" s="15" t="n">
        <v>32.63</v>
      </c>
    </row>
    <row r="4599" customFormat="false" ht="15" hidden="false" customHeight="false" outlineLevel="0" collapsed="false">
      <c r="A4599" s="13" t="s">
        <v>6522</v>
      </c>
      <c r="B4599" s="13" t="s">
        <v>1312</v>
      </c>
      <c r="C4599" s="14" t="n">
        <v>46096</v>
      </c>
      <c r="D4599" s="15" t="n">
        <v>55</v>
      </c>
    </row>
    <row r="4600" customFormat="false" ht="15" hidden="false" customHeight="false" outlineLevel="0" collapsed="false">
      <c r="A4600" s="13" t="s">
        <v>6523</v>
      </c>
      <c r="B4600" s="13" t="s">
        <v>6227</v>
      </c>
      <c r="C4600" s="14" t="n">
        <v>46096</v>
      </c>
      <c r="D4600" s="15" t="n">
        <v>49.82</v>
      </c>
    </row>
    <row r="4601" customFormat="false" ht="15" hidden="false" customHeight="false" outlineLevel="0" collapsed="false">
      <c r="A4601" s="13" t="s">
        <v>6524</v>
      </c>
      <c r="B4601" s="13" t="s">
        <v>2786</v>
      </c>
      <c r="C4601" s="14" t="n">
        <v>46096</v>
      </c>
      <c r="D4601" s="15" t="n">
        <v>37.34</v>
      </c>
    </row>
    <row r="4602" customFormat="false" ht="15" hidden="false" customHeight="false" outlineLevel="0" collapsed="false">
      <c r="A4602" s="13" t="s">
        <v>6525</v>
      </c>
      <c r="B4602" s="13" t="s">
        <v>6526</v>
      </c>
      <c r="C4602" s="14" t="n">
        <v>46097</v>
      </c>
      <c r="D4602" s="15" t="n">
        <v>47.91</v>
      </c>
    </row>
    <row r="4603" customFormat="false" ht="15" hidden="false" customHeight="false" outlineLevel="0" collapsed="false">
      <c r="A4603" s="13" t="s">
        <v>6527</v>
      </c>
      <c r="B4603" s="13" t="s">
        <v>6528</v>
      </c>
      <c r="C4603" s="14" t="n">
        <v>46097</v>
      </c>
      <c r="D4603" s="15" t="n">
        <v>45.73</v>
      </c>
    </row>
    <row r="4604" customFormat="false" ht="15" hidden="false" customHeight="false" outlineLevel="0" collapsed="false">
      <c r="A4604" s="13" t="s">
        <v>6529</v>
      </c>
      <c r="B4604" s="13" t="s">
        <v>4532</v>
      </c>
      <c r="C4604" s="14" t="n">
        <v>46097</v>
      </c>
      <c r="D4604" s="15" t="n">
        <v>55.34</v>
      </c>
    </row>
    <row r="4605" customFormat="false" ht="15" hidden="false" customHeight="false" outlineLevel="0" collapsed="false">
      <c r="A4605" s="13" t="s">
        <v>6530</v>
      </c>
      <c r="B4605" s="13" t="s">
        <v>6531</v>
      </c>
      <c r="C4605" s="14" t="n">
        <v>46097</v>
      </c>
      <c r="D4605" s="15" t="n">
        <v>31.9</v>
      </c>
    </row>
    <row r="4606" customFormat="false" ht="15" hidden="false" customHeight="false" outlineLevel="0" collapsed="false">
      <c r="A4606" s="13" t="s">
        <v>6532</v>
      </c>
      <c r="B4606" s="13" t="s">
        <v>3999</v>
      </c>
      <c r="C4606" s="14" t="n">
        <v>46097</v>
      </c>
      <c r="D4606" s="15" t="n">
        <v>70.67</v>
      </c>
    </row>
    <row r="4607" customFormat="false" ht="15" hidden="false" customHeight="false" outlineLevel="0" collapsed="false">
      <c r="A4607" s="13" t="s">
        <v>6533</v>
      </c>
      <c r="B4607" s="13" t="s">
        <v>5411</v>
      </c>
      <c r="C4607" s="14" t="n">
        <v>46097</v>
      </c>
      <c r="D4607" s="15" t="n">
        <v>67.87</v>
      </c>
    </row>
    <row r="4608" customFormat="false" ht="15" hidden="false" customHeight="false" outlineLevel="0" collapsed="false">
      <c r="A4608" s="13" t="s">
        <v>6534</v>
      </c>
      <c r="B4608" s="13" t="s">
        <v>3661</v>
      </c>
      <c r="C4608" s="14" t="n">
        <v>46097</v>
      </c>
      <c r="D4608" s="15" t="n">
        <v>84.83</v>
      </c>
    </row>
    <row r="4609" customFormat="false" ht="15" hidden="false" customHeight="false" outlineLevel="0" collapsed="false">
      <c r="A4609" s="13" t="s">
        <v>6535</v>
      </c>
      <c r="B4609" s="13" t="s">
        <v>4761</v>
      </c>
      <c r="C4609" s="14" t="n">
        <v>46097</v>
      </c>
      <c r="D4609" s="15" t="n">
        <v>42.86</v>
      </c>
    </row>
    <row r="4610" customFormat="false" ht="15" hidden="false" customHeight="false" outlineLevel="0" collapsed="false">
      <c r="A4610" s="13" t="s">
        <v>6536</v>
      </c>
      <c r="B4610" s="13" t="s">
        <v>6537</v>
      </c>
      <c r="C4610" s="14" t="n">
        <v>46097</v>
      </c>
      <c r="D4610" s="15" t="n">
        <v>19.72</v>
      </c>
    </row>
    <row r="4611" customFormat="false" ht="15" hidden="false" customHeight="false" outlineLevel="0" collapsed="false">
      <c r="A4611" s="13" t="s">
        <v>6538</v>
      </c>
      <c r="B4611" s="13" t="s">
        <v>5066</v>
      </c>
      <c r="C4611" s="14" t="n">
        <v>46097</v>
      </c>
      <c r="D4611" s="15" t="n">
        <v>29.45</v>
      </c>
    </row>
    <row r="4612" customFormat="false" ht="15" hidden="false" customHeight="false" outlineLevel="0" collapsed="false">
      <c r="A4612" s="13" t="s">
        <v>6539</v>
      </c>
      <c r="B4612" s="13" t="s">
        <v>2364</v>
      </c>
      <c r="C4612" s="14" t="n">
        <v>46098</v>
      </c>
      <c r="D4612" s="15" t="n">
        <v>19.91</v>
      </c>
    </row>
    <row r="4613" customFormat="false" ht="15" hidden="false" customHeight="false" outlineLevel="0" collapsed="false">
      <c r="A4613" s="13" t="s">
        <v>6540</v>
      </c>
      <c r="B4613" s="13" t="s">
        <v>4558</v>
      </c>
      <c r="C4613" s="14" t="n">
        <v>46098</v>
      </c>
      <c r="D4613" s="15" t="n">
        <v>56.18</v>
      </c>
    </row>
    <row r="4614" customFormat="false" ht="15" hidden="false" customHeight="false" outlineLevel="0" collapsed="false">
      <c r="A4614" s="13" t="s">
        <v>6541</v>
      </c>
      <c r="B4614" s="13" t="s">
        <v>3595</v>
      </c>
      <c r="C4614" s="14" t="n">
        <v>46098</v>
      </c>
      <c r="D4614" s="15" t="n">
        <v>32.9</v>
      </c>
    </row>
    <row r="4615" customFormat="false" ht="15" hidden="false" customHeight="false" outlineLevel="0" collapsed="false">
      <c r="A4615" s="13" t="s">
        <v>6542</v>
      </c>
      <c r="B4615" s="13" t="s">
        <v>2657</v>
      </c>
      <c r="C4615" s="14" t="n">
        <v>46098</v>
      </c>
      <c r="D4615" s="15" t="n">
        <v>25.88</v>
      </c>
    </row>
    <row r="4616" customFormat="false" ht="15" hidden="false" customHeight="false" outlineLevel="0" collapsed="false">
      <c r="A4616" s="13" t="s">
        <v>6543</v>
      </c>
      <c r="B4616" s="13" t="s">
        <v>6544</v>
      </c>
      <c r="C4616" s="14" t="n">
        <v>46098</v>
      </c>
      <c r="D4616" s="15" t="n">
        <v>75.27</v>
      </c>
    </row>
    <row r="4617" customFormat="false" ht="15" hidden="false" customHeight="false" outlineLevel="0" collapsed="false">
      <c r="A4617" s="13" t="s">
        <v>6545</v>
      </c>
      <c r="B4617" s="13" t="s">
        <v>629</v>
      </c>
      <c r="C4617" s="14" t="n">
        <v>46098</v>
      </c>
      <c r="D4617" s="15" t="n">
        <v>21.25</v>
      </c>
    </row>
    <row r="4618" customFormat="false" ht="15" hidden="false" customHeight="false" outlineLevel="0" collapsed="false">
      <c r="A4618" s="13" t="s">
        <v>6546</v>
      </c>
      <c r="B4618" s="13" t="s">
        <v>3118</v>
      </c>
      <c r="C4618" s="14" t="n">
        <v>46098</v>
      </c>
      <c r="D4618" s="15" t="n">
        <v>44.41</v>
      </c>
    </row>
    <row r="4619" customFormat="false" ht="15" hidden="false" customHeight="false" outlineLevel="0" collapsed="false">
      <c r="A4619" s="13" t="s">
        <v>6547</v>
      </c>
      <c r="B4619" s="13" t="s">
        <v>6548</v>
      </c>
      <c r="C4619" s="14" t="n">
        <v>46098</v>
      </c>
      <c r="D4619" s="15" t="n">
        <v>22.28</v>
      </c>
    </row>
    <row r="4620" customFormat="false" ht="15" hidden="false" customHeight="false" outlineLevel="0" collapsed="false">
      <c r="A4620" s="13" t="s">
        <v>6549</v>
      </c>
      <c r="B4620" s="13" t="s">
        <v>5201</v>
      </c>
      <c r="C4620" s="14" t="n">
        <v>46098</v>
      </c>
      <c r="D4620" s="15" t="n">
        <v>45.22</v>
      </c>
    </row>
    <row r="4621" customFormat="false" ht="15" hidden="false" customHeight="false" outlineLevel="0" collapsed="false">
      <c r="A4621" s="13" t="s">
        <v>6550</v>
      </c>
      <c r="B4621" s="13" t="s">
        <v>2048</v>
      </c>
      <c r="C4621" s="14" t="n">
        <v>46098</v>
      </c>
      <c r="D4621" s="15" t="n">
        <v>25.45</v>
      </c>
    </row>
    <row r="4622" customFormat="false" ht="15" hidden="false" customHeight="false" outlineLevel="0" collapsed="false">
      <c r="A4622" s="13" t="s">
        <v>6551</v>
      </c>
      <c r="B4622" s="13" t="s">
        <v>6552</v>
      </c>
      <c r="C4622" s="14" t="n">
        <v>46098</v>
      </c>
      <c r="D4622" s="15" t="n">
        <v>27.87</v>
      </c>
    </row>
    <row r="4623" customFormat="false" ht="15" hidden="false" customHeight="false" outlineLevel="0" collapsed="false">
      <c r="A4623" s="13" t="s">
        <v>6553</v>
      </c>
      <c r="B4623" s="13" t="s">
        <v>6554</v>
      </c>
      <c r="C4623" s="14" t="n">
        <v>46098</v>
      </c>
      <c r="D4623" s="15" t="n">
        <v>41.28</v>
      </c>
    </row>
    <row r="4624" customFormat="false" ht="15" hidden="false" customHeight="false" outlineLevel="0" collapsed="false">
      <c r="A4624" s="13" t="s">
        <v>6555</v>
      </c>
      <c r="B4624" s="13" t="s">
        <v>902</v>
      </c>
      <c r="C4624" s="14" t="n">
        <v>46098</v>
      </c>
      <c r="D4624" s="15" t="n">
        <v>33.29</v>
      </c>
    </row>
    <row r="4625" customFormat="false" ht="15" hidden="false" customHeight="false" outlineLevel="0" collapsed="false">
      <c r="A4625" s="13" t="s">
        <v>6556</v>
      </c>
      <c r="B4625" s="13" t="s">
        <v>6557</v>
      </c>
      <c r="C4625" s="14" t="n">
        <v>46098</v>
      </c>
      <c r="D4625" s="15" t="n">
        <v>30.45</v>
      </c>
    </row>
    <row r="4626" customFormat="false" ht="15" hidden="false" customHeight="false" outlineLevel="0" collapsed="false">
      <c r="A4626" s="13" t="s">
        <v>6558</v>
      </c>
      <c r="B4626" s="13" t="s">
        <v>6559</v>
      </c>
      <c r="C4626" s="14" t="n">
        <v>46098</v>
      </c>
      <c r="D4626" s="15" t="n">
        <v>41.46</v>
      </c>
    </row>
    <row r="4627" customFormat="false" ht="15" hidden="false" customHeight="false" outlineLevel="0" collapsed="false">
      <c r="A4627" s="13" t="s">
        <v>6560</v>
      </c>
      <c r="B4627" s="13" t="s">
        <v>2605</v>
      </c>
      <c r="C4627" s="14" t="n">
        <v>46099</v>
      </c>
      <c r="D4627" s="15" t="n">
        <v>56.85</v>
      </c>
    </row>
    <row r="4628" customFormat="false" ht="15" hidden="false" customHeight="false" outlineLevel="0" collapsed="false">
      <c r="A4628" s="13" t="s">
        <v>6561</v>
      </c>
      <c r="B4628" s="13" t="s">
        <v>2478</v>
      </c>
      <c r="C4628" s="14" t="n">
        <v>46099</v>
      </c>
      <c r="D4628" s="15" t="n">
        <v>46.3</v>
      </c>
    </row>
    <row r="4629" customFormat="false" ht="15" hidden="false" customHeight="false" outlineLevel="0" collapsed="false">
      <c r="A4629" s="13" t="s">
        <v>6562</v>
      </c>
      <c r="B4629" s="13" t="s">
        <v>3532</v>
      </c>
      <c r="C4629" s="14" t="n">
        <v>46099</v>
      </c>
      <c r="D4629" s="15" t="n">
        <v>74.17</v>
      </c>
    </row>
    <row r="4630" customFormat="false" ht="15" hidden="false" customHeight="false" outlineLevel="0" collapsed="false">
      <c r="A4630" s="13" t="s">
        <v>6563</v>
      </c>
      <c r="B4630" s="13" t="s">
        <v>2983</v>
      </c>
      <c r="C4630" s="14" t="n">
        <v>46099</v>
      </c>
      <c r="D4630" s="15" t="n">
        <v>21.73</v>
      </c>
    </row>
    <row r="4631" customFormat="false" ht="15" hidden="false" customHeight="false" outlineLevel="0" collapsed="false">
      <c r="A4631" s="13" t="s">
        <v>6564</v>
      </c>
      <c r="B4631" s="13" t="s">
        <v>3077</v>
      </c>
      <c r="C4631" s="14" t="n">
        <v>46099</v>
      </c>
      <c r="D4631" s="15" t="n">
        <v>101.16</v>
      </c>
    </row>
    <row r="4632" customFormat="false" ht="15" hidden="false" customHeight="false" outlineLevel="0" collapsed="false">
      <c r="A4632" s="13" t="s">
        <v>6565</v>
      </c>
      <c r="B4632" s="13" t="s">
        <v>5587</v>
      </c>
      <c r="C4632" s="14" t="n">
        <v>46099</v>
      </c>
      <c r="D4632" s="15" t="n">
        <v>61.94</v>
      </c>
    </row>
    <row r="4633" customFormat="false" ht="15" hidden="false" customHeight="false" outlineLevel="0" collapsed="false">
      <c r="A4633" s="13" t="s">
        <v>6566</v>
      </c>
      <c r="B4633" s="13" t="s">
        <v>1479</v>
      </c>
      <c r="C4633" s="14" t="n">
        <v>46099</v>
      </c>
      <c r="D4633" s="15" t="n">
        <v>49.14</v>
      </c>
    </row>
    <row r="4634" customFormat="false" ht="15" hidden="false" customHeight="false" outlineLevel="0" collapsed="false">
      <c r="A4634" s="13" t="s">
        <v>6567</v>
      </c>
      <c r="B4634" s="13" t="s">
        <v>2880</v>
      </c>
      <c r="C4634" s="14" t="n">
        <v>46099</v>
      </c>
      <c r="D4634" s="15" t="n">
        <v>47.56</v>
      </c>
    </row>
    <row r="4635" customFormat="false" ht="15" hidden="false" customHeight="false" outlineLevel="0" collapsed="false">
      <c r="A4635" s="13" t="s">
        <v>6568</v>
      </c>
      <c r="B4635" s="13" t="s">
        <v>4853</v>
      </c>
      <c r="C4635" s="14" t="n">
        <v>46099</v>
      </c>
      <c r="D4635" s="15" t="n">
        <v>32.22</v>
      </c>
    </row>
    <row r="4636" customFormat="false" ht="15" hidden="false" customHeight="false" outlineLevel="0" collapsed="false">
      <c r="A4636" s="13" t="s">
        <v>6569</v>
      </c>
      <c r="B4636" s="13" t="s">
        <v>4711</v>
      </c>
      <c r="C4636" s="14" t="n">
        <v>46100</v>
      </c>
      <c r="D4636" s="15" t="n">
        <v>33.82</v>
      </c>
    </row>
    <row r="4637" customFormat="false" ht="15" hidden="false" customHeight="false" outlineLevel="0" collapsed="false">
      <c r="A4637" s="13" t="s">
        <v>6570</v>
      </c>
      <c r="B4637" s="13" t="s">
        <v>3445</v>
      </c>
      <c r="C4637" s="14" t="n">
        <v>46100</v>
      </c>
      <c r="D4637" s="15" t="n">
        <v>32.74</v>
      </c>
    </row>
    <row r="4638" customFormat="false" ht="15" hidden="false" customHeight="false" outlineLevel="0" collapsed="false">
      <c r="A4638" s="13" t="s">
        <v>6571</v>
      </c>
      <c r="B4638" s="13" t="s">
        <v>6572</v>
      </c>
      <c r="C4638" s="14" t="n">
        <v>46100</v>
      </c>
      <c r="D4638" s="15" t="n">
        <v>31.58</v>
      </c>
    </row>
    <row r="4639" customFormat="false" ht="15" hidden="false" customHeight="false" outlineLevel="0" collapsed="false">
      <c r="A4639" s="13" t="s">
        <v>6573</v>
      </c>
      <c r="B4639" s="13" t="s">
        <v>223</v>
      </c>
      <c r="C4639" s="14" t="n">
        <v>46100</v>
      </c>
      <c r="D4639" s="15" t="n">
        <v>42.64</v>
      </c>
    </row>
    <row r="4640" customFormat="false" ht="15" hidden="false" customHeight="false" outlineLevel="0" collapsed="false">
      <c r="A4640" s="13" t="s">
        <v>6574</v>
      </c>
      <c r="B4640" s="13" t="s">
        <v>400</v>
      </c>
      <c r="C4640" s="14" t="n">
        <v>46100</v>
      </c>
      <c r="D4640" s="15" t="n">
        <v>51.77</v>
      </c>
    </row>
    <row r="4641" customFormat="false" ht="15" hidden="false" customHeight="false" outlineLevel="0" collapsed="false">
      <c r="A4641" s="13" t="s">
        <v>6575</v>
      </c>
      <c r="B4641" s="13" t="s">
        <v>6576</v>
      </c>
      <c r="C4641" s="14" t="n">
        <v>46100</v>
      </c>
      <c r="D4641" s="15" t="n">
        <v>18.78</v>
      </c>
    </row>
    <row r="4642" customFormat="false" ht="15" hidden="false" customHeight="false" outlineLevel="0" collapsed="false">
      <c r="A4642" s="13" t="s">
        <v>6577</v>
      </c>
      <c r="B4642" s="13" t="s">
        <v>4174</v>
      </c>
      <c r="C4642" s="14" t="n">
        <v>46100</v>
      </c>
      <c r="D4642" s="15" t="n">
        <v>58.84</v>
      </c>
    </row>
    <row r="4643" customFormat="false" ht="15" hidden="false" customHeight="false" outlineLevel="0" collapsed="false">
      <c r="A4643" s="13" t="s">
        <v>6578</v>
      </c>
      <c r="B4643" s="13" t="s">
        <v>3486</v>
      </c>
      <c r="C4643" s="14" t="n">
        <v>46100</v>
      </c>
      <c r="D4643" s="15" t="n">
        <v>93.91</v>
      </c>
    </row>
    <row r="4644" customFormat="false" ht="15" hidden="false" customHeight="false" outlineLevel="0" collapsed="false">
      <c r="A4644" s="13" t="s">
        <v>6579</v>
      </c>
      <c r="B4644" s="13" t="s">
        <v>3812</v>
      </c>
      <c r="C4644" s="14" t="n">
        <v>46100</v>
      </c>
      <c r="D4644" s="15" t="n">
        <v>33.32</v>
      </c>
    </row>
    <row r="4645" customFormat="false" ht="15" hidden="false" customHeight="false" outlineLevel="0" collapsed="false">
      <c r="A4645" s="13" t="s">
        <v>6580</v>
      </c>
      <c r="B4645" s="13" t="s">
        <v>1616</v>
      </c>
      <c r="C4645" s="14" t="n">
        <v>46100</v>
      </c>
      <c r="D4645" s="15" t="n">
        <v>37.78</v>
      </c>
    </row>
    <row r="4646" customFormat="false" ht="15" hidden="false" customHeight="false" outlineLevel="0" collapsed="false">
      <c r="A4646" s="13" t="s">
        <v>6581</v>
      </c>
      <c r="B4646" s="13" t="s">
        <v>1091</v>
      </c>
      <c r="C4646" s="14" t="n">
        <v>46100</v>
      </c>
      <c r="D4646" s="15" t="n">
        <v>13.97</v>
      </c>
    </row>
    <row r="4647" customFormat="false" ht="15" hidden="false" customHeight="false" outlineLevel="0" collapsed="false">
      <c r="A4647" s="13" t="s">
        <v>6582</v>
      </c>
      <c r="B4647" s="13" t="s">
        <v>5083</v>
      </c>
      <c r="C4647" s="14" t="n">
        <v>46100</v>
      </c>
      <c r="D4647" s="15" t="n">
        <v>56.1</v>
      </c>
    </row>
    <row r="4648" customFormat="false" ht="15" hidden="false" customHeight="false" outlineLevel="0" collapsed="false">
      <c r="A4648" s="13" t="s">
        <v>6583</v>
      </c>
      <c r="B4648" s="13" t="s">
        <v>3190</v>
      </c>
      <c r="C4648" s="14" t="n">
        <v>46100</v>
      </c>
      <c r="D4648" s="15" t="n">
        <v>49.65</v>
      </c>
    </row>
    <row r="4649" customFormat="false" ht="15" hidden="false" customHeight="false" outlineLevel="0" collapsed="false">
      <c r="A4649" s="13" t="s">
        <v>6584</v>
      </c>
      <c r="B4649" s="13" t="s">
        <v>1842</v>
      </c>
      <c r="C4649" s="14" t="n">
        <v>46101</v>
      </c>
      <c r="D4649" s="15" t="n">
        <v>42.17</v>
      </c>
    </row>
    <row r="4650" customFormat="false" ht="15" hidden="false" customHeight="false" outlineLevel="0" collapsed="false">
      <c r="A4650" s="13" t="s">
        <v>6585</v>
      </c>
      <c r="B4650" s="13" t="s">
        <v>2939</v>
      </c>
      <c r="C4650" s="14" t="n">
        <v>46101</v>
      </c>
      <c r="D4650" s="15" t="n">
        <v>43.15</v>
      </c>
    </row>
    <row r="4651" customFormat="false" ht="15" hidden="false" customHeight="false" outlineLevel="0" collapsed="false">
      <c r="A4651" s="13" t="s">
        <v>6586</v>
      </c>
      <c r="B4651" s="13" t="s">
        <v>6587</v>
      </c>
      <c r="C4651" s="14" t="n">
        <v>46101</v>
      </c>
      <c r="D4651" s="15" t="n">
        <v>28.39</v>
      </c>
    </row>
    <row r="4652" customFormat="false" ht="15" hidden="false" customHeight="false" outlineLevel="0" collapsed="false">
      <c r="A4652" s="13" t="s">
        <v>6588</v>
      </c>
      <c r="B4652" s="13" t="s">
        <v>1854</v>
      </c>
      <c r="C4652" s="14" t="n">
        <v>46101</v>
      </c>
      <c r="D4652" s="15" t="n">
        <v>39.86</v>
      </c>
    </row>
    <row r="4653" customFormat="false" ht="15" hidden="false" customHeight="false" outlineLevel="0" collapsed="false">
      <c r="A4653" s="13" t="s">
        <v>6589</v>
      </c>
      <c r="B4653" s="13" t="s">
        <v>6590</v>
      </c>
      <c r="C4653" s="14" t="n">
        <v>46101</v>
      </c>
      <c r="D4653" s="15" t="n">
        <v>54.01</v>
      </c>
    </row>
    <row r="4654" customFormat="false" ht="15" hidden="false" customHeight="false" outlineLevel="0" collapsed="false">
      <c r="A4654" s="13" t="s">
        <v>6591</v>
      </c>
      <c r="B4654" s="13" t="s">
        <v>428</v>
      </c>
      <c r="C4654" s="14" t="n">
        <v>46101</v>
      </c>
      <c r="D4654" s="15" t="n">
        <v>56.04</v>
      </c>
    </row>
    <row r="4655" customFormat="false" ht="15" hidden="false" customHeight="false" outlineLevel="0" collapsed="false">
      <c r="A4655" s="13" t="s">
        <v>6592</v>
      </c>
      <c r="B4655" s="13" t="s">
        <v>519</v>
      </c>
      <c r="C4655" s="14" t="n">
        <v>46101</v>
      </c>
      <c r="D4655" s="15" t="n">
        <v>38.28</v>
      </c>
    </row>
    <row r="4656" customFormat="false" ht="15" hidden="false" customHeight="false" outlineLevel="0" collapsed="false">
      <c r="A4656" s="13" t="s">
        <v>6593</v>
      </c>
      <c r="B4656" s="13" t="s">
        <v>5690</v>
      </c>
      <c r="C4656" s="14" t="n">
        <v>46101</v>
      </c>
      <c r="D4656" s="15" t="n">
        <v>42.33</v>
      </c>
    </row>
    <row r="4657" customFormat="false" ht="15" hidden="false" customHeight="false" outlineLevel="0" collapsed="false">
      <c r="A4657" s="13" t="s">
        <v>6594</v>
      </c>
      <c r="B4657" s="13" t="s">
        <v>6595</v>
      </c>
      <c r="C4657" s="14" t="n">
        <v>46101</v>
      </c>
      <c r="D4657" s="15" t="n">
        <v>33.53</v>
      </c>
    </row>
    <row r="4658" customFormat="false" ht="15" hidden="false" customHeight="false" outlineLevel="0" collapsed="false">
      <c r="A4658" s="13" t="s">
        <v>6596</v>
      </c>
      <c r="B4658" s="13" t="s">
        <v>6597</v>
      </c>
      <c r="C4658" s="14" t="n">
        <v>46101</v>
      </c>
      <c r="D4658" s="15" t="n">
        <v>24.52</v>
      </c>
    </row>
    <row r="4659" customFormat="false" ht="15" hidden="false" customHeight="false" outlineLevel="0" collapsed="false">
      <c r="A4659" s="13" t="s">
        <v>6598</v>
      </c>
      <c r="B4659" s="13" t="s">
        <v>1226</v>
      </c>
      <c r="C4659" s="14" t="n">
        <v>46101</v>
      </c>
      <c r="D4659" s="15" t="n">
        <v>45.23</v>
      </c>
    </row>
    <row r="4660" customFormat="false" ht="15" hidden="false" customHeight="false" outlineLevel="0" collapsed="false">
      <c r="A4660" s="13" t="s">
        <v>6599</v>
      </c>
      <c r="B4660" s="13" t="s">
        <v>5795</v>
      </c>
      <c r="C4660" s="14" t="n">
        <v>46102</v>
      </c>
      <c r="D4660" s="15" t="n">
        <v>48.43</v>
      </c>
    </row>
    <row r="4661" customFormat="false" ht="15" hidden="false" customHeight="false" outlineLevel="0" collapsed="false">
      <c r="A4661" s="13" t="s">
        <v>6600</v>
      </c>
      <c r="B4661" s="13" t="s">
        <v>6184</v>
      </c>
      <c r="C4661" s="14" t="n">
        <v>46102</v>
      </c>
      <c r="D4661" s="15" t="n">
        <v>32.93</v>
      </c>
    </row>
    <row r="4662" customFormat="false" ht="15" hidden="false" customHeight="false" outlineLevel="0" collapsed="false">
      <c r="A4662" s="13" t="s">
        <v>6601</v>
      </c>
      <c r="B4662" s="13" t="s">
        <v>3732</v>
      </c>
      <c r="C4662" s="14" t="n">
        <v>46102</v>
      </c>
      <c r="D4662" s="15" t="n">
        <v>47.98</v>
      </c>
    </row>
    <row r="4663" customFormat="false" ht="15" hidden="false" customHeight="false" outlineLevel="0" collapsed="false">
      <c r="A4663" s="13" t="s">
        <v>6602</v>
      </c>
      <c r="B4663" s="13" t="s">
        <v>5191</v>
      </c>
      <c r="C4663" s="14" t="n">
        <v>46102</v>
      </c>
      <c r="D4663" s="15" t="n">
        <v>36.62</v>
      </c>
    </row>
    <row r="4664" customFormat="false" ht="15" hidden="false" customHeight="false" outlineLevel="0" collapsed="false">
      <c r="A4664" s="13" t="s">
        <v>6603</v>
      </c>
      <c r="B4664" s="13" t="s">
        <v>2410</v>
      </c>
      <c r="C4664" s="14" t="n">
        <v>46102</v>
      </c>
      <c r="D4664" s="15" t="n">
        <v>20.86</v>
      </c>
    </row>
    <row r="4665" customFormat="false" ht="15" hidden="false" customHeight="false" outlineLevel="0" collapsed="false">
      <c r="A4665" s="13" t="s">
        <v>6604</v>
      </c>
      <c r="B4665" s="13" t="s">
        <v>1595</v>
      </c>
      <c r="C4665" s="14" t="n">
        <v>46102</v>
      </c>
      <c r="D4665" s="15" t="n">
        <v>31.11</v>
      </c>
    </row>
    <row r="4666" customFormat="false" ht="15" hidden="false" customHeight="false" outlineLevel="0" collapsed="false">
      <c r="A4666" s="13" t="s">
        <v>6605</v>
      </c>
      <c r="B4666" s="13" t="s">
        <v>5301</v>
      </c>
      <c r="C4666" s="14" t="n">
        <v>46102</v>
      </c>
      <c r="D4666" s="15" t="n">
        <v>37.15</v>
      </c>
    </row>
    <row r="4667" customFormat="false" ht="15" hidden="false" customHeight="false" outlineLevel="0" collapsed="false">
      <c r="A4667" s="13" t="s">
        <v>6606</v>
      </c>
      <c r="B4667" s="13" t="s">
        <v>6607</v>
      </c>
      <c r="C4667" s="14" t="n">
        <v>46102</v>
      </c>
      <c r="D4667" s="15" t="n">
        <v>46.71</v>
      </c>
    </row>
    <row r="4668" customFormat="false" ht="15" hidden="false" customHeight="false" outlineLevel="0" collapsed="false">
      <c r="A4668" s="13" t="s">
        <v>6608</v>
      </c>
      <c r="B4668" s="13" t="s">
        <v>3761</v>
      </c>
      <c r="C4668" s="14" t="n">
        <v>46102</v>
      </c>
      <c r="D4668" s="15" t="n">
        <v>40.47</v>
      </c>
    </row>
    <row r="4669" customFormat="false" ht="15" hidden="false" customHeight="false" outlineLevel="0" collapsed="false">
      <c r="A4669" s="13" t="s">
        <v>6609</v>
      </c>
      <c r="B4669" s="13" t="s">
        <v>6610</v>
      </c>
      <c r="C4669" s="14" t="n">
        <v>46102</v>
      </c>
      <c r="D4669" s="15" t="n">
        <v>39.59</v>
      </c>
    </row>
    <row r="4670" customFormat="false" ht="15" hidden="false" customHeight="false" outlineLevel="0" collapsed="false">
      <c r="A4670" s="13" t="s">
        <v>6611</v>
      </c>
      <c r="B4670" s="13" t="s">
        <v>6612</v>
      </c>
      <c r="C4670" s="14" t="n">
        <v>46102</v>
      </c>
      <c r="D4670" s="15" t="n">
        <v>32.42</v>
      </c>
    </row>
    <row r="4671" customFormat="false" ht="15" hidden="false" customHeight="false" outlineLevel="0" collapsed="false">
      <c r="A4671" s="13" t="s">
        <v>6613</v>
      </c>
      <c r="B4671" s="13" t="s">
        <v>1987</v>
      </c>
      <c r="C4671" s="14" t="n">
        <v>46103</v>
      </c>
      <c r="D4671" s="15" t="n">
        <v>64.94</v>
      </c>
    </row>
    <row r="4672" customFormat="false" ht="15" hidden="false" customHeight="false" outlineLevel="0" collapsed="false">
      <c r="A4672" s="13" t="s">
        <v>6614</v>
      </c>
      <c r="B4672" s="13" t="s">
        <v>4187</v>
      </c>
      <c r="C4672" s="14" t="n">
        <v>46103</v>
      </c>
      <c r="D4672" s="15" t="n">
        <v>31.02</v>
      </c>
    </row>
    <row r="4673" customFormat="false" ht="15" hidden="false" customHeight="false" outlineLevel="0" collapsed="false">
      <c r="A4673" s="13" t="s">
        <v>6615</v>
      </c>
      <c r="B4673" s="13" t="s">
        <v>6616</v>
      </c>
      <c r="C4673" s="14" t="n">
        <v>46103</v>
      </c>
      <c r="D4673" s="15" t="n">
        <v>43.33</v>
      </c>
    </row>
    <row r="4674" customFormat="false" ht="15" hidden="false" customHeight="false" outlineLevel="0" collapsed="false">
      <c r="A4674" s="13" t="s">
        <v>6617</v>
      </c>
      <c r="B4674" s="13" t="s">
        <v>4743</v>
      </c>
      <c r="C4674" s="14" t="n">
        <v>46103</v>
      </c>
      <c r="D4674" s="15" t="n">
        <v>60.55</v>
      </c>
    </row>
    <row r="4675" customFormat="false" ht="15" hidden="false" customHeight="false" outlineLevel="0" collapsed="false">
      <c r="A4675" s="13" t="s">
        <v>6618</v>
      </c>
      <c r="B4675" s="13" t="s">
        <v>3988</v>
      </c>
      <c r="C4675" s="14" t="n">
        <v>46103</v>
      </c>
      <c r="D4675" s="15" t="n">
        <v>48.88</v>
      </c>
    </row>
    <row r="4676" customFormat="false" ht="15" hidden="false" customHeight="false" outlineLevel="0" collapsed="false">
      <c r="A4676" s="13" t="s">
        <v>6619</v>
      </c>
      <c r="B4676" s="13" t="s">
        <v>4246</v>
      </c>
      <c r="C4676" s="14" t="n">
        <v>46103</v>
      </c>
      <c r="D4676" s="15" t="n">
        <v>26.68</v>
      </c>
    </row>
    <row r="4677" customFormat="false" ht="15" hidden="false" customHeight="false" outlineLevel="0" collapsed="false">
      <c r="A4677" s="13" t="s">
        <v>6620</v>
      </c>
      <c r="B4677" s="13" t="s">
        <v>6621</v>
      </c>
      <c r="C4677" s="14" t="n">
        <v>46103</v>
      </c>
      <c r="D4677" s="15" t="n">
        <v>29.77</v>
      </c>
    </row>
    <row r="4678" customFormat="false" ht="15" hidden="false" customHeight="false" outlineLevel="0" collapsed="false">
      <c r="A4678" s="13" t="s">
        <v>6622</v>
      </c>
      <c r="B4678" s="13" t="s">
        <v>618</v>
      </c>
      <c r="C4678" s="14" t="n">
        <v>46103</v>
      </c>
      <c r="D4678" s="15" t="n">
        <v>21.33</v>
      </c>
    </row>
    <row r="4679" customFormat="false" ht="15" hidden="false" customHeight="false" outlineLevel="0" collapsed="false">
      <c r="A4679" s="13" t="s">
        <v>6623</v>
      </c>
      <c r="B4679" s="13" t="s">
        <v>480</v>
      </c>
      <c r="C4679" s="14" t="n">
        <v>46103</v>
      </c>
      <c r="D4679" s="15" t="n">
        <v>55.39</v>
      </c>
    </row>
    <row r="4680" customFormat="false" ht="15" hidden="false" customHeight="false" outlineLevel="0" collapsed="false">
      <c r="A4680" s="13" t="s">
        <v>6624</v>
      </c>
      <c r="B4680" s="13" t="s">
        <v>5265</v>
      </c>
      <c r="C4680" s="14" t="n">
        <v>46103</v>
      </c>
      <c r="D4680" s="15" t="n">
        <v>26.75</v>
      </c>
    </row>
    <row r="4681" customFormat="false" ht="15" hidden="false" customHeight="false" outlineLevel="0" collapsed="false">
      <c r="A4681" s="13" t="s">
        <v>6625</v>
      </c>
      <c r="B4681" s="13" t="s">
        <v>6626</v>
      </c>
      <c r="C4681" s="14" t="n">
        <v>46103</v>
      </c>
      <c r="D4681" s="15" t="n">
        <v>35.12</v>
      </c>
    </row>
    <row r="4682" customFormat="false" ht="15" hidden="false" customHeight="false" outlineLevel="0" collapsed="false">
      <c r="A4682" s="13" t="s">
        <v>6627</v>
      </c>
      <c r="B4682" s="13" t="s">
        <v>2289</v>
      </c>
      <c r="C4682" s="14" t="n">
        <v>46103</v>
      </c>
      <c r="D4682" s="15" t="n">
        <v>46.17</v>
      </c>
    </row>
    <row r="4683" customFormat="false" ht="15" hidden="false" customHeight="false" outlineLevel="0" collapsed="false">
      <c r="A4683" s="13" t="s">
        <v>6628</v>
      </c>
      <c r="B4683" s="13" t="s">
        <v>2190</v>
      </c>
      <c r="C4683" s="14" t="n">
        <v>46103</v>
      </c>
      <c r="D4683" s="15" t="n">
        <v>84.91</v>
      </c>
    </row>
    <row r="4684" customFormat="false" ht="15" hidden="false" customHeight="false" outlineLevel="0" collapsed="false">
      <c r="A4684" s="13" t="s">
        <v>6629</v>
      </c>
      <c r="B4684" s="13" t="s">
        <v>3299</v>
      </c>
      <c r="C4684" s="14" t="n">
        <v>46103</v>
      </c>
      <c r="D4684" s="15" t="n">
        <v>22.77</v>
      </c>
    </row>
    <row r="4685" customFormat="false" ht="15" hidden="false" customHeight="false" outlineLevel="0" collapsed="false">
      <c r="A4685" s="13" t="s">
        <v>6630</v>
      </c>
      <c r="B4685" s="13" t="s">
        <v>6631</v>
      </c>
      <c r="C4685" s="14" t="n">
        <v>46103</v>
      </c>
      <c r="D4685" s="15" t="n">
        <v>28.89</v>
      </c>
    </row>
    <row r="4686" customFormat="false" ht="15" hidden="false" customHeight="false" outlineLevel="0" collapsed="false">
      <c r="A4686" s="13" t="s">
        <v>6632</v>
      </c>
      <c r="B4686" s="13" t="s">
        <v>6633</v>
      </c>
      <c r="C4686" s="14" t="n">
        <v>46104</v>
      </c>
      <c r="D4686" s="15" t="n">
        <v>24.94</v>
      </c>
    </row>
    <row r="4687" customFormat="false" ht="15" hidden="false" customHeight="false" outlineLevel="0" collapsed="false">
      <c r="A4687" s="13" t="s">
        <v>6634</v>
      </c>
      <c r="B4687" s="13" t="s">
        <v>5751</v>
      </c>
      <c r="C4687" s="14" t="n">
        <v>46104</v>
      </c>
      <c r="D4687" s="15" t="n">
        <v>43.15</v>
      </c>
    </row>
    <row r="4688" customFormat="false" ht="15" hidden="false" customHeight="false" outlineLevel="0" collapsed="false">
      <c r="A4688" s="13" t="s">
        <v>6635</v>
      </c>
      <c r="B4688" s="13" t="s">
        <v>6636</v>
      </c>
      <c r="C4688" s="14" t="n">
        <v>46104</v>
      </c>
      <c r="D4688" s="15" t="n">
        <v>36.22</v>
      </c>
    </row>
    <row r="4689" customFormat="false" ht="15" hidden="false" customHeight="false" outlineLevel="0" collapsed="false">
      <c r="A4689" s="13" t="s">
        <v>6637</v>
      </c>
      <c r="B4689" s="13" t="s">
        <v>6638</v>
      </c>
      <c r="C4689" s="14" t="n">
        <v>46104</v>
      </c>
      <c r="D4689" s="15" t="n">
        <v>41.03</v>
      </c>
    </row>
    <row r="4690" customFormat="false" ht="15" hidden="false" customHeight="false" outlineLevel="0" collapsed="false">
      <c r="A4690" s="13" t="s">
        <v>6639</v>
      </c>
      <c r="B4690" s="13" t="s">
        <v>1440</v>
      </c>
      <c r="C4690" s="14" t="n">
        <v>46104</v>
      </c>
      <c r="D4690" s="15" t="n">
        <v>43</v>
      </c>
    </row>
    <row r="4691" customFormat="false" ht="15" hidden="false" customHeight="false" outlineLevel="0" collapsed="false">
      <c r="A4691" s="13" t="s">
        <v>6640</v>
      </c>
      <c r="B4691" s="13" t="s">
        <v>2782</v>
      </c>
      <c r="C4691" s="14" t="n">
        <v>46104</v>
      </c>
      <c r="D4691" s="15" t="n">
        <v>45.14</v>
      </c>
    </row>
    <row r="4692" customFormat="false" ht="15" hidden="false" customHeight="false" outlineLevel="0" collapsed="false">
      <c r="A4692" s="13" t="s">
        <v>6641</v>
      </c>
      <c r="B4692" s="13" t="s">
        <v>2059</v>
      </c>
      <c r="C4692" s="14" t="n">
        <v>46104</v>
      </c>
      <c r="D4692" s="15" t="n">
        <v>73.06</v>
      </c>
    </row>
    <row r="4693" customFormat="false" ht="15" hidden="false" customHeight="false" outlineLevel="0" collapsed="false">
      <c r="A4693" s="13" t="s">
        <v>6642</v>
      </c>
      <c r="B4693" s="13" t="s">
        <v>6643</v>
      </c>
      <c r="C4693" s="14" t="n">
        <v>46104</v>
      </c>
      <c r="D4693" s="15" t="n">
        <v>18.92</v>
      </c>
    </row>
    <row r="4694" customFormat="false" ht="15" hidden="false" customHeight="false" outlineLevel="0" collapsed="false">
      <c r="A4694" s="13" t="s">
        <v>6644</v>
      </c>
      <c r="B4694" s="13" t="s">
        <v>5451</v>
      </c>
      <c r="C4694" s="14" t="n">
        <v>46104</v>
      </c>
      <c r="D4694" s="15" t="n">
        <v>35.23</v>
      </c>
    </row>
    <row r="4695" customFormat="false" ht="15" hidden="false" customHeight="false" outlineLevel="0" collapsed="false">
      <c r="A4695" s="13" t="s">
        <v>6645</v>
      </c>
      <c r="B4695" s="13" t="s">
        <v>364</v>
      </c>
      <c r="C4695" s="14" t="n">
        <v>46104</v>
      </c>
      <c r="D4695" s="15" t="n">
        <v>33.71</v>
      </c>
    </row>
    <row r="4696" customFormat="false" ht="15" hidden="false" customHeight="false" outlineLevel="0" collapsed="false">
      <c r="A4696" s="13" t="s">
        <v>6646</v>
      </c>
      <c r="B4696" s="13" t="s">
        <v>5705</v>
      </c>
      <c r="C4696" s="14" t="n">
        <v>46105</v>
      </c>
      <c r="D4696" s="15" t="n">
        <v>35.15</v>
      </c>
    </row>
    <row r="4697" customFormat="false" ht="15" hidden="false" customHeight="false" outlineLevel="0" collapsed="false">
      <c r="A4697" s="13" t="s">
        <v>6647</v>
      </c>
      <c r="B4697" s="13" t="s">
        <v>6002</v>
      </c>
      <c r="C4697" s="14" t="n">
        <v>46105</v>
      </c>
      <c r="D4697" s="15" t="n">
        <v>48.22</v>
      </c>
    </row>
    <row r="4698" customFormat="false" ht="15" hidden="false" customHeight="false" outlineLevel="0" collapsed="false">
      <c r="A4698" s="13" t="s">
        <v>6648</v>
      </c>
      <c r="B4698" s="13" t="s">
        <v>3129</v>
      </c>
      <c r="C4698" s="14" t="n">
        <v>46105</v>
      </c>
      <c r="D4698" s="15" t="n">
        <v>53.39</v>
      </c>
    </row>
    <row r="4699" customFormat="false" ht="15" hidden="false" customHeight="false" outlineLevel="0" collapsed="false">
      <c r="A4699" s="13" t="s">
        <v>6649</v>
      </c>
      <c r="B4699" s="13" t="s">
        <v>6650</v>
      </c>
      <c r="C4699" s="14" t="n">
        <v>46105</v>
      </c>
      <c r="D4699" s="15" t="n">
        <v>64.23</v>
      </c>
    </row>
    <row r="4700" customFormat="false" ht="15" hidden="false" customHeight="false" outlineLevel="0" collapsed="false">
      <c r="A4700" s="13" t="s">
        <v>6651</v>
      </c>
      <c r="B4700" s="13" t="s">
        <v>6652</v>
      </c>
      <c r="C4700" s="14" t="n">
        <v>46105</v>
      </c>
      <c r="D4700" s="15" t="n">
        <v>14.82</v>
      </c>
    </row>
    <row r="4701" customFormat="false" ht="15" hidden="false" customHeight="false" outlineLevel="0" collapsed="false">
      <c r="A4701" s="13" t="s">
        <v>6653</v>
      </c>
      <c r="B4701" s="13" t="s">
        <v>1082</v>
      </c>
      <c r="C4701" s="14" t="n">
        <v>46105</v>
      </c>
      <c r="D4701" s="15" t="n">
        <v>22.37</v>
      </c>
    </row>
    <row r="4702" customFormat="false" ht="15" hidden="false" customHeight="false" outlineLevel="0" collapsed="false">
      <c r="A4702" s="13" t="s">
        <v>6654</v>
      </c>
      <c r="B4702" s="13" t="s">
        <v>5214</v>
      </c>
      <c r="C4702" s="14" t="n">
        <v>46105</v>
      </c>
      <c r="D4702" s="15" t="n">
        <v>33.46</v>
      </c>
    </row>
    <row r="4703" customFormat="false" ht="15" hidden="false" customHeight="false" outlineLevel="0" collapsed="false">
      <c r="A4703" s="13" t="s">
        <v>6655</v>
      </c>
      <c r="B4703" s="13" t="s">
        <v>6656</v>
      </c>
      <c r="C4703" s="14" t="n">
        <v>46105</v>
      </c>
      <c r="D4703" s="15" t="n">
        <v>45.39</v>
      </c>
    </row>
    <row r="4704" customFormat="false" ht="15" hidden="false" customHeight="false" outlineLevel="0" collapsed="false">
      <c r="A4704" s="13" t="s">
        <v>6657</v>
      </c>
      <c r="B4704" s="13" t="s">
        <v>1539</v>
      </c>
      <c r="C4704" s="14" t="n">
        <v>46105</v>
      </c>
      <c r="D4704" s="15" t="n">
        <v>33.77</v>
      </c>
    </row>
    <row r="4705" customFormat="false" ht="15" hidden="false" customHeight="false" outlineLevel="0" collapsed="false">
      <c r="A4705" s="13" t="s">
        <v>6658</v>
      </c>
      <c r="B4705" s="13" t="s">
        <v>6421</v>
      </c>
      <c r="C4705" s="14" t="n">
        <v>46106</v>
      </c>
      <c r="D4705" s="15" t="n">
        <v>35.68</v>
      </c>
    </row>
    <row r="4706" customFormat="false" ht="15" hidden="false" customHeight="false" outlineLevel="0" collapsed="false">
      <c r="A4706" s="13" t="s">
        <v>6659</v>
      </c>
      <c r="B4706" s="13" t="s">
        <v>3003</v>
      </c>
      <c r="C4706" s="14" t="n">
        <v>46106</v>
      </c>
      <c r="D4706" s="15" t="n">
        <v>29.59</v>
      </c>
    </row>
    <row r="4707" customFormat="false" ht="15" hidden="false" customHeight="false" outlineLevel="0" collapsed="false">
      <c r="A4707" s="13" t="s">
        <v>6660</v>
      </c>
      <c r="B4707" s="13" t="s">
        <v>6661</v>
      </c>
      <c r="C4707" s="14" t="n">
        <v>46106</v>
      </c>
      <c r="D4707" s="15" t="n">
        <v>58.74</v>
      </c>
    </row>
    <row r="4708" customFormat="false" ht="15" hidden="false" customHeight="false" outlineLevel="0" collapsed="false">
      <c r="A4708" s="13" t="s">
        <v>6662</v>
      </c>
      <c r="B4708" s="13" t="s">
        <v>6663</v>
      </c>
      <c r="C4708" s="14" t="n">
        <v>46106</v>
      </c>
      <c r="D4708" s="15" t="n">
        <v>40.59</v>
      </c>
    </row>
    <row r="4709" customFormat="false" ht="15" hidden="false" customHeight="false" outlineLevel="0" collapsed="false">
      <c r="A4709" s="13" t="s">
        <v>6664</v>
      </c>
      <c r="B4709" s="13" t="s">
        <v>6097</v>
      </c>
      <c r="C4709" s="14" t="n">
        <v>46106</v>
      </c>
      <c r="D4709" s="15" t="n">
        <v>22.21</v>
      </c>
    </row>
    <row r="4710" customFormat="false" ht="15" hidden="false" customHeight="false" outlineLevel="0" collapsed="false">
      <c r="A4710" s="13" t="s">
        <v>6665</v>
      </c>
      <c r="B4710" s="13" t="s">
        <v>6666</v>
      </c>
      <c r="C4710" s="14" t="n">
        <v>46106</v>
      </c>
      <c r="D4710" s="15" t="n">
        <v>40.83</v>
      </c>
    </row>
    <row r="4711" customFormat="false" ht="15" hidden="false" customHeight="false" outlineLevel="0" collapsed="false">
      <c r="A4711" s="13" t="s">
        <v>6667</v>
      </c>
      <c r="B4711" s="13" t="s">
        <v>6668</v>
      </c>
      <c r="C4711" s="14" t="n">
        <v>46106</v>
      </c>
      <c r="D4711" s="15" t="n">
        <v>31.14</v>
      </c>
    </row>
    <row r="4712" customFormat="false" ht="15" hidden="false" customHeight="false" outlineLevel="0" collapsed="false">
      <c r="A4712" s="13" t="s">
        <v>6669</v>
      </c>
      <c r="B4712" s="13" t="s">
        <v>6670</v>
      </c>
      <c r="C4712" s="14" t="n">
        <v>46106</v>
      </c>
      <c r="D4712" s="15" t="n">
        <v>61.47</v>
      </c>
    </row>
    <row r="4713" customFormat="false" ht="15" hidden="false" customHeight="false" outlineLevel="0" collapsed="false">
      <c r="A4713" s="13" t="s">
        <v>6671</v>
      </c>
      <c r="B4713" s="13" t="s">
        <v>3391</v>
      </c>
      <c r="C4713" s="14" t="n">
        <v>46106</v>
      </c>
      <c r="D4713" s="15" t="n">
        <v>38.99</v>
      </c>
    </row>
    <row r="4714" customFormat="false" ht="15" hidden="false" customHeight="false" outlineLevel="0" collapsed="false">
      <c r="A4714" s="13" t="s">
        <v>6672</v>
      </c>
      <c r="B4714" s="13" t="s">
        <v>565</v>
      </c>
      <c r="C4714" s="14" t="n">
        <v>46106</v>
      </c>
      <c r="D4714" s="15" t="n">
        <v>52.92</v>
      </c>
    </row>
    <row r="4715" customFormat="false" ht="15" hidden="false" customHeight="false" outlineLevel="0" collapsed="false">
      <c r="A4715" s="13" t="s">
        <v>6673</v>
      </c>
      <c r="B4715" s="13" t="s">
        <v>1041</v>
      </c>
      <c r="C4715" s="14" t="n">
        <v>46106</v>
      </c>
      <c r="D4715" s="15" t="n">
        <v>36.15</v>
      </c>
    </row>
    <row r="4716" customFormat="false" ht="15" hidden="false" customHeight="false" outlineLevel="0" collapsed="false">
      <c r="A4716" s="13" t="s">
        <v>6674</v>
      </c>
      <c r="B4716" s="13" t="s">
        <v>3766</v>
      </c>
      <c r="C4716" s="14" t="n">
        <v>46107</v>
      </c>
      <c r="D4716" s="15" t="n">
        <v>31.53</v>
      </c>
    </row>
    <row r="4717" customFormat="false" ht="15" hidden="false" customHeight="false" outlineLevel="0" collapsed="false">
      <c r="A4717" s="13" t="s">
        <v>6675</v>
      </c>
      <c r="B4717" s="13" t="s">
        <v>6676</v>
      </c>
      <c r="C4717" s="14" t="n">
        <v>46107</v>
      </c>
      <c r="D4717" s="15" t="n">
        <v>59.78</v>
      </c>
    </row>
    <row r="4718" customFormat="false" ht="15" hidden="false" customHeight="false" outlineLevel="0" collapsed="false">
      <c r="A4718" s="13" t="s">
        <v>6677</v>
      </c>
      <c r="B4718" s="13" t="s">
        <v>6678</v>
      </c>
      <c r="C4718" s="14" t="n">
        <v>46107</v>
      </c>
      <c r="D4718" s="15" t="n">
        <v>77.34</v>
      </c>
    </row>
    <row r="4719" customFormat="false" ht="15" hidden="false" customHeight="false" outlineLevel="0" collapsed="false">
      <c r="A4719" s="13" t="s">
        <v>6679</v>
      </c>
      <c r="B4719" s="13" t="s">
        <v>543</v>
      </c>
      <c r="C4719" s="14" t="n">
        <v>46107</v>
      </c>
      <c r="D4719" s="15" t="n">
        <v>26.48</v>
      </c>
    </row>
    <row r="4720" customFormat="false" ht="15" hidden="false" customHeight="false" outlineLevel="0" collapsed="false">
      <c r="A4720" s="13" t="s">
        <v>6680</v>
      </c>
      <c r="B4720" s="13" t="s">
        <v>730</v>
      </c>
      <c r="C4720" s="14" t="n">
        <v>46107</v>
      </c>
      <c r="D4720" s="15" t="n">
        <v>38.54</v>
      </c>
    </row>
    <row r="4721" customFormat="false" ht="15" hidden="false" customHeight="false" outlineLevel="0" collapsed="false">
      <c r="A4721" s="13" t="s">
        <v>6681</v>
      </c>
      <c r="B4721" s="13" t="s">
        <v>3010</v>
      </c>
      <c r="C4721" s="14" t="n">
        <v>46107</v>
      </c>
      <c r="D4721" s="15" t="n">
        <v>25.45</v>
      </c>
    </row>
    <row r="4722" customFormat="false" ht="15" hidden="false" customHeight="false" outlineLevel="0" collapsed="false">
      <c r="A4722" s="13" t="s">
        <v>6682</v>
      </c>
      <c r="B4722" s="13" t="s">
        <v>6683</v>
      </c>
      <c r="C4722" s="14" t="n">
        <v>46107</v>
      </c>
      <c r="D4722" s="15" t="n">
        <v>63.01</v>
      </c>
    </row>
    <row r="4723" customFormat="false" ht="15" hidden="false" customHeight="false" outlineLevel="0" collapsed="false">
      <c r="A4723" s="13" t="s">
        <v>6684</v>
      </c>
      <c r="B4723" s="13" t="s">
        <v>5255</v>
      </c>
      <c r="C4723" s="14" t="n">
        <v>46108</v>
      </c>
      <c r="D4723" s="15" t="n">
        <v>19.73</v>
      </c>
    </row>
    <row r="4724" customFormat="false" ht="15" hidden="false" customHeight="false" outlineLevel="0" collapsed="false">
      <c r="A4724" s="13" t="s">
        <v>6685</v>
      </c>
      <c r="B4724" s="13" t="s">
        <v>1938</v>
      </c>
      <c r="C4724" s="14" t="n">
        <v>46108</v>
      </c>
      <c r="D4724" s="15" t="n">
        <v>48.06</v>
      </c>
    </row>
    <row r="4725" customFormat="false" ht="15" hidden="false" customHeight="false" outlineLevel="0" collapsed="false">
      <c r="A4725" s="13" t="s">
        <v>6686</v>
      </c>
      <c r="B4725" s="13" t="s">
        <v>6687</v>
      </c>
      <c r="C4725" s="14" t="n">
        <v>46108</v>
      </c>
      <c r="D4725" s="15" t="n">
        <v>12.38</v>
      </c>
    </row>
    <row r="4726" customFormat="false" ht="15" hidden="false" customHeight="false" outlineLevel="0" collapsed="false">
      <c r="A4726" s="13" t="s">
        <v>6688</v>
      </c>
      <c r="B4726" s="13" t="s">
        <v>6689</v>
      </c>
      <c r="C4726" s="14" t="n">
        <v>46108</v>
      </c>
      <c r="D4726" s="15" t="n">
        <v>24.35</v>
      </c>
    </row>
    <row r="4727" customFormat="false" ht="15" hidden="false" customHeight="false" outlineLevel="0" collapsed="false">
      <c r="A4727" s="13" t="s">
        <v>6690</v>
      </c>
      <c r="B4727" s="13" t="s">
        <v>2158</v>
      </c>
      <c r="C4727" s="14" t="n">
        <v>46108</v>
      </c>
      <c r="D4727" s="15" t="n">
        <v>34.43</v>
      </c>
    </row>
    <row r="4728" customFormat="false" ht="15" hidden="false" customHeight="false" outlineLevel="0" collapsed="false">
      <c r="A4728" s="13" t="s">
        <v>6691</v>
      </c>
      <c r="B4728" s="13" t="s">
        <v>6692</v>
      </c>
      <c r="C4728" s="14" t="n">
        <v>46108</v>
      </c>
      <c r="D4728" s="15" t="n">
        <v>23.72</v>
      </c>
    </row>
    <row r="4729" customFormat="false" ht="15" hidden="false" customHeight="false" outlineLevel="0" collapsed="false">
      <c r="A4729" s="13" t="s">
        <v>6693</v>
      </c>
      <c r="B4729" s="13" t="s">
        <v>6694</v>
      </c>
      <c r="C4729" s="14" t="n">
        <v>46108</v>
      </c>
      <c r="D4729" s="15" t="n">
        <v>42.36</v>
      </c>
    </row>
    <row r="4730" customFormat="false" ht="15" hidden="false" customHeight="false" outlineLevel="0" collapsed="false">
      <c r="A4730" s="13" t="s">
        <v>6695</v>
      </c>
      <c r="B4730" s="13" t="s">
        <v>5593</v>
      </c>
      <c r="C4730" s="14" t="n">
        <v>46108</v>
      </c>
      <c r="D4730" s="15" t="n">
        <v>46.37</v>
      </c>
    </row>
    <row r="4731" customFormat="false" ht="15" hidden="false" customHeight="false" outlineLevel="0" collapsed="false">
      <c r="A4731" s="13" t="s">
        <v>6696</v>
      </c>
      <c r="B4731" s="13" t="s">
        <v>6697</v>
      </c>
      <c r="C4731" s="14" t="n">
        <v>46108</v>
      </c>
      <c r="D4731" s="15" t="n">
        <v>55.62</v>
      </c>
    </row>
    <row r="4732" customFormat="false" ht="15" hidden="false" customHeight="false" outlineLevel="0" collapsed="false">
      <c r="A4732" s="13" t="s">
        <v>6698</v>
      </c>
      <c r="B4732" s="13" t="s">
        <v>1880</v>
      </c>
      <c r="C4732" s="14" t="n">
        <v>46109</v>
      </c>
      <c r="D4732" s="15" t="n">
        <v>34.3</v>
      </c>
    </row>
    <row r="4733" customFormat="false" ht="15" hidden="false" customHeight="false" outlineLevel="0" collapsed="false">
      <c r="A4733" s="13" t="s">
        <v>6699</v>
      </c>
      <c r="B4733" s="13" t="s">
        <v>6700</v>
      </c>
      <c r="C4733" s="14" t="n">
        <v>46109</v>
      </c>
      <c r="D4733" s="15" t="n">
        <v>24.94</v>
      </c>
    </row>
    <row r="4734" customFormat="false" ht="15" hidden="false" customHeight="false" outlineLevel="0" collapsed="false">
      <c r="A4734" s="13" t="s">
        <v>6701</v>
      </c>
      <c r="B4734" s="13" t="s">
        <v>818</v>
      </c>
      <c r="C4734" s="14" t="n">
        <v>46109</v>
      </c>
      <c r="D4734" s="15" t="n">
        <v>34.16</v>
      </c>
    </row>
    <row r="4735" customFormat="false" ht="15" hidden="false" customHeight="false" outlineLevel="0" collapsed="false">
      <c r="A4735" s="13" t="s">
        <v>6702</v>
      </c>
      <c r="B4735" s="13" t="s">
        <v>4790</v>
      </c>
      <c r="C4735" s="14" t="n">
        <v>46109</v>
      </c>
      <c r="D4735" s="15" t="n">
        <v>32.19</v>
      </c>
    </row>
    <row r="4736" customFormat="false" ht="15" hidden="false" customHeight="false" outlineLevel="0" collapsed="false">
      <c r="A4736" s="13" t="s">
        <v>6703</v>
      </c>
      <c r="B4736" s="13" t="s">
        <v>6704</v>
      </c>
      <c r="C4736" s="14" t="n">
        <v>46109</v>
      </c>
      <c r="D4736" s="15" t="n">
        <v>33.21</v>
      </c>
    </row>
    <row r="4737" customFormat="false" ht="15" hidden="false" customHeight="false" outlineLevel="0" collapsed="false">
      <c r="A4737" s="13" t="s">
        <v>6705</v>
      </c>
      <c r="B4737" s="13" t="s">
        <v>2412</v>
      </c>
      <c r="C4737" s="14" t="n">
        <v>46109</v>
      </c>
      <c r="D4737" s="15" t="n">
        <v>41.5</v>
      </c>
    </row>
    <row r="4738" customFormat="false" ht="15" hidden="false" customHeight="false" outlineLevel="0" collapsed="false">
      <c r="A4738" s="13" t="s">
        <v>6706</v>
      </c>
      <c r="B4738" s="13" t="s">
        <v>4978</v>
      </c>
      <c r="C4738" s="14" t="n">
        <v>46109</v>
      </c>
      <c r="D4738" s="15" t="n">
        <v>38.98</v>
      </c>
    </row>
    <row r="4739" customFormat="false" ht="15" hidden="false" customHeight="false" outlineLevel="0" collapsed="false">
      <c r="A4739" s="13" t="s">
        <v>6707</v>
      </c>
      <c r="B4739" s="13" t="s">
        <v>3544</v>
      </c>
      <c r="C4739" s="14" t="n">
        <v>46109</v>
      </c>
      <c r="D4739" s="15" t="n">
        <v>59.99</v>
      </c>
    </row>
    <row r="4740" customFormat="false" ht="15" hidden="false" customHeight="false" outlineLevel="0" collapsed="false">
      <c r="A4740" s="13" t="s">
        <v>6708</v>
      </c>
      <c r="B4740" s="13" t="s">
        <v>2628</v>
      </c>
      <c r="C4740" s="14" t="n">
        <v>46109</v>
      </c>
      <c r="D4740" s="15" t="n">
        <v>44.92</v>
      </c>
    </row>
    <row r="4741" customFormat="false" ht="15" hidden="false" customHeight="false" outlineLevel="0" collapsed="false">
      <c r="A4741" s="13" t="s">
        <v>6709</v>
      </c>
      <c r="B4741" s="13" t="s">
        <v>6710</v>
      </c>
      <c r="C4741" s="14" t="n">
        <v>46110</v>
      </c>
      <c r="D4741" s="15" t="n">
        <v>22.3</v>
      </c>
    </row>
    <row r="4742" customFormat="false" ht="15" hidden="false" customHeight="false" outlineLevel="0" collapsed="false">
      <c r="A4742" s="13" t="s">
        <v>6711</v>
      </c>
      <c r="B4742" s="13" t="s">
        <v>824</v>
      </c>
      <c r="C4742" s="14" t="n">
        <v>46110</v>
      </c>
      <c r="D4742" s="15" t="n">
        <v>42.51</v>
      </c>
    </row>
    <row r="4743" customFormat="false" ht="15" hidden="false" customHeight="false" outlineLevel="0" collapsed="false">
      <c r="A4743" s="13" t="s">
        <v>6712</v>
      </c>
      <c r="B4743" s="13" t="s">
        <v>3021</v>
      </c>
      <c r="C4743" s="14" t="n">
        <v>46110</v>
      </c>
      <c r="D4743" s="15" t="n">
        <v>37.83</v>
      </c>
    </row>
    <row r="4744" customFormat="false" ht="15" hidden="false" customHeight="false" outlineLevel="0" collapsed="false">
      <c r="A4744" s="13" t="s">
        <v>6713</v>
      </c>
      <c r="B4744" s="13" t="s">
        <v>5018</v>
      </c>
      <c r="C4744" s="14" t="n">
        <v>46110</v>
      </c>
      <c r="D4744" s="15" t="n">
        <v>44.08</v>
      </c>
    </row>
    <row r="4745" customFormat="false" ht="15" hidden="false" customHeight="false" outlineLevel="0" collapsed="false">
      <c r="A4745" s="13" t="s">
        <v>6714</v>
      </c>
      <c r="B4745" s="13" t="s">
        <v>6427</v>
      </c>
      <c r="C4745" s="14" t="n">
        <v>46110</v>
      </c>
      <c r="D4745" s="15" t="n">
        <v>32.28</v>
      </c>
    </row>
    <row r="4746" customFormat="false" ht="15" hidden="false" customHeight="false" outlineLevel="0" collapsed="false">
      <c r="A4746" s="13" t="s">
        <v>6715</v>
      </c>
      <c r="B4746" s="13" t="s">
        <v>3658</v>
      </c>
      <c r="C4746" s="14" t="n">
        <v>46110</v>
      </c>
      <c r="D4746" s="15" t="n">
        <v>19.31</v>
      </c>
    </row>
    <row r="4747" customFormat="false" ht="15" hidden="false" customHeight="false" outlineLevel="0" collapsed="false">
      <c r="A4747" s="13" t="s">
        <v>6716</v>
      </c>
      <c r="B4747" s="13" t="s">
        <v>2135</v>
      </c>
      <c r="C4747" s="14" t="n">
        <v>46110</v>
      </c>
      <c r="D4747" s="15" t="n">
        <v>40.16</v>
      </c>
    </row>
    <row r="4748" customFormat="false" ht="15" hidden="false" customHeight="false" outlineLevel="0" collapsed="false">
      <c r="A4748" s="13" t="s">
        <v>6717</v>
      </c>
      <c r="B4748" s="13" t="s">
        <v>6718</v>
      </c>
      <c r="C4748" s="14" t="n">
        <v>46110</v>
      </c>
      <c r="D4748" s="15" t="n">
        <v>37.15</v>
      </c>
    </row>
    <row r="4749" customFormat="false" ht="15" hidden="false" customHeight="false" outlineLevel="0" collapsed="false">
      <c r="A4749" s="13" t="s">
        <v>6719</v>
      </c>
      <c r="B4749" s="13" t="s">
        <v>5066</v>
      </c>
      <c r="C4749" s="14" t="n">
        <v>46110</v>
      </c>
      <c r="D4749" s="15" t="n">
        <v>64.37</v>
      </c>
    </row>
    <row r="4750" customFormat="false" ht="15" hidden="false" customHeight="false" outlineLevel="0" collapsed="false">
      <c r="A4750" s="13" t="s">
        <v>6720</v>
      </c>
      <c r="B4750" s="13" t="s">
        <v>6721</v>
      </c>
      <c r="C4750" s="14" t="n">
        <v>46111</v>
      </c>
      <c r="D4750" s="15" t="n">
        <v>52.78</v>
      </c>
    </row>
    <row r="4751" customFormat="false" ht="15" hidden="false" customHeight="false" outlineLevel="0" collapsed="false">
      <c r="A4751" s="13" t="s">
        <v>6722</v>
      </c>
      <c r="B4751" s="13" t="s">
        <v>6723</v>
      </c>
      <c r="C4751" s="14" t="n">
        <v>46111</v>
      </c>
      <c r="D4751" s="15" t="n">
        <v>33.53</v>
      </c>
    </row>
    <row r="4752" customFormat="false" ht="15" hidden="false" customHeight="false" outlineLevel="0" collapsed="false">
      <c r="A4752" s="13" t="s">
        <v>6724</v>
      </c>
      <c r="B4752" s="13" t="s">
        <v>502</v>
      </c>
      <c r="C4752" s="14" t="n">
        <v>46111</v>
      </c>
      <c r="D4752" s="15" t="n">
        <v>33.12</v>
      </c>
    </row>
    <row r="4753" customFormat="false" ht="15" hidden="false" customHeight="false" outlineLevel="0" collapsed="false">
      <c r="A4753" s="13" t="s">
        <v>6725</v>
      </c>
      <c r="B4753" s="13" t="s">
        <v>3872</v>
      </c>
      <c r="C4753" s="14" t="n">
        <v>46111</v>
      </c>
      <c r="D4753" s="15" t="n">
        <v>19.52</v>
      </c>
    </row>
    <row r="4754" customFormat="false" ht="15" hidden="false" customHeight="false" outlineLevel="0" collapsed="false">
      <c r="A4754" s="13" t="s">
        <v>6726</v>
      </c>
      <c r="B4754" s="13" t="s">
        <v>6727</v>
      </c>
      <c r="C4754" s="14" t="n">
        <v>46111</v>
      </c>
      <c r="D4754" s="15" t="n">
        <v>27.54</v>
      </c>
    </row>
    <row r="4755" customFormat="false" ht="15" hidden="false" customHeight="false" outlineLevel="0" collapsed="false">
      <c r="A4755" s="13" t="s">
        <v>6728</v>
      </c>
      <c r="B4755" s="13" t="s">
        <v>6729</v>
      </c>
      <c r="C4755" s="14" t="n">
        <v>46111</v>
      </c>
      <c r="D4755" s="15" t="n">
        <v>31.08</v>
      </c>
    </row>
    <row r="4756" customFormat="false" ht="15" hidden="false" customHeight="false" outlineLevel="0" collapsed="false">
      <c r="A4756" s="13" t="s">
        <v>6730</v>
      </c>
      <c r="B4756" s="13" t="s">
        <v>5904</v>
      </c>
      <c r="C4756" s="14" t="n">
        <v>46111</v>
      </c>
      <c r="D4756" s="15" t="n">
        <v>39.45</v>
      </c>
    </row>
    <row r="4757" customFormat="false" ht="15" hidden="false" customHeight="false" outlineLevel="0" collapsed="false">
      <c r="A4757" s="13" t="s">
        <v>6731</v>
      </c>
      <c r="B4757" s="13" t="s">
        <v>6732</v>
      </c>
      <c r="C4757" s="14" t="n">
        <v>46111</v>
      </c>
      <c r="D4757" s="15" t="n">
        <v>26.43</v>
      </c>
    </row>
    <row r="4758" customFormat="false" ht="15" hidden="false" customHeight="false" outlineLevel="0" collapsed="false">
      <c r="A4758" s="13" t="s">
        <v>6733</v>
      </c>
      <c r="B4758" s="13" t="s">
        <v>6734</v>
      </c>
      <c r="C4758" s="14" t="n">
        <v>46111</v>
      </c>
      <c r="D4758" s="15" t="n">
        <v>34.59</v>
      </c>
    </row>
    <row r="4759" customFormat="false" ht="15" hidden="false" customHeight="false" outlineLevel="0" collapsed="false">
      <c r="A4759" s="13" t="s">
        <v>6735</v>
      </c>
      <c r="B4759" s="13" t="s">
        <v>4267</v>
      </c>
      <c r="C4759" s="14" t="n">
        <v>46112</v>
      </c>
      <c r="D4759" s="15" t="n">
        <v>41.18</v>
      </c>
    </row>
    <row r="4760" customFormat="false" ht="15" hidden="false" customHeight="false" outlineLevel="0" collapsed="false">
      <c r="A4760" s="13" t="s">
        <v>6736</v>
      </c>
      <c r="B4760" s="13" t="s">
        <v>658</v>
      </c>
      <c r="C4760" s="14" t="n">
        <v>46112</v>
      </c>
      <c r="D4760" s="15" t="n">
        <v>33.66</v>
      </c>
    </row>
    <row r="4761" customFormat="false" ht="15" hidden="false" customHeight="false" outlineLevel="0" collapsed="false">
      <c r="A4761" s="13" t="s">
        <v>6737</v>
      </c>
      <c r="B4761" s="13" t="s">
        <v>3917</v>
      </c>
      <c r="C4761" s="14" t="n">
        <v>46112</v>
      </c>
      <c r="D4761" s="15" t="n">
        <v>63.42</v>
      </c>
    </row>
    <row r="4762" customFormat="false" ht="15" hidden="false" customHeight="false" outlineLevel="0" collapsed="false">
      <c r="A4762" s="13" t="s">
        <v>6738</v>
      </c>
      <c r="B4762" s="13" t="s">
        <v>4330</v>
      </c>
      <c r="C4762" s="14" t="n">
        <v>46112</v>
      </c>
      <c r="D4762" s="15" t="n">
        <v>48.02</v>
      </c>
    </row>
    <row r="4763" customFormat="false" ht="15" hidden="false" customHeight="false" outlineLevel="0" collapsed="false">
      <c r="A4763" s="13" t="s">
        <v>6739</v>
      </c>
      <c r="B4763" s="13" t="s">
        <v>6245</v>
      </c>
      <c r="C4763" s="14" t="n">
        <v>46112</v>
      </c>
      <c r="D4763" s="15" t="n">
        <v>30.31</v>
      </c>
    </row>
    <row r="4764" customFormat="false" ht="15" hidden="false" customHeight="false" outlineLevel="0" collapsed="false">
      <c r="A4764" s="13" t="s">
        <v>6740</v>
      </c>
      <c r="B4764" s="13" t="s">
        <v>697</v>
      </c>
      <c r="C4764" s="14" t="n">
        <v>46112</v>
      </c>
      <c r="D4764" s="15" t="n">
        <v>36.32</v>
      </c>
    </row>
    <row r="4765" customFormat="false" ht="15" hidden="false" customHeight="false" outlineLevel="0" collapsed="false">
      <c r="A4765" s="13" t="s">
        <v>6741</v>
      </c>
      <c r="B4765" s="13" t="s">
        <v>5113</v>
      </c>
      <c r="C4765" s="14" t="n">
        <v>46112</v>
      </c>
      <c r="D4765" s="15" t="n">
        <v>41.37</v>
      </c>
    </row>
    <row r="4766" customFormat="false" ht="15" hidden="false" customHeight="false" outlineLevel="0" collapsed="false">
      <c r="A4766" s="13" t="s">
        <v>6742</v>
      </c>
      <c r="B4766" s="13" t="s">
        <v>6454</v>
      </c>
      <c r="C4766" s="14" t="n">
        <v>46112</v>
      </c>
      <c r="D4766" s="15" t="n">
        <v>38.55</v>
      </c>
    </row>
    <row r="4767" customFormat="false" ht="15" hidden="false" customHeight="false" outlineLevel="0" collapsed="false">
      <c r="A4767" s="13" t="s">
        <v>6743</v>
      </c>
      <c r="B4767" s="13" t="s">
        <v>5722</v>
      </c>
      <c r="C4767" s="14" t="n">
        <v>46112</v>
      </c>
      <c r="D4767" s="15" t="n">
        <v>29.88</v>
      </c>
    </row>
    <row r="4768" customFormat="false" ht="15" hidden="false" customHeight="false" outlineLevel="0" collapsed="false">
      <c r="A4768" s="13" t="s">
        <v>6744</v>
      </c>
      <c r="B4768" s="13" t="s">
        <v>1086</v>
      </c>
      <c r="C4768" s="14" t="n">
        <v>46112</v>
      </c>
      <c r="D4768" s="15" t="n">
        <v>26.86</v>
      </c>
    </row>
    <row r="4769" customFormat="false" ht="15" hidden="false" customHeight="false" outlineLevel="0" collapsed="false">
      <c r="A4769" s="13" t="s">
        <v>6745</v>
      </c>
      <c r="B4769" s="13" t="s">
        <v>5460</v>
      </c>
      <c r="C4769" s="14" t="n">
        <v>46112</v>
      </c>
      <c r="D4769" s="15" t="n">
        <v>26.84</v>
      </c>
    </row>
    <row r="4770" customFormat="false" ht="15" hidden="false" customHeight="false" outlineLevel="0" collapsed="false">
      <c r="A4770" s="13" t="s">
        <v>6746</v>
      </c>
      <c r="B4770" s="13" t="s">
        <v>5913</v>
      </c>
      <c r="C4770" s="14" t="n">
        <v>46112</v>
      </c>
      <c r="D4770" s="15" t="n">
        <v>20.73</v>
      </c>
    </row>
    <row r="4771" customFormat="false" ht="15" hidden="false" customHeight="false" outlineLevel="0" collapsed="false">
      <c r="A4771" s="13" t="s">
        <v>6747</v>
      </c>
      <c r="B4771" s="13" t="s">
        <v>6748</v>
      </c>
      <c r="C4771" s="14" t="n">
        <v>46112</v>
      </c>
      <c r="D4771" s="15" t="n">
        <v>31.8</v>
      </c>
    </row>
    <row r="4772" customFormat="false" ht="15" hidden="false" customHeight="false" outlineLevel="0" collapsed="false">
      <c r="A4772" s="13" t="s">
        <v>6749</v>
      </c>
      <c r="B4772" s="13" t="s">
        <v>1426</v>
      </c>
      <c r="C4772" s="14" t="n">
        <v>46112</v>
      </c>
      <c r="D4772" s="15" t="n">
        <v>49.57</v>
      </c>
    </row>
    <row r="4773" customFormat="false" ht="15" hidden="false" customHeight="false" outlineLevel="0" collapsed="false">
      <c r="A4773" s="13" t="s">
        <v>6750</v>
      </c>
      <c r="B4773" s="13" t="s">
        <v>6751</v>
      </c>
      <c r="C4773" s="14" t="n">
        <v>46112</v>
      </c>
      <c r="D4773" s="15" t="n">
        <v>33.9</v>
      </c>
    </row>
    <row r="4774" customFormat="false" ht="15" hidden="false" customHeight="false" outlineLevel="0" collapsed="false">
      <c r="A4774" s="13" t="s">
        <v>6752</v>
      </c>
      <c r="B4774" s="13" t="s">
        <v>3907</v>
      </c>
      <c r="C4774" s="14" t="n">
        <v>46112</v>
      </c>
      <c r="D4774" s="15" t="n">
        <v>24.9</v>
      </c>
    </row>
    <row r="4775" customFormat="false" ht="15" hidden="false" customHeight="false" outlineLevel="0" collapsed="false">
      <c r="A4775" s="13" t="s">
        <v>6753</v>
      </c>
      <c r="B4775" s="13" t="s">
        <v>3190</v>
      </c>
      <c r="C4775" s="14" t="n">
        <v>46112</v>
      </c>
      <c r="D4775" s="15" t="n">
        <v>57.69</v>
      </c>
    </row>
    <row r="4776" customFormat="false" ht="15" hidden="false" customHeight="false" outlineLevel="0" collapsed="false">
      <c r="A4776" s="13" t="s">
        <v>6754</v>
      </c>
      <c r="B4776" s="13" t="s">
        <v>6755</v>
      </c>
      <c r="C4776" s="14" t="n">
        <v>46112</v>
      </c>
      <c r="D4776" s="15" t="n">
        <v>21.89</v>
      </c>
    </row>
    <row r="4777" customFormat="false" ht="15" hidden="false" customHeight="false" outlineLevel="0" collapsed="false">
      <c r="A4777" s="13" t="s">
        <v>6756</v>
      </c>
      <c r="B4777" s="13" t="s">
        <v>198</v>
      </c>
      <c r="C4777" s="14" t="n">
        <v>46113</v>
      </c>
      <c r="D4777" s="15" t="n">
        <v>54.87</v>
      </c>
    </row>
    <row r="4778" customFormat="false" ht="15" hidden="false" customHeight="false" outlineLevel="0" collapsed="false">
      <c r="A4778" s="13" t="s">
        <v>6757</v>
      </c>
      <c r="B4778" s="13" t="s">
        <v>2899</v>
      </c>
      <c r="C4778" s="14" t="n">
        <v>46113</v>
      </c>
      <c r="D4778" s="15" t="n">
        <v>35.62</v>
      </c>
    </row>
    <row r="4779" customFormat="false" ht="15" hidden="false" customHeight="false" outlineLevel="0" collapsed="false">
      <c r="A4779" s="13" t="s">
        <v>6758</v>
      </c>
      <c r="B4779" s="13" t="s">
        <v>126</v>
      </c>
      <c r="C4779" s="14" t="n">
        <v>46113</v>
      </c>
      <c r="D4779" s="15" t="n">
        <v>51.22</v>
      </c>
    </row>
    <row r="4780" customFormat="false" ht="15" hidden="false" customHeight="false" outlineLevel="0" collapsed="false">
      <c r="A4780" s="13" t="s">
        <v>6759</v>
      </c>
      <c r="B4780" s="13" t="s">
        <v>6171</v>
      </c>
      <c r="C4780" s="14" t="n">
        <v>46113</v>
      </c>
      <c r="D4780" s="15" t="n">
        <v>22.11</v>
      </c>
    </row>
    <row r="4781" customFormat="false" ht="15" hidden="false" customHeight="false" outlineLevel="0" collapsed="false">
      <c r="A4781" s="13" t="s">
        <v>6760</v>
      </c>
      <c r="B4781" s="13" t="s">
        <v>4415</v>
      </c>
      <c r="C4781" s="14" t="n">
        <v>46113</v>
      </c>
      <c r="D4781" s="15" t="n">
        <v>28.28</v>
      </c>
    </row>
    <row r="4782" customFormat="false" ht="15" hidden="false" customHeight="false" outlineLevel="0" collapsed="false">
      <c r="A4782" s="13" t="s">
        <v>6761</v>
      </c>
      <c r="B4782" s="13" t="s">
        <v>6762</v>
      </c>
      <c r="C4782" s="14" t="n">
        <v>46113</v>
      </c>
      <c r="D4782" s="15" t="n">
        <v>33.5</v>
      </c>
    </row>
    <row r="4783" customFormat="false" ht="15" hidden="false" customHeight="false" outlineLevel="0" collapsed="false">
      <c r="A4783" s="13" t="s">
        <v>6763</v>
      </c>
      <c r="B4783" s="13" t="s">
        <v>5725</v>
      </c>
      <c r="C4783" s="14" t="n">
        <v>46113</v>
      </c>
      <c r="D4783" s="15" t="n">
        <v>39.27</v>
      </c>
    </row>
    <row r="4784" customFormat="false" ht="15" hidden="false" customHeight="false" outlineLevel="0" collapsed="false">
      <c r="A4784" s="13" t="s">
        <v>6764</v>
      </c>
      <c r="B4784" s="13" t="s">
        <v>4351</v>
      </c>
      <c r="C4784" s="14" t="n">
        <v>46113</v>
      </c>
      <c r="D4784" s="15" t="n">
        <v>32.68</v>
      </c>
    </row>
    <row r="4785" customFormat="false" ht="15" hidden="false" customHeight="false" outlineLevel="0" collapsed="false">
      <c r="A4785" s="13" t="s">
        <v>6765</v>
      </c>
      <c r="B4785" s="13" t="s">
        <v>4371</v>
      </c>
      <c r="C4785" s="14" t="n">
        <v>46113</v>
      </c>
      <c r="D4785" s="15" t="n">
        <v>44.38</v>
      </c>
    </row>
    <row r="4786" customFormat="false" ht="15" hidden="false" customHeight="false" outlineLevel="0" collapsed="false">
      <c r="A4786" s="13" t="s">
        <v>6766</v>
      </c>
      <c r="B4786" s="13" t="s">
        <v>4201</v>
      </c>
      <c r="C4786" s="14" t="n">
        <v>46114</v>
      </c>
      <c r="D4786" s="15" t="n">
        <v>16.72</v>
      </c>
    </row>
    <row r="4787" customFormat="false" ht="15" hidden="false" customHeight="false" outlineLevel="0" collapsed="false">
      <c r="A4787" s="13" t="s">
        <v>6767</v>
      </c>
      <c r="B4787" s="13" t="s">
        <v>6768</v>
      </c>
      <c r="C4787" s="14" t="n">
        <v>46114</v>
      </c>
      <c r="D4787" s="15" t="n">
        <v>55.43</v>
      </c>
    </row>
    <row r="4788" customFormat="false" ht="15" hidden="false" customHeight="false" outlineLevel="0" collapsed="false">
      <c r="A4788" s="13" t="s">
        <v>6769</v>
      </c>
      <c r="B4788" s="13" t="s">
        <v>4720</v>
      </c>
      <c r="C4788" s="14" t="n">
        <v>46114</v>
      </c>
      <c r="D4788" s="15" t="n">
        <v>38.24</v>
      </c>
    </row>
    <row r="4789" customFormat="false" ht="15" hidden="false" customHeight="false" outlineLevel="0" collapsed="false">
      <c r="A4789" s="13" t="s">
        <v>6770</v>
      </c>
      <c r="B4789" s="13" t="s">
        <v>2383</v>
      </c>
      <c r="C4789" s="14" t="n">
        <v>46114</v>
      </c>
      <c r="D4789" s="15" t="n">
        <v>58.98</v>
      </c>
    </row>
    <row r="4790" customFormat="false" ht="15" hidden="false" customHeight="false" outlineLevel="0" collapsed="false">
      <c r="A4790" s="13" t="s">
        <v>6771</v>
      </c>
      <c r="B4790" s="13" t="s">
        <v>6772</v>
      </c>
      <c r="C4790" s="14" t="n">
        <v>46114</v>
      </c>
      <c r="D4790" s="15" t="n">
        <v>31.32</v>
      </c>
    </row>
    <row r="4791" customFormat="false" ht="15" hidden="false" customHeight="false" outlineLevel="0" collapsed="false">
      <c r="A4791" s="13" t="s">
        <v>6773</v>
      </c>
      <c r="B4791" s="13" t="s">
        <v>2958</v>
      </c>
      <c r="C4791" s="14" t="n">
        <v>46114</v>
      </c>
      <c r="D4791" s="15" t="n">
        <v>44.25</v>
      </c>
    </row>
    <row r="4792" customFormat="false" ht="15" hidden="false" customHeight="false" outlineLevel="0" collapsed="false">
      <c r="A4792" s="13" t="s">
        <v>6774</v>
      </c>
      <c r="B4792" s="13" t="s">
        <v>4956</v>
      </c>
      <c r="C4792" s="14" t="n">
        <v>46114</v>
      </c>
      <c r="D4792" s="15" t="n">
        <v>13.82</v>
      </c>
    </row>
    <row r="4793" customFormat="false" ht="15" hidden="false" customHeight="false" outlineLevel="0" collapsed="false">
      <c r="A4793" s="13" t="s">
        <v>6775</v>
      </c>
      <c r="B4793" s="13" t="s">
        <v>5993</v>
      </c>
      <c r="C4793" s="14" t="n">
        <v>46114</v>
      </c>
      <c r="D4793" s="15" t="n">
        <v>56.7</v>
      </c>
    </row>
    <row r="4794" customFormat="false" ht="15" hidden="false" customHeight="false" outlineLevel="0" collapsed="false">
      <c r="A4794" s="13" t="s">
        <v>6776</v>
      </c>
      <c r="B4794" s="13" t="s">
        <v>116</v>
      </c>
      <c r="C4794" s="14" t="n">
        <v>46114</v>
      </c>
      <c r="D4794" s="15" t="n">
        <v>54.4</v>
      </c>
    </row>
    <row r="4795" customFormat="false" ht="15" hidden="false" customHeight="false" outlineLevel="0" collapsed="false">
      <c r="A4795" s="13" t="s">
        <v>6777</v>
      </c>
      <c r="B4795" s="13" t="s">
        <v>6778</v>
      </c>
      <c r="C4795" s="14" t="n">
        <v>46114</v>
      </c>
      <c r="D4795" s="15" t="n">
        <v>29.78</v>
      </c>
    </row>
    <row r="4796" customFormat="false" ht="15" hidden="false" customHeight="false" outlineLevel="0" collapsed="false">
      <c r="A4796" s="13" t="s">
        <v>6779</v>
      </c>
      <c r="B4796" s="13" t="s">
        <v>1362</v>
      </c>
      <c r="C4796" s="14" t="n">
        <v>46114</v>
      </c>
      <c r="D4796" s="15" t="n">
        <v>19.89</v>
      </c>
    </row>
    <row r="4797" customFormat="false" ht="15" hidden="false" customHeight="false" outlineLevel="0" collapsed="false">
      <c r="A4797" s="13" t="s">
        <v>6780</v>
      </c>
      <c r="B4797" s="13" t="s">
        <v>1987</v>
      </c>
      <c r="C4797" s="14" t="n">
        <v>46115</v>
      </c>
      <c r="D4797" s="15" t="n">
        <v>75.72</v>
      </c>
    </row>
    <row r="4798" customFormat="false" ht="15" hidden="false" customHeight="false" outlineLevel="0" collapsed="false">
      <c r="A4798" s="13" t="s">
        <v>6781</v>
      </c>
      <c r="B4798" s="13" t="s">
        <v>6403</v>
      </c>
      <c r="C4798" s="14" t="n">
        <v>46115</v>
      </c>
      <c r="D4798" s="15" t="n">
        <v>37.28</v>
      </c>
    </row>
    <row r="4799" customFormat="false" ht="15" hidden="false" customHeight="false" outlineLevel="0" collapsed="false">
      <c r="A4799" s="13" t="s">
        <v>6782</v>
      </c>
      <c r="B4799" s="13" t="s">
        <v>4050</v>
      </c>
      <c r="C4799" s="14" t="n">
        <v>46115</v>
      </c>
      <c r="D4799" s="15" t="n">
        <v>30.16</v>
      </c>
    </row>
    <row r="4800" customFormat="false" ht="15" hidden="false" customHeight="false" outlineLevel="0" collapsed="false">
      <c r="A4800" s="13" t="s">
        <v>6783</v>
      </c>
      <c r="B4800" s="13" t="s">
        <v>174</v>
      </c>
      <c r="C4800" s="14" t="n">
        <v>46115</v>
      </c>
      <c r="D4800" s="15" t="n">
        <v>58.96</v>
      </c>
    </row>
    <row r="4801" customFormat="false" ht="15" hidden="false" customHeight="false" outlineLevel="0" collapsed="false">
      <c r="A4801" s="13" t="s">
        <v>6784</v>
      </c>
      <c r="B4801" s="13" t="s">
        <v>2486</v>
      </c>
      <c r="C4801" s="14" t="n">
        <v>46115</v>
      </c>
      <c r="D4801" s="15" t="n">
        <v>50.51</v>
      </c>
    </row>
    <row r="4802" customFormat="false" ht="15" hidden="false" customHeight="false" outlineLevel="0" collapsed="false">
      <c r="A4802" s="13" t="s">
        <v>6785</v>
      </c>
      <c r="B4802" s="13" t="s">
        <v>6786</v>
      </c>
      <c r="C4802" s="14" t="n">
        <v>46115</v>
      </c>
      <c r="D4802" s="15" t="n">
        <v>16.08</v>
      </c>
    </row>
    <row r="4803" customFormat="false" ht="15" hidden="false" customHeight="false" outlineLevel="0" collapsed="false">
      <c r="A4803" s="13" t="s">
        <v>6787</v>
      </c>
      <c r="B4803" s="13" t="s">
        <v>6788</v>
      </c>
      <c r="C4803" s="14" t="n">
        <v>46115</v>
      </c>
      <c r="D4803" s="15" t="n">
        <v>37.02</v>
      </c>
    </row>
    <row r="4804" customFormat="false" ht="15" hidden="false" customHeight="false" outlineLevel="0" collapsed="false">
      <c r="A4804" s="13" t="s">
        <v>6789</v>
      </c>
      <c r="B4804" s="13" t="s">
        <v>6790</v>
      </c>
      <c r="C4804" s="14" t="n">
        <v>46115</v>
      </c>
      <c r="D4804" s="15" t="n">
        <v>22.9</v>
      </c>
    </row>
    <row r="4805" customFormat="false" ht="15" hidden="false" customHeight="false" outlineLevel="0" collapsed="false">
      <c r="A4805" s="13" t="s">
        <v>6791</v>
      </c>
      <c r="B4805" s="13" t="s">
        <v>6792</v>
      </c>
      <c r="C4805" s="14" t="n">
        <v>46115</v>
      </c>
      <c r="D4805" s="15" t="n">
        <v>29.32</v>
      </c>
    </row>
    <row r="4806" customFormat="false" ht="15" hidden="false" customHeight="false" outlineLevel="0" collapsed="false">
      <c r="A4806" s="13" t="s">
        <v>6793</v>
      </c>
      <c r="B4806" s="13" t="s">
        <v>1727</v>
      </c>
      <c r="C4806" s="14" t="n">
        <v>46116</v>
      </c>
      <c r="D4806" s="15" t="n">
        <v>38.71</v>
      </c>
    </row>
    <row r="4807" customFormat="false" ht="15" hidden="false" customHeight="false" outlineLevel="0" collapsed="false">
      <c r="A4807" s="13" t="s">
        <v>6794</v>
      </c>
      <c r="B4807" s="13" t="s">
        <v>4185</v>
      </c>
      <c r="C4807" s="14" t="n">
        <v>46116</v>
      </c>
      <c r="D4807" s="15" t="n">
        <v>23.17</v>
      </c>
    </row>
    <row r="4808" customFormat="false" ht="15" hidden="false" customHeight="false" outlineLevel="0" collapsed="false">
      <c r="A4808" s="13" t="s">
        <v>6795</v>
      </c>
      <c r="B4808" s="13" t="s">
        <v>6796</v>
      </c>
      <c r="C4808" s="14" t="n">
        <v>46116</v>
      </c>
      <c r="D4808" s="15" t="n">
        <v>62.7</v>
      </c>
    </row>
    <row r="4809" customFormat="false" ht="15" hidden="false" customHeight="false" outlineLevel="0" collapsed="false">
      <c r="A4809" s="13" t="s">
        <v>6797</v>
      </c>
      <c r="B4809" s="13" t="s">
        <v>6798</v>
      </c>
      <c r="C4809" s="14" t="n">
        <v>46116</v>
      </c>
      <c r="D4809" s="15" t="n">
        <v>26.04</v>
      </c>
    </row>
    <row r="4810" customFormat="false" ht="15" hidden="false" customHeight="false" outlineLevel="0" collapsed="false">
      <c r="A4810" s="13" t="s">
        <v>6799</v>
      </c>
      <c r="B4810" s="13" t="s">
        <v>4770</v>
      </c>
      <c r="C4810" s="14" t="n">
        <v>46116</v>
      </c>
      <c r="D4810" s="15" t="n">
        <v>22.18</v>
      </c>
    </row>
    <row r="4811" customFormat="false" ht="15" hidden="false" customHeight="false" outlineLevel="0" collapsed="false">
      <c r="A4811" s="13" t="s">
        <v>6800</v>
      </c>
      <c r="B4811" s="13" t="s">
        <v>3120</v>
      </c>
      <c r="C4811" s="14" t="n">
        <v>46116</v>
      </c>
      <c r="D4811" s="15" t="n">
        <v>31.85</v>
      </c>
    </row>
    <row r="4812" customFormat="false" ht="15" hidden="false" customHeight="false" outlineLevel="0" collapsed="false">
      <c r="A4812" s="13" t="s">
        <v>6801</v>
      </c>
      <c r="B4812" s="13" t="s">
        <v>1154</v>
      </c>
      <c r="C4812" s="14" t="n">
        <v>46116</v>
      </c>
      <c r="D4812" s="15" t="n">
        <v>75.77</v>
      </c>
    </row>
    <row r="4813" customFormat="false" ht="15" hidden="false" customHeight="false" outlineLevel="0" collapsed="false">
      <c r="A4813" s="13" t="s">
        <v>6802</v>
      </c>
      <c r="B4813" s="13" t="s">
        <v>168</v>
      </c>
      <c r="C4813" s="14" t="n">
        <v>46116</v>
      </c>
      <c r="D4813" s="15" t="n">
        <v>28.36</v>
      </c>
    </row>
    <row r="4814" customFormat="false" ht="15" hidden="false" customHeight="false" outlineLevel="0" collapsed="false">
      <c r="A4814" s="13" t="s">
        <v>6803</v>
      </c>
      <c r="B4814" s="13" t="s">
        <v>3299</v>
      </c>
      <c r="C4814" s="14" t="n">
        <v>46116</v>
      </c>
      <c r="D4814" s="15" t="n">
        <v>47.11</v>
      </c>
    </row>
    <row r="4815" customFormat="false" ht="15" hidden="false" customHeight="false" outlineLevel="0" collapsed="false">
      <c r="A4815" s="13" t="s">
        <v>6804</v>
      </c>
      <c r="B4815" s="13" t="s">
        <v>6805</v>
      </c>
      <c r="C4815" s="14" t="n">
        <v>46117</v>
      </c>
      <c r="D4815" s="15" t="n">
        <v>51.81</v>
      </c>
    </row>
    <row r="4816" customFormat="false" ht="15" hidden="false" customHeight="false" outlineLevel="0" collapsed="false">
      <c r="A4816" s="13" t="s">
        <v>6806</v>
      </c>
      <c r="B4816" s="13" t="s">
        <v>2478</v>
      </c>
      <c r="C4816" s="14" t="n">
        <v>46117</v>
      </c>
      <c r="D4816" s="15" t="n">
        <v>54.24</v>
      </c>
    </row>
    <row r="4817" customFormat="false" ht="15" hidden="false" customHeight="false" outlineLevel="0" collapsed="false">
      <c r="A4817" s="13" t="s">
        <v>6807</v>
      </c>
      <c r="B4817" s="13" t="s">
        <v>3079</v>
      </c>
      <c r="C4817" s="14" t="n">
        <v>46117</v>
      </c>
      <c r="D4817" s="15" t="n">
        <v>53.64</v>
      </c>
    </row>
    <row r="4818" customFormat="false" ht="15" hidden="false" customHeight="false" outlineLevel="0" collapsed="false">
      <c r="A4818" s="13" t="s">
        <v>6808</v>
      </c>
      <c r="B4818" s="13" t="s">
        <v>970</v>
      </c>
      <c r="C4818" s="14" t="n">
        <v>46117</v>
      </c>
      <c r="D4818" s="15" t="n">
        <v>40.87</v>
      </c>
    </row>
    <row r="4819" customFormat="false" ht="15" hidden="false" customHeight="false" outlineLevel="0" collapsed="false">
      <c r="A4819" s="13" t="s">
        <v>6809</v>
      </c>
      <c r="B4819" s="13" t="s">
        <v>2215</v>
      </c>
      <c r="C4819" s="14" t="n">
        <v>46117</v>
      </c>
      <c r="D4819" s="15" t="n">
        <v>21.02</v>
      </c>
    </row>
    <row r="4820" customFormat="false" ht="15" hidden="false" customHeight="false" outlineLevel="0" collapsed="false">
      <c r="A4820" s="13" t="s">
        <v>6810</v>
      </c>
      <c r="B4820" s="13" t="s">
        <v>1457</v>
      </c>
      <c r="C4820" s="14" t="n">
        <v>46117</v>
      </c>
      <c r="D4820" s="15" t="n">
        <v>40.15</v>
      </c>
    </row>
    <row r="4821" customFormat="false" ht="15" hidden="false" customHeight="false" outlineLevel="0" collapsed="false">
      <c r="A4821" s="13" t="s">
        <v>6811</v>
      </c>
      <c r="B4821" s="13" t="s">
        <v>6812</v>
      </c>
      <c r="C4821" s="14" t="n">
        <v>46117</v>
      </c>
      <c r="D4821" s="15" t="n">
        <v>22.27</v>
      </c>
    </row>
    <row r="4822" customFormat="false" ht="15" hidden="false" customHeight="false" outlineLevel="0" collapsed="false">
      <c r="A4822" s="13" t="s">
        <v>6813</v>
      </c>
      <c r="B4822" s="13" t="s">
        <v>6814</v>
      </c>
      <c r="C4822" s="14" t="n">
        <v>46117</v>
      </c>
      <c r="D4822" s="15" t="n">
        <v>36.62</v>
      </c>
    </row>
    <row r="4823" customFormat="false" ht="15" hidden="false" customHeight="false" outlineLevel="0" collapsed="false">
      <c r="A4823" s="13" t="s">
        <v>6815</v>
      </c>
      <c r="B4823" s="13" t="s">
        <v>3927</v>
      </c>
      <c r="C4823" s="14" t="n">
        <v>46117</v>
      </c>
      <c r="D4823" s="15" t="n">
        <v>38.49</v>
      </c>
    </row>
    <row r="4824" customFormat="false" ht="15" hidden="false" customHeight="false" outlineLevel="0" collapsed="false">
      <c r="A4824" s="13" t="s">
        <v>6816</v>
      </c>
      <c r="B4824" s="13" t="s">
        <v>5479</v>
      </c>
      <c r="C4824" s="14" t="n">
        <v>46118</v>
      </c>
      <c r="D4824" s="15" t="n">
        <v>29.72</v>
      </c>
    </row>
    <row r="4825" customFormat="false" ht="15" hidden="false" customHeight="false" outlineLevel="0" collapsed="false">
      <c r="A4825" s="13" t="s">
        <v>6817</v>
      </c>
      <c r="B4825" s="13" t="s">
        <v>3217</v>
      </c>
      <c r="C4825" s="14" t="n">
        <v>46118</v>
      </c>
      <c r="D4825" s="15" t="n">
        <v>26.73</v>
      </c>
    </row>
    <row r="4826" customFormat="false" ht="15" hidden="false" customHeight="false" outlineLevel="0" collapsed="false">
      <c r="A4826" s="13" t="s">
        <v>6818</v>
      </c>
      <c r="B4826" s="13" t="s">
        <v>6819</v>
      </c>
      <c r="C4826" s="14" t="n">
        <v>46118</v>
      </c>
      <c r="D4826" s="15" t="n">
        <v>60.58</v>
      </c>
    </row>
    <row r="4827" customFormat="false" ht="15" hidden="false" customHeight="false" outlineLevel="0" collapsed="false">
      <c r="A4827" s="13" t="s">
        <v>6820</v>
      </c>
      <c r="B4827" s="13" t="s">
        <v>2410</v>
      </c>
      <c r="C4827" s="14" t="n">
        <v>46118</v>
      </c>
      <c r="D4827" s="15" t="n">
        <v>31.57</v>
      </c>
    </row>
    <row r="4828" customFormat="false" ht="15" hidden="false" customHeight="false" outlineLevel="0" collapsed="false">
      <c r="A4828" s="13" t="s">
        <v>6821</v>
      </c>
      <c r="B4828" s="13" t="s">
        <v>5462</v>
      </c>
      <c r="C4828" s="14" t="n">
        <v>46118</v>
      </c>
      <c r="D4828" s="15" t="n">
        <v>35.51</v>
      </c>
    </row>
    <row r="4829" customFormat="false" ht="15" hidden="false" customHeight="false" outlineLevel="0" collapsed="false">
      <c r="A4829" s="13" t="s">
        <v>6822</v>
      </c>
      <c r="B4829" s="13" t="s">
        <v>1116</v>
      </c>
      <c r="C4829" s="14" t="n">
        <v>46118</v>
      </c>
      <c r="D4829" s="15" t="n">
        <v>56.08</v>
      </c>
    </row>
    <row r="4830" customFormat="false" ht="15" hidden="false" customHeight="false" outlineLevel="0" collapsed="false">
      <c r="A4830" s="13" t="s">
        <v>6823</v>
      </c>
      <c r="B4830" s="13" t="s">
        <v>6377</v>
      </c>
      <c r="C4830" s="14" t="n">
        <v>46118</v>
      </c>
      <c r="D4830" s="15" t="n">
        <v>35.46</v>
      </c>
    </row>
    <row r="4831" customFormat="false" ht="15" hidden="false" customHeight="false" outlineLevel="0" collapsed="false">
      <c r="A4831" s="13" t="s">
        <v>6824</v>
      </c>
      <c r="B4831" s="13" t="s">
        <v>6825</v>
      </c>
      <c r="C4831" s="14" t="n">
        <v>46119</v>
      </c>
      <c r="D4831" s="15" t="n">
        <v>32.42</v>
      </c>
    </row>
    <row r="4832" customFormat="false" ht="15" hidden="false" customHeight="false" outlineLevel="0" collapsed="false">
      <c r="A4832" s="13" t="s">
        <v>6826</v>
      </c>
      <c r="B4832" s="13" t="s">
        <v>6827</v>
      </c>
      <c r="C4832" s="14" t="n">
        <v>46119</v>
      </c>
      <c r="D4832" s="15" t="n">
        <v>25.12</v>
      </c>
    </row>
    <row r="4833" customFormat="false" ht="15" hidden="false" customHeight="false" outlineLevel="0" collapsed="false">
      <c r="A4833" s="13" t="s">
        <v>6828</v>
      </c>
      <c r="B4833" s="13" t="s">
        <v>5188</v>
      </c>
      <c r="C4833" s="14" t="n">
        <v>46119</v>
      </c>
      <c r="D4833" s="15" t="n">
        <v>53.02</v>
      </c>
    </row>
    <row r="4834" customFormat="false" ht="15" hidden="false" customHeight="false" outlineLevel="0" collapsed="false">
      <c r="A4834" s="13" t="s">
        <v>6829</v>
      </c>
      <c r="B4834" s="13" t="s">
        <v>1842</v>
      </c>
      <c r="C4834" s="14" t="n">
        <v>46119</v>
      </c>
      <c r="D4834" s="15" t="n">
        <v>52.85</v>
      </c>
    </row>
    <row r="4835" customFormat="false" ht="15" hidden="false" customHeight="false" outlineLevel="0" collapsed="false">
      <c r="A4835" s="13" t="s">
        <v>6830</v>
      </c>
      <c r="B4835" s="13" t="s">
        <v>6831</v>
      </c>
      <c r="C4835" s="14" t="n">
        <v>46119</v>
      </c>
      <c r="D4835" s="15" t="n">
        <v>49.38</v>
      </c>
    </row>
    <row r="4836" customFormat="false" ht="15" hidden="false" customHeight="false" outlineLevel="0" collapsed="false">
      <c r="A4836" s="13" t="s">
        <v>6832</v>
      </c>
      <c r="B4836" s="13" t="s">
        <v>6153</v>
      </c>
      <c r="C4836" s="14" t="n">
        <v>46119</v>
      </c>
      <c r="D4836" s="15" t="n">
        <v>36.83</v>
      </c>
    </row>
    <row r="4837" customFormat="false" ht="15" hidden="false" customHeight="false" outlineLevel="0" collapsed="false">
      <c r="A4837" s="13" t="s">
        <v>6833</v>
      </c>
      <c r="B4837" s="13" t="s">
        <v>1027</v>
      </c>
      <c r="C4837" s="14" t="n">
        <v>46119</v>
      </c>
      <c r="D4837" s="15" t="n">
        <v>43.67</v>
      </c>
    </row>
    <row r="4838" customFormat="false" ht="15" hidden="false" customHeight="false" outlineLevel="0" collapsed="false">
      <c r="A4838" s="13" t="s">
        <v>6834</v>
      </c>
      <c r="B4838" s="13" t="s">
        <v>4037</v>
      </c>
      <c r="C4838" s="14" t="n">
        <v>46119</v>
      </c>
      <c r="D4838" s="15" t="n">
        <v>50.76</v>
      </c>
    </row>
    <row r="4839" customFormat="false" ht="15" hidden="false" customHeight="false" outlineLevel="0" collapsed="false">
      <c r="A4839" s="13" t="s">
        <v>6835</v>
      </c>
      <c r="B4839" s="13" t="s">
        <v>6836</v>
      </c>
      <c r="C4839" s="14" t="n">
        <v>46119</v>
      </c>
      <c r="D4839" s="15" t="n">
        <v>17.7</v>
      </c>
    </row>
    <row r="4840" customFormat="false" ht="15" hidden="false" customHeight="false" outlineLevel="0" collapsed="false">
      <c r="A4840" s="13" t="s">
        <v>6837</v>
      </c>
      <c r="B4840" s="13" t="s">
        <v>6838</v>
      </c>
      <c r="C4840" s="14" t="n">
        <v>46119</v>
      </c>
      <c r="D4840" s="15" t="n">
        <v>19.95</v>
      </c>
    </row>
    <row r="4841" customFormat="false" ht="15" hidden="false" customHeight="false" outlineLevel="0" collapsed="false">
      <c r="A4841" s="13" t="s">
        <v>6839</v>
      </c>
      <c r="B4841" s="13" t="s">
        <v>4102</v>
      </c>
      <c r="C4841" s="14" t="n">
        <v>46119</v>
      </c>
      <c r="D4841" s="15" t="n">
        <v>27.89</v>
      </c>
    </row>
    <row r="4842" customFormat="false" ht="15" hidden="false" customHeight="false" outlineLevel="0" collapsed="false">
      <c r="A4842" s="13" t="s">
        <v>6840</v>
      </c>
      <c r="B4842" s="13" t="s">
        <v>6841</v>
      </c>
      <c r="C4842" s="14" t="n">
        <v>46120</v>
      </c>
      <c r="D4842" s="15" t="n">
        <v>41.36</v>
      </c>
    </row>
    <row r="4843" customFormat="false" ht="15" hidden="false" customHeight="false" outlineLevel="0" collapsed="false">
      <c r="A4843" s="13" t="s">
        <v>6842</v>
      </c>
      <c r="B4843" s="13" t="s">
        <v>1132</v>
      </c>
      <c r="C4843" s="14" t="n">
        <v>46120</v>
      </c>
      <c r="D4843" s="15" t="n">
        <v>45.62</v>
      </c>
    </row>
    <row r="4844" customFormat="false" ht="15" hidden="false" customHeight="false" outlineLevel="0" collapsed="false">
      <c r="A4844" s="13" t="s">
        <v>6843</v>
      </c>
      <c r="B4844" s="13" t="s">
        <v>5766</v>
      </c>
      <c r="C4844" s="14" t="n">
        <v>46120</v>
      </c>
      <c r="D4844" s="15" t="n">
        <v>53.39</v>
      </c>
    </row>
    <row r="4845" customFormat="false" ht="15" hidden="false" customHeight="false" outlineLevel="0" collapsed="false">
      <c r="A4845" s="13" t="s">
        <v>6844</v>
      </c>
      <c r="B4845" s="13" t="s">
        <v>4069</v>
      </c>
      <c r="C4845" s="14" t="n">
        <v>46120</v>
      </c>
      <c r="D4845" s="15" t="n">
        <v>17.72</v>
      </c>
    </row>
    <row r="4846" customFormat="false" ht="15" hidden="false" customHeight="false" outlineLevel="0" collapsed="false">
      <c r="A4846" s="13" t="s">
        <v>6845</v>
      </c>
      <c r="B4846" s="13" t="s">
        <v>2628</v>
      </c>
      <c r="C4846" s="14" t="n">
        <v>46120</v>
      </c>
      <c r="D4846" s="15" t="n">
        <v>47.52</v>
      </c>
    </row>
    <row r="4847" customFormat="false" ht="15" hidden="false" customHeight="false" outlineLevel="0" collapsed="false">
      <c r="A4847" s="13" t="s">
        <v>6846</v>
      </c>
      <c r="B4847" s="13" t="s">
        <v>6847</v>
      </c>
      <c r="C4847" s="14" t="n">
        <v>46121</v>
      </c>
      <c r="D4847" s="15" t="n">
        <v>52.17</v>
      </c>
    </row>
    <row r="4848" customFormat="false" ht="15" hidden="false" customHeight="false" outlineLevel="0" collapsed="false">
      <c r="A4848" s="13" t="s">
        <v>6848</v>
      </c>
      <c r="B4848" s="13" t="s">
        <v>6425</v>
      </c>
      <c r="C4848" s="14" t="n">
        <v>46121</v>
      </c>
      <c r="D4848" s="15" t="n">
        <v>29.72</v>
      </c>
    </row>
    <row r="4849" customFormat="false" ht="15" hidden="false" customHeight="false" outlineLevel="0" collapsed="false">
      <c r="A4849" s="13" t="s">
        <v>6849</v>
      </c>
      <c r="B4849" s="13" t="s">
        <v>2941</v>
      </c>
      <c r="C4849" s="14" t="n">
        <v>46121</v>
      </c>
      <c r="D4849" s="15" t="n">
        <v>53.01</v>
      </c>
    </row>
    <row r="4850" customFormat="false" ht="15" hidden="false" customHeight="false" outlineLevel="0" collapsed="false">
      <c r="A4850" s="13" t="s">
        <v>6850</v>
      </c>
      <c r="B4850" s="13" t="s">
        <v>6227</v>
      </c>
      <c r="C4850" s="14" t="n">
        <v>46121</v>
      </c>
      <c r="D4850" s="15" t="n">
        <v>40.63</v>
      </c>
    </row>
    <row r="4851" customFormat="false" ht="15" hidden="false" customHeight="false" outlineLevel="0" collapsed="false">
      <c r="A4851" s="13" t="s">
        <v>6851</v>
      </c>
      <c r="B4851" s="13" t="s">
        <v>188</v>
      </c>
      <c r="C4851" s="14" t="n">
        <v>46121</v>
      </c>
      <c r="D4851" s="15" t="n">
        <v>24.71</v>
      </c>
    </row>
    <row r="4852" customFormat="false" ht="15" hidden="false" customHeight="false" outlineLevel="0" collapsed="false">
      <c r="A4852" s="13" t="s">
        <v>6852</v>
      </c>
      <c r="B4852" s="13" t="s">
        <v>3848</v>
      </c>
      <c r="C4852" s="14" t="n">
        <v>46121</v>
      </c>
      <c r="D4852" s="15" t="n">
        <v>22.72</v>
      </c>
    </row>
    <row r="4853" customFormat="false" ht="15" hidden="false" customHeight="false" outlineLevel="0" collapsed="false">
      <c r="A4853" s="13" t="s">
        <v>6853</v>
      </c>
      <c r="B4853" s="13" t="s">
        <v>3254</v>
      </c>
      <c r="C4853" s="14" t="n">
        <v>46121</v>
      </c>
      <c r="D4853" s="15" t="n">
        <v>14.41</v>
      </c>
    </row>
    <row r="4854" customFormat="false" ht="15" hidden="false" customHeight="false" outlineLevel="0" collapsed="false">
      <c r="A4854" s="13" t="s">
        <v>6854</v>
      </c>
      <c r="B4854" s="13" t="s">
        <v>3246</v>
      </c>
      <c r="C4854" s="14" t="n">
        <v>46121</v>
      </c>
      <c r="D4854" s="15" t="n">
        <v>27.1</v>
      </c>
    </row>
    <row r="4855" customFormat="false" ht="15" hidden="false" customHeight="false" outlineLevel="0" collapsed="false">
      <c r="A4855" s="13" t="s">
        <v>6855</v>
      </c>
      <c r="B4855" s="13" t="s">
        <v>3683</v>
      </c>
      <c r="C4855" s="14" t="n">
        <v>46121</v>
      </c>
      <c r="D4855" s="15" t="n">
        <v>31.86</v>
      </c>
    </row>
    <row r="4856" customFormat="false" ht="15" hidden="false" customHeight="false" outlineLevel="0" collapsed="false">
      <c r="A4856" s="13" t="s">
        <v>6856</v>
      </c>
      <c r="B4856" s="13" t="s">
        <v>4071</v>
      </c>
      <c r="C4856" s="14" t="n">
        <v>46121</v>
      </c>
      <c r="D4856" s="15" t="n">
        <v>60.33</v>
      </c>
    </row>
    <row r="4857" customFormat="false" ht="15" hidden="false" customHeight="false" outlineLevel="0" collapsed="false">
      <c r="A4857" s="13" t="s">
        <v>6857</v>
      </c>
      <c r="B4857" s="13" t="s">
        <v>6858</v>
      </c>
      <c r="C4857" s="14" t="n">
        <v>46121</v>
      </c>
      <c r="D4857" s="15" t="n">
        <v>33.91</v>
      </c>
    </row>
    <row r="4858" customFormat="false" ht="15" hidden="false" customHeight="false" outlineLevel="0" collapsed="false">
      <c r="A4858" s="13" t="s">
        <v>6859</v>
      </c>
      <c r="B4858" s="13" t="s">
        <v>1041</v>
      </c>
      <c r="C4858" s="14" t="n">
        <v>46121</v>
      </c>
      <c r="D4858" s="15" t="n">
        <v>61.06</v>
      </c>
    </row>
    <row r="4859" customFormat="false" ht="15" hidden="false" customHeight="false" outlineLevel="0" collapsed="false">
      <c r="A4859" s="13" t="s">
        <v>6860</v>
      </c>
      <c r="B4859" s="13" t="s">
        <v>6861</v>
      </c>
      <c r="C4859" s="14" t="n">
        <v>46121</v>
      </c>
      <c r="D4859" s="15" t="n">
        <v>24.35</v>
      </c>
    </row>
    <row r="4860" customFormat="false" ht="15" hidden="false" customHeight="false" outlineLevel="0" collapsed="false">
      <c r="A4860" s="13" t="s">
        <v>6862</v>
      </c>
      <c r="B4860" s="13" t="s">
        <v>5308</v>
      </c>
      <c r="C4860" s="14" t="n">
        <v>46121</v>
      </c>
      <c r="D4860" s="15" t="n">
        <v>42.21</v>
      </c>
    </row>
    <row r="4861" customFormat="false" ht="15" hidden="false" customHeight="false" outlineLevel="0" collapsed="false">
      <c r="A4861" s="13" t="s">
        <v>6863</v>
      </c>
      <c r="B4861" s="13" t="s">
        <v>3634</v>
      </c>
      <c r="C4861" s="14" t="n">
        <v>46122</v>
      </c>
      <c r="D4861" s="15" t="n">
        <v>31.13</v>
      </c>
    </row>
    <row r="4862" customFormat="false" ht="15" hidden="false" customHeight="false" outlineLevel="0" collapsed="false">
      <c r="A4862" s="13" t="s">
        <v>6864</v>
      </c>
      <c r="B4862" s="13" t="s">
        <v>2501</v>
      </c>
      <c r="C4862" s="14" t="n">
        <v>46122</v>
      </c>
      <c r="D4862" s="15" t="n">
        <v>44.74</v>
      </c>
    </row>
    <row r="4863" customFormat="false" ht="15" hidden="false" customHeight="false" outlineLevel="0" collapsed="false">
      <c r="A4863" s="13" t="s">
        <v>6865</v>
      </c>
      <c r="B4863" s="13" t="s">
        <v>3999</v>
      </c>
      <c r="C4863" s="14" t="n">
        <v>46122</v>
      </c>
      <c r="D4863" s="15" t="n">
        <v>78.19</v>
      </c>
    </row>
    <row r="4864" customFormat="false" ht="15" hidden="false" customHeight="false" outlineLevel="0" collapsed="false">
      <c r="A4864" s="13" t="s">
        <v>6866</v>
      </c>
      <c r="B4864" s="13" t="s">
        <v>1544</v>
      </c>
      <c r="C4864" s="14" t="n">
        <v>46122</v>
      </c>
      <c r="D4864" s="15" t="n">
        <v>42.6</v>
      </c>
    </row>
    <row r="4865" customFormat="false" ht="15" hidden="false" customHeight="false" outlineLevel="0" collapsed="false">
      <c r="A4865" s="13" t="s">
        <v>6867</v>
      </c>
      <c r="B4865" s="13" t="s">
        <v>6868</v>
      </c>
      <c r="C4865" s="14" t="n">
        <v>46122</v>
      </c>
      <c r="D4865" s="15" t="n">
        <v>17.38</v>
      </c>
    </row>
    <row r="4866" customFormat="false" ht="15" hidden="false" customHeight="false" outlineLevel="0" collapsed="false">
      <c r="A4866" s="13" t="s">
        <v>6869</v>
      </c>
      <c r="B4866" s="13" t="s">
        <v>6870</v>
      </c>
      <c r="C4866" s="14" t="n">
        <v>46122</v>
      </c>
      <c r="D4866" s="15" t="n">
        <v>33.99</v>
      </c>
    </row>
    <row r="4867" customFormat="false" ht="15" hidden="false" customHeight="false" outlineLevel="0" collapsed="false">
      <c r="A4867" s="13" t="s">
        <v>6871</v>
      </c>
      <c r="B4867" s="13" t="s">
        <v>5170</v>
      </c>
      <c r="C4867" s="14" t="n">
        <v>46122</v>
      </c>
      <c r="D4867" s="15" t="n">
        <v>89.91</v>
      </c>
    </row>
    <row r="4868" customFormat="false" ht="15" hidden="false" customHeight="false" outlineLevel="0" collapsed="false">
      <c r="A4868" s="13" t="s">
        <v>6872</v>
      </c>
      <c r="B4868" s="13" t="s">
        <v>58</v>
      </c>
      <c r="C4868" s="14" t="n">
        <v>46123</v>
      </c>
      <c r="D4868" s="15" t="n">
        <v>29.76</v>
      </c>
    </row>
    <row r="4869" customFormat="false" ht="15" hidden="false" customHeight="false" outlineLevel="0" collapsed="false">
      <c r="A4869" s="13" t="s">
        <v>6873</v>
      </c>
      <c r="B4869" s="13" t="s">
        <v>3552</v>
      </c>
      <c r="C4869" s="14" t="n">
        <v>46123</v>
      </c>
      <c r="D4869" s="15" t="n">
        <v>44.78</v>
      </c>
    </row>
    <row r="4870" customFormat="false" ht="15" hidden="false" customHeight="false" outlineLevel="0" collapsed="false">
      <c r="A4870" s="13" t="s">
        <v>6874</v>
      </c>
      <c r="B4870" s="13" t="s">
        <v>2459</v>
      </c>
      <c r="C4870" s="14" t="n">
        <v>46123</v>
      </c>
      <c r="D4870" s="15" t="n">
        <v>49.35</v>
      </c>
    </row>
    <row r="4871" customFormat="false" ht="15" hidden="false" customHeight="false" outlineLevel="0" collapsed="false">
      <c r="A4871" s="13" t="s">
        <v>6875</v>
      </c>
      <c r="B4871" s="13" t="s">
        <v>6876</v>
      </c>
      <c r="C4871" s="14" t="n">
        <v>46123</v>
      </c>
      <c r="D4871" s="15" t="n">
        <v>15.08</v>
      </c>
    </row>
    <row r="4872" customFormat="false" ht="15" hidden="false" customHeight="false" outlineLevel="0" collapsed="false">
      <c r="A4872" s="13" t="s">
        <v>6877</v>
      </c>
      <c r="B4872" s="13" t="s">
        <v>2142</v>
      </c>
      <c r="C4872" s="14" t="n">
        <v>46123</v>
      </c>
      <c r="D4872" s="15" t="n">
        <v>67.63</v>
      </c>
    </row>
    <row r="4873" customFormat="false" ht="15" hidden="false" customHeight="false" outlineLevel="0" collapsed="false">
      <c r="A4873" s="13" t="s">
        <v>6878</v>
      </c>
      <c r="B4873" s="13" t="s">
        <v>4014</v>
      </c>
      <c r="C4873" s="14" t="n">
        <v>46123</v>
      </c>
      <c r="D4873" s="15" t="n">
        <v>41.99</v>
      </c>
    </row>
    <row r="4874" customFormat="false" ht="15" hidden="false" customHeight="false" outlineLevel="0" collapsed="false">
      <c r="A4874" s="13" t="s">
        <v>6879</v>
      </c>
      <c r="B4874" s="13" t="s">
        <v>6880</v>
      </c>
      <c r="C4874" s="14" t="n">
        <v>46123</v>
      </c>
      <c r="D4874" s="15" t="n">
        <v>43.1</v>
      </c>
    </row>
    <row r="4875" customFormat="false" ht="15" hidden="false" customHeight="false" outlineLevel="0" collapsed="false">
      <c r="A4875" s="13" t="s">
        <v>6881</v>
      </c>
      <c r="B4875" s="13" t="s">
        <v>4244</v>
      </c>
      <c r="C4875" s="14" t="n">
        <v>46123</v>
      </c>
      <c r="D4875" s="15" t="n">
        <v>22.89</v>
      </c>
    </row>
    <row r="4876" customFormat="false" ht="15" hidden="false" customHeight="false" outlineLevel="0" collapsed="false">
      <c r="A4876" s="13" t="s">
        <v>6882</v>
      </c>
      <c r="B4876" s="13" t="s">
        <v>5957</v>
      </c>
      <c r="C4876" s="14" t="n">
        <v>46123</v>
      </c>
      <c r="D4876" s="15" t="n">
        <v>36.19</v>
      </c>
    </row>
    <row r="4877" customFormat="false" ht="15" hidden="false" customHeight="false" outlineLevel="0" collapsed="false">
      <c r="A4877" s="13" t="s">
        <v>6883</v>
      </c>
      <c r="B4877" s="13" t="s">
        <v>3824</v>
      </c>
      <c r="C4877" s="14" t="n">
        <v>46123</v>
      </c>
      <c r="D4877" s="15" t="n">
        <v>34.5</v>
      </c>
    </row>
    <row r="4878" customFormat="false" ht="15" hidden="false" customHeight="false" outlineLevel="0" collapsed="false">
      <c r="A4878" s="13" t="s">
        <v>6884</v>
      </c>
      <c r="B4878" s="13" t="s">
        <v>1595</v>
      </c>
      <c r="C4878" s="14" t="n">
        <v>46123</v>
      </c>
      <c r="D4878" s="15" t="n">
        <v>50.23</v>
      </c>
    </row>
    <row r="4879" customFormat="false" ht="15" hidden="false" customHeight="false" outlineLevel="0" collapsed="false">
      <c r="A4879" s="13" t="s">
        <v>6885</v>
      </c>
      <c r="B4879" s="13" t="s">
        <v>6344</v>
      </c>
      <c r="C4879" s="14" t="n">
        <v>46123</v>
      </c>
      <c r="D4879" s="15" t="n">
        <v>59.65</v>
      </c>
    </row>
    <row r="4880" customFormat="false" ht="15" hidden="false" customHeight="false" outlineLevel="0" collapsed="false">
      <c r="A4880" s="13" t="s">
        <v>6886</v>
      </c>
      <c r="B4880" s="13" t="s">
        <v>6887</v>
      </c>
      <c r="C4880" s="14" t="n">
        <v>46123</v>
      </c>
      <c r="D4880" s="15" t="n">
        <v>39.73</v>
      </c>
    </row>
    <row r="4881" customFormat="false" ht="15" hidden="false" customHeight="false" outlineLevel="0" collapsed="false">
      <c r="A4881" s="13" t="s">
        <v>6888</v>
      </c>
      <c r="B4881" s="13" t="s">
        <v>5572</v>
      </c>
      <c r="C4881" s="14" t="n">
        <v>46124</v>
      </c>
      <c r="D4881" s="15" t="n">
        <v>33.73</v>
      </c>
    </row>
    <row r="4882" customFormat="false" ht="15" hidden="false" customHeight="false" outlineLevel="0" collapsed="false">
      <c r="A4882" s="13" t="s">
        <v>6889</v>
      </c>
      <c r="B4882" s="13" t="s">
        <v>458</v>
      </c>
      <c r="C4882" s="14" t="n">
        <v>46124</v>
      </c>
      <c r="D4882" s="15" t="n">
        <v>19.65</v>
      </c>
    </row>
    <row r="4883" customFormat="false" ht="15" hidden="false" customHeight="false" outlineLevel="0" collapsed="false">
      <c r="A4883" s="13" t="s">
        <v>6890</v>
      </c>
      <c r="B4883" s="13" t="s">
        <v>586</v>
      </c>
      <c r="C4883" s="14" t="n">
        <v>46124</v>
      </c>
      <c r="D4883" s="15" t="n">
        <v>30.66</v>
      </c>
    </row>
    <row r="4884" customFormat="false" ht="15" hidden="false" customHeight="false" outlineLevel="0" collapsed="false">
      <c r="A4884" s="13" t="s">
        <v>6891</v>
      </c>
      <c r="B4884" s="13" t="s">
        <v>6892</v>
      </c>
      <c r="C4884" s="14" t="n">
        <v>46124</v>
      </c>
      <c r="D4884" s="15" t="n">
        <v>29.44</v>
      </c>
    </row>
    <row r="4885" customFormat="false" ht="15" hidden="false" customHeight="false" outlineLevel="0" collapsed="false">
      <c r="A4885" s="13" t="s">
        <v>6893</v>
      </c>
      <c r="B4885" s="13" t="s">
        <v>3809</v>
      </c>
      <c r="C4885" s="14" t="n">
        <v>46124</v>
      </c>
      <c r="D4885" s="15" t="n">
        <v>29.09</v>
      </c>
    </row>
    <row r="4886" customFormat="false" ht="15" hidden="false" customHeight="false" outlineLevel="0" collapsed="false">
      <c r="A4886" s="13" t="s">
        <v>6894</v>
      </c>
      <c r="B4886" s="13" t="s">
        <v>4483</v>
      </c>
      <c r="C4886" s="14" t="n">
        <v>46124</v>
      </c>
      <c r="D4886" s="15" t="n">
        <v>57.43</v>
      </c>
    </row>
    <row r="4887" customFormat="false" ht="15" hidden="false" customHeight="false" outlineLevel="0" collapsed="false">
      <c r="A4887" s="13" t="s">
        <v>6895</v>
      </c>
      <c r="B4887" s="13" t="s">
        <v>3372</v>
      </c>
      <c r="C4887" s="14" t="n">
        <v>46124</v>
      </c>
      <c r="D4887" s="15" t="n">
        <v>38.75</v>
      </c>
    </row>
    <row r="4888" customFormat="false" ht="15" hidden="false" customHeight="false" outlineLevel="0" collapsed="false">
      <c r="A4888" s="13" t="s">
        <v>6896</v>
      </c>
      <c r="B4888" s="13" t="s">
        <v>6897</v>
      </c>
      <c r="C4888" s="14" t="n">
        <v>46124</v>
      </c>
      <c r="D4888" s="15" t="n">
        <v>31.05</v>
      </c>
    </row>
    <row r="4889" customFormat="false" ht="15" hidden="false" customHeight="false" outlineLevel="0" collapsed="false">
      <c r="A4889" s="13" t="s">
        <v>6898</v>
      </c>
      <c r="B4889" s="13" t="s">
        <v>6899</v>
      </c>
      <c r="C4889" s="14" t="n">
        <v>46124</v>
      </c>
      <c r="D4889" s="15" t="n">
        <v>26.35</v>
      </c>
    </row>
    <row r="4890" customFormat="false" ht="15" hidden="false" customHeight="false" outlineLevel="0" collapsed="false">
      <c r="A4890" s="13" t="s">
        <v>6900</v>
      </c>
      <c r="B4890" s="13" t="s">
        <v>6901</v>
      </c>
      <c r="C4890" s="14" t="n">
        <v>46124</v>
      </c>
      <c r="D4890" s="15" t="n">
        <v>28.46</v>
      </c>
    </row>
    <row r="4891" customFormat="false" ht="15" hidden="false" customHeight="false" outlineLevel="0" collapsed="false">
      <c r="A4891" s="13" t="s">
        <v>6902</v>
      </c>
      <c r="B4891" s="13" t="s">
        <v>4933</v>
      </c>
      <c r="C4891" s="14" t="n">
        <v>46125</v>
      </c>
      <c r="D4891" s="15" t="n">
        <v>28.6</v>
      </c>
    </row>
    <row r="4892" customFormat="false" ht="15" hidden="false" customHeight="false" outlineLevel="0" collapsed="false">
      <c r="A4892" s="13" t="s">
        <v>6903</v>
      </c>
      <c r="B4892" s="13" t="s">
        <v>835</v>
      </c>
      <c r="C4892" s="14" t="n">
        <v>46125</v>
      </c>
      <c r="D4892" s="15" t="n">
        <v>44.37</v>
      </c>
    </row>
    <row r="4893" customFormat="false" ht="15" hidden="false" customHeight="false" outlineLevel="0" collapsed="false">
      <c r="A4893" s="13" t="s">
        <v>6904</v>
      </c>
      <c r="B4893" s="13" t="s">
        <v>3106</v>
      </c>
      <c r="C4893" s="14" t="n">
        <v>46125</v>
      </c>
      <c r="D4893" s="15" t="n">
        <v>20.19</v>
      </c>
    </row>
    <row r="4894" customFormat="false" ht="15" hidden="false" customHeight="false" outlineLevel="0" collapsed="false">
      <c r="A4894" s="13" t="s">
        <v>6905</v>
      </c>
      <c r="B4894" s="13" t="s">
        <v>4738</v>
      </c>
      <c r="C4894" s="14" t="n">
        <v>46125</v>
      </c>
      <c r="D4894" s="15" t="n">
        <v>21.31</v>
      </c>
    </row>
    <row r="4895" customFormat="false" ht="15" hidden="false" customHeight="false" outlineLevel="0" collapsed="false">
      <c r="A4895" s="13" t="s">
        <v>6906</v>
      </c>
      <c r="B4895" s="13" t="s">
        <v>6907</v>
      </c>
      <c r="C4895" s="14" t="n">
        <v>46125</v>
      </c>
      <c r="D4895" s="15" t="n">
        <v>47.82</v>
      </c>
    </row>
    <row r="4896" customFormat="false" ht="15" hidden="false" customHeight="false" outlineLevel="0" collapsed="false">
      <c r="A4896" s="13" t="s">
        <v>6908</v>
      </c>
      <c r="B4896" s="13" t="s">
        <v>4398</v>
      </c>
      <c r="C4896" s="14" t="n">
        <v>46125</v>
      </c>
      <c r="D4896" s="15" t="n">
        <v>35.19</v>
      </c>
    </row>
    <row r="4897" customFormat="false" ht="15" hidden="false" customHeight="false" outlineLevel="0" collapsed="false">
      <c r="A4897" s="13" t="s">
        <v>6909</v>
      </c>
      <c r="B4897" s="13" t="s">
        <v>6002</v>
      </c>
      <c r="C4897" s="14" t="n">
        <v>46125</v>
      </c>
      <c r="D4897" s="15" t="n">
        <v>40.2</v>
      </c>
    </row>
    <row r="4898" customFormat="false" ht="15" hidden="false" customHeight="false" outlineLevel="0" collapsed="false">
      <c r="A4898" s="13" t="s">
        <v>6910</v>
      </c>
      <c r="B4898" s="13" t="s">
        <v>6911</v>
      </c>
      <c r="C4898" s="14" t="n">
        <v>46125</v>
      </c>
      <c r="D4898" s="15" t="n">
        <v>29.23</v>
      </c>
    </row>
    <row r="4899" customFormat="false" ht="15" hidden="false" customHeight="false" outlineLevel="0" collapsed="false">
      <c r="A4899" s="13" t="s">
        <v>6912</v>
      </c>
      <c r="B4899" s="13" t="s">
        <v>618</v>
      </c>
      <c r="C4899" s="14" t="n">
        <v>46125</v>
      </c>
      <c r="D4899" s="15" t="n">
        <v>47.36</v>
      </c>
    </row>
    <row r="4900" customFormat="false" ht="15" hidden="false" customHeight="false" outlineLevel="0" collapsed="false">
      <c r="A4900" s="13" t="s">
        <v>6913</v>
      </c>
      <c r="B4900" s="13" t="s">
        <v>5115</v>
      </c>
      <c r="C4900" s="14" t="n">
        <v>46125</v>
      </c>
      <c r="D4900" s="15" t="n">
        <v>52.27</v>
      </c>
    </row>
    <row r="4901" customFormat="false" ht="15" hidden="false" customHeight="false" outlineLevel="0" collapsed="false">
      <c r="A4901" s="13" t="s">
        <v>6914</v>
      </c>
      <c r="B4901" s="13" t="s">
        <v>6915</v>
      </c>
      <c r="C4901" s="14" t="n">
        <v>46125</v>
      </c>
      <c r="D4901" s="15" t="n">
        <v>15.96</v>
      </c>
    </row>
    <row r="4902" customFormat="false" ht="15" hidden="false" customHeight="false" outlineLevel="0" collapsed="false">
      <c r="A4902" s="13" t="s">
        <v>6916</v>
      </c>
      <c r="B4902" s="13" t="s">
        <v>853</v>
      </c>
      <c r="C4902" s="14" t="n">
        <v>46126</v>
      </c>
      <c r="D4902" s="15" t="n">
        <v>44.99</v>
      </c>
    </row>
    <row r="4903" customFormat="false" ht="15" hidden="false" customHeight="false" outlineLevel="0" collapsed="false">
      <c r="A4903" s="13" t="s">
        <v>6917</v>
      </c>
      <c r="B4903" s="13" t="s">
        <v>682</v>
      </c>
      <c r="C4903" s="14" t="n">
        <v>46126</v>
      </c>
      <c r="D4903" s="15" t="n">
        <v>29.69</v>
      </c>
    </row>
    <row r="4904" customFormat="false" ht="15" hidden="false" customHeight="false" outlineLevel="0" collapsed="false">
      <c r="A4904" s="13" t="s">
        <v>6918</v>
      </c>
      <c r="B4904" s="13" t="s">
        <v>2529</v>
      </c>
      <c r="C4904" s="14" t="n">
        <v>46126</v>
      </c>
      <c r="D4904" s="15" t="n">
        <v>49.71</v>
      </c>
    </row>
    <row r="4905" customFormat="false" ht="15" hidden="false" customHeight="false" outlineLevel="0" collapsed="false">
      <c r="A4905" s="13" t="s">
        <v>6919</v>
      </c>
      <c r="B4905" s="13" t="s">
        <v>6920</v>
      </c>
      <c r="C4905" s="14" t="n">
        <v>46126</v>
      </c>
      <c r="D4905" s="15" t="n">
        <v>37.15</v>
      </c>
    </row>
    <row r="4906" customFormat="false" ht="15" hidden="false" customHeight="false" outlineLevel="0" collapsed="false">
      <c r="A4906" s="13" t="s">
        <v>6921</v>
      </c>
      <c r="B4906" s="13" t="s">
        <v>6922</v>
      </c>
      <c r="C4906" s="14" t="n">
        <v>46126</v>
      </c>
      <c r="D4906" s="15" t="n">
        <v>30.44</v>
      </c>
    </row>
    <row r="4907" customFormat="false" ht="15" hidden="false" customHeight="false" outlineLevel="0" collapsed="false">
      <c r="A4907" s="13" t="s">
        <v>6923</v>
      </c>
      <c r="B4907" s="13" t="s">
        <v>1232</v>
      </c>
      <c r="C4907" s="14" t="n">
        <v>46126</v>
      </c>
      <c r="D4907" s="15" t="n">
        <v>18.42</v>
      </c>
    </row>
    <row r="4908" customFormat="false" ht="15" hidden="false" customHeight="false" outlineLevel="0" collapsed="false">
      <c r="A4908" s="13" t="s">
        <v>6924</v>
      </c>
      <c r="B4908" s="13" t="s">
        <v>452</v>
      </c>
      <c r="C4908" s="14" t="n">
        <v>46126</v>
      </c>
      <c r="D4908" s="15" t="n">
        <v>42.64</v>
      </c>
    </row>
    <row r="4909" customFormat="false" ht="15" hidden="false" customHeight="false" outlineLevel="0" collapsed="false">
      <c r="A4909" s="13" t="s">
        <v>6925</v>
      </c>
      <c r="B4909" s="13" t="s">
        <v>3299</v>
      </c>
      <c r="C4909" s="14" t="n">
        <v>46126</v>
      </c>
      <c r="D4909" s="15" t="n">
        <v>35.22</v>
      </c>
    </row>
    <row r="4910" customFormat="false" ht="15" hidden="false" customHeight="false" outlineLevel="0" collapsed="false">
      <c r="A4910" s="13" t="s">
        <v>6926</v>
      </c>
      <c r="B4910" s="13" t="s">
        <v>5703</v>
      </c>
      <c r="C4910" s="14" t="n">
        <v>46127</v>
      </c>
      <c r="D4910" s="15" t="n">
        <v>42.86</v>
      </c>
    </row>
    <row r="4911" customFormat="false" ht="15" hidden="false" customHeight="false" outlineLevel="0" collapsed="false">
      <c r="A4911" s="13" t="s">
        <v>6927</v>
      </c>
      <c r="B4911" s="13" t="s">
        <v>5324</v>
      </c>
      <c r="C4911" s="14" t="n">
        <v>46127</v>
      </c>
      <c r="D4911" s="15" t="n">
        <v>59.77</v>
      </c>
    </row>
    <row r="4912" customFormat="false" ht="15" hidden="false" customHeight="false" outlineLevel="0" collapsed="false">
      <c r="A4912" s="13" t="s">
        <v>6928</v>
      </c>
      <c r="B4912" s="13" t="s">
        <v>5338</v>
      </c>
      <c r="C4912" s="14" t="n">
        <v>46127</v>
      </c>
      <c r="D4912" s="15" t="n">
        <v>34.95</v>
      </c>
    </row>
    <row r="4913" customFormat="false" ht="15" hidden="false" customHeight="false" outlineLevel="0" collapsed="false">
      <c r="A4913" s="13" t="s">
        <v>6929</v>
      </c>
      <c r="B4913" s="13" t="s">
        <v>4668</v>
      </c>
      <c r="C4913" s="14" t="n">
        <v>46127</v>
      </c>
      <c r="D4913" s="15" t="n">
        <v>44.93</v>
      </c>
    </row>
    <row r="4914" customFormat="false" ht="15" hidden="false" customHeight="false" outlineLevel="0" collapsed="false">
      <c r="A4914" s="13" t="s">
        <v>6930</v>
      </c>
      <c r="B4914" s="13" t="s">
        <v>6931</v>
      </c>
      <c r="C4914" s="14" t="n">
        <v>46127</v>
      </c>
      <c r="D4914" s="15" t="n">
        <v>38.18</v>
      </c>
    </row>
    <row r="4915" customFormat="false" ht="15" hidden="false" customHeight="false" outlineLevel="0" collapsed="false">
      <c r="A4915" s="13" t="s">
        <v>6932</v>
      </c>
      <c r="B4915" s="13" t="s">
        <v>2786</v>
      </c>
      <c r="C4915" s="14" t="n">
        <v>46127</v>
      </c>
      <c r="D4915" s="15" t="n">
        <v>42.22</v>
      </c>
    </row>
    <row r="4916" customFormat="false" ht="15" hidden="false" customHeight="false" outlineLevel="0" collapsed="false">
      <c r="A4916" s="13" t="s">
        <v>6933</v>
      </c>
      <c r="B4916" s="13" t="s">
        <v>4942</v>
      </c>
      <c r="C4916" s="14" t="n">
        <v>46127</v>
      </c>
      <c r="D4916" s="15" t="n">
        <v>55.54</v>
      </c>
    </row>
    <row r="4917" customFormat="false" ht="15" hidden="false" customHeight="false" outlineLevel="0" collapsed="false">
      <c r="A4917" s="13" t="s">
        <v>6934</v>
      </c>
      <c r="B4917" s="13" t="s">
        <v>5441</v>
      </c>
      <c r="C4917" s="14" t="n">
        <v>46128</v>
      </c>
      <c r="D4917" s="15" t="n">
        <v>21.16</v>
      </c>
    </row>
    <row r="4918" customFormat="false" ht="15" hidden="false" customHeight="false" outlineLevel="0" collapsed="false">
      <c r="A4918" s="13" t="s">
        <v>6935</v>
      </c>
      <c r="B4918" s="13" t="s">
        <v>6331</v>
      </c>
      <c r="C4918" s="14" t="n">
        <v>46128</v>
      </c>
      <c r="D4918" s="15" t="n">
        <v>39.52</v>
      </c>
    </row>
    <row r="4919" customFormat="false" ht="15" hidden="false" customHeight="false" outlineLevel="0" collapsed="false">
      <c r="A4919" s="13" t="s">
        <v>6936</v>
      </c>
      <c r="B4919" s="13" t="s">
        <v>4532</v>
      </c>
      <c r="C4919" s="14" t="n">
        <v>46128</v>
      </c>
      <c r="D4919" s="15" t="n">
        <v>58.87</v>
      </c>
    </row>
    <row r="4920" customFormat="false" ht="15" hidden="false" customHeight="false" outlineLevel="0" collapsed="false">
      <c r="A4920" s="13" t="s">
        <v>6937</v>
      </c>
      <c r="B4920" s="13" t="s">
        <v>6938</v>
      </c>
      <c r="C4920" s="14" t="n">
        <v>46128</v>
      </c>
      <c r="D4920" s="15" t="n">
        <v>46.23</v>
      </c>
    </row>
    <row r="4921" customFormat="false" ht="15" hidden="false" customHeight="false" outlineLevel="0" collapsed="false">
      <c r="A4921" s="13" t="s">
        <v>6939</v>
      </c>
      <c r="B4921" s="13" t="s">
        <v>3175</v>
      </c>
      <c r="C4921" s="14" t="n">
        <v>46128</v>
      </c>
      <c r="D4921" s="15" t="n">
        <v>22.82</v>
      </c>
    </row>
    <row r="4922" customFormat="false" ht="15" hidden="false" customHeight="false" outlineLevel="0" collapsed="false">
      <c r="A4922" s="13" t="s">
        <v>6940</v>
      </c>
      <c r="B4922" s="13" t="s">
        <v>277</v>
      </c>
      <c r="C4922" s="14" t="n">
        <v>46128</v>
      </c>
      <c r="D4922" s="15" t="n">
        <v>36.15</v>
      </c>
    </row>
    <row r="4923" customFormat="false" ht="15" hidden="false" customHeight="false" outlineLevel="0" collapsed="false">
      <c r="A4923" s="13" t="s">
        <v>6941</v>
      </c>
      <c r="B4923" s="13" t="s">
        <v>3696</v>
      </c>
      <c r="C4923" s="14" t="n">
        <v>46128</v>
      </c>
      <c r="D4923" s="15" t="n">
        <v>41.43</v>
      </c>
    </row>
    <row r="4924" customFormat="false" ht="15" hidden="false" customHeight="false" outlineLevel="0" collapsed="false">
      <c r="A4924" s="13" t="s">
        <v>6942</v>
      </c>
      <c r="B4924" s="13" t="s">
        <v>4870</v>
      </c>
      <c r="C4924" s="14" t="n">
        <v>46128</v>
      </c>
      <c r="D4924" s="15" t="n">
        <v>16.33</v>
      </c>
    </row>
    <row r="4925" customFormat="false" ht="15" hidden="false" customHeight="false" outlineLevel="0" collapsed="false">
      <c r="A4925" s="13" t="s">
        <v>6943</v>
      </c>
      <c r="B4925" s="13" t="s">
        <v>5098</v>
      </c>
      <c r="C4925" s="14" t="n">
        <v>46128</v>
      </c>
      <c r="D4925" s="15" t="n">
        <v>68.12</v>
      </c>
    </row>
    <row r="4926" customFormat="false" ht="15" hidden="false" customHeight="false" outlineLevel="0" collapsed="false">
      <c r="A4926" s="13" t="s">
        <v>6944</v>
      </c>
      <c r="B4926" s="13" t="s">
        <v>2605</v>
      </c>
      <c r="C4926" s="14" t="n">
        <v>46129</v>
      </c>
      <c r="D4926" s="15" t="n">
        <v>32.97</v>
      </c>
    </row>
    <row r="4927" customFormat="false" ht="15" hidden="false" customHeight="false" outlineLevel="0" collapsed="false">
      <c r="A4927" s="13" t="s">
        <v>6945</v>
      </c>
      <c r="B4927" s="13" t="s">
        <v>3973</v>
      </c>
      <c r="C4927" s="14" t="n">
        <v>46129</v>
      </c>
      <c r="D4927" s="15" t="n">
        <v>95</v>
      </c>
    </row>
    <row r="4928" customFormat="false" ht="15" hidden="false" customHeight="false" outlineLevel="0" collapsed="false">
      <c r="A4928" s="13" t="s">
        <v>6946</v>
      </c>
      <c r="B4928" s="13" t="s">
        <v>6947</v>
      </c>
      <c r="C4928" s="14" t="n">
        <v>46129</v>
      </c>
      <c r="D4928" s="15" t="n">
        <v>17.19</v>
      </c>
    </row>
    <row r="4929" customFormat="false" ht="15" hidden="false" customHeight="false" outlineLevel="0" collapsed="false">
      <c r="A4929" s="13" t="s">
        <v>6948</v>
      </c>
      <c r="B4929" s="13" t="s">
        <v>6949</v>
      </c>
      <c r="C4929" s="14" t="n">
        <v>46129</v>
      </c>
      <c r="D4929" s="15" t="n">
        <v>40.01</v>
      </c>
    </row>
    <row r="4930" customFormat="false" ht="15" hidden="false" customHeight="false" outlineLevel="0" collapsed="false">
      <c r="A4930" s="13" t="s">
        <v>6950</v>
      </c>
      <c r="B4930" s="13" t="s">
        <v>4568</v>
      </c>
      <c r="C4930" s="14" t="n">
        <v>46129</v>
      </c>
      <c r="D4930" s="15" t="n">
        <v>53.39</v>
      </c>
    </row>
    <row r="4931" customFormat="false" ht="15" hidden="false" customHeight="false" outlineLevel="0" collapsed="false">
      <c r="A4931" s="13" t="s">
        <v>6951</v>
      </c>
      <c r="B4931" s="13" t="s">
        <v>2546</v>
      </c>
      <c r="C4931" s="14" t="n">
        <v>46129</v>
      </c>
      <c r="D4931" s="15" t="n">
        <v>49.29</v>
      </c>
    </row>
    <row r="4932" customFormat="false" ht="15" hidden="false" customHeight="false" outlineLevel="0" collapsed="false">
      <c r="A4932" s="13" t="s">
        <v>6952</v>
      </c>
      <c r="B4932" s="13" t="s">
        <v>4356</v>
      </c>
      <c r="C4932" s="14" t="n">
        <v>46129</v>
      </c>
      <c r="D4932" s="15" t="n">
        <v>44.56</v>
      </c>
    </row>
    <row r="4933" customFormat="false" ht="15" hidden="false" customHeight="false" outlineLevel="0" collapsed="false">
      <c r="A4933" s="13" t="s">
        <v>6953</v>
      </c>
      <c r="B4933" s="13" t="s">
        <v>3968</v>
      </c>
      <c r="C4933" s="14" t="n">
        <v>46130</v>
      </c>
      <c r="D4933" s="15" t="n">
        <v>40.78</v>
      </c>
    </row>
    <row r="4934" customFormat="false" ht="15" hidden="false" customHeight="false" outlineLevel="0" collapsed="false">
      <c r="A4934" s="13" t="s">
        <v>6954</v>
      </c>
      <c r="B4934" s="13" t="s">
        <v>4833</v>
      </c>
      <c r="C4934" s="14" t="n">
        <v>46130</v>
      </c>
      <c r="D4934" s="15" t="n">
        <v>32.01</v>
      </c>
    </row>
    <row r="4935" customFormat="false" ht="15" hidden="false" customHeight="false" outlineLevel="0" collapsed="false">
      <c r="A4935" s="13" t="s">
        <v>6955</v>
      </c>
      <c r="B4935" s="13" t="s">
        <v>1645</v>
      </c>
      <c r="C4935" s="14" t="n">
        <v>46130</v>
      </c>
      <c r="D4935" s="15" t="n">
        <v>44.74</v>
      </c>
    </row>
    <row r="4936" customFormat="false" ht="15" hidden="false" customHeight="false" outlineLevel="0" collapsed="false">
      <c r="A4936" s="13" t="s">
        <v>6956</v>
      </c>
      <c r="B4936" s="13" t="s">
        <v>6957</v>
      </c>
      <c r="C4936" s="14" t="n">
        <v>46130</v>
      </c>
      <c r="D4936" s="15" t="n">
        <v>30.98</v>
      </c>
    </row>
    <row r="4937" customFormat="false" ht="15" hidden="false" customHeight="false" outlineLevel="0" collapsed="false">
      <c r="A4937" s="13" t="s">
        <v>6958</v>
      </c>
      <c r="B4937" s="13" t="s">
        <v>3902</v>
      </c>
      <c r="C4937" s="14" t="n">
        <v>46130</v>
      </c>
      <c r="D4937" s="15" t="n">
        <v>47.86</v>
      </c>
    </row>
    <row r="4938" customFormat="false" ht="15" hidden="false" customHeight="false" outlineLevel="0" collapsed="false">
      <c r="A4938" s="13" t="s">
        <v>6959</v>
      </c>
      <c r="B4938" s="13" t="s">
        <v>6638</v>
      </c>
      <c r="C4938" s="14" t="n">
        <v>46130</v>
      </c>
      <c r="D4938" s="15" t="n">
        <v>21.8</v>
      </c>
    </row>
    <row r="4939" customFormat="false" ht="15" hidden="false" customHeight="false" outlineLevel="0" collapsed="false">
      <c r="A4939" s="13" t="s">
        <v>6960</v>
      </c>
      <c r="B4939" s="13" t="s">
        <v>6961</v>
      </c>
      <c r="C4939" s="14" t="n">
        <v>46130</v>
      </c>
      <c r="D4939" s="15" t="n">
        <v>42.7</v>
      </c>
    </row>
    <row r="4940" customFormat="false" ht="15" hidden="false" customHeight="false" outlineLevel="0" collapsed="false">
      <c r="A4940" s="13" t="s">
        <v>6962</v>
      </c>
      <c r="B4940" s="13" t="s">
        <v>5027</v>
      </c>
      <c r="C4940" s="14" t="n">
        <v>46130</v>
      </c>
      <c r="D4940" s="15" t="n">
        <v>27.32</v>
      </c>
    </row>
    <row r="4941" customFormat="false" ht="15" hidden="false" customHeight="false" outlineLevel="0" collapsed="false">
      <c r="A4941" s="13" t="s">
        <v>6963</v>
      </c>
      <c r="B4941" s="13" t="s">
        <v>6964</v>
      </c>
      <c r="C4941" s="14" t="n">
        <v>46131</v>
      </c>
      <c r="D4941" s="15" t="n">
        <v>36.47</v>
      </c>
    </row>
    <row r="4942" customFormat="false" ht="15" hidden="false" customHeight="false" outlineLevel="0" collapsed="false">
      <c r="A4942" s="13" t="s">
        <v>6965</v>
      </c>
      <c r="B4942" s="13" t="s">
        <v>2850</v>
      </c>
      <c r="C4942" s="14" t="n">
        <v>46131</v>
      </c>
      <c r="D4942" s="15" t="n">
        <v>22.22</v>
      </c>
    </row>
    <row r="4943" customFormat="false" ht="15" hidden="false" customHeight="false" outlineLevel="0" collapsed="false">
      <c r="A4943" s="13" t="s">
        <v>6966</v>
      </c>
      <c r="B4943" s="13" t="s">
        <v>4054</v>
      </c>
      <c r="C4943" s="14" t="n">
        <v>46131</v>
      </c>
      <c r="D4943" s="15" t="n">
        <v>20.95</v>
      </c>
    </row>
    <row r="4944" customFormat="false" ht="15" hidden="false" customHeight="false" outlineLevel="0" collapsed="false">
      <c r="A4944" s="13" t="s">
        <v>6967</v>
      </c>
      <c r="B4944" s="13" t="s">
        <v>6968</v>
      </c>
      <c r="C4944" s="14" t="n">
        <v>46131</v>
      </c>
      <c r="D4944" s="15" t="n">
        <v>11.55</v>
      </c>
    </row>
    <row r="4945" customFormat="false" ht="15" hidden="false" customHeight="false" outlineLevel="0" collapsed="false">
      <c r="A4945" s="13" t="s">
        <v>6969</v>
      </c>
      <c r="B4945" s="13" t="s">
        <v>3051</v>
      </c>
      <c r="C4945" s="14" t="n">
        <v>46131</v>
      </c>
      <c r="D4945" s="15" t="n">
        <v>37.51</v>
      </c>
    </row>
    <row r="4946" customFormat="false" ht="15" hidden="false" customHeight="false" outlineLevel="0" collapsed="false">
      <c r="A4946" s="13" t="s">
        <v>6970</v>
      </c>
      <c r="B4946" s="13" t="s">
        <v>6971</v>
      </c>
      <c r="C4946" s="14" t="n">
        <v>46131</v>
      </c>
      <c r="D4946" s="15" t="n">
        <v>46.21</v>
      </c>
    </row>
    <row r="4947" customFormat="false" ht="15" hidden="false" customHeight="false" outlineLevel="0" collapsed="false">
      <c r="A4947" s="13" t="s">
        <v>6972</v>
      </c>
      <c r="B4947" s="13" t="s">
        <v>633</v>
      </c>
      <c r="C4947" s="14" t="n">
        <v>46132</v>
      </c>
      <c r="D4947" s="15" t="n">
        <v>72.05</v>
      </c>
    </row>
    <row r="4948" customFormat="false" ht="15" hidden="false" customHeight="false" outlineLevel="0" collapsed="false">
      <c r="A4948" s="13" t="s">
        <v>6973</v>
      </c>
      <c r="B4948" s="13" t="s">
        <v>1938</v>
      </c>
      <c r="C4948" s="14" t="n">
        <v>46132</v>
      </c>
      <c r="D4948" s="15" t="n">
        <v>31.51</v>
      </c>
    </row>
    <row r="4949" customFormat="false" ht="15" hidden="false" customHeight="false" outlineLevel="0" collapsed="false">
      <c r="A4949" s="13" t="s">
        <v>6974</v>
      </c>
      <c r="B4949" s="13" t="s">
        <v>3129</v>
      </c>
      <c r="C4949" s="14" t="n">
        <v>46132</v>
      </c>
      <c r="D4949" s="15" t="n">
        <v>46.91</v>
      </c>
    </row>
    <row r="4950" customFormat="false" ht="15" hidden="false" customHeight="false" outlineLevel="0" collapsed="false">
      <c r="A4950" s="13" t="s">
        <v>6975</v>
      </c>
      <c r="B4950" s="13" t="s">
        <v>6976</v>
      </c>
      <c r="C4950" s="14" t="n">
        <v>46132</v>
      </c>
      <c r="D4950" s="15" t="n">
        <v>23.89</v>
      </c>
    </row>
    <row r="4951" customFormat="false" ht="15" hidden="false" customHeight="false" outlineLevel="0" collapsed="false">
      <c r="A4951" s="13" t="s">
        <v>6977</v>
      </c>
      <c r="B4951" s="13" t="s">
        <v>2939</v>
      </c>
      <c r="C4951" s="14" t="n">
        <v>46132</v>
      </c>
      <c r="D4951" s="15" t="n">
        <v>57.47</v>
      </c>
    </row>
    <row r="4952" customFormat="false" ht="15" hidden="false" customHeight="false" outlineLevel="0" collapsed="false">
      <c r="A4952" s="13" t="s">
        <v>6978</v>
      </c>
      <c r="B4952" s="13" t="s">
        <v>5690</v>
      </c>
      <c r="C4952" s="14" t="n">
        <v>46132</v>
      </c>
      <c r="D4952" s="15" t="n">
        <v>40.9</v>
      </c>
    </row>
    <row r="4953" customFormat="false" ht="15" hidden="false" customHeight="false" outlineLevel="0" collapsed="false">
      <c r="A4953" s="13" t="s">
        <v>6979</v>
      </c>
      <c r="B4953" s="13" t="s">
        <v>3450</v>
      </c>
      <c r="C4953" s="14" t="n">
        <v>46132</v>
      </c>
      <c r="D4953" s="15" t="n">
        <v>23.14</v>
      </c>
    </row>
    <row r="4954" customFormat="false" ht="15" hidden="false" customHeight="false" outlineLevel="0" collapsed="false">
      <c r="A4954" s="13" t="s">
        <v>6980</v>
      </c>
      <c r="B4954" s="13" t="s">
        <v>1226</v>
      </c>
      <c r="C4954" s="14" t="n">
        <v>46132</v>
      </c>
      <c r="D4954" s="15" t="n">
        <v>77.15</v>
      </c>
    </row>
    <row r="4955" customFormat="false" ht="15" hidden="false" customHeight="false" outlineLevel="0" collapsed="false">
      <c r="A4955" s="13" t="s">
        <v>6981</v>
      </c>
      <c r="B4955" s="13" t="s">
        <v>4558</v>
      </c>
      <c r="C4955" s="14" t="n">
        <v>46133</v>
      </c>
      <c r="D4955" s="15" t="n">
        <v>43.54</v>
      </c>
    </row>
    <row r="4956" customFormat="false" ht="15" hidden="false" customHeight="false" outlineLevel="0" collapsed="false">
      <c r="A4956" s="13" t="s">
        <v>6982</v>
      </c>
      <c r="B4956" s="13" t="s">
        <v>6983</v>
      </c>
      <c r="C4956" s="14" t="n">
        <v>46133</v>
      </c>
      <c r="D4956" s="15" t="n">
        <v>28.65</v>
      </c>
    </row>
    <row r="4957" customFormat="false" ht="15" hidden="false" customHeight="false" outlineLevel="0" collapsed="false">
      <c r="A4957" s="13" t="s">
        <v>6984</v>
      </c>
      <c r="B4957" s="13" t="s">
        <v>6985</v>
      </c>
      <c r="C4957" s="14" t="n">
        <v>46133</v>
      </c>
      <c r="D4957" s="15" t="n">
        <v>16.46</v>
      </c>
    </row>
    <row r="4958" customFormat="false" ht="15" hidden="false" customHeight="false" outlineLevel="0" collapsed="false">
      <c r="A4958" s="13" t="s">
        <v>6986</v>
      </c>
      <c r="B4958" s="13" t="s">
        <v>3585</v>
      </c>
      <c r="C4958" s="14" t="n">
        <v>46133</v>
      </c>
      <c r="D4958" s="15" t="n">
        <v>47.41</v>
      </c>
    </row>
    <row r="4959" customFormat="false" ht="15" hidden="false" customHeight="false" outlineLevel="0" collapsed="false">
      <c r="A4959" s="13" t="s">
        <v>6987</v>
      </c>
      <c r="B4959" s="13" t="s">
        <v>3732</v>
      </c>
      <c r="C4959" s="14" t="n">
        <v>46133</v>
      </c>
      <c r="D4959" s="15" t="n">
        <v>57.55</v>
      </c>
    </row>
    <row r="4960" customFormat="false" ht="15" hidden="false" customHeight="false" outlineLevel="0" collapsed="false">
      <c r="A4960" s="13" t="s">
        <v>6988</v>
      </c>
      <c r="B4960" s="13" t="s">
        <v>4907</v>
      </c>
      <c r="C4960" s="14" t="n">
        <v>46133</v>
      </c>
      <c r="D4960" s="15" t="n">
        <v>31.35</v>
      </c>
    </row>
    <row r="4961" customFormat="false" ht="15" hidden="false" customHeight="false" outlineLevel="0" collapsed="false">
      <c r="A4961" s="13" t="s">
        <v>6989</v>
      </c>
      <c r="B4961" s="13" t="s">
        <v>6990</v>
      </c>
      <c r="C4961" s="14" t="n">
        <v>46133</v>
      </c>
      <c r="D4961" s="15" t="n">
        <v>56.85</v>
      </c>
    </row>
    <row r="4962" customFormat="false" ht="15" hidden="false" customHeight="false" outlineLevel="0" collapsed="false">
      <c r="A4962" s="13" t="s">
        <v>6991</v>
      </c>
      <c r="B4962" s="13" t="s">
        <v>480</v>
      </c>
      <c r="C4962" s="14" t="n">
        <v>46133</v>
      </c>
      <c r="D4962" s="15" t="n">
        <v>36.07</v>
      </c>
    </row>
    <row r="4963" customFormat="false" ht="15" hidden="false" customHeight="false" outlineLevel="0" collapsed="false">
      <c r="A4963" s="13" t="s">
        <v>6992</v>
      </c>
      <c r="B4963" s="13" t="s">
        <v>3441</v>
      </c>
      <c r="C4963" s="14" t="n">
        <v>46133</v>
      </c>
      <c r="D4963" s="15" t="n">
        <v>54.91</v>
      </c>
    </row>
    <row r="4964" customFormat="false" ht="15" hidden="false" customHeight="false" outlineLevel="0" collapsed="false">
      <c r="A4964" s="13" t="s">
        <v>6993</v>
      </c>
      <c r="B4964" s="13" t="s">
        <v>1539</v>
      </c>
      <c r="C4964" s="14" t="n">
        <v>46133</v>
      </c>
      <c r="D4964" s="15" t="n">
        <v>38.38</v>
      </c>
    </row>
    <row r="4965" customFormat="false" ht="15" hidden="false" customHeight="false" outlineLevel="0" collapsed="false">
      <c r="A4965" s="13" t="s">
        <v>6994</v>
      </c>
      <c r="B4965" s="13" t="s">
        <v>52</v>
      </c>
      <c r="C4965" s="14" t="n">
        <v>46133</v>
      </c>
      <c r="D4965" s="15" t="n">
        <v>50.53</v>
      </c>
    </row>
    <row r="4966" customFormat="false" ht="15" hidden="false" customHeight="false" outlineLevel="0" collapsed="false">
      <c r="A4966" s="13" t="s">
        <v>6995</v>
      </c>
      <c r="B4966" s="13" t="s">
        <v>4330</v>
      </c>
      <c r="C4966" s="14" t="n">
        <v>46134</v>
      </c>
      <c r="D4966" s="15" t="n">
        <v>25.54</v>
      </c>
    </row>
    <row r="4967" customFormat="false" ht="15" hidden="false" customHeight="false" outlineLevel="0" collapsed="false">
      <c r="A4967" s="13" t="s">
        <v>6996</v>
      </c>
      <c r="B4967" s="13" t="s">
        <v>6997</v>
      </c>
      <c r="C4967" s="14" t="n">
        <v>46134</v>
      </c>
      <c r="D4967" s="15" t="n">
        <v>55.09</v>
      </c>
    </row>
    <row r="4968" customFormat="false" ht="15" hidden="false" customHeight="false" outlineLevel="0" collapsed="false">
      <c r="A4968" s="13" t="s">
        <v>6998</v>
      </c>
      <c r="B4968" s="13" t="s">
        <v>6999</v>
      </c>
      <c r="C4968" s="14" t="n">
        <v>46134</v>
      </c>
      <c r="D4968" s="15" t="n">
        <v>35.88</v>
      </c>
    </row>
    <row r="4969" customFormat="false" ht="15" hidden="false" customHeight="false" outlineLevel="0" collapsed="false">
      <c r="A4969" s="13" t="s">
        <v>7000</v>
      </c>
      <c r="B4969" s="13" t="s">
        <v>5929</v>
      </c>
      <c r="C4969" s="14" t="n">
        <v>46134</v>
      </c>
      <c r="D4969" s="15" t="n">
        <v>27.12</v>
      </c>
    </row>
    <row r="4970" customFormat="false" ht="15" hidden="false" customHeight="false" outlineLevel="0" collapsed="false">
      <c r="A4970" s="13" t="s">
        <v>7001</v>
      </c>
      <c r="B4970" s="13" t="s">
        <v>3003</v>
      </c>
      <c r="C4970" s="14" t="n">
        <v>46135</v>
      </c>
      <c r="D4970" s="15" t="n">
        <v>35.24</v>
      </c>
    </row>
    <row r="4971" customFormat="false" ht="15" hidden="false" customHeight="false" outlineLevel="0" collapsed="false">
      <c r="A4971" s="13" t="s">
        <v>7002</v>
      </c>
      <c r="B4971" s="13" t="s">
        <v>6180</v>
      </c>
      <c r="C4971" s="14" t="n">
        <v>46135</v>
      </c>
      <c r="D4971" s="15" t="n">
        <v>81.56</v>
      </c>
    </row>
    <row r="4972" customFormat="false" ht="15" hidden="false" customHeight="false" outlineLevel="0" collapsed="false">
      <c r="A4972" s="13" t="s">
        <v>7003</v>
      </c>
      <c r="B4972" s="13" t="s">
        <v>7004</v>
      </c>
      <c r="C4972" s="14" t="n">
        <v>46135</v>
      </c>
      <c r="D4972" s="15" t="n">
        <v>20.87</v>
      </c>
    </row>
    <row r="4973" customFormat="false" ht="15" hidden="false" customHeight="false" outlineLevel="0" collapsed="false">
      <c r="A4973" s="13" t="s">
        <v>7005</v>
      </c>
      <c r="B4973" s="13" t="s">
        <v>7006</v>
      </c>
      <c r="C4973" s="14" t="n">
        <v>46135</v>
      </c>
      <c r="D4973" s="15" t="n">
        <v>48.35</v>
      </c>
    </row>
    <row r="4974" customFormat="false" ht="15" hidden="false" customHeight="false" outlineLevel="0" collapsed="false">
      <c r="A4974" s="13" t="s">
        <v>7007</v>
      </c>
      <c r="B4974" s="13" t="s">
        <v>7008</v>
      </c>
      <c r="C4974" s="14" t="n">
        <v>46135</v>
      </c>
      <c r="D4974" s="15" t="n">
        <v>23.08</v>
      </c>
    </row>
    <row r="4975" customFormat="false" ht="15" hidden="false" customHeight="false" outlineLevel="0" collapsed="false">
      <c r="A4975" s="13" t="s">
        <v>7009</v>
      </c>
      <c r="B4975" s="13" t="s">
        <v>7010</v>
      </c>
      <c r="C4975" s="14" t="n">
        <v>46135</v>
      </c>
      <c r="D4975" s="15" t="n">
        <v>33.3</v>
      </c>
    </row>
    <row r="4976" customFormat="false" ht="15" hidden="false" customHeight="false" outlineLevel="0" collapsed="false">
      <c r="A4976" s="13" t="s">
        <v>7011</v>
      </c>
      <c r="B4976" s="13" t="s">
        <v>2958</v>
      </c>
      <c r="C4976" s="14" t="n">
        <v>46135</v>
      </c>
      <c r="D4976" s="15" t="n">
        <v>32.45</v>
      </c>
    </row>
    <row r="4977" customFormat="false" ht="15" hidden="false" customHeight="false" outlineLevel="0" collapsed="false">
      <c r="A4977" s="13" t="s">
        <v>7012</v>
      </c>
      <c r="B4977" s="13" t="s">
        <v>4144</v>
      </c>
      <c r="C4977" s="14" t="n">
        <v>46135</v>
      </c>
      <c r="D4977" s="15" t="n">
        <v>58.3</v>
      </c>
    </row>
    <row r="4978" customFormat="false" ht="15" hidden="false" customHeight="false" outlineLevel="0" collapsed="false">
      <c r="A4978" s="13" t="s">
        <v>7013</v>
      </c>
      <c r="B4978" s="13" t="s">
        <v>4655</v>
      </c>
      <c r="C4978" s="14" t="n">
        <v>46135</v>
      </c>
      <c r="D4978" s="15" t="n">
        <v>11.75</v>
      </c>
    </row>
    <row r="4979" customFormat="false" ht="15" hidden="false" customHeight="false" outlineLevel="0" collapsed="false">
      <c r="A4979" s="13" t="s">
        <v>7014</v>
      </c>
      <c r="B4979" s="13" t="s">
        <v>3839</v>
      </c>
      <c r="C4979" s="14" t="n">
        <v>46136</v>
      </c>
      <c r="D4979" s="15" t="n">
        <v>26.98</v>
      </c>
    </row>
    <row r="4980" customFormat="false" ht="15" hidden="false" customHeight="false" outlineLevel="0" collapsed="false">
      <c r="A4980" s="13" t="s">
        <v>7015</v>
      </c>
      <c r="B4980" s="13" t="s">
        <v>5227</v>
      </c>
      <c r="C4980" s="14" t="n">
        <v>46136</v>
      </c>
      <c r="D4980" s="15" t="n">
        <v>72.43</v>
      </c>
    </row>
    <row r="4981" customFormat="false" ht="15" hidden="false" customHeight="false" outlineLevel="0" collapsed="false">
      <c r="A4981" s="13" t="s">
        <v>7016</v>
      </c>
      <c r="B4981" s="13" t="s">
        <v>7017</v>
      </c>
      <c r="C4981" s="14" t="n">
        <v>46136</v>
      </c>
      <c r="D4981" s="15" t="n">
        <v>40.99</v>
      </c>
    </row>
    <row r="4982" customFormat="false" ht="15" hidden="false" customHeight="false" outlineLevel="0" collapsed="false">
      <c r="A4982" s="13" t="s">
        <v>7018</v>
      </c>
      <c r="B4982" s="13" t="s">
        <v>2046</v>
      </c>
      <c r="C4982" s="14" t="n">
        <v>46136</v>
      </c>
      <c r="D4982" s="15" t="n">
        <v>49.13</v>
      </c>
    </row>
    <row r="4983" customFormat="false" ht="15" hidden="false" customHeight="false" outlineLevel="0" collapsed="false">
      <c r="A4983" s="13" t="s">
        <v>7019</v>
      </c>
      <c r="B4983" s="13" t="s">
        <v>6227</v>
      </c>
      <c r="C4983" s="14" t="n">
        <v>46136</v>
      </c>
      <c r="D4983" s="15" t="n">
        <v>42.63</v>
      </c>
    </row>
    <row r="4984" customFormat="false" ht="15" hidden="false" customHeight="false" outlineLevel="0" collapsed="false">
      <c r="A4984" s="13" t="s">
        <v>7020</v>
      </c>
      <c r="B4984" s="13" t="s">
        <v>428</v>
      </c>
      <c r="C4984" s="14" t="n">
        <v>46136</v>
      </c>
      <c r="D4984" s="15" t="n">
        <v>46.6</v>
      </c>
    </row>
    <row r="4985" customFormat="false" ht="15" hidden="false" customHeight="false" outlineLevel="0" collapsed="false">
      <c r="A4985" s="13" t="s">
        <v>7021</v>
      </c>
      <c r="B4985" s="13" t="s">
        <v>2880</v>
      </c>
      <c r="C4985" s="14" t="n">
        <v>46136</v>
      </c>
      <c r="D4985" s="15" t="n">
        <v>59.25</v>
      </c>
    </row>
    <row r="4986" customFormat="false" ht="15" hidden="false" customHeight="false" outlineLevel="0" collapsed="false">
      <c r="A4986" s="13" t="s">
        <v>7022</v>
      </c>
      <c r="B4986" s="13" t="s">
        <v>7023</v>
      </c>
      <c r="C4986" s="14" t="n">
        <v>46136</v>
      </c>
      <c r="D4986" s="15" t="n">
        <v>28.97</v>
      </c>
    </row>
    <row r="4987" customFormat="false" ht="15" hidden="false" customHeight="false" outlineLevel="0" collapsed="false">
      <c r="A4987" s="13" t="s">
        <v>7024</v>
      </c>
      <c r="B4987" s="13" t="s">
        <v>7025</v>
      </c>
      <c r="C4987" s="14" t="n">
        <v>46136</v>
      </c>
      <c r="D4987" s="15" t="n">
        <v>27.09</v>
      </c>
    </row>
    <row r="4988" customFormat="false" ht="15" hidden="false" customHeight="false" outlineLevel="0" collapsed="false">
      <c r="A4988" s="13" t="s">
        <v>7026</v>
      </c>
      <c r="B4988" s="13" t="s">
        <v>6184</v>
      </c>
      <c r="C4988" s="14" t="n">
        <v>46137</v>
      </c>
      <c r="D4988" s="15" t="n">
        <v>32.83</v>
      </c>
    </row>
    <row r="4989" customFormat="false" ht="15" hidden="false" customHeight="false" outlineLevel="0" collapsed="false">
      <c r="A4989" s="13" t="s">
        <v>7027</v>
      </c>
      <c r="B4989" s="13" t="s">
        <v>629</v>
      </c>
      <c r="C4989" s="14" t="n">
        <v>46137</v>
      </c>
      <c r="D4989" s="15" t="n">
        <v>46.55</v>
      </c>
    </row>
    <row r="4990" customFormat="false" ht="15" hidden="false" customHeight="false" outlineLevel="0" collapsed="false">
      <c r="A4990" s="13" t="s">
        <v>7028</v>
      </c>
      <c r="B4990" s="13" t="s">
        <v>7029</v>
      </c>
      <c r="C4990" s="14" t="n">
        <v>46137</v>
      </c>
      <c r="D4990" s="15" t="n">
        <v>35.06</v>
      </c>
    </row>
    <row r="4991" customFormat="false" ht="15" hidden="false" customHeight="false" outlineLevel="0" collapsed="false">
      <c r="A4991" s="13" t="s">
        <v>7030</v>
      </c>
      <c r="B4991" s="13" t="s">
        <v>2239</v>
      </c>
      <c r="C4991" s="14" t="n">
        <v>46137</v>
      </c>
      <c r="D4991" s="15" t="n">
        <v>64.22</v>
      </c>
    </row>
    <row r="4992" customFormat="false" ht="15" hidden="false" customHeight="false" outlineLevel="0" collapsed="false">
      <c r="A4992" s="13" t="s">
        <v>7031</v>
      </c>
      <c r="B4992" s="13" t="s">
        <v>7032</v>
      </c>
      <c r="C4992" s="14" t="n">
        <v>46137</v>
      </c>
      <c r="D4992" s="15" t="n">
        <v>24.42</v>
      </c>
    </row>
    <row r="4993" customFormat="false" ht="15" hidden="false" customHeight="false" outlineLevel="0" collapsed="false">
      <c r="A4993" s="13" t="s">
        <v>7033</v>
      </c>
      <c r="B4993" s="13" t="s">
        <v>7034</v>
      </c>
      <c r="C4993" s="14" t="n">
        <v>46137</v>
      </c>
      <c r="D4993" s="15" t="n">
        <v>36.28</v>
      </c>
    </row>
    <row r="4994" customFormat="false" ht="15" hidden="false" customHeight="false" outlineLevel="0" collapsed="false">
      <c r="A4994" s="13" t="s">
        <v>7035</v>
      </c>
      <c r="B4994" s="13" t="s">
        <v>7036</v>
      </c>
      <c r="C4994" s="14" t="n">
        <v>46137</v>
      </c>
      <c r="D4994" s="15" t="n">
        <v>29.81</v>
      </c>
    </row>
    <row r="4995" customFormat="false" ht="15" hidden="false" customHeight="false" outlineLevel="0" collapsed="false">
      <c r="A4995" s="13" t="s">
        <v>7037</v>
      </c>
      <c r="B4995" s="13" t="s">
        <v>7038</v>
      </c>
      <c r="C4995" s="14" t="n">
        <v>46137</v>
      </c>
      <c r="D4995" s="15" t="n">
        <v>27.32</v>
      </c>
    </row>
    <row r="4996" customFormat="false" ht="15" hidden="false" customHeight="false" outlineLevel="0" collapsed="false">
      <c r="A4996" s="13" t="s">
        <v>7039</v>
      </c>
      <c r="B4996" s="13" t="s">
        <v>2818</v>
      </c>
      <c r="C4996" s="14" t="n">
        <v>46137</v>
      </c>
      <c r="D4996" s="15" t="n">
        <v>56</v>
      </c>
    </row>
    <row r="4997" customFormat="false" ht="15" hidden="false" customHeight="false" outlineLevel="0" collapsed="false">
      <c r="A4997" s="13" t="s">
        <v>7040</v>
      </c>
      <c r="B4997" s="13" t="s">
        <v>2544</v>
      </c>
      <c r="C4997" s="14" t="n">
        <v>46137</v>
      </c>
      <c r="D4997" s="15" t="n">
        <v>11.67</v>
      </c>
    </row>
    <row r="4998" customFormat="false" ht="15" hidden="false" customHeight="false" outlineLevel="0" collapsed="false">
      <c r="A4998" s="13" t="s">
        <v>7041</v>
      </c>
      <c r="B4998" s="13" t="s">
        <v>7042</v>
      </c>
      <c r="C4998" s="14" t="n">
        <v>46137</v>
      </c>
      <c r="D4998" s="15" t="n">
        <v>58.15</v>
      </c>
    </row>
    <row r="4999" customFormat="false" ht="15" hidden="false" customHeight="false" outlineLevel="0" collapsed="false">
      <c r="A4999" s="13" t="s">
        <v>7043</v>
      </c>
      <c r="B4999" s="13" t="s">
        <v>3739</v>
      </c>
      <c r="C4999" s="14" t="n">
        <v>46137</v>
      </c>
      <c r="D4999" s="15" t="n">
        <v>31.15</v>
      </c>
    </row>
    <row r="5000" customFormat="false" ht="15" hidden="false" customHeight="false" outlineLevel="0" collapsed="false">
      <c r="A5000" s="13" t="s">
        <v>7044</v>
      </c>
      <c r="B5000" s="13" t="s">
        <v>2232</v>
      </c>
      <c r="C5000" s="14" t="n">
        <v>46138</v>
      </c>
      <c r="D5000" s="15" t="n">
        <v>29.83</v>
      </c>
    </row>
    <row r="5001" customFormat="false" ht="15" hidden="false" customHeight="false" outlineLevel="0" collapsed="false">
      <c r="A5001" s="13" t="s">
        <v>7045</v>
      </c>
      <c r="B5001" s="13" t="s">
        <v>5587</v>
      </c>
      <c r="C5001" s="14" t="n">
        <v>46138</v>
      </c>
      <c r="D5001" s="15" t="n">
        <v>56.81</v>
      </c>
    </row>
    <row r="5002" customFormat="false" ht="15" hidden="false" customHeight="false" outlineLevel="0" collapsed="false">
      <c r="A5002" s="13" t="s">
        <v>7046</v>
      </c>
      <c r="B5002" s="13" t="s">
        <v>3729</v>
      </c>
      <c r="C5002" s="14" t="n">
        <v>46138</v>
      </c>
      <c r="D5002" s="15" t="n">
        <v>36.46</v>
      </c>
    </row>
    <row r="5003" customFormat="false" ht="15" hidden="false" customHeight="false" outlineLevel="0" collapsed="false">
      <c r="A5003" s="13" t="s">
        <v>7047</v>
      </c>
      <c r="B5003" s="13" t="s">
        <v>1635</v>
      </c>
      <c r="C5003" s="14" t="n">
        <v>46138</v>
      </c>
      <c r="D5003" s="15" t="n">
        <v>46.91</v>
      </c>
    </row>
    <row r="5004" customFormat="false" ht="15" hidden="false" customHeight="false" outlineLevel="0" collapsed="false">
      <c r="A5004" s="13" t="s">
        <v>7048</v>
      </c>
      <c r="B5004" s="13" t="s">
        <v>1238</v>
      </c>
      <c r="C5004" s="14" t="n">
        <v>46138</v>
      </c>
      <c r="D5004" s="15" t="n">
        <v>50.11</v>
      </c>
    </row>
    <row r="5005" customFormat="false" ht="15" hidden="false" customHeight="false" outlineLevel="0" collapsed="false">
      <c r="A5005" s="13" t="s">
        <v>7049</v>
      </c>
      <c r="B5005" s="13" t="s">
        <v>7050</v>
      </c>
      <c r="C5005" s="14" t="n">
        <v>46138</v>
      </c>
      <c r="D5005" s="15" t="n">
        <v>20.24</v>
      </c>
    </row>
    <row r="5006" customFormat="false" ht="15" hidden="false" customHeight="false" outlineLevel="0" collapsed="false">
      <c r="A5006" s="13" t="s">
        <v>7051</v>
      </c>
      <c r="B5006" s="13" t="s">
        <v>3445</v>
      </c>
      <c r="C5006" s="14" t="n">
        <v>46139</v>
      </c>
      <c r="D5006" s="15" t="n">
        <v>53.84</v>
      </c>
    </row>
    <row r="5007" customFormat="false" ht="15" hidden="false" customHeight="false" outlineLevel="0" collapsed="false">
      <c r="A5007" s="13" t="s">
        <v>7052</v>
      </c>
      <c r="B5007" s="13" t="s">
        <v>198</v>
      </c>
      <c r="C5007" s="14" t="n">
        <v>46139</v>
      </c>
      <c r="D5007" s="15" t="n">
        <v>51.5</v>
      </c>
    </row>
    <row r="5008" customFormat="false" ht="15" hidden="false" customHeight="false" outlineLevel="0" collapsed="false">
      <c r="A5008" s="13" t="s">
        <v>7053</v>
      </c>
      <c r="B5008" s="13" t="s">
        <v>4267</v>
      </c>
      <c r="C5008" s="14" t="n">
        <v>46139</v>
      </c>
      <c r="D5008" s="15" t="n">
        <v>32.09</v>
      </c>
    </row>
    <row r="5009" customFormat="false" ht="15" hidden="false" customHeight="false" outlineLevel="0" collapsed="false">
      <c r="A5009" s="13" t="s">
        <v>7054</v>
      </c>
      <c r="B5009" s="13" t="s">
        <v>7055</v>
      </c>
      <c r="C5009" s="14" t="n">
        <v>46139</v>
      </c>
      <c r="D5009" s="15" t="n">
        <v>15.69</v>
      </c>
    </row>
    <row r="5010" customFormat="false" ht="15" hidden="false" customHeight="false" outlineLevel="0" collapsed="false">
      <c r="A5010" s="13" t="s">
        <v>7056</v>
      </c>
      <c r="B5010" s="13" t="s">
        <v>3532</v>
      </c>
      <c r="C5010" s="14" t="n">
        <v>46139</v>
      </c>
      <c r="D5010" s="15" t="n">
        <v>49.58</v>
      </c>
    </row>
    <row r="5011" customFormat="false" ht="15" hidden="false" customHeight="false" outlineLevel="0" collapsed="false">
      <c r="A5011" s="13" t="s">
        <v>7057</v>
      </c>
      <c r="B5011" s="13" t="s">
        <v>7058</v>
      </c>
      <c r="C5011" s="14" t="n">
        <v>46139</v>
      </c>
      <c r="D5011" s="15" t="n">
        <v>47.85</v>
      </c>
    </row>
    <row r="5012" customFormat="false" ht="15" hidden="false" customHeight="false" outlineLevel="0" collapsed="false">
      <c r="A5012" s="13" t="s">
        <v>7059</v>
      </c>
      <c r="B5012" s="13" t="s">
        <v>543</v>
      </c>
      <c r="C5012" s="14" t="n">
        <v>46139</v>
      </c>
      <c r="D5012" s="15" t="n">
        <v>55.64</v>
      </c>
    </row>
    <row r="5013" customFormat="false" ht="15" hidden="false" customHeight="false" outlineLevel="0" collapsed="false">
      <c r="A5013" s="13" t="s">
        <v>7060</v>
      </c>
      <c r="B5013" s="13" t="s">
        <v>6425</v>
      </c>
      <c r="C5013" s="14" t="n">
        <v>46139</v>
      </c>
      <c r="D5013" s="15" t="n">
        <v>30.11</v>
      </c>
    </row>
    <row r="5014" customFormat="false" ht="15" hidden="false" customHeight="false" outlineLevel="0" collapsed="false">
      <c r="A5014" s="13" t="s">
        <v>7061</v>
      </c>
      <c r="B5014" s="13" t="s">
        <v>7062</v>
      </c>
      <c r="C5014" s="14" t="n">
        <v>46139</v>
      </c>
      <c r="D5014" s="15" t="n">
        <v>20.31</v>
      </c>
    </row>
    <row r="5015" customFormat="false" ht="15" hidden="false" customHeight="false" outlineLevel="0" collapsed="false">
      <c r="A5015" s="13" t="s">
        <v>7063</v>
      </c>
      <c r="B5015" s="13" t="s">
        <v>3025</v>
      </c>
      <c r="C5015" s="14" t="n">
        <v>46139</v>
      </c>
      <c r="D5015" s="15" t="n">
        <v>31.46</v>
      </c>
    </row>
    <row r="5016" customFormat="false" ht="15" hidden="false" customHeight="false" outlineLevel="0" collapsed="false">
      <c r="A5016" s="13" t="s">
        <v>7064</v>
      </c>
      <c r="B5016" s="13" t="s">
        <v>504</v>
      </c>
      <c r="C5016" s="14" t="n">
        <v>46139</v>
      </c>
      <c r="D5016" s="15" t="n">
        <v>52.67</v>
      </c>
    </row>
    <row r="5017" customFormat="false" ht="15" hidden="false" customHeight="false" outlineLevel="0" collapsed="false">
      <c r="A5017" s="13" t="s">
        <v>7065</v>
      </c>
      <c r="B5017" s="13" t="s">
        <v>899</v>
      </c>
      <c r="C5017" s="14" t="n">
        <v>46139</v>
      </c>
      <c r="D5017" s="15" t="n">
        <v>35.14</v>
      </c>
    </row>
    <row r="5018" customFormat="false" ht="15" hidden="false" customHeight="false" outlineLevel="0" collapsed="false">
      <c r="A5018" s="13" t="s">
        <v>7066</v>
      </c>
      <c r="B5018" s="13" t="s">
        <v>5714</v>
      </c>
      <c r="C5018" s="14" t="n">
        <v>46139</v>
      </c>
      <c r="D5018" s="15" t="n">
        <v>45.45</v>
      </c>
    </row>
    <row r="5019" customFormat="false" ht="15" hidden="false" customHeight="false" outlineLevel="0" collapsed="false">
      <c r="A5019" s="13" t="s">
        <v>7067</v>
      </c>
      <c r="B5019" s="13" t="s">
        <v>7068</v>
      </c>
      <c r="C5019" s="14" t="n">
        <v>46139</v>
      </c>
      <c r="D5019" s="15" t="n">
        <v>17.68</v>
      </c>
    </row>
    <row r="5020" customFormat="false" ht="15" hidden="false" customHeight="false" outlineLevel="0" collapsed="false">
      <c r="A5020" s="13" t="s">
        <v>7069</v>
      </c>
      <c r="B5020" s="13" t="s">
        <v>5010</v>
      </c>
      <c r="C5020" s="14" t="n">
        <v>46140</v>
      </c>
      <c r="D5020" s="15" t="n">
        <v>33.37</v>
      </c>
    </row>
    <row r="5021" customFormat="false" ht="15" hidden="false" customHeight="false" outlineLevel="0" collapsed="false">
      <c r="A5021" s="13" t="s">
        <v>7070</v>
      </c>
      <c r="B5021" s="13" t="s">
        <v>7071</v>
      </c>
      <c r="C5021" s="14" t="n">
        <v>46140</v>
      </c>
      <c r="D5021" s="15" t="n">
        <v>18.36</v>
      </c>
    </row>
    <row r="5022" customFormat="false" ht="15" hidden="false" customHeight="false" outlineLevel="0" collapsed="false">
      <c r="A5022" s="13" t="s">
        <v>7072</v>
      </c>
      <c r="B5022" s="13" t="s">
        <v>4862</v>
      </c>
      <c r="C5022" s="14" t="n">
        <v>46140</v>
      </c>
      <c r="D5022" s="15" t="n">
        <v>65.76</v>
      </c>
    </row>
    <row r="5023" customFormat="false" ht="15" hidden="false" customHeight="false" outlineLevel="0" collapsed="false">
      <c r="A5023" s="13" t="s">
        <v>7073</v>
      </c>
      <c r="B5023" s="13" t="s">
        <v>7074</v>
      </c>
      <c r="C5023" s="14" t="n">
        <v>46140</v>
      </c>
      <c r="D5023" s="15" t="n">
        <v>19.9</v>
      </c>
    </row>
    <row r="5024" customFormat="false" ht="15" hidden="false" customHeight="false" outlineLevel="0" collapsed="false">
      <c r="A5024" s="13" t="s">
        <v>7075</v>
      </c>
      <c r="B5024" s="13" t="s">
        <v>2199</v>
      </c>
      <c r="C5024" s="14" t="n">
        <v>46140</v>
      </c>
      <c r="D5024" s="15" t="n">
        <v>50.76</v>
      </c>
    </row>
    <row r="5025" customFormat="false" ht="15" hidden="false" customHeight="false" outlineLevel="0" collapsed="false">
      <c r="A5025" s="13" t="s">
        <v>7076</v>
      </c>
      <c r="B5025" s="13" t="s">
        <v>3120</v>
      </c>
      <c r="C5025" s="14" t="n">
        <v>46140</v>
      </c>
      <c r="D5025" s="15" t="n">
        <v>44.91</v>
      </c>
    </row>
    <row r="5026" customFormat="false" ht="15" hidden="false" customHeight="false" outlineLevel="0" collapsed="false">
      <c r="A5026" s="13" t="s">
        <v>7077</v>
      </c>
      <c r="B5026" s="13" t="s">
        <v>5332</v>
      </c>
      <c r="C5026" s="14" t="n">
        <v>46140</v>
      </c>
      <c r="D5026" s="15" t="n">
        <v>52.69</v>
      </c>
    </row>
    <row r="5027" customFormat="false" ht="15" hidden="false" customHeight="false" outlineLevel="0" collapsed="false">
      <c r="A5027" s="13" t="s">
        <v>7078</v>
      </c>
      <c r="B5027" s="13" t="s">
        <v>3501</v>
      </c>
      <c r="C5027" s="14" t="n">
        <v>46140</v>
      </c>
      <c r="D5027" s="15" t="n">
        <v>48.18</v>
      </c>
    </row>
    <row r="5028" customFormat="false" ht="15" hidden="false" customHeight="false" outlineLevel="0" collapsed="false">
      <c r="A5028" s="13" t="s">
        <v>7079</v>
      </c>
      <c r="B5028" s="13" t="s">
        <v>6870</v>
      </c>
      <c r="C5028" s="14" t="n">
        <v>46140</v>
      </c>
      <c r="D5028" s="15" t="n">
        <v>34.3</v>
      </c>
    </row>
    <row r="5029" customFormat="false" ht="15" hidden="false" customHeight="false" outlineLevel="0" collapsed="false">
      <c r="A5029" s="13" t="s">
        <v>7080</v>
      </c>
      <c r="B5029" s="13" t="s">
        <v>6421</v>
      </c>
      <c r="C5029" s="14" t="n">
        <v>46141</v>
      </c>
      <c r="D5029" s="15" t="n">
        <v>75.93</v>
      </c>
    </row>
    <row r="5030" customFormat="false" ht="15" hidden="false" customHeight="false" outlineLevel="0" collapsed="false">
      <c r="A5030" s="13" t="s">
        <v>7081</v>
      </c>
      <c r="B5030" s="13" t="s">
        <v>7082</v>
      </c>
      <c r="C5030" s="14" t="n">
        <v>46141</v>
      </c>
      <c r="D5030" s="15" t="n">
        <v>37.59</v>
      </c>
    </row>
    <row r="5031" customFormat="false" ht="15" hidden="false" customHeight="false" outlineLevel="0" collapsed="false">
      <c r="A5031" s="13" t="s">
        <v>7083</v>
      </c>
      <c r="B5031" s="13" t="s">
        <v>4714</v>
      </c>
      <c r="C5031" s="14" t="n">
        <v>46141</v>
      </c>
      <c r="D5031" s="15" t="n">
        <v>19.64</v>
      </c>
    </row>
    <row r="5032" customFormat="false" ht="15" hidden="false" customHeight="false" outlineLevel="0" collapsed="false">
      <c r="A5032" s="13" t="s">
        <v>7084</v>
      </c>
      <c r="B5032" s="13" t="s">
        <v>2657</v>
      </c>
      <c r="C5032" s="14" t="n">
        <v>46141</v>
      </c>
      <c r="D5032" s="15" t="n">
        <v>46.58</v>
      </c>
    </row>
    <row r="5033" customFormat="false" ht="15" hidden="false" customHeight="false" outlineLevel="0" collapsed="false">
      <c r="A5033" s="13" t="s">
        <v>7085</v>
      </c>
      <c r="B5033" s="13" t="s">
        <v>7086</v>
      </c>
      <c r="C5033" s="14" t="n">
        <v>46141</v>
      </c>
      <c r="D5033" s="15" t="n">
        <v>48.97</v>
      </c>
    </row>
    <row r="5034" customFormat="false" ht="15" hidden="false" customHeight="false" outlineLevel="0" collapsed="false">
      <c r="A5034" s="13" t="s">
        <v>7087</v>
      </c>
      <c r="B5034" s="13" t="s">
        <v>5913</v>
      </c>
      <c r="C5034" s="14" t="n">
        <v>46141</v>
      </c>
      <c r="D5034" s="15" t="n">
        <v>24.4</v>
      </c>
    </row>
    <row r="5035" customFormat="false" ht="15" hidden="false" customHeight="false" outlineLevel="0" collapsed="false">
      <c r="A5035" s="13" t="s">
        <v>7088</v>
      </c>
      <c r="B5035" s="13" t="s">
        <v>7089</v>
      </c>
      <c r="C5035" s="14" t="n">
        <v>46141</v>
      </c>
      <c r="D5035" s="15" t="n">
        <v>29.48</v>
      </c>
    </row>
    <row r="5036" customFormat="false" ht="15" hidden="false" customHeight="false" outlineLevel="0" collapsed="false">
      <c r="A5036" s="13" t="s">
        <v>7090</v>
      </c>
      <c r="B5036" s="13" t="s">
        <v>7091</v>
      </c>
      <c r="C5036" s="14" t="n">
        <v>46141</v>
      </c>
      <c r="D5036" s="15" t="n">
        <v>16.99</v>
      </c>
    </row>
    <row r="5037" customFormat="false" ht="15" hidden="false" customHeight="false" outlineLevel="0" collapsed="false">
      <c r="A5037" s="13" t="s">
        <v>7092</v>
      </c>
      <c r="B5037" s="13" t="s">
        <v>7093</v>
      </c>
      <c r="C5037" s="14" t="n">
        <v>46142</v>
      </c>
      <c r="D5037" s="15" t="n">
        <v>45.48</v>
      </c>
    </row>
    <row r="5038" customFormat="false" ht="15" hidden="false" customHeight="false" outlineLevel="0" collapsed="false">
      <c r="A5038" s="13" t="s">
        <v>7094</v>
      </c>
      <c r="B5038" s="13" t="s">
        <v>6663</v>
      </c>
      <c r="C5038" s="14" t="n">
        <v>46142</v>
      </c>
      <c r="D5038" s="15" t="n">
        <v>38.89</v>
      </c>
    </row>
    <row r="5039" customFormat="false" ht="15" hidden="false" customHeight="false" outlineLevel="0" collapsed="false">
      <c r="A5039" s="13" t="s">
        <v>7095</v>
      </c>
      <c r="B5039" s="13" t="s">
        <v>7096</v>
      </c>
      <c r="C5039" s="14" t="n">
        <v>46142</v>
      </c>
      <c r="D5039" s="15" t="n">
        <v>38.19</v>
      </c>
    </row>
    <row r="5040" customFormat="false" ht="15" hidden="false" customHeight="false" outlineLevel="0" collapsed="false">
      <c r="A5040" s="13" t="s">
        <v>7097</v>
      </c>
      <c r="B5040" s="13" t="s">
        <v>824</v>
      </c>
      <c r="C5040" s="14" t="n">
        <v>46142</v>
      </c>
      <c r="D5040" s="15" t="n">
        <v>49.88</v>
      </c>
    </row>
    <row r="5041" customFormat="false" ht="15" hidden="false" customHeight="false" outlineLevel="0" collapsed="false">
      <c r="A5041" s="13" t="s">
        <v>7098</v>
      </c>
      <c r="B5041" s="13" t="s">
        <v>360</v>
      </c>
      <c r="C5041" s="14" t="n">
        <v>46142</v>
      </c>
      <c r="D5041" s="15" t="n">
        <v>37.95</v>
      </c>
    </row>
    <row r="5042" customFormat="false" ht="15" hidden="false" customHeight="false" outlineLevel="0" collapsed="false">
      <c r="A5042" s="13" t="s">
        <v>7099</v>
      </c>
      <c r="B5042" s="13" t="s">
        <v>144</v>
      </c>
      <c r="C5042" s="14" t="n">
        <v>46142</v>
      </c>
      <c r="D5042" s="15" t="n">
        <v>29.92</v>
      </c>
    </row>
    <row r="5043" customFormat="false" ht="15" hidden="false" customHeight="false" outlineLevel="0" collapsed="false">
      <c r="A5043" s="13" t="s">
        <v>7100</v>
      </c>
      <c r="B5043" s="13" t="s">
        <v>5471</v>
      </c>
      <c r="C5043" s="14" t="n">
        <v>46142</v>
      </c>
      <c r="D5043" s="15" t="n">
        <v>22.54</v>
      </c>
    </row>
    <row r="5044" customFormat="false" ht="15" hidden="false" customHeight="false" outlineLevel="0" collapsed="false">
      <c r="A5044" s="13" t="s">
        <v>7101</v>
      </c>
      <c r="B5044" s="13" t="s">
        <v>5993</v>
      </c>
      <c r="C5044" s="14" t="n">
        <v>46142</v>
      </c>
      <c r="D5044" s="15" t="n">
        <v>58.2</v>
      </c>
    </row>
    <row r="5045" customFormat="false" ht="15" hidden="false" customHeight="false" outlineLevel="0" collapsed="false">
      <c r="A5045" s="13" t="s">
        <v>7102</v>
      </c>
      <c r="B5045" s="13" t="s">
        <v>5667</v>
      </c>
      <c r="C5045" s="14" t="n">
        <v>46142</v>
      </c>
      <c r="D5045" s="15" t="n">
        <v>43.52</v>
      </c>
    </row>
    <row r="5046" customFormat="false" ht="15" hidden="false" customHeight="false" outlineLevel="0" collapsed="false">
      <c r="A5046" s="13" t="s">
        <v>7103</v>
      </c>
      <c r="B5046" s="13" t="s">
        <v>2059</v>
      </c>
      <c r="C5046" s="14" t="n">
        <v>46142</v>
      </c>
      <c r="D5046" s="15" t="n">
        <v>53.38</v>
      </c>
    </row>
    <row r="5047" customFormat="false" ht="15" hidden="false" customHeight="false" outlineLevel="0" collapsed="false">
      <c r="A5047" s="13" t="s">
        <v>7104</v>
      </c>
      <c r="B5047" s="13" t="s">
        <v>5773</v>
      </c>
      <c r="C5047" s="14" t="n">
        <v>46143</v>
      </c>
      <c r="D5047" s="15" t="n">
        <v>20.24</v>
      </c>
    </row>
    <row r="5048" customFormat="false" ht="15" hidden="false" customHeight="false" outlineLevel="0" collapsed="false">
      <c r="A5048" s="13" t="s">
        <v>7105</v>
      </c>
      <c r="B5048" s="13" t="s">
        <v>7106</v>
      </c>
      <c r="C5048" s="14" t="n">
        <v>46143</v>
      </c>
      <c r="D5048" s="15" t="n">
        <v>32.4</v>
      </c>
    </row>
    <row r="5049" customFormat="false" ht="15" hidden="false" customHeight="false" outlineLevel="0" collapsed="false">
      <c r="A5049" s="13" t="s">
        <v>7107</v>
      </c>
      <c r="B5049" s="13" t="s">
        <v>174</v>
      </c>
      <c r="C5049" s="14" t="n">
        <v>46143</v>
      </c>
      <c r="D5049" s="15" t="n">
        <v>46.27</v>
      </c>
    </row>
    <row r="5050" customFormat="false" ht="15" hidden="false" customHeight="false" outlineLevel="0" collapsed="false">
      <c r="A5050" s="13" t="s">
        <v>7108</v>
      </c>
      <c r="B5050" s="13" t="s">
        <v>4790</v>
      </c>
      <c r="C5050" s="14" t="n">
        <v>46143</v>
      </c>
      <c r="D5050" s="15" t="n">
        <v>112.64</v>
      </c>
    </row>
    <row r="5051" customFormat="false" ht="15" hidden="false" customHeight="false" outlineLevel="0" collapsed="false">
      <c r="A5051" s="13" t="s">
        <v>7109</v>
      </c>
      <c r="B5051" s="13" t="s">
        <v>3486</v>
      </c>
      <c r="C5051" s="14" t="n">
        <v>46143</v>
      </c>
      <c r="D5051" s="15" t="n">
        <v>41.85</v>
      </c>
    </row>
    <row r="5052" customFormat="false" ht="15" hidden="false" customHeight="false" outlineLevel="0" collapsed="false">
      <c r="A5052" s="13" t="s">
        <v>7110</v>
      </c>
      <c r="B5052" s="13" t="s">
        <v>4246</v>
      </c>
      <c r="C5052" s="14" t="n">
        <v>46143</v>
      </c>
      <c r="D5052" s="15" t="n">
        <v>54.22</v>
      </c>
    </row>
    <row r="5053" customFormat="false" ht="15" hidden="false" customHeight="false" outlineLevel="0" collapsed="false">
      <c r="A5053" s="13" t="s">
        <v>7111</v>
      </c>
      <c r="B5053" s="13" t="s">
        <v>3832</v>
      </c>
      <c r="C5053" s="14" t="n">
        <v>46143</v>
      </c>
      <c r="D5053" s="15" t="n">
        <v>41.91</v>
      </c>
    </row>
    <row r="5054" customFormat="false" ht="15" hidden="false" customHeight="false" outlineLevel="0" collapsed="false">
      <c r="A5054" s="13" t="s">
        <v>7112</v>
      </c>
      <c r="B5054" s="13" t="s">
        <v>548</v>
      </c>
      <c r="C5054" s="14" t="n">
        <v>46143</v>
      </c>
      <c r="D5054" s="15" t="n">
        <v>41.2</v>
      </c>
    </row>
    <row r="5055" customFormat="false" ht="15" hidden="false" customHeight="false" outlineLevel="0" collapsed="false">
      <c r="A5055" s="13" t="s">
        <v>7113</v>
      </c>
      <c r="B5055" s="13" t="s">
        <v>400</v>
      </c>
      <c r="C5055" s="14" t="n">
        <v>46144</v>
      </c>
      <c r="D5055" s="15" t="n">
        <v>54.68</v>
      </c>
    </row>
    <row r="5056" customFormat="false" ht="15" hidden="false" customHeight="false" outlineLevel="0" collapsed="false">
      <c r="A5056" s="13" t="s">
        <v>7114</v>
      </c>
      <c r="B5056" s="13" t="s">
        <v>5957</v>
      </c>
      <c r="C5056" s="14" t="n">
        <v>46144</v>
      </c>
      <c r="D5056" s="15" t="n">
        <v>92.28</v>
      </c>
    </row>
    <row r="5057" customFormat="false" ht="15" hidden="false" customHeight="false" outlineLevel="0" collapsed="false">
      <c r="A5057" s="13" t="s">
        <v>7115</v>
      </c>
      <c r="B5057" s="13" t="s">
        <v>7116</v>
      </c>
      <c r="C5057" s="14" t="n">
        <v>46144</v>
      </c>
      <c r="D5057" s="15" t="n">
        <v>15.95</v>
      </c>
    </row>
    <row r="5058" customFormat="false" ht="15" hidden="false" customHeight="false" outlineLevel="0" collapsed="false">
      <c r="A5058" s="13" t="s">
        <v>7117</v>
      </c>
      <c r="B5058" s="13" t="s">
        <v>7118</v>
      </c>
      <c r="C5058" s="14" t="n">
        <v>46144</v>
      </c>
      <c r="D5058" s="15" t="n">
        <v>27.67</v>
      </c>
    </row>
    <row r="5059" customFormat="false" ht="15" hidden="false" customHeight="false" outlineLevel="0" collapsed="false">
      <c r="A5059" s="13" t="s">
        <v>7119</v>
      </c>
      <c r="B5059" s="13" t="s">
        <v>1116</v>
      </c>
      <c r="C5059" s="14" t="n">
        <v>46144</v>
      </c>
      <c r="D5059" s="15" t="n">
        <v>64.77</v>
      </c>
    </row>
    <row r="5060" customFormat="false" ht="15" hidden="false" customHeight="false" outlineLevel="0" collapsed="false">
      <c r="A5060" s="13" t="s">
        <v>7120</v>
      </c>
      <c r="B5060" s="13" t="s">
        <v>4389</v>
      </c>
      <c r="C5060" s="14" t="n">
        <v>46144</v>
      </c>
      <c r="D5060" s="15" t="n">
        <v>81.69</v>
      </c>
    </row>
    <row r="5061" customFormat="false" ht="15" hidden="false" customHeight="false" outlineLevel="0" collapsed="false">
      <c r="A5061" s="13" t="s">
        <v>7121</v>
      </c>
      <c r="B5061" s="13" t="s">
        <v>7122</v>
      </c>
      <c r="C5061" s="14" t="n">
        <v>46144</v>
      </c>
      <c r="D5061" s="15" t="n">
        <v>14.7</v>
      </c>
    </row>
    <row r="5062" customFormat="false" ht="15" hidden="false" customHeight="false" outlineLevel="0" collapsed="false">
      <c r="A5062" s="13" t="s">
        <v>7123</v>
      </c>
      <c r="B5062" s="13" t="s">
        <v>1739</v>
      </c>
      <c r="C5062" s="14" t="n">
        <v>46144</v>
      </c>
      <c r="D5062" s="15" t="n">
        <v>26.83</v>
      </c>
    </row>
    <row r="5063" customFormat="false" ht="15" hidden="false" customHeight="false" outlineLevel="0" collapsed="false">
      <c r="A5063" s="13" t="s">
        <v>7124</v>
      </c>
      <c r="B5063" s="13" t="s">
        <v>3190</v>
      </c>
      <c r="C5063" s="14" t="n">
        <v>46144</v>
      </c>
      <c r="D5063" s="15" t="n">
        <v>37.88</v>
      </c>
    </row>
    <row r="5064" customFormat="false" ht="15" hidden="false" customHeight="false" outlineLevel="0" collapsed="false">
      <c r="A5064" s="13" t="s">
        <v>7125</v>
      </c>
      <c r="B5064" s="13" t="s">
        <v>7126</v>
      </c>
      <c r="C5064" s="14" t="n">
        <v>46144</v>
      </c>
      <c r="D5064" s="15" t="n">
        <v>17.96</v>
      </c>
    </row>
    <row r="5065" customFormat="false" ht="15" hidden="false" customHeight="false" outlineLevel="0" collapsed="false">
      <c r="A5065" s="13" t="s">
        <v>7127</v>
      </c>
      <c r="B5065" s="13" t="s">
        <v>7128</v>
      </c>
      <c r="C5065" s="14" t="n">
        <v>46145</v>
      </c>
      <c r="D5065" s="15" t="n">
        <v>31.94</v>
      </c>
    </row>
    <row r="5066" customFormat="false" ht="15" hidden="false" customHeight="false" outlineLevel="0" collapsed="false">
      <c r="A5066" s="13" t="s">
        <v>7129</v>
      </c>
      <c r="B5066" s="13" t="s">
        <v>7130</v>
      </c>
      <c r="C5066" s="14" t="n">
        <v>46145</v>
      </c>
      <c r="D5066" s="15" t="n">
        <v>41.86</v>
      </c>
    </row>
    <row r="5067" customFormat="false" ht="15" hidden="false" customHeight="false" outlineLevel="0" collapsed="false">
      <c r="A5067" s="13" t="s">
        <v>7131</v>
      </c>
      <c r="B5067" s="13" t="s">
        <v>6245</v>
      </c>
      <c r="C5067" s="14" t="n">
        <v>46145</v>
      </c>
      <c r="D5067" s="15" t="n">
        <v>60.35</v>
      </c>
    </row>
    <row r="5068" customFormat="false" ht="15" hidden="false" customHeight="false" outlineLevel="0" collapsed="false">
      <c r="A5068" s="13" t="s">
        <v>7132</v>
      </c>
      <c r="B5068" s="13" t="s">
        <v>818</v>
      </c>
      <c r="C5068" s="14" t="n">
        <v>46145</v>
      </c>
      <c r="D5068" s="15" t="n">
        <v>63.44</v>
      </c>
    </row>
    <row r="5069" customFormat="false" ht="15" hidden="false" customHeight="false" outlineLevel="0" collapsed="false">
      <c r="A5069" s="13" t="s">
        <v>7133</v>
      </c>
      <c r="B5069" s="13" t="s">
        <v>5355</v>
      </c>
      <c r="C5069" s="14" t="n">
        <v>46145</v>
      </c>
      <c r="D5069" s="15" t="n">
        <v>74.22</v>
      </c>
    </row>
    <row r="5070" customFormat="false" ht="15" hidden="false" customHeight="false" outlineLevel="0" collapsed="false">
      <c r="A5070" s="13" t="s">
        <v>7134</v>
      </c>
      <c r="B5070" s="13" t="s">
        <v>5462</v>
      </c>
      <c r="C5070" s="14" t="n">
        <v>46145</v>
      </c>
      <c r="D5070" s="15" t="n">
        <v>64.66</v>
      </c>
    </row>
    <row r="5071" customFormat="false" ht="15" hidden="false" customHeight="false" outlineLevel="0" collapsed="false">
      <c r="A5071" s="13" t="s">
        <v>7135</v>
      </c>
      <c r="B5071" s="13" t="s">
        <v>3254</v>
      </c>
      <c r="C5071" s="14" t="n">
        <v>46145</v>
      </c>
      <c r="D5071" s="15" t="n">
        <v>43.49</v>
      </c>
    </row>
    <row r="5072" customFormat="false" ht="15" hidden="false" customHeight="false" outlineLevel="0" collapsed="false">
      <c r="A5072" s="13" t="s">
        <v>7136</v>
      </c>
      <c r="B5072" s="13" t="s">
        <v>7137</v>
      </c>
      <c r="C5072" s="14" t="n">
        <v>46145</v>
      </c>
      <c r="D5072" s="15" t="n">
        <v>21.18</v>
      </c>
    </row>
    <row r="5073" customFormat="false" ht="15" hidden="false" customHeight="false" outlineLevel="0" collapsed="false">
      <c r="A5073" s="13" t="s">
        <v>7138</v>
      </c>
      <c r="B5073" s="13" t="s">
        <v>2786</v>
      </c>
      <c r="C5073" s="14" t="n">
        <v>46145</v>
      </c>
      <c r="D5073" s="15" t="n">
        <v>78</v>
      </c>
    </row>
    <row r="5074" customFormat="false" ht="15" hidden="false" customHeight="false" outlineLevel="0" collapsed="false">
      <c r="A5074" s="13" t="s">
        <v>7139</v>
      </c>
      <c r="B5074" s="13" t="s">
        <v>7140</v>
      </c>
      <c r="C5074" s="14" t="n">
        <v>46145</v>
      </c>
      <c r="D5074" s="15" t="n">
        <v>25.01</v>
      </c>
    </row>
    <row r="5075" customFormat="false" ht="15" hidden="false" customHeight="false" outlineLevel="0" collapsed="false">
      <c r="A5075" s="13" t="s">
        <v>7141</v>
      </c>
      <c r="B5075" s="13" t="s">
        <v>7142</v>
      </c>
      <c r="C5075" s="14" t="n">
        <v>46145</v>
      </c>
      <c r="D5075" s="15" t="n">
        <v>28.26</v>
      </c>
    </row>
    <row r="5076" customFormat="false" ht="15" hidden="false" customHeight="false" outlineLevel="0" collapsed="false">
      <c r="A5076" s="13" t="s">
        <v>7143</v>
      </c>
      <c r="B5076" s="13" t="s">
        <v>3886</v>
      </c>
      <c r="C5076" s="14" t="n">
        <v>46146</v>
      </c>
      <c r="D5076" s="15" t="n">
        <v>29.09</v>
      </c>
    </row>
    <row r="5077" customFormat="false" ht="15" hidden="false" customHeight="false" outlineLevel="0" collapsed="false">
      <c r="A5077" s="13" t="s">
        <v>7144</v>
      </c>
      <c r="B5077" s="13" t="s">
        <v>3999</v>
      </c>
      <c r="C5077" s="14" t="n">
        <v>46146</v>
      </c>
      <c r="D5077" s="15" t="n">
        <v>118</v>
      </c>
    </row>
    <row r="5078" customFormat="false" ht="15" hidden="false" customHeight="false" outlineLevel="0" collapsed="false">
      <c r="A5078" s="13" t="s">
        <v>7145</v>
      </c>
      <c r="B5078" s="13" t="s">
        <v>5725</v>
      </c>
      <c r="C5078" s="14" t="n">
        <v>46146</v>
      </c>
      <c r="D5078" s="15" t="n">
        <v>52.04</v>
      </c>
    </row>
    <row r="5079" customFormat="false" ht="15" hidden="false" customHeight="false" outlineLevel="0" collapsed="false">
      <c r="A5079" s="13" t="s">
        <v>7146</v>
      </c>
      <c r="B5079" s="13" t="s">
        <v>7147</v>
      </c>
      <c r="C5079" s="14" t="n">
        <v>46146</v>
      </c>
      <c r="D5079" s="15" t="n">
        <v>27.91</v>
      </c>
    </row>
    <row r="5080" customFormat="false" ht="15" hidden="false" customHeight="false" outlineLevel="0" collapsed="false">
      <c r="A5080" s="13" t="s">
        <v>7148</v>
      </c>
      <c r="B5080" s="13" t="s">
        <v>1616</v>
      </c>
      <c r="C5080" s="14" t="n">
        <v>46146</v>
      </c>
      <c r="D5080" s="15" t="n">
        <v>46.35</v>
      </c>
    </row>
    <row r="5081" customFormat="false" ht="15" hidden="false" customHeight="false" outlineLevel="0" collapsed="false">
      <c r="A5081" s="13" t="s">
        <v>7149</v>
      </c>
      <c r="B5081" s="13" t="s">
        <v>4853</v>
      </c>
      <c r="C5081" s="14" t="n">
        <v>46146</v>
      </c>
      <c r="D5081" s="15" t="n">
        <v>34.41</v>
      </c>
    </row>
    <row r="5082" customFormat="false" ht="15" hidden="false" customHeight="false" outlineLevel="0" collapsed="false">
      <c r="A5082" s="13" t="s">
        <v>7150</v>
      </c>
      <c r="B5082" s="13" t="s">
        <v>5437</v>
      </c>
      <c r="C5082" s="14" t="n">
        <v>46146</v>
      </c>
      <c r="D5082" s="15" t="n">
        <v>48.97</v>
      </c>
    </row>
    <row r="5083" customFormat="false" ht="15" hidden="false" customHeight="false" outlineLevel="0" collapsed="false">
      <c r="A5083" s="13" t="s">
        <v>7151</v>
      </c>
      <c r="B5083" s="13" t="s">
        <v>3615</v>
      </c>
      <c r="C5083" s="14" t="n">
        <v>46146</v>
      </c>
      <c r="D5083" s="15" t="n">
        <v>42.91</v>
      </c>
    </row>
    <row r="5084" customFormat="false" ht="15" hidden="false" customHeight="false" outlineLevel="0" collapsed="false">
      <c r="A5084" s="13" t="s">
        <v>7152</v>
      </c>
      <c r="B5084" s="13" t="s">
        <v>3401</v>
      </c>
      <c r="C5084" s="14" t="n">
        <v>46146</v>
      </c>
      <c r="D5084" s="15" t="n">
        <v>49.28</v>
      </c>
    </row>
    <row r="5085" customFormat="false" ht="15" hidden="false" customHeight="false" outlineLevel="0" collapsed="false">
      <c r="A5085" s="13" t="s">
        <v>7153</v>
      </c>
      <c r="B5085" s="13" t="s">
        <v>5476</v>
      </c>
      <c r="C5085" s="14" t="n">
        <v>46146</v>
      </c>
      <c r="D5085" s="15" t="n">
        <v>47.85</v>
      </c>
    </row>
    <row r="5086" customFormat="false" ht="15" hidden="false" customHeight="false" outlineLevel="0" collapsed="false">
      <c r="A5086" s="13" t="s">
        <v>7154</v>
      </c>
      <c r="B5086" s="13" t="s">
        <v>3593</v>
      </c>
      <c r="C5086" s="14" t="n">
        <v>46146</v>
      </c>
      <c r="D5086" s="15" t="n">
        <v>40.41</v>
      </c>
    </row>
    <row r="5087" customFormat="false" ht="15" hidden="false" customHeight="false" outlineLevel="0" collapsed="false">
      <c r="A5087" s="13" t="s">
        <v>7155</v>
      </c>
      <c r="B5087" s="13" t="s">
        <v>2937</v>
      </c>
      <c r="C5087" s="14" t="n">
        <v>46147</v>
      </c>
      <c r="D5087" s="15" t="n">
        <v>49.89</v>
      </c>
    </row>
    <row r="5088" customFormat="false" ht="15" hidden="false" customHeight="false" outlineLevel="0" collapsed="false">
      <c r="A5088" s="13" t="s">
        <v>7156</v>
      </c>
      <c r="B5088" s="13" t="s">
        <v>1907</v>
      </c>
      <c r="C5088" s="14" t="n">
        <v>46147</v>
      </c>
      <c r="D5088" s="15" t="n">
        <v>26.63</v>
      </c>
    </row>
    <row r="5089" customFormat="false" ht="15" hidden="false" customHeight="false" outlineLevel="0" collapsed="false">
      <c r="A5089" s="13" t="s">
        <v>7157</v>
      </c>
      <c r="B5089" s="13" t="s">
        <v>5188</v>
      </c>
      <c r="C5089" s="14" t="n">
        <v>46148</v>
      </c>
      <c r="D5089" s="15" t="n">
        <v>89.41</v>
      </c>
    </row>
    <row r="5090" customFormat="false" ht="15" hidden="false" customHeight="false" outlineLevel="0" collapsed="false">
      <c r="A5090" s="13" t="s">
        <v>7158</v>
      </c>
      <c r="B5090" s="13" t="s">
        <v>1938</v>
      </c>
      <c r="C5090" s="14" t="n">
        <v>46148</v>
      </c>
      <c r="D5090" s="15" t="n">
        <v>34.49</v>
      </c>
    </row>
    <row r="5091" customFormat="false" ht="15" hidden="false" customHeight="false" outlineLevel="0" collapsed="false">
      <c r="A5091" s="13" t="s">
        <v>7159</v>
      </c>
      <c r="B5091" s="13" t="s">
        <v>2850</v>
      </c>
      <c r="C5091" s="14" t="n">
        <v>46148</v>
      </c>
      <c r="D5091" s="15" t="n">
        <v>27.01</v>
      </c>
    </row>
    <row r="5092" customFormat="false" ht="15" hidden="false" customHeight="false" outlineLevel="0" collapsed="false">
      <c r="A5092" s="13" t="s">
        <v>7160</v>
      </c>
      <c r="B5092" s="13" t="s">
        <v>227</v>
      </c>
      <c r="C5092" s="14" t="n">
        <v>46148</v>
      </c>
      <c r="D5092" s="15" t="n">
        <v>21.03</v>
      </c>
    </row>
    <row r="5093" customFormat="false" ht="15" hidden="false" customHeight="false" outlineLevel="0" collapsed="false">
      <c r="A5093" s="13" t="s">
        <v>7161</v>
      </c>
      <c r="B5093" s="13" t="s">
        <v>3079</v>
      </c>
      <c r="C5093" s="14" t="n">
        <v>46148</v>
      </c>
      <c r="D5093" s="15" t="n">
        <v>57.25</v>
      </c>
    </row>
    <row r="5094" customFormat="false" ht="15" hidden="false" customHeight="false" outlineLevel="0" collapsed="false">
      <c r="A5094" s="13" t="s">
        <v>7162</v>
      </c>
      <c r="B5094" s="13" t="s">
        <v>1842</v>
      </c>
      <c r="C5094" s="14" t="n">
        <v>46148</v>
      </c>
      <c r="D5094" s="15" t="n">
        <v>26.68</v>
      </c>
    </row>
    <row r="5095" customFormat="false" ht="15" hidden="false" customHeight="false" outlineLevel="0" collapsed="false">
      <c r="A5095" s="13" t="s">
        <v>7163</v>
      </c>
      <c r="B5095" s="13" t="s">
        <v>7164</v>
      </c>
      <c r="C5095" s="14" t="n">
        <v>46148</v>
      </c>
      <c r="D5095" s="15" t="n">
        <v>34.94</v>
      </c>
    </row>
    <row r="5096" customFormat="false" ht="15" hidden="false" customHeight="false" outlineLevel="0" collapsed="false">
      <c r="A5096" s="13" t="s">
        <v>7165</v>
      </c>
      <c r="B5096" s="13" t="s">
        <v>138</v>
      </c>
      <c r="C5096" s="14" t="n">
        <v>46148</v>
      </c>
      <c r="D5096" s="15" t="n">
        <v>44.13</v>
      </c>
    </row>
    <row r="5097" customFormat="false" ht="15" hidden="false" customHeight="false" outlineLevel="0" collapsed="false">
      <c r="A5097" s="13" t="s">
        <v>7166</v>
      </c>
      <c r="B5097" s="13" t="s">
        <v>1595</v>
      </c>
      <c r="C5097" s="14" t="n">
        <v>46148</v>
      </c>
      <c r="D5097" s="15" t="n">
        <v>37.51</v>
      </c>
    </row>
    <row r="5098" customFormat="false" ht="15" hidden="false" customHeight="false" outlineLevel="0" collapsed="false">
      <c r="A5098" s="13" t="s">
        <v>7167</v>
      </c>
      <c r="B5098" s="13" t="s">
        <v>7168</v>
      </c>
      <c r="C5098" s="14" t="n">
        <v>46148</v>
      </c>
      <c r="D5098" s="15" t="n">
        <v>21.28</v>
      </c>
    </row>
    <row r="5099" customFormat="false" ht="15" hidden="false" customHeight="false" outlineLevel="0" collapsed="false">
      <c r="A5099" s="13" t="s">
        <v>7169</v>
      </c>
      <c r="B5099" s="13" t="s">
        <v>7170</v>
      </c>
      <c r="C5099" s="14" t="n">
        <v>46148</v>
      </c>
      <c r="D5099" s="15" t="n">
        <v>19.3</v>
      </c>
    </row>
    <row r="5100" customFormat="false" ht="15" hidden="false" customHeight="false" outlineLevel="0" collapsed="false">
      <c r="A5100" s="13" t="s">
        <v>7171</v>
      </c>
      <c r="B5100" s="13" t="s">
        <v>5629</v>
      </c>
      <c r="C5100" s="14" t="n">
        <v>46148</v>
      </c>
      <c r="D5100" s="15" t="n">
        <v>45.88</v>
      </c>
    </row>
    <row r="5101" customFormat="false" ht="15" hidden="false" customHeight="false" outlineLevel="0" collapsed="false">
      <c r="A5101" s="13" t="s">
        <v>7172</v>
      </c>
      <c r="B5101" s="13" t="s">
        <v>682</v>
      </c>
      <c r="C5101" s="14" t="n">
        <v>46149</v>
      </c>
      <c r="D5101" s="15" t="n">
        <v>39.77</v>
      </c>
    </row>
    <row r="5102" customFormat="false" ht="15" hidden="false" customHeight="false" outlineLevel="0" collapsed="false">
      <c r="A5102" s="13" t="s">
        <v>7173</v>
      </c>
      <c r="B5102" s="13" t="s">
        <v>6427</v>
      </c>
      <c r="C5102" s="14" t="n">
        <v>46149</v>
      </c>
      <c r="D5102" s="15" t="n">
        <v>59.76</v>
      </c>
    </row>
    <row r="5103" customFormat="false" ht="15" hidden="false" customHeight="false" outlineLevel="0" collapsed="false">
      <c r="A5103" s="13" t="s">
        <v>7174</v>
      </c>
      <c r="B5103" s="13" t="s">
        <v>1867</v>
      </c>
      <c r="C5103" s="14" t="n">
        <v>46149</v>
      </c>
      <c r="D5103" s="15" t="n">
        <v>44.19</v>
      </c>
    </row>
    <row r="5104" customFormat="false" ht="15" hidden="false" customHeight="false" outlineLevel="0" collapsed="false">
      <c r="A5104" s="13" t="s">
        <v>7175</v>
      </c>
      <c r="B5104" s="13" t="s">
        <v>2992</v>
      </c>
      <c r="C5104" s="14" t="n">
        <v>46149</v>
      </c>
      <c r="D5104" s="15" t="n">
        <v>15.84</v>
      </c>
    </row>
    <row r="5105" customFormat="false" ht="15" hidden="false" customHeight="false" outlineLevel="0" collapsed="false">
      <c r="A5105" s="13" t="s">
        <v>7176</v>
      </c>
      <c r="B5105" s="13" t="s">
        <v>5083</v>
      </c>
      <c r="C5105" s="14" t="n">
        <v>46149</v>
      </c>
      <c r="D5105" s="15" t="n">
        <v>70.63</v>
      </c>
    </row>
    <row r="5106" customFormat="false" ht="15" hidden="false" customHeight="false" outlineLevel="0" collapsed="false">
      <c r="A5106" s="13" t="s">
        <v>7177</v>
      </c>
      <c r="B5106" s="13" t="s">
        <v>5904</v>
      </c>
      <c r="C5106" s="14" t="n">
        <v>46149</v>
      </c>
      <c r="D5106" s="15" t="n">
        <v>15.49</v>
      </c>
    </row>
    <row r="5107" customFormat="false" ht="15" hidden="false" customHeight="false" outlineLevel="0" collapsed="false">
      <c r="A5107" s="13" t="s">
        <v>7178</v>
      </c>
      <c r="B5107" s="13" t="s">
        <v>3907</v>
      </c>
      <c r="C5107" s="14" t="n">
        <v>46149</v>
      </c>
      <c r="D5107" s="15" t="n">
        <v>69.79</v>
      </c>
    </row>
    <row r="5108" customFormat="false" ht="15" hidden="false" customHeight="false" outlineLevel="0" collapsed="false">
      <c r="A5108" s="13" t="s">
        <v>7179</v>
      </c>
      <c r="B5108" s="13" t="s">
        <v>3634</v>
      </c>
      <c r="C5108" s="14" t="n">
        <v>46150</v>
      </c>
      <c r="D5108" s="15" t="n">
        <v>25.48</v>
      </c>
    </row>
    <row r="5109" customFormat="false" ht="15" hidden="false" customHeight="false" outlineLevel="0" collapsed="false">
      <c r="A5109" s="13" t="s">
        <v>7180</v>
      </c>
      <c r="B5109" s="13" t="s">
        <v>3917</v>
      </c>
      <c r="C5109" s="14" t="n">
        <v>46150</v>
      </c>
      <c r="D5109" s="15" t="n">
        <v>90.24</v>
      </c>
    </row>
    <row r="5110" customFormat="false" ht="15" hidden="false" customHeight="false" outlineLevel="0" collapsed="false">
      <c r="A5110" s="13" t="s">
        <v>7181</v>
      </c>
      <c r="B5110" s="13" t="s">
        <v>6633</v>
      </c>
      <c r="C5110" s="14" t="n">
        <v>46150</v>
      </c>
      <c r="D5110" s="15" t="n">
        <v>15.99</v>
      </c>
    </row>
    <row r="5111" customFormat="false" ht="15" hidden="false" customHeight="false" outlineLevel="0" collapsed="false">
      <c r="A5111" s="13" t="s">
        <v>7182</v>
      </c>
      <c r="B5111" s="13" t="s">
        <v>7183</v>
      </c>
      <c r="C5111" s="14" t="n">
        <v>46150</v>
      </c>
      <c r="D5111" s="15" t="n">
        <v>38.28</v>
      </c>
    </row>
    <row r="5112" customFormat="false" ht="15" hidden="false" customHeight="false" outlineLevel="0" collapsed="false">
      <c r="A5112" s="13" t="s">
        <v>7184</v>
      </c>
      <c r="B5112" s="13" t="s">
        <v>6831</v>
      </c>
      <c r="C5112" s="14" t="n">
        <v>46150</v>
      </c>
      <c r="D5112" s="15" t="n">
        <v>27.89</v>
      </c>
    </row>
    <row r="5113" customFormat="false" ht="15" hidden="false" customHeight="false" outlineLevel="0" collapsed="false">
      <c r="A5113" s="13" t="s">
        <v>7185</v>
      </c>
      <c r="B5113" s="13" t="s">
        <v>4432</v>
      </c>
      <c r="C5113" s="14" t="n">
        <v>46150</v>
      </c>
      <c r="D5113" s="15" t="n">
        <v>40.02</v>
      </c>
    </row>
    <row r="5114" customFormat="false" ht="15" hidden="false" customHeight="false" outlineLevel="0" collapsed="false">
      <c r="A5114" s="13" t="s">
        <v>7186</v>
      </c>
      <c r="B5114" s="13" t="s">
        <v>1312</v>
      </c>
      <c r="C5114" s="14" t="n">
        <v>46150</v>
      </c>
      <c r="D5114" s="15" t="n">
        <v>45.89</v>
      </c>
    </row>
    <row r="5115" customFormat="false" ht="15" hidden="false" customHeight="false" outlineLevel="0" collapsed="false">
      <c r="A5115" s="13" t="s">
        <v>7187</v>
      </c>
      <c r="B5115" s="13" t="s">
        <v>2410</v>
      </c>
      <c r="C5115" s="14" t="n">
        <v>46150</v>
      </c>
      <c r="D5115" s="15" t="n">
        <v>54.91</v>
      </c>
    </row>
    <row r="5116" customFormat="false" ht="15" hidden="false" customHeight="false" outlineLevel="0" collapsed="false">
      <c r="A5116" s="13" t="s">
        <v>7188</v>
      </c>
      <c r="B5116" s="13" t="s">
        <v>6344</v>
      </c>
      <c r="C5116" s="14" t="n">
        <v>46150</v>
      </c>
      <c r="D5116" s="15" t="n">
        <v>27.3</v>
      </c>
    </row>
    <row r="5117" customFormat="false" ht="15" hidden="false" customHeight="false" outlineLevel="0" collapsed="false">
      <c r="A5117" s="13" t="s">
        <v>7189</v>
      </c>
      <c r="B5117" s="13" t="s">
        <v>4465</v>
      </c>
      <c r="C5117" s="14" t="n">
        <v>46150</v>
      </c>
      <c r="D5117" s="15" t="n">
        <v>71.77</v>
      </c>
    </row>
    <row r="5118" customFormat="false" ht="15" hidden="false" customHeight="false" outlineLevel="0" collapsed="false">
      <c r="A5118" s="13" t="s">
        <v>7190</v>
      </c>
      <c r="B5118" s="13" t="s">
        <v>5101</v>
      </c>
      <c r="C5118" s="14" t="n">
        <v>46150</v>
      </c>
      <c r="D5118" s="15" t="n">
        <v>15.61</v>
      </c>
    </row>
    <row r="5119" customFormat="false" ht="15" hidden="false" customHeight="false" outlineLevel="0" collapsed="false">
      <c r="A5119" s="13" t="s">
        <v>7191</v>
      </c>
      <c r="B5119" s="13" t="s">
        <v>6751</v>
      </c>
      <c r="C5119" s="14" t="n">
        <v>46150</v>
      </c>
      <c r="D5119" s="15" t="n">
        <v>24.55</v>
      </c>
    </row>
    <row r="5120" customFormat="false" ht="15" hidden="false" customHeight="false" outlineLevel="0" collapsed="false">
      <c r="A5120" s="13" t="s">
        <v>7192</v>
      </c>
      <c r="B5120" s="13" t="s">
        <v>5836</v>
      </c>
      <c r="C5120" s="14" t="n">
        <v>46151</v>
      </c>
      <c r="D5120" s="15" t="n">
        <v>27.02</v>
      </c>
    </row>
    <row r="5121" customFormat="false" ht="15" hidden="false" customHeight="false" outlineLevel="0" collapsed="false">
      <c r="A5121" s="13" t="s">
        <v>7193</v>
      </c>
      <c r="B5121" s="13" t="s">
        <v>2478</v>
      </c>
      <c r="C5121" s="14" t="n">
        <v>46151</v>
      </c>
      <c r="D5121" s="15" t="n">
        <v>37.51</v>
      </c>
    </row>
    <row r="5122" customFormat="false" ht="15" hidden="false" customHeight="false" outlineLevel="0" collapsed="false">
      <c r="A5122" s="13" t="s">
        <v>7194</v>
      </c>
      <c r="B5122" s="13" t="s">
        <v>6027</v>
      </c>
      <c r="C5122" s="14" t="n">
        <v>46151</v>
      </c>
      <c r="D5122" s="15" t="n">
        <v>41.3</v>
      </c>
    </row>
    <row r="5123" customFormat="false" ht="15" hidden="false" customHeight="false" outlineLevel="0" collapsed="false">
      <c r="A5123" s="13" t="s">
        <v>7195</v>
      </c>
      <c r="B5123" s="13" t="s">
        <v>5018</v>
      </c>
      <c r="C5123" s="14" t="n">
        <v>46151</v>
      </c>
      <c r="D5123" s="15" t="n">
        <v>26.28</v>
      </c>
    </row>
    <row r="5124" customFormat="false" ht="15" hidden="false" customHeight="false" outlineLevel="0" collapsed="false">
      <c r="A5124" s="13" t="s">
        <v>7196</v>
      </c>
      <c r="B5124" s="13" t="s">
        <v>7197</v>
      </c>
      <c r="C5124" s="14" t="n">
        <v>46151</v>
      </c>
      <c r="D5124" s="15" t="n">
        <v>33.73</v>
      </c>
    </row>
    <row r="5125" customFormat="false" ht="15" hidden="false" customHeight="false" outlineLevel="0" collapsed="false">
      <c r="A5125" s="13" t="s">
        <v>7198</v>
      </c>
      <c r="B5125" s="13" t="s">
        <v>5751</v>
      </c>
      <c r="C5125" s="14" t="n">
        <v>46151</v>
      </c>
      <c r="D5125" s="15" t="n">
        <v>24.32</v>
      </c>
    </row>
    <row r="5126" customFormat="false" ht="15" hidden="false" customHeight="false" outlineLevel="0" collapsed="false">
      <c r="A5126" s="13" t="s">
        <v>7199</v>
      </c>
      <c r="B5126" s="13" t="s">
        <v>3661</v>
      </c>
      <c r="C5126" s="14" t="n">
        <v>46151</v>
      </c>
      <c r="D5126" s="15" t="n">
        <v>66.03</v>
      </c>
    </row>
    <row r="5127" customFormat="false" ht="15" hidden="false" customHeight="false" outlineLevel="0" collapsed="false">
      <c r="A5127" s="13" t="s">
        <v>7200</v>
      </c>
      <c r="B5127" s="13" t="s">
        <v>188</v>
      </c>
      <c r="C5127" s="14" t="n">
        <v>46151</v>
      </c>
      <c r="D5127" s="15" t="n">
        <v>44.1</v>
      </c>
    </row>
    <row r="5128" customFormat="false" ht="15" hidden="false" customHeight="false" outlineLevel="0" collapsed="false">
      <c r="A5128" s="13" t="s">
        <v>7201</v>
      </c>
      <c r="B5128" s="13" t="s">
        <v>5263</v>
      </c>
      <c r="C5128" s="14" t="n">
        <v>46151</v>
      </c>
      <c r="D5128" s="15" t="n">
        <v>38.2</v>
      </c>
    </row>
    <row r="5129" customFormat="false" ht="15" hidden="false" customHeight="false" outlineLevel="0" collapsed="false">
      <c r="A5129" s="13" t="s">
        <v>7202</v>
      </c>
      <c r="B5129" s="13" t="s">
        <v>3782</v>
      </c>
      <c r="C5129" s="14" t="n">
        <v>46151</v>
      </c>
      <c r="D5129" s="15" t="n">
        <v>19.56</v>
      </c>
    </row>
    <row r="5130" customFormat="false" ht="15" hidden="false" customHeight="false" outlineLevel="0" collapsed="false">
      <c r="A5130" s="13" t="s">
        <v>7203</v>
      </c>
      <c r="B5130" s="13" t="s">
        <v>4529</v>
      </c>
      <c r="C5130" s="14" t="n">
        <v>46152</v>
      </c>
      <c r="D5130" s="15" t="n">
        <v>43.01</v>
      </c>
    </row>
    <row r="5131" customFormat="false" ht="15" hidden="false" customHeight="false" outlineLevel="0" collapsed="false">
      <c r="A5131" s="13" t="s">
        <v>7204</v>
      </c>
      <c r="B5131" s="13" t="s">
        <v>3106</v>
      </c>
      <c r="C5131" s="14" t="n">
        <v>46152</v>
      </c>
      <c r="D5131" s="15" t="n">
        <v>31.25</v>
      </c>
    </row>
    <row r="5132" customFormat="false" ht="15" hidden="false" customHeight="false" outlineLevel="0" collapsed="false">
      <c r="A5132" s="13" t="s">
        <v>7205</v>
      </c>
      <c r="B5132" s="13" t="s">
        <v>2459</v>
      </c>
      <c r="C5132" s="14" t="n">
        <v>46152</v>
      </c>
      <c r="D5132" s="15" t="n">
        <v>39.51</v>
      </c>
    </row>
    <row r="5133" customFormat="false" ht="15" hidden="false" customHeight="false" outlineLevel="0" collapsed="false">
      <c r="A5133" s="13" t="s">
        <v>7206</v>
      </c>
      <c r="B5133" s="13" t="s">
        <v>7207</v>
      </c>
      <c r="C5133" s="14" t="n">
        <v>46152</v>
      </c>
      <c r="D5133" s="15" t="n">
        <v>28.29</v>
      </c>
    </row>
    <row r="5134" customFormat="false" ht="15" hidden="false" customHeight="false" outlineLevel="0" collapsed="false">
      <c r="A5134" s="13" t="s">
        <v>7208</v>
      </c>
      <c r="B5134" s="13" t="s">
        <v>2486</v>
      </c>
      <c r="C5134" s="14" t="n">
        <v>46152</v>
      </c>
      <c r="D5134" s="15" t="n">
        <v>42.64</v>
      </c>
    </row>
    <row r="5135" customFormat="false" ht="15" hidden="false" customHeight="false" outlineLevel="0" collapsed="false">
      <c r="A5135" s="13" t="s">
        <v>7209</v>
      </c>
      <c r="B5135" s="13" t="s">
        <v>160</v>
      </c>
      <c r="C5135" s="14" t="n">
        <v>46152</v>
      </c>
      <c r="D5135" s="15" t="n">
        <v>27.83</v>
      </c>
    </row>
    <row r="5136" customFormat="false" ht="15" hidden="false" customHeight="false" outlineLevel="0" collapsed="false">
      <c r="A5136" s="13" t="s">
        <v>7210</v>
      </c>
      <c r="B5136" s="13" t="s">
        <v>2287</v>
      </c>
      <c r="C5136" s="14" t="n">
        <v>46152</v>
      </c>
      <c r="D5136" s="15" t="n">
        <v>23</v>
      </c>
    </row>
    <row r="5137" customFormat="false" ht="15" hidden="false" customHeight="false" outlineLevel="0" collapsed="false">
      <c r="A5137" s="13" t="s">
        <v>7211</v>
      </c>
      <c r="B5137" s="13" t="s">
        <v>5742</v>
      </c>
      <c r="C5137" s="14" t="n">
        <v>46152</v>
      </c>
      <c r="D5137" s="15" t="n">
        <v>83.27</v>
      </c>
    </row>
    <row r="5138" customFormat="false" ht="15" hidden="false" customHeight="false" outlineLevel="0" collapsed="false">
      <c r="A5138" s="13" t="s">
        <v>7212</v>
      </c>
      <c r="B5138" s="13" t="s">
        <v>5027</v>
      </c>
      <c r="C5138" s="14" t="n">
        <v>46152</v>
      </c>
      <c r="D5138" s="15" t="n">
        <v>36.97</v>
      </c>
    </row>
    <row r="5139" customFormat="false" ht="15" hidden="false" customHeight="false" outlineLevel="0" collapsed="false">
      <c r="A5139" s="13" t="s">
        <v>7213</v>
      </c>
      <c r="B5139" s="13" t="s">
        <v>2457</v>
      </c>
      <c r="C5139" s="14" t="n">
        <v>46152</v>
      </c>
      <c r="D5139" s="15" t="n">
        <v>28.56</v>
      </c>
    </row>
    <row r="5140" customFormat="false" ht="15" hidden="false" customHeight="false" outlineLevel="0" collapsed="false">
      <c r="A5140" s="13" t="s">
        <v>7214</v>
      </c>
      <c r="B5140" s="13" t="s">
        <v>4267</v>
      </c>
      <c r="C5140" s="14" t="n">
        <v>46153</v>
      </c>
      <c r="D5140" s="15" t="n">
        <v>35.83</v>
      </c>
    </row>
    <row r="5141" customFormat="false" ht="15" hidden="false" customHeight="false" outlineLevel="0" collapsed="false">
      <c r="A5141" s="13" t="s">
        <v>7215</v>
      </c>
      <c r="B5141" s="13" t="s">
        <v>3003</v>
      </c>
      <c r="C5141" s="14" t="n">
        <v>46153</v>
      </c>
      <c r="D5141" s="15" t="n">
        <v>43.8</v>
      </c>
    </row>
    <row r="5142" customFormat="false" ht="15" hidden="false" customHeight="false" outlineLevel="0" collapsed="false">
      <c r="A5142" s="13" t="s">
        <v>7216</v>
      </c>
      <c r="B5142" s="13" t="s">
        <v>7217</v>
      </c>
      <c r="C5142" s="14" t="n">
        <v>46153</v>
      </c>
      <c r="D5142" s="15" t="n">
        <v>26.39</v>
      </c>
    </row>
    <row r="5143" customFormat="false" ht="15" hidden="false" customHeight="false" outlineLevel="0" collapsed="false">
      <c r="A5143" s="13" t="s">
        <v>7218</v>
      </c>
      <c r="B5143" s="13" t="s">
        <v>7219</v>
      </c>
      <c r="C5143" s="14" t="n">
        <v>46153</v>
      </c>
      <c r="D5143" s="15" t="n">
        <v>48.23</v>
      </c>
    </row>
    <row r="5144" customFormat="false" ht="15" hidden="false" customHeight="false" outlineLevel="0" collapsed="false">
      <c r="A5144" s="13" t="s">
        <v>7220</v>
      </c>
      <c r="B5144" s="13" t="s">
        <v>2041</v>
      </c>
      <c r="C5144" s="14" t="n">
        <v>46153</v>
      </c>
      <c r="D5144" s="15" t="n">
        <v>25.24</v>
      </c>
    </row>
    <row r="5145" customFormat="false" ht="15" hidden="false" customHeight="false" outlineLevel="0" collapsed="false">
      <c r="A5145" s="13" t="s">
        <v>7221</v>
      </c>
      <c r="B5145" s="13" t="s">
        <v>3944</v>
      </c>
      <c r="C5145" s="14" t="n">
        <v>46153</v>
      </c>
      <c r="D5145" s="15" t="n">
        <v>23.53</v>
      </c>
    </row>
    <row r="5146" customFormat="false" ht="15" hidden="false" customHeight="false" outlineLevel="0" collapsed="false">
      <c r="A5146" s="13" t="s">
        <v>7222</v>
      </c>
      <c r="B5146" s="13" t="s">
        <v>7223</v>
      </c>
      <c r="C5146" s="14" t="n">
        <v>46153</v>
      </c>
      <c r="D5146" s="15" t="n">
        <v>42.28</v>
      </c>
    </row>
    <row r="5147" customFormat="false" ht="15" hidden="false" customHeight="false" outlineLevel="0" collapsed="false">
      <c r="A5147" s="13" t="s">
        <v>7224</v>
      </c>
      <c r="B5147" s="13" t="s">
        <v>7225</v>
      </c>
      <c r="C5147" s="14" t="n">
        <v>46153</v>
      </c>
      <c r="D5147" s="15" t="n">
        <v>53.59</v>
      </c>
    </row>
    <row r="5148" customFormat="false" ht="15" hidden="false" customHeight="false" outlineLevel="0" collapsed="false">
      <c r="A5148" s="13" t="s">
        <v>7226</v>
      </c>
      <c r="B5148" s="13" t="s">
        <v>6666</v>
      </c>
      <c r="C5148" s="14" t="n">
        <v>46153</v>
      </c>
      <c r="D5148" s="15" t="n">
        <v>44.6</v>
      </c>
    </row>
    <row r="5149" customFormat="false" ht="15" hidden="false" customHeight="false" outlineLevel="0" collapsed="false">
      <c r="A5149" s="13" t="s">
        <v>7227</v>
      </c>
      <c r="B5149" s="13" t="s">
        <v>1854</v>
      </c>
      <c r="C5149" s="14" t="n">
        <v>46153</v>
      </c>
      <c r="D5149" s="15" t="n">
        <v>84.81</v>
      </c>
    </row>
    <row r="5150" customFormat="false" ht="15" hidden="false" customHeight="false" outlineLevel="0" collapsed="false">
      <c r="A5150" s="13" t="s">
        <v>7228</v>
      </c>
      <c r="B5150" s="13" t="s">
        <v>4371</v>
      </c>
      <c r="C5150" s="14" t="n">
        <v>46153</v>
      </c>
      <c r="D5150" s="15" t="n">
        <v>36.08</v>
      </c>
    </row>
    <row r="5151" customFormat="false" ht="15" hidden="false" customHeight="false" outlineLevel="0" collapsed="false">
      <c r="A5151" s="13" t="s">
        <v>7229</v>
      </c>
      <c r="B5151" s="13" t="s">
        <v>5066</v>
      </c>
      <c r="C5151" s="14" t="n">
        <v>46153</v>
      </c>
      <c r="D5151" s="15" t="n">
        <v>78.85</v>
      </c>
    </row>
    <row r="5152" customFormat="false" ht="15" hidden="false" customHeight="false" outlineLevel="0" collapsed="false">
      <c r="A5152" s="13" t="s">
        <v>7230</v>
      </c>
      <c r="B5152" s="13" t="s">
        <v>5025</v>
      </c>
      <c r="C5152" s="14" t="n">
        <v>46153</v>
      </c>
      <c r="D5152" s="15" t="n">
        <v>35.39</v>
      </c>
    </row>
    <row r="5153" customFormat="false" ht="15" hidden="false" customHeight="false" outlineLevel="0" collapsed="false">
      <c r="A5153" s="13" t="s">
        <v>7231</v>
      </c>
      <c r="B5153" s="13" t="s">
        <v>3299</v>
      </c>
      <c r="C5153" s="14" t="n">
        <v>46153</v>
      </c>
      <c r="D5153" s="15" t="n">
        <v>68.46</v>
      </c>
    </row>
    <row r="5154" customFormat="false" ht="15" hidden="false" customHeight="false" outlineLevel="0" collapsed="false">
      <c r="A5154" s="13" t="s">
        <v>7232</v>
      </c>
      <c r="B5154" s="13" t="s">
        <v>6377</v>
      </c>
      <c r="C5154" s="14" t="n">
        <v>46153</v>
      </c>
      <c r="D5154" s="15" t="n">
        <v>39.48</v>
      </c>
    </row>
    <row r="5155" customFormat="false" ht="15" hidden="false" customHeight="false" outlineLevel="0" collapsed="false">
      <c r="A5155" s="13" t="s">
        <v>7233</v>
      </c>
      <c r="B5155" s="13" t="s">
        <v>4899</v>
      </c>
      <c r="C5155" s="14" t="n">
        <v>46154</v>
      </c>
      <c r="D5155" s="15" t="n">
        <v>50.05</v>
      </c>
    </row>
    <row r="5156" customFormat="false" ht="15" hidden="false" customHeight="false" outlineLevel="0" collapsed="false">
      <c r="A5156" s="13" t="s">
        <v>7234</v>
      </c>
      <c r="B5156" s="13" t="s">
        <v>7235</v>
      </c>
      <c r="C5156" s="14" t="n">
        <v>46154</v>
      </c>
      <c r="D5156" s="15" t="n">
        <v>17.13</v>
      </c>
    </row>
    <row r="5157" customFormat="false" ht="15" hidden="false" customHeight="false" outlineLevel="0" collapsed="false">
      <c r="A5157" s="13" t="s">
        <v>7236</v>
      </c>
      <c r="B5157" s="13" t="s">
        <v>7237</v>
      </c>
      <c r="C5157" s="14" t="n">
        <v>46154</v>
      </c>
      <c r="D5157" s="15" t="n">
        <v>29.2</v>
      </c>
    </row>
    <row r="5158" customFormat="false" ht="15" hidden="false" customHeight="false" outlineLevel="0" collapsed="false">
      <c r="A5158" s="13" t="s">
        <v>7238</v>
      </c>
      <c r="B5158" s="13" t="s">
        <v>3973</v>
      </c>
      <c r="C5158" s="14" t="n">
        <v>46154</v>
      </c>
      <c r="D5158" s="15" t="n">
        <v>71.11</v>
      </c>
    </row>
    <row r="5159" customFormat="false" ht="15" hidden="false" customHeight="false" outlineLevel="0" collapsed="false">
      <c r="A5159" s="13" t="s">
        <v>7239</v>
      </c>
      <c r="B5159" s="13" t="s">
        <v>3732</v>
      </c>
      <c r="C5159" s="14" t="n">
        <v>46154</v>
      </c>
      <c r="D5159" s="15" t="n">
        <v>65.44</v>
      </c>
    </row>
    <row r="5160" customFormat="false" ht="15" hidden="false" customHeight="false" outlineLevel="0" collapsed="false">
      <c r="A5160" s="13" t="s">
        <v>7240</v>
      </c>
      <c r="B5160" s="13" t="s">
        <v>6454</v>
      </c>
      <c r="C5160" s="14" t="n">
        <v>46154</v>
      </c>
      <c r="D5160" s="15" t="n">
        <v>46.98</v>
      </c>
    </row>
    <row r="5161" customFormat="false" ht="15" hidden="false" customHeight="false" outlineLevel="0" collapsed="false">
      <c r="A5161" s="13" t="s">
        <v>7241</v>
      </c>
      <c r="B5161" s="13" t="s">
        <v>902</v>
      </c>
      <c r="C5161" s="14" t="n">
        <v>46154</v>
      </c>
      <c r="D5161" s="15" t="n">
        <v>29.8</v>
      </c>
    </row>
    <row r="5162" customFormat="false" ht="15" hidden="false" customHeight="false" outlineLevel="0" collapsed="false">
      <c r="A5162" s="13" t="s">
        <v>7242</v>
      </c>
      <c r="B5162" s="13" t="s">
        <v>7243</v>
      </c>
      <c r="C5162" s="14" t="n">
        <v>46154</v>
      </c>
      <c r="D5162" s="15" t="n">
        <v>66.19</v>
      </c>
    </row>
    <row r="5163" customFormat="false" ht="15" hidden="false" customHeight="false" outlineLevel="0" collapsed="false">
      <c r="A5163" s="13" t="s">
        <v>7244</v>
      </c>
      <c r="B5163" s="13" t="s">
        <v>7245</v>
      </c>
      <c r="C5163" s="14" t="n">
        <v>46154</v>
      </c>
      <c r="D5163" s="15" t="n">
        <v>16.43</v>
      </c>
    </row>
    <row r="5164" customFormat="false" ht="15" hidden="false" customHeight="false" outlineLevel="0" collapsed="false">
      <c r="A5164" s="13" t="s">
        <v>7246</v>
      </c>
      <c r="B5164" s="13" t="s">
        <v>7247</v>
      </c>
      <c r="C5164" s="14" t="n">
        <v>46154</v>
      </c>
      <c r="D5164" s="15" t="n">
        <v>45.53</v>
      </c>
    </row>
    <row r="5165" customFormat="false" ht="15" hidden="false" customHeight="false" outlineLevel="0" collapsed="false">
      <c r="A5165" s="13" t="s">
        <v>7248</v>
      </c>
      <c r="B5165" s="13" t="s">
        <v>7249</v>
      </c>
      <c r="C5165" s="14" t="n">
        <v>46155</v>
      </c>
      <c r="D5165" s="15" t="n">
        <v>49.32</v>
      </c>
    </row>
    <row r="5166" customFormat="false" ht="15" hidden="false" customHeight="false" outlineLevel="0" collapsed="false">
      <c r="A5166" s="13" t="s">
        <v>7250</v>
      </c>
      <c r="B5166" s="13" t="s">
        <v>4205</v>
      </c>
      <c r="C5166" s="14" t="n">
        <v>46155</v>
      </c>
      <c r="D5166" s="15" t="n">
        <v>39.8</v>
      </c>
    </row>
    <row r="5167" customFormat="false" ht="15" hidden="false" customHeight="false" outlineLevel="0" collapsed="false">
      <c r="A5167" s="13" t="s">
        <v>7251</v>
      </c>
      <c r="B5167" s="13" t="s">
        <v>2939</v>
      </c>
      <c r="C5167" s="14" t="n">
        <v>46155</v>
      </c>
      <c r="D5167" s="15" t="n">
        <v>40.86</v>
      </c>
    </row>
    <row r="5168" customFormat="false" ht="15" hidden="false" customHeight="false" outlineLevel="0" collapsed="false">
      <c r="A5168" s="13" t="s">
        <v>7252</v>
      </c>
      <c r="B5168" s="13" t="s">
        <v>42</v>
      </c>
      <c r="C5168" s="14" t="n">
        <v>46155</v>
      </c>
      <c r="D5168" s="15" t="n">
        <v>25.22</v>
      </c>
    </row>
    <row r="5169" customFormat="false" ht="15" hidden="false" customHeight="false" outlineLevel="0" collapsed="false">
      <c r="A5169" s="13" t="s">
        <v>7253</v>
      </c>
      <c r="B5169" s="13" t="s">
        <v>4573</v>
      </c>
      <c r="C5169" s="14" t="n">
        <v>46155</v>
      </c>
      <c r="D5169" s="15" t="n">
        <v>44.65</v>
      </c>
    </row>
    <row r="5170" customFormat="false" ht="15" hidden="false" customHeight="false" outlineLevel="0" collapsed="false">
      <c r="A5170" s="13" t="s">
        <v>7254</v>
      </c>
      <c r="B5170" s="13" t="s">
        <v>7255</v>
      </c>
      <c r="C5170" s="14" t="n">
        <v>46155</v>
      </c>
      <c r="D5170" s="15" t="n">
        <v>31.9</v>
      </c>
    </row>
    <row r="5171" customFormat="false" ht="15" hidden="false" customHeight="false" outlineLevel="0" collapsed="false">
      <c r="A5171" s="13" t="s">
        <v>7256</v>
      </c>
      <c r="B5171" s="13" t="s">
        <v>1645</v>
      </c>
      <c r="C5171" s="14" t="n">
        <v>46155</v>
      </c>
      <c r="D5171" s="15" t="n">
        <v>42.46</v>
      </c>
    </row>
    <row r="5172" customFormat="false" ht="15" hidden="false" customHeight="false" outlineLevel="0" collapsed="false">
      <c r="A5172" s="13" t="s">
        <v>7257</v>
      </c>
      <c r="B5172" s="13" t="s">
        <v>7258</v>
      </c>
      <c r="C5172" s="14" t="n">
        <v>46155</v>
      </c>
      <c r="D5172" s="15" t="n">
        <v>49.98</v>
      </c>
    </row>
    <row r="5173" customFormat="false" ht="15" hidden="false" customHeight="false" outlineLevel="0" collapsed="false">
      <c r="A5173" s="13" t="s">
        <v>7259</v>
      </c>
      <c r="B5173" s="13" t="s">
        <v>5703</v>
      </c>
      <c r="C5173" s="14" t="n">
        <v>46156</v>
      </c>
      <c r="D5173" s="15" t="n">
        <v>41.79</v>
      </c>
    </row>
    <row r="5174" customFormat="false" ht="15" hidden="false" customHeight="false" outlineLevel="0" collapsed="false">
      <c r="A5174" s="13" t="s">
        <v>7260</v>
      </c>
      <c r="B5174" s="13" t="s">
        <v>3532</v>
      </c>
      <c r="C5174" s="14" t="n">
        <v>46156</v>
      </c>
      <c r="D5174" s="15" t="n">
        <v>59.28</v>
      </c>
    </row>
    <row r="5175" customFormat="false" ht="15" hidden="false" customHeight="false" outlineLevel="0" collapsed="false">
      <c r="A5175" s="13" t="s">
        <v>7261</v>
      </c>
      <c r="B5175" s="13" t="s">
        <v>7262</v>
      </c>
      <c r="C5175" s="14" t="n">
        <v>46156</v>
      </c>
      <c r="D5175" s="15" t="n">
        <v>45.04</v>
      </c>
    </row>
    <row r="5176" customFormat="false" ht="15" hidden="false" customHeight="false" outlineLevel="0" collapsed="false">
      <c r="A5176" s="13" t="s">
        <v>7263</v>
      </c>
      <c r="B5176" s="13" t="s">
        <v>5175</v>
      </c>
      <c r="C5176" s="14" t="n">
        <v>46156</v>
      </c>
      <c r="D5176" s="15" t="n">
        <v>21.64</v>
      </c>
    </row>
    <row r="5177" customFormat="false" ht="15" hidden="false" customHeight="false" outlineLevel="0" collapsed="false">
      <c r="A5177" s="13" t="s">
        <v>7264</v>
      </c>
      <c r="B5177" s="13" t="s">
        <v>7265</v>
      </c>
      <c r="C5177" s="14" t="n">
        <v>46156</v>
      </c>
      <c r="D5177" s="15" t="n">
        <v>34.73</v>
      </c>
    </row>
    <row r="5178" customFormat="false" ht="15" hidden="false" customHeight="false" outlineLevel="0" collapsed="false">
      <c r="A5178" s="13" t="s">
        <v>7266</v>
      </c>
      <c r="B5178" s="13" t="s">
        <v>697</v>
      </c>
      <c r="C5178" s="14" t="n">
        <v>46156</v>
      </c>
      <c r="D5178" s="15" t="n">
        <v>41.03</v>
      </c>
    </row>
    <row r="5179" customFormat="false" ht="15" hidden="false" customHeight="false" outlineLevel="0" collapsed="false">
      <c r="A5179" s="13" t="s">
        <v>7267</v>
      </c>
      <c r="B5179" s="13" t="s">
        <v>7268</v>
      </c>
      <c r="C5179" s="14" t="n">
        <v>46156</v>
      </c>
      <c r="D5179" s="15" t="n">
        <v>24.57</v>
      </c>
    </row>
    <row r="5180" customFormat="false" ht="15" hidden="false" customHeight="false" outlineLevel="0" collapsed="false">
      <c r="A5180" s="13" t="s">
        <v>7269</v>
      </c>
      <c r="B5180" s="13" t="s">
        <v>554</v>
      </c>
      <c r="C5180" s="14" t="n">
        <v>46156</v>
      </c>
      <c r="D5180" s="15" t="n">
        <v>29.84</v>
      </c>
    </row>
    <row r="5181" customFormat="false" ht="15" hidden="false" customHeight="false" outlineLevel="0" collapsed="false">
      <c r="A5181" s="13" t="s">
        <v>7270</v>
      </c>
      <c r="B5181" s="13" t="s">
        <v>5690</v>
      </c>
      <c r="C5181" s="14" t="n">
        <v>46156</v>
      </c>
      <c r="D5181" s="15" t="n">
        <v>50.66</v>
      </c>
    </row>
    <row r="5182" customFormat="false" ht="15" hidden="false" customHeight="false" outlineLevel="0" collapsed="false">
      <c r="A5182" s="13" t="s">
        <v>7271</v>
      </c>
      <c r="B5182" s="13" t="s">
        <v>6999</v>
      </c>
      <c r="C5182" s="14" t="n">
        <v>46156</v>
      </c>
      <c r="D5182" s="15" t="n">
        <v>38.62</v>
      </c>
    </row>
    <row r="5183" customFormat="false" ht="15" hidden="false" customHeight="false" outlineLevel="0" collapsed="false">
      <c r="A5183" s="13" t="s">
        <v>7272</v>
      </c>
      <c r="B5183" s="13" t="s">
        <v>1892</v>
      </c>
      <c r="C5183" s="14" t="n">
        <v>46157</v>
      </c>
      <c r="D5183" s="15" t="n">
        <v>55.85</v>
      </c>
    </row>
    <row r="5184" customFormat="false" ht="15" hidden="false" customHeight="false" outlineLevel="0" collapsed="false">
      <c r="A5184" s="13" t="s">
        <v>7273</v>
      </c>
      <c r="B5184" s="13" t="s">
        <v>3552</v>
      </c>
      <c r="C5184" s="14" t="n">
        <v>46157</v>
      </c>
      <c r="D5184" s="15" t="n">
        <v>50.1</v>
      </c>
    </row>
    <row r="5185" customFormat="false" ht="15" hidden="false" customHeight="false" outlineLevel="0" collapsed="false">
      <c r="A5185" s="13" t="s">
        <v>7274</v>
      </c>
      <c r="B5185" s="13" t="s">
        <v>3420</v>
      </c>
      <c r="C5185" s="14" t="n">
        <v>46157</v>
      </c>
      <c r="D5185" s="15" t="n">
        <v>45.45</v>
      </c>
    </row>
    <row r="5186" customFormat="false" ht="15" hidden="false" customHeight="false" outlineLevel="0" collapsed="false">
      <c r="A5186" s="13" t="s">
        <v>7275</v>
      </c>
      <c r="B5186" s="13" t="s">
        <v>1680</v>
      </c>
      <c r="C5186" s="14" t="n">
        <v>46157</v>
      </c>
      <c r="D5186" s="15" t="n">
        <v>49.13</v>
      </c>
    </row>
    <row r="5187" customFormat="false" ht="15" hidden="false" customHeight="false" outlineLevel="0" collapsed="false">
      <c r="A5187" s="13" t="s">
        <v>7276</v>
      </c>
      <c r="B5187" s="13" t="s">
        <v>3010</v>
      </c>
      <c r="C5187" s="14" t="n">
        <v>46157</v>
      </c>
      <c r="D5187" s="15" t="n">
        <v>30.26</v>
      </c>
    </row>
    <row r="5188" customFormat="false" ht="15" hidden="false" customHeight="false" outlineLevel="0" collapsed="false">
      <c r="A5188" s="13" t="s">
        <v>7277</v>
      </c>
      <c r="B5188" s="13" t="s">
        <v>1041</v>
      </c>
      <c r="C5188" s="14" t="n">
        <v>46157</v>
      </c>
      <c r="D5188" s="15" t="n">
        <v>32.44</v>
      </c>
    </row>
    <row r="5189" customFormat="false" ht="15" hidden="false" customHeight="false" outlineLevel="0" collapsed="false">
      <c r="A5189" s="13" t="s">
        <v>7278</v>
      </c>
      <c r="B5189" s="13" t="s">
        <v>7279</v>
      </c>
      <c r="C5189" s="14" t="n">
        <v>46158</v>
      </c>
      <c r="D5189" s="15" t="n">
        <v>42.69</v>
      </c>
    </row>
    <row r="5190" customFormat="false" ht="15" hidden="false" customHeight="false" outlineLevel="0" collapsed="false">
      <c r="A5190" s="13" t="s">
        <v>7280</v>
      </c>
      <c r="B5190" s="13" t="s">
        <v>5722</v>
      </c>
      <c r="C5190" s="14" t="n">
        <v>46158</v>
      </c>
      <c r="D5190" s="15" t="n">
        <v>29.74</v>
      </c>
    </row>
    <row r="5191" customFormat="false" ht="15" hidden="false" customHeight="false" outlineLevel="0" collapsed="false">
      <c r="A5191" s="13" t="s">
        <v>7281</v>
      </c>
      <c r="B5191" s="13" t="s">
        <v>1595</v>
      </c>
      <c r="C5191" s="14" t="n">
        <v>46158</v>
      </c>
      <c r="D5191" s="15" t="n">
        <v>89.71</v>
      </c>
    </row>
    <row r="5192" customFormat="false" ht="15" hidden="false" customHeight="false" outlineLevel="0" collapsed="false">
      <c r="A5192" s="13" t="s">
        <v>7282</v>
      </c>
      <c r="B5192" s="13" t="s">
        <v>178</v>
      </c>
      <c r="C5192" s="14" t="n">
        <v>46158</v>
      </c>
      <c r="D5192" s="15" t="n">
        <v>61.4</v>
      </c>
    </row>
    <row r="5193" customFormat="false" ht="15" hidden="false" customHeight="false" outlineLevel="0" collapsed="false">
      <c r="A5193" s="13" t="s">
        <v>7283</v>
      </c>
      <c r="B5193" s="13" t="s">
        <v>3761</v>
      </c>
      <c r="C5193" s="14" t="n">
        <v>46158</v>
      </c>
      <c r="D5193" s="15" t="n">
        <v>51.87</v>
      </c>
    </row>
    <row r="5194" customFormat="false" ht="15" hidden="false" customHeight="false" outlineLevel="0" collapsed="false">
      <c r="A5194" s="13" t="s">
        <v>7284</v>
      </c>
      <c r="B5194" s="13" t="s">
        <v>2605</v>
      </c>
      <c r="C5194" s="14" t="n">
        <v>46159</v>
      </c>
      <c r="D5194" s="15" t="n">
        <v>50.34</v>
      </c>
    </row>
    <row r="5195" customFormat="false" ht="15" hidden="false" customHeight="false" outlineLevel="0" collapsed="false">
      <c r="A5195" s="13" t="s">
        <v>7285</v>
      </c>
      <c r="B5195" s="13" t="s">
        <v>1987</v>
      </c>
      <c r="C5195" s="14" t="n">
        <v>46159</v>
      </c>
      <c r="D5195" s="15" t="n">
        <v>61.38</v>
      </c>
    </row>
    <row r="5196" customFormat="false" ht="15" hidden="false" customHeight="false" outlineLevel="0" collapsed="false">
      <c r="A5196" s="13" t="s">
        <v>7286</v>
      </c>
      <c r="B5196" s="13" t="s">
        <v>1770</v>
      </c>
      <c r="C5196" s="14" t="n">
        <v>46159</v>
      </c>
      <c r="D5196" s="15" t="n">
        <v>68.95</v>
      </c>
    </row>
    <row r="5197" customFormat="false" ht="15" hidden="false" customHeight="false" outlineLevel="0" collapsed="false">
      <c r="A5197" s="13" t="s">
        <v>7287</v>
      </c>
      <c r="B5197" s="13" t="s">
        <v>2158</v>
      </c>
      <c r="C5197" s="14" t="n">
        <v>46159</v>
      </c>
      <c r="D5197" s="15" t="n">
        <v>35.44</v>
      </c>
    </row>
    <row r="5198" customFormat="false" ht="15" hidden="false" customHeight="false" outlineLevel="0" collapsed="false">
      <c r="A5198" s="13" t="s">
        <v>7288</v>
      </c>
      <c r="B5198" s="13" t="s">
        <v>4462</v>
      </c>
      <c r="C5198" s="14" t="n">
        <v>46159</v>
      </c>
      <c r="D5198" s="15" t="n">
        <v>61.9</v>
      </c>
    </row>
    <row r="5199" customFormat="false" ht="15" hidden="false" customHeight="false" outlineLevel="0" collapsed="false">
      <c r="A5199" s="13" t="s">
        <v>7289</v>
      </c>
      <c r="B5199" s="13" t="s">
        <v>7290</v>
      </c>
      <c r="C5199" s="14" t="n">
        <v>46159</v>
      </c>
      <c r="D5199" s="15" t="n">
        <v>85.02</v>
      </c>
    </row>
    <row r="5200" customFormat="false" ht="15" hidden="false" customHeight="false" outlineLevel="0" collapsed="false">
      <c r="A5200" s="13" t="s">
        <v>7291</v>
      </c>
      <c r="B5200" s="13" t="s">
        <v>3450</v>
      </c>
      <c r="C5200" s="14" t="n">
        <v>46159</v>
      </c>
      <c r="D5200" s="15" t="n">
        <v>37.13</v>
      </c>
    </row>
    <row r="5201" customFormat="false" ht="15" hidden="false" customHeight="false" outlineLevel="0" collapsed="false">
      <c r="A5201" s="13" t="s">
        <v>7292</v>
      </c>
      <c r="B5201" s="13" t="s">
        <v>7293</v>
      </c>
      <c r="C5201" s="14" t="n">
        <v>46159</v>
      </c>
      <c r="D5201" s="15" t="n">
        <v>62.3</v>
      </c>
    </row>
    <row r="5202" customFormat="false" ht="15" hidden="false" customHeight="false" outlineLevel="0" collapsed="false">
      <c r="A5202" s="13" t="s">
        <v>7294</v>
      </c>
      <c r="B5202" s="13" t="s">
        <v>3585</v>
      </c>
      <c r="C5202" s="14" t="n">
        <v>46160</v>
      </c>
      <c r="D5202" s="15" t="n">
        <v>43.34</v>
      </c>
    </row>
    <row r="5203" customFormat="false" ht="15" hidden="false" customHeight="false" outlineLevel="0" collapsed="false">
      <c r="A5203" s="13" t="s">
        <v>7295</v>
      </c>
      <c r="B5203" s="13" t="s">
        <v>6125</v>
      </c>
      <c r="C5203" s="14" t="n">
        <v>46160</v>
      </c>
      <c r="D5203" s="15" t="n">
        <v>31.11</v>
      </c>
    </row>
    <row r="5204" customFormat="false" ht="15" hidden="false" customHeight="false" outlineLevel="0" collapsed="false">
      <c r="A5204" s="13" t="s">
        <v>7296</v>
      </c>
      <c r="B5204" s="13" t="s">
        <v>4244</v>
      </c>
      <c r="C5204" s="14" t="n">
        <v>46160</v>
      </c>
      <c r="D5204" s="15" t="n">
        <v>59.07</v>
      </c>
    </row>
    <row r="5205" customFormat="false" ht="15" hidden="false" customHeight="false" outlineLevel="0" collapsed="false">
      <c r="A5205" s="13" t="s">
        <v>7297</v>
      </c>
      <c r="B5205" s="13" t="s">
        <v>219</v>
      </c>
      <c r="C5205" s="14" t="n">
        <v>46160</v>
      </c>
      <c r="D5205" s="15" t="n">
        <v>16.65</v>
      </c>
    </row>
    <row r="5206" customFormat="false" ht="15" hidden="false" customHeight="false" outlineLevel="0" collapsed="false">
      <c r="A5206" s="13" t="s">
        <v>7298</v>
      </c>
      <c r="B5206" s="13" t="s">
        <v>2958</v>
      </c>
      <c r="C5206" s="14" t="n">
        <v>46160</v>
      </c>
      <c r="D5206" s="15" t="n">
        <v>63.89</v>
      </c>
    </row>
    <row r="5207" customFormat="false" ht="15" hidden="false" customHeight="false" outlineLevel="0" collapsed="false">
      <c r="A5207" s="13" t="s">
        <v>7299</v>
      </c>
      <c r="B5207" s="13" t="s">
        <v>6082</v>
      </c>
      <c r="C5207" s="14" t="n">
        <v>46160</v>
      </c>
      <c r="D5207" s="15" t="n">
        <v>23.75</v>
      </c>
    </row>
    <row r="5208" customFormat="false" ht="15" hidden="false" customHeight="false" outlineLevel="0" collapsed="false">
      <c r="A5208" s="13" t="s">
        <v>7300</v>
      </c>
      <c r="B5208" s="13" t="s">
        <v>5505</v>
      </c>
      <c r="C5208" s="14" t="n">
        <v>46160</v>
      </c>
      <c r="D5208" s="15" t="n">
        <v>38.5</v>
      </c>
    </row>
    <row r="5209" customFormat="false" ht="15" hidden="false" customHeight="false" outlineLevel="0" collapsed="false">
      <c r="A5209" s="13" t="s">
        <v>7301</v>
      </c>
      <c r="B5209" s="13" t="s">
        <v>6638</v>
      </c>
      <c r="C5209" s="14" t="n">
        <v>46160</v>
      </c>
      <c r="D5209" s="15" t="n">
        <v>69.83</v>
      </c>
    </row>
    <row r="5210" customFormat="false" ht="15" hidden="false" customHeight="false" outlineLevel="0" collapsed="false">
      <c r="A5210" s="13" t="s">
        <v>7302</v>
      </c>
      <c r="B5210" s="13" t="s">
        <v>1457</v>
      </c>
      <c r="C5210" s="14" t="n">
        <v>46160</v>
      </c>
      <c r="D5210" s="15" t="n">
        <v>48.93</v>
      </c>
    </row>
    <row r="5211" customFormat="false" ht="15" hidden="false" customHeight="false" outlineLevel="0" collapsed="false">
      <c r="A5211" s="13" t="s">
        <v>7303</v>
      </c>
      <c r="B5211" s="13" t="s">
        <v>7304</v>
      </c>
      <c r="C5211" s="14" t="n">
        <v>46160</v>
      </c>
      <c r="D5211" s="15" t="n">
        <v>71.79</v>
      </c>
    </row>
    <row r="5212" customFormat="false" ht="15" hidden="false" customHeight="false" outlineLevel="0" collapsed="false">
      <c r="A5212" s="13" t="s">
        <v>7305</v>
      </c>
      <c r="B5212" s="13" t="s">
        <v>1539</v>
      </c>
      <c r="C5212" s="14" t="n">
        <v>46160</v>
      </c>
      <c r="D5212" s="15" t="n">
        <v>29.83</v>
      </c>
    </row>
    <row r="5213" customFormat="false" ht="15" hidden="false" customHeight="false" outlineLevel="0" collapsed="false">
      <c r="A5213" s="13" t="s">
        <v>7306</v>
      </c>
      <c r="B5213" s="13" t="s">
        <v>3595</v>
      </c>
      <c r="C5213" s="14" t="n">
        <v>46161</v>
      </c>
      <c r="D5213" s="15" t="n">
        <v>30.77</v>
      </c>
    </row>
    <row r="5214" customFormat="false" ht="15" hidden="false" customHeight="false" outlineLevel="0" collapsed="false">
      <c r="A5214" s="13" t="s">
        <v>7307</v>
      </c>
      <c r="B5214" s="13" t="s">
        <v>7308</v>
      </c>
      <c r="C5214" s="14" t="n">
        <v>46161</v>
      </c>
      <c r="D5214" s="15" t="n">
        <v>35.17</v>
      </c>
    </row>
    <row r="5215" customFormat="false" ht="15" hidden="false" customHeight="false" outlineLevel="0" collapsed="false">
      <c r="A5215" s="13" t="s">
        <v>7309</v>
      </c>
      <c r="B5215" s="13" t="s">
        <v>2199</v>
      </c>
      <c r="C5215" s="14" t="n">
        <v>46161</v>
      </c>
      <c r="D5215" s="15" t="n">
        <v>24.14</v>
      </c>
    </row>
    <row r="5216" customFormat="false" ht="15" hidden="false" customHeight="false" outlineLevel="0" collapsed="false">
      <c r="A5216" s="13" t="s">
        <v>7310</v>
      </c>
      <c r="B5216" s="13" t="s">
        <v>970</v>
      </c>
      <c r="C5216" s="14" t="n">
        <v>46161</v>
      </c>
      <c r="D5216" s="15" t="n">
        <v>50.03</v>
      </c>
    </row>
    <row r="5217" customFormat="false" ht="15" hidden="false" customHeight="false" outlineLevel="0" collapsed="false">
      <c r="A5217" s="13" t="s">
        <v>7311</v>
      </c>
      <c r="B5217" s="13" t="s">
        <v>2880</v>
      </c>
      <c r="C5217" s="14" t="n">
        <v>46161</v>
      </c>
      <c r="D5217" s="15" t="n">
        <v>35.37</v>
      </c>
    </row>
    <row r="5218" customFormat="false" ht="15" hidden="false" customHeight="false" outlineLevel="0" collapsed="false">
      <c r="A5218" s="13" t="s">
        <v>7312</v>
      </c>
      <c r="B5218" s="13" t="s">
        <v>6971</v>
      </c>
      <c r="C5218" s="14" t="n">
        <v>46161</v>
      </c>
      <c r="D5218" s="15" t="n">
        <v>39.44</v>
      </c>
    </row>
    <row r="5219" customFormat="false" ht="15" hidden="false" customHeight="false" outlineLevel="0" collapsed="false">
      <c r="A5219" s="13" t="s">
        <v>7313</v>
      </c>
      <c r="B5219" s="13" t="s">
        <v>7314</v>
      </c>
      <c r="C5219" s="14" t="n">
        <v>46162</v>
      </c>
      <c r="D5219" s="15" t="n">
        <v>25.54</v>
      </c>
    </row>
    <row r="5220" customFormat="false" ht="15" hidden="false" customHeight="false" outlineLevel="0" collapsed="false">
      <c r="A5220" s="13" t="s">
        <v>7315</v>
      </c>
      <c r="B5220" s="13" t="s">
        <v>7316</v>
      </c>
      <c r="C5220" s="14" t="n">
        <v>46162</v>
      </c>
      <c r="D5220" s="15" t="n">
        <v>31.44</v>
      </c>
    </row>
    <row r="5221" customFormat="false" ht="15" hidden="false" customHeight="false" outlineLevel="0" collapsed="false">
      <c r="A5221" s="13" t="s">
        <v>7317</v>
      </c>
      <c r="B5221" s="13" t="s">
        <v>7318</v>
      </c>
      <c r="C5221" s="14" t="n">
        <v>46162</v>
      </c>
      <c r="D5221" s="15" t="n">
        <v>19.84</v>
      </c>
    </row>
    <row r="5222" customFormat="false" ht="15" hidden="false" customHeight="false" outlineLevel="0" collapsed="false">
      <c r="A5222" s="13" t="s">
        <v>7319</v>
      </c>
      <c r="B5222" s="13" t="s">
        <v>824</v>
      </c>
      <c r="C5222" s="14" t="n">
        <v>46162</v>
      </c>
      <c r="D5222" s="15" t="n">
        <v>81.34</v>
      </c>
    </row>
    <row r="5223" customFormat="false" ht="15" hidden="false" customHeight="false" outlineLevel="0" collapsed="false">
      <c r="A5223" s="13" t="s">
        <v>7320</v>
      </c>
      <c r="B5223" s="13" t="s">
        <v>7321</v>
      </c>
      <c r="C5223" s="14" t="n">
        <v>46162</v>
      </c>
      <c r="D5223" s="15" t="n">
        <v>46.57</v>
      </c>
    </row>
    <row r="5224" customFormat="false" ht="15" hidden="false" customHeight="false" outlineLevel="0" collapsed="false">
      <c r="A5224" s="13" t="s">
        <v>7322</v>
      </c>
      <c r="B5224" s="13" t="s">
        <v>714</v>
      </c>
      <c r="C5224" s="14" t="n">
        <v>46162</v>
      </c>
      <c r="D5224" s="15" t="n">
        <v>51.33</v>
      </c>
    </row>
    <row r="5225" customFormat="false" ht="15" hidden="false" customHeight="false" outlineLevel="0" collapsed="false">
      <c r="A5225" s="13" t="s">
        <v>7323</v>
      </c>
      <c r="B5225" s="13" t="s">
        <v>4276</v>
      </c>
      <c r="C5225" s="14" t="n">
        <v>46162</v>
      </c>
      <c r="D5225" s="15" t="n">
        <v>47.77</v>
      </c>
    </row>
    <row r="5226" customFormat="false" ht="15" hidden="false" customHeight="false" outlineLevel="0" collapsed="false">
      <c r="A5226" s="13" t="s">
        <v>7324</v>
      </c>
      <c r="B5226" s="13" t="s">
        <v>7325</v>
      </c>
      <c r="C5226" s="14" t="n">
        <v>46162</v>
      </c>
      <c r="D5226" s="15" t="n">
        <v>23.31</v>
      </c>
    </row>
    <row r="5227" customFormat="false" ht="15" hidden="false" customHeight="false" outlineLevel="0" collapsed="false">
      <c r="A5227" s="13" t="s">
        <v>7326</v>
      </c>
      <c r="B5227" s="13" t="s">
        <v>7327</v>
      </c>
      <c r="C5227" s="14" t="n">
        <v>46162</v>
      </c>
      <c r="D5227" s="15" t="n">
        <v>22.32</v>
      </c>
    </row>
    <row r="5228" customFormat="false" ht="15" hidden="false" customHeight="false" outlineLevel="0" collapsed="false">
      <c r="A5228" s="13" t="s">
        <v>7328</v>
      </c>
      <c r="B5228" s="13" t="s">
        <v>5441</v>
      </c>
      <c r="C5228" s="14" t="n">
        <v>46163</v>
      </c>
      <c r="D5228" s="15" t="n">
        <v>59.53</v>
      </c>
    </row>
    <row r="5229" customFormat="false" ht="15" hidden="false" customHeight="false" outlineLevel="0" collapsed="false">
      <c r="A5229" s="13" t="s">
        <v>7329</v>
      </c>
      <c r="B5229" s="13" t="s">
        <v>2771</v>
      </c>
      <c r="C5229" s="14" t="n">
        <v>46163</v>
      </c>
      <c r="D5229" s="15" t="n">
        <v>47.1</v>
      </c>
    </row>
    <row r="5230" customFormat="false" ht="15" hidden="false" customHeight="false" outlineLevel="0" collapsed="false">
      <c r="A5230" s="13" t="s">
        <v>7330</v>
      </c>
      <c r="B5230" s="13" t="s">
        <v>458</v>
      </c>
      <c r="C5230" s="14" t="n">
        <v>46163</v>
      </c>
      <c r="D5230" s="15" t="n">
        <v>36.63</v>
      </c>
    </row>
    <row r="5231" customFormat="false" ht="15" hidden="false" customHeight="false" outlineLevel="0" collapsed="false">
      <c r="A5231" s="13" t="s">
        <v>7331</v>
      </c>
      <c r="B5231" s="13" t="s">
        <v>2899</v>
      </c>
      <c r="C5231" s="14" t="n">
        <v>46163</v>
      </c>
      <c r="D5231" s="15" t="n">
        <v>33.79</v>
      </c>
    </row>
    <row r="5232" customFormat="false" ht="15" hidden="false" customHeight="false" outlineLevel="0" collapsed="false">
      <c r="A5232" s="13" t="s">
        <v>7332</v>
      </c>
      <c r="B5232" s="13" t="s">
        <v>7333</v>
      </c>
      <c r="C5232" s="14" t="n">
        <v>46163</v>
      </c>
      <c r="D5232" s="15" t="n">
        <v>16.86</v>
      </c>
    </row>
    <row r="5233" customFormat="false" ht="15" hidden="false" customHeight="false" outlineLevel="0" collapsed="false">
      <c r="A5233" s="13" t="s">
        <v>7334</v>
      </c>
      <c r="B5233" s="13" t="s">
        <v>2142</v>
      </c>
      <c r="C5233" s="14" t="n">
        <v>46163</v>
      </c>
      <c r="D5233" s="15" t="n">
        <v>48.6</v>
      </c>
    </row>
    <row r="5234" customFormat="false" ht="15" hidden="false" customHeight="false" outlineLevel="0" collapsed="false">
      <c r="A5234" s="13" t="s">
        <v>7335</v>
      </c>
      <c r="B5234" s="13" t="s">
        <v>2383</v>
      </c>
      <c r="C5234" s="14" t="n">
        <v>46163</v>
      </c>
      <c r="D5234" s="15" t="n">
        <v>53.08</v>
      </c>
    </row>
    <row r="5235" customFormat="false" ht="15" hidden="false" customHeight="false" outlineLevel="0" collapsed="false">
      <c r="A5235" s="13" t="s">
        <v>7336</v>
      </c>
      <c r="B5235" s="13" t="s">
        <v>4054</v>
      </c>
      <c r="C5235" s="14" t="n">
        <v>46163</v>
      </c>
      <c r="D5235" s="15" t="n">
        <v>49.08</v>
      </c>
    </row>
    <row r="5236" customFormat="false" ht="15" hidden="false" customHeight="false" outlineLevel="0" collapsed="false">
      <c r="A5236" s="13" t="s">
        <v>7337</v>
      </c>
      <c r="B5236" s="13" t="s">
        <v>2048</v>
      </c>
      <c r="C5236" s="14" t="n">
        <v>46163</v>
      </c>
      <c r="D5236" s="15" t="n">
        <v>54.59</v>
      </c>
    </row>
    <row r="5237" customFormat="false" ht="15" hidden="false" customHeight="false" outlineLevel="0" collapsed="false">
      <c r="A5237" s="13" t="s">
        <v>7338</v>
      </c>
      <c r="B5237" s="13" t="s">
        <v>7339</v>
      </c>
      <c r="C5237" s="14" t="n">
        <v>46163</v>
      </c>
      <c r="D5237" s="15" t="n">
        <v>18.26</v>
      </c>
    </row>
    <row r="5238" customFormat="false" ht="15" hidden="false" customHeight="false" outlineLevel="0" collapsed="false">
      <c r="A5238" s="13" t="s">
        <v>7340</v>
      </c>
      <c r="B5238" s="13" t="s">
        <v>7341</v>
      </c>
      <c r="C5238" s="14" t="n">
        <v>46163</v>
      </c>
      <c r="D5238" s="15" t="n">
        <v>20.3</v>
      </c>
    </row>
    <row r="5239" customFormat="false" ht="15" hidden="false" customHeight="false" outlineLevel="0" collapsed="false">
      <c r="A5239" s="13" t="s">
        <v>7342</v>
      </c>
      <c r="B5239" s="13" t="s">
        <v>7343</v>
      </c>
      <c r="C5239" s="14" t="n">
        <v>46163</v>
      </c>
      <c r="D5239" s="15" t="n">
        <v>31.68</v>
      </c>
    </row>
    <row r="5240" customFormat="false" ht="15" hidden="false" customHeight="false" outlineLevel="0" collapsed="false">
      <c r="A5240" s="13" t="s">
        <v>7344</v>
      </c>
      <c r="B5240" s="13" t="s">
        <v>565</v>
      </c>
      <c r="C5240" s="14" t="n">
        <v>46163</v>
      </c>
      <c r="D5240" s="15" t="n">
        <v>59.23</v>
      </c>
    </row>
    <row r="5241" customFormat="false" ht="15" hidden="false" customHeight="false" outlineLevel="0" collapsed="false">
      <c r="A5241" s="13" t="s">
        <v>7345</v>
      </c>
      <c r="B5241" s="13" t="s">
        <v>4761</v>
      </c>
      <c r="C5241" s="14" t="n">
        <v>46163</v>
      </c>
      <c r="D5241" s="15" t="n">
        <v>42.45</v>
      </c>
    </row>
    <row r="5242" customFormat="false" ht="15" hidden="false" customHeight="false" outlineLevel="0" collapsed="false">
      <c r="A5242" s="13" t="s">
        <v>7346</v>
      </c>
      <c r="B5242" s="13" t="s">
        <v>168</v>
      </c>
      <c r="C5242" s="14" t="n">
        <v>46163</v>
      </c>
      <c r="D5242" s="15" t="n">
        <v>49.96</v>
      </c>
    </row>
    <row r="5243" customFormat="false" ht="15" hidden="false" customHeight="false" outlineLevel="0" collapsed="false">
      <c r="A5243" s="13" t="s">
        <v>7347</v>
      </c>
      <c r="B5243" s="13" t="s">
        <v>3927</v>
      </c>
      <c r="C5243" s="14" t="n">
        <v>46163</v>
      </c>
      <c r="D5243" s="15" t="n">
        <v>27.05</v>
      </c>
    </row>
    <row r="5244" customFormat="false" ht="15" hidden="false" customHeight="false" outlineLevel="0" collapsed="false">
      <c r="A5244" s="13" t="s">
        <v>7348</v>
      </c>
      <c r="B5244" s="13" t="s">
        <v>7349</v>
      </c>
      <c r="C5244" s="14" t="n">
        <v>46164</v>
      </c>
      <c r="D5244" s="15" t="n">
        <v>48.38</v>
      </c>
    </row>
    <row r="5245" customFormat="false" ht="15" hidden="false" customHeight="false" outlineLevel="0" collapsed="false">
      <c r="A5245" s="13" t="s">
        <v>7350</v>
      </c>
      <c r="B5245" s="13" t="s">
        <v>1880</v>
      </c>
      <c r="C5245" s="14" t="n">
        <v>46164</v>
      </c>
      <c r="D5245" s="15" t="n">
        <v>48.02</v>
      </c>
    </row>
    <row r="5246" customFormat="false" ht="15" hidden="false" customHeight="false" outlineLevel="0" collapsed="false">
      <c r="A5246" s="13" t="s">
        <v>7351</v>
      </c>
      <c r="B5246" s="13" t="s">
        <v>7352</v>
      </c>
      <c r="C5246" s="14" t="n">
        <v>46164</v>
      </c>
      <c r="D5246" s="15" t="n">
        <v>25.8</v>
      </c>
    </row>
    <row r="5247" customFormat="false" ht="15" hidden="false" customHeight="false" outlineLevel="0" collapsed="false">
      <c r="A5247" s="13" t="s">
        <v>7353</v>
      </c>
      <c r="B5247" s="13" t="s">
        <v>7354</v>
      </c>
      <c r="C5247" s="14" t="n">
        <v>46164</v>
      </c>
      <c r="D5247" s="15" t="n">
        <v>14.92</v>
      </c>
    </row>
    <row r="5248" customFormat="false" ht="15" hidden="false" customHeight="false" outlineLevel="0" collapsed="false">
      <c r="A5248" s="13" t="s">
        <v>7355</v>
      </c>
      <c r="B5248" s="13" t="s">
        <v>5430</v>
      </c>
      <c r="C5248" s="14" t="n">
        <v>46164</v>
      </c>
      <c r="D5248" s="15" t="n">
        <v>38.72</v>
      </c>
    </row>
    <row r="5249" customFormat="false" ht="15" hidden="false" customHeight="false" outlineLevel="0" collapsed="false">
      <c r="A5249" s="13" t="s">
        <v>7356</v>
      </c>
      <c r="B5249" s="13" t="s">
        <v>4131</v>
      </c>
      <c r="C5249" s="14" t="n">
        <v>46164</v>
      </c>
      <c r="D5249" s="15" t="n">
        <v>70.54</v>
      </c>
    </row>
    <row r="5250" customFormat="false" ht="15" hidden="false" customHeight="false" outlineLevel="0" collapsed="false">
      <c r="A5250" s="13" t="s">
        <v>7357</v>
      </c>
      <c r="B5250" s="13" t="s">
        <v>5216</v>
      </c>
      <c r="C5250" s="14" t="n">
        <v>46164</v>
      </c>
      <c r="D5250" s="15" t="n">
        <v>24.6</v>
      </c>
    </row>
    <row r="5251" customFormat="false" ht="15" hidden="false" customHeight="false" outlineLevel="0" collapsed="false">
      <c r="A5251" s="13" t="s">
        <v>7358</v>
      </c>
      <c r="B5251" s="13" t="s">
        <v>618</v>
      </c>
      <c r="C5251" s="14" t="n">
        <v>46164</v>
      </c>
      <c r="D5251" s="15" t="n">
        <v>55.79</v>
      </c>
    </row>
    <row r="5252" customFormat="false" ht="15" hidden="false" customHeight="false" outlineLevel="0" collapsed="false">
      <c r="A5252" s="13" t="s">
        <v>7359</v>
      </c>
      <c r="B5252" s="13" t="s">
        <v>7360</v>
      </c>
      <c r="C5252" s="14" t="n">
        <v>46164</v>
      </c>
      <c r="D5252" s="15" t="n">
        <v>25.72</v>
      </c>
    </row>
    <row r="5253" customFormat="false" ht="15" hidden="false" customHeight="false" outlineLevel="0" collapsed="false">
      <c r="A5253" s="13" t="s">
        <v>7361</v>
      </c>
      <c r="B5253" s="13" t="s">
        <v>3315</v>
      </c>
      <c r="C5253" s="14" t="n">
        <v>46165</v>
      </c>
      <c r="D5253" s="15" t="n">
        <v>42.51</v>
      </c>
    </row>
    <row r="5254" customFormat="false" ht="15" hidden="false" customHeight="false" outlineLevel="0" collapsed="false">
      <c r="A5254" s="13" t="s">
        <v>7362</v>
      </c>
      <c r="B5254" s="13" t="s">
        <v>1555</v>
      </c>
      <c r="C5254" s="14" t="n">
        <v>46165</v>
      </c>
      <c r="D5254" s="15" t="n">
        <v>74.59</v>
      </c>
    </row>
    <row r="5255" customFormat="false" ht="15" hidden="false" customHeight="false" outlineLevel="0" collapsed="false">
      <c r="A5255" s="13" t="s">
        <v>7363</v>
      </c>
      <c r="B5255" s="13" t="s">
        <v>7364</v>
      </c>
      <c r="C5255" s="14" t="n">
        <v>46165</v>
      </c>
      <c r="D5255" s="15" t="n">
        <v>21.23</v>
      </c>
    </row>
    <row r="5256" customFormat="false" ht="15" hidden="false" customHeight="false" outlineLevel="0" collapsed="false">
      <c r="A5256" s="13" t="s">
        <v>7365</v>
      </c>
      <c r="B5256" s="13" t="s">
        <v>4052</v>
      </c>
      <c r="C5256" s="14" t="n">
        <v>46165</v>
      </c>
      <c r="D5256" s="15" t="n">
        <v>16.19</v>
      </c>
    </row>
    <row r="5257" customFormat="false" ht="15" hidden="false" customHeight="false" outlineLevel="0" collapsed="false">
      <c r="A5257" s="13" t="s">
        <v>7366</v>
      </c>
      <c r="B5257" s="13" t="s">
        <v>4330</v>
      </c>
      <c r="C5257" s="14" t="n">
        <v>46165</v>
      </c>
      <c r="D5257" s="15" t="n">
        <v>36.23</v>
      </c>
    </row>
    <row r="5258" customFormat="false" ht="15" hidden="false" customHeight="false" outlineLevel="0" collapsed="false">
      <c r="A5258" s="13" t="s">
        <v>7367</v>
      </c>
      <c r="B5258" s="13" t="s">
        <v>4653</v>
      </c>
      <c r="C5258" s="14" t="n">
        <v>46165</v>
      </c>
      <c r="D5258" s="15" t="n">
        <v>60.68</v>
      </c>
    </row>
    <row r="5259" customFormat="false" ht="15" hidden="false" customHeight="false" outlineLevel="0" collapsed="false">
      <c r="A5259" s="13" t="s">
        <v>7368</v>
      </c>
      <c r="B5259" s="13" t="s">
        <v>6454</v>
      </c>
      <c r="C5259" s="14" t="n">
        <v>46165</v>
      </c>
      <c r="D5259" s="15" t="n">
        <v>44.08</v>
      </c>
    </row>
    <row r="5260" customFormat="false" ht="15" hidden="false" customHeight="false" outlineLevel="0" collapsed="false">
      <c r="A5260" s="13" t="s">
        <v>7369</v>
      </c>
      <c r="B5260" s="13" t="s">
        <v>7370</v>
      </c>
      <c r="C5260" s="14" t="n">
        <v>46165</v>
      </c>
      <c r="D5260" s="15" t="n">
        <v>44.18</v>
      </c>
    </row>
    <row r="5261" customFormat="false" ht="15" hidden="false" customHeight="false" outlineLevel="0" collapsed="false">
      <c r="A5261" s="13" t="s">
        <v>7371</v>
      </c>
      <c r="B5261" s="13" t="s">
        <v>510</v>
      </c>
      <c r="C5261" s="14" t="n">
        <v>46165</v>
      </c>
      <c r="D5261" s="15" t="n">
        <v>59.16</v>
      </c>
    </row>
    <row r="5262" customFormat="false" ht="15" hidden="false" customHeight="false" outlineLevel="0" collapsed="false">
      <c r="A5262" s="13" t="s">
        <v>7372</v>
      </c>
      <c r="B5262" s="13" t="s">
        <v>2501</v>
      </c>
      <c r="C5262" s="14" t="n">
        <v>46166</v>
      </c>
      <c r="D5262" s="15" t="n">
        <v>22.76</v>
      </c>
    </row>
    <row r="5263" customFormat="false" ht="15" hidden="false" customHeight="false" outlineLevel="0" collapsed="false">
      <c r="A5263" s="13" t="s">
        <v>7373</v>
      </c>
      <c r="B5263" s="13" t="s">
        <v>4532</v>
      </c>
      <c r="C5263" s="14" t="n">
        <v>46166</v>
      </c>
      <c r="D5263" s="15" t="n">
        <v>22.32</v>
      </c>
    </row>
    <row r="5264" customFormat="false" ht="15" hidden="false" customHeight="false" outlineLevel="0" collapsed="false">
      <c r="A5264" s="13" t="s">
        <v>7374</v>
      </c>
      <c r="B5264" s="13" t="s">
        <v>5301</v>
      </c>
      <c r="C5264" s="14" t="n">
        <v>46166</v>
      </c>
      <c r="D5264" s="15" t="n">
        <v>27.89</v>
      </c>
    </row>
    <row r="5265" customFormat="false" ht="15" hidden="false" customHeight="false" outlineLevel="0" collapsed="false">
      <c r="A5265" s="13" t="s">
        <v>7375</v>
      </c>
      <c r="B5265" s="13" t="s">
        <v>7376</v>
      </c>
      <c r="C5265" s="14" t="n">
        <v>46166</v>
      </c>
      <c r="D5265" s="15" t="n">
        <v>22.68</v>
      </c>
    </row>
    <row r="5266" customFormat="false" ht="15" hidden="false" customHeight="false" outlineLevel="0" collapsed="false">
      <c r="A5266" s="13" t="s">
        <v>7377</v>
      </c>
      <c r="B5266" s="13" t="s">
        <v>7378</v>
      </c>
      <c r="C5266" s="14" t="n">
        <v>46166</v>
      </c>
      <c r="D5266" s="15" t="n">
        <v>43.82</v>
      </c>
    </row>
    <row r="5267" customFormat="false" ht="15" hidden="false" customHeight="false" outlineLevel="0" collapsed="false">
      <c r="A5267" s="13" t="s">
        <v>7379</v>
      </c>
      <c r="B5267" s="13" t="s">
        <v>4341</v>
      </c>
      <c r="C5267" s="14" t="n">
        <v>46166</v>
      </c>
      <c r="D5267" s="15" t="n">
        <v>22.18</v>
      </c>
    </row>
    <row r="5268" customFormat="false" ht="15" hidden="false" customHeight="false" outlineLevel="0" collapsed="false">
      <c r="A5268" s="13" t="s">
        <v>7380</v>
      </c>
      <c r="B5268" s="13" t="s">
        <v>3593</v>
      </c>
      <c r="C5268" s="14" t="n">
        <v>46166</v>
      </c>
      <c r="D5268" s="15" t="n">
        <v>38.07</v>
      </c>
    </row>
    <row r="5269" customFormat="false" ht="15" hidden="false" customHeight="false" outlineLevel="0" collapsed="false">
      <c r="A5269" s="13" t="s">
        <v>7381</v>
      </c>
      <c r="B5269" s="13" t="s">
        <v>6297</v>
      </c>
      <c r="C5269" s="14" t="n">
        <v>46167</v>
      </c>
      <c r="D5269" s="15" t="n">
        <v>52.19</v>
      </c>
    </row>
    <row r="5270" customFormat="false" ht="15" hidden="false" customHeight="false" outlineLevel="0" collapsed="false">
      <c r="A5270" s="13" t="s">
        <v>7382</v>
      </c>
      <c r="B5270" s="13" t="s">
        <v>6425</v>
      </c>
      <c r="C5270" s="14" t="n">
        <v>46167</v>
      </c>
      <c r="D5270" s="15" t="n">
        <v>65.97</v>
      </c>
    </row>
    <row r="5271" customFormat="false" ht="15" hidden="false" customHeight="false" outlineLevel="0" collapsed="false">
      <c r="A5271" s="13" t="s">
        <v>7383</v>
      </c>
      <c r="B5271" s="13" t="s">
        <v>3919</v>
      </c>
      <c r="C5271" s="14" t="n">
        <v>46167</v>
      </c>
      <c r="D5271" s="15" t="n">
        <v>37.65</v>
      </c>
    </row>
    <row r="5272" customFormat="false" ht="15" hidden="false" customHeight="false" outlineLevel="0" collapsed="false">
      <c r="A5272" s="13" t="s">
        <v>7384</v>
      </c>
      <c r="B5272" s="13" t="s">
        <v>2370</v>
      </c>
      <c r="C5272" s="14" t="n">
        <v>46167</v>
      </c>
      <c r="D5272" s="15" t="n">
        <v>72.19</v>
      </c>
    </row>
    <row r="5273" customFormat="false" ht="15" hidden="false" customHeight="false" outlineLevel="0" collapsed="false">
      <c r="A5273" s="13" t="s">
        <v>7385</v>
      </c>
      <c r="B5273" s="13" t="s">
        <v>4584</v>
      </c>
      <c r="C5273" s="14" t="n">
        <v>46167</v>
      </c>
      <c r="D5273" s="15" t="n">
        <v>64.03</v>
      </c>
    </row>
    <row r="5274" customFormat="false" ht="15" hidden="false" customHeight="false" outlineLevel="0" collapsed="false">
      <c r="A5274" s="13" t="s">
        <v>7386</v>
      </c>
      <c r="B5274" s="13" t="s">
        <v>5887</v>
      </c>
      <c r="C5274" s="14" t="n">
        <v>46167</v>
      </c>
      <c r="D5274" s="15" t="n">
        <v>37.2</v>
      </c>
    </row>
    <row r="5275" customFormat="false" ht="15" hidden="false" customHeight="false" outlineLevel="0" collapsed="false">
      <c r="A5275" s="13" t="s">
        <v>7387</v>
      </c>
      <c r="B5275" s="13" t="s">
        <v>1132</v>
      </c>
      <c r="C5275" s="14" t="n">
        <v>46167</v>
      </c>
      <c r="D5275" s="15" t="n">
        <v>62.7</v>
      </c>
    </row>
    <row r="5276" customFormat="false" ht="15" hidden="false" customHeight="false" outlineLevel="0" collapsed="false">
      <c r="A5276" s="13" t="s">
        <v>7388</v>
      </c>
      <c r="B5276" s="13" t="s">
        <v>5066</v>
      </c>
      <c r="C5276" s="14" t="n">
        <v>46167</v>
      </c>
      <c r="D5276" s="15" t="n">
        <v>61.03</v>
      </c>
    </row>
    <row r="5277" customFormat="false" ht="15" hidden="false" customHeight="false" outlineLevel="0" collapsed="false">
      <c r="A5277" s="13" t="s">
        <v>7389</v>
      </c>
      <c r="B5277" s="13" t="s">
        <v>7058</v>
      </c>
      <c r="C5277" s="14" t="n">
        <v>46168</v>
      </c>
      <c r="D5277" s="15" t="n">
        <v>20.98</v>
      </c>
    </row>
    <row r="5278" customFormat="false" ht="15" hidden="false" customHeight="false" outlineLevel="0" collapsed="false">
      <c r="A5278" s="13" t="s">
        <v>7390</v>
      </c>
      <c r="B5278" s="13" t="s">
        <v>730</v>
      </c>
      <c r="C5278" s="14" t="n">
        <v>46168</v>
      </c>
      <c r="D5278" s="15" t="n">
        <v>25.31</v>
      </c>
    </row>
    <row r="5279" customFormat="false" ht="15" hidden="false" customHeight="false" outlineLevel="0" collapsed="false">
      <c r="A5279" s="13" t="s">
        <v>7391</v>
      </c>
      <c r="B5279" s="13" t="s">
        <v>7392</v>
      </c>
      <c r="C5279" s="14" t="n">
        <v>46168</v>
      </c>
      <c r="D5279" s="15" t="n">
        <v>13.51</v>
      </c>
    </row>
    <row r="5280" customFormat="false" ht="15" hidden="false" customHeight="false" outlineLevel="0" collapsed="false">
      <c r="A5280" s="13" t="s">
        <v>7393</v>
      </c>
      <c r="B5280" s="13" t="s">
        <v>4790</v>
      </c>
      <c r="C5280" s="14" t="n">
        <v>46168</v>
      </c>
      <c r="D5280" s="15" t="n">
        <v>37.35</v>
      </c>
    </row>
    <row r="5281" customFormat="false" ht="15" hidden="false" customHeight="false" outlineLevel="0" collapsed="false">
      <c r="A5281" s="13" t="s">
        <v>7394</v>
      </c>
      <c r="B5281" s="13" t="s">
        <v>4802</v>
      </c>
      <c r="C5281" s="14" t="n">
        <v>46168</v>
      </c>
      <c r="D5281" s="15" t="n">
        <v>47.48</v>
      </c>
    </row>
    <row r="5282" customFormat="false" ht="15" hidden="false" customHeight="false" outlineLevel="0" collapsed="false">
      <c r="A5282" s="13" t="s">
        <v>7395</v>
      </c>
      <c r="B5282" s="13" t="s">
        <v>7396</v>
      </c>
      <c r="C5282" s="14" t="n">
        <v>46168</v>
      </c>
      <c r="D5282" s="15" t="n">
        <v>47.03</v>
      </c>
    </row>
    <row r="5283" customFormat="false" ht="15" hidden="false" customHeight="false" outlineLevel="0" collapsed="false">
      <c r="A5283" s="13" t="s">
        <v>7397</v>
      </c>
      <c r="B5283" s="13" t="s">
        <v>3848</v>
      </c>
      <c r="C5283" s="14" t="n">
        <v>46168</v>
      </c>
      <c r="D5283" s="15" t="n">
        <v>27.82</v>
      </c>
    </row>
    <row r="5284" customFormat="false" ht="15" hidden="false" customHeight="false" outlineLevel="0" collapsed="false">
      <c r="A5284" s="13" t="s">
        <v>7398</v>
      </c>
      <c r="B5284" s="13" t="s">
        <v>7399</v>
      </c>
      <c r="C5284" s="14" t="n">
        <v>46168</v>
      </c>
      <c r="D5284" s="15" t="n">
        <v>34.61</v>
      </c>
    </row>
    <row r="5285" customFormat="false" ht="15" hidden="false" customHeight="false" outlineLevel="0" collapsed="false">
      <c r="A5285" s="13" t="s">
        <v>7400</v>
      </c>
      <c r="B5285" s="13" t="s">
        <v>3246</v>
      </c>
      <c r="C5285" s="14" t="n">
        <v>46168</v>
      </c>
      <c r="D5285" s="15" t="n">
        <v>34.77</v>
      </c>
    </row>
    <row r="5286" customFormat="false" ht="15" hidden="false" customHeight="false" outlineLevel="0" collapsed="false">
      <c r="A5286" s="13" t="s">
        <v>7401</v>
      </c>
      <c r="B5286" s="13" t="s">
        <v>1116</v>
      </c>
      <c r="C5286" s="14" t="n">
        <v>46168</v>
      </c>
      <c r="D5286" s="15" t="n">
        <v>37.83</v>
      </c>
    </row>
    <row r="5287" customFormat="false" ht="15" hidden="false" customHeight="false" outlineLevel="0" collapsed="false">
      <c r="A5287" s="13" t="s">
        <v>7402</v>
      </c>
      <c r="B5287" s="13" t="s">
        <v>7403</v>
      </c>
      <c r="C5287" s="14" t="n">
        <v>46168</v>
      </c>
      <c r="D5287" s="15" t="n">
        <v>18.43</v>
      </c>
    </row>
    <row r="5288" customFormat="false" ht="15" hidden="false" customHeight="false" outlineLevel="0" collapsed="false">
      <c r="A5288" s="13" t="s">
        <v>7404</v>
      </c>
      <c r="B5288" s="13" t="s">
        <v>6915</v>
      </c>
      <c r="C5288" s="14" t="n">
        <v>46168</v>
      </c>
      <c r="D5288" s="15" t="n">
        <v>48.39</v>
      </c>
    </row>
    <row r="5289" customFormat="false" ht="15" hidden="false" customHeight="false" outlineLevel="0" collapsed="false">
      <c r="A5289" s="13" t="s">
        <v>7405</v>
      </c>
      <c r="B5289" s="13" t="s">
        <v>5308</v>
      </c>
      <c r="C5289" s="14" t="n">
        <v>46168</v>
      </c>
      <c r="D5289" s="15" t="n">
        <v>38.94</v>
      </c>
    </row>
    <row r="5290" customFormat="false" ht="15" hidden="false" customHeight="false" outlineLevel="0" collapsed="false">
      <c r="A5290" s="13" t="s">
        <v>7406</v>
      </c>
      <c r="B5290" s="13" t="s">
        <v>7407</v>
      </c>
      <c r="C5290" s="14" t="n">
        <v>46169</v>
      </c>
      <c r="D5290" s="15" t="n">
        <v>21.23</v>
      </c>
    </row>
    <row r="5291" customFormat="false" ht="15" hidden="false" customHeight="false" outlineLevel="0" collapsed="false">
      <c r="A5291" s="13" t="s">
        <v>7408</v>
      </c>
      <c r="B5291" s="13" t="s">
        <v>2364</v>
      </c>
      <c r="C5291" s="14" t="n">
        <v>46169</v>
      </c>
      <c r="D5291" s="15" t="n">
        <v>29.13</v>
      </c>
    </row>
    <row r="5292" customFormat="false" ht="15" hidden="false" customHeight="false" outlineLevel="0" collapsed="false">
      <c r="A5292" s="13" t="s">
        <v>7409</v>
      </c>
      <c r="B5292" s="13" t="s">
        <v>6251</v>
      </c>
      <c r="C5292" s="14" t="n">
        <v>46169</v>
      </c>
      <c r="D5292" s="15" t="n">
        <v>32.42</v>
      </c>
    </row>
    <row r="5293" customFormat="false" ht="15" hidden="false" customHeight="false" outlineLevel="0" collapsed="false">
      <c r="A5293" s="13" t="s">
        <v>7410</v>
      </c>
      <c r="B5293" s="13" t="s">
        <v>5587</v>
      </c>
      <c r="C5293" s="14" t="n">
        <v>46169</v>
      </c>
      <c r="D5293" s="15" t="n">
        <v>48.67</v>
      </c>
    </row>
    <row r="5294" customFormat="false" ht="15" hidden="false" customHeight="false" outlineLevel="0" collapsed="false">
      <c r="A5294" s="13" t="s">
        <v>7411</v>
      </c>
      <c r="B5294" s="13" t="s">
        <v>3917</v>
      </c>
      <c r="C5294" s="14" t="n">
        <v>46169</v>
      </c>
      <c r="D5294" s="15" t="n">
        <v>73.32</v>
      </c>
    </row>
    <row r="5295" customFormat="false" ht="15" hidden="false" customHeight="false" outlineLevel="0" collapsed="false">
      <c r="A5295" s="13" t="s">
        <v>7412</v>
      </c>
      <c r="B5295" s="13" t="s">
        <v>3999</v>
      </c>
      <c r="C5295" s="14" t="n">
        <v>46169</v>
      </c>
      <c r="D5295" s="15" t="n">
        <v>21.96</v>
      </c>
    </row>
    <row r="5296" customFormat="false" ht="15" hidden="false" customHeight="false" outlineLevel="0" collapsed="false">
      <c r="A5296" s="13" t="s">
        <v>7413</v>
      </c>
      <c r="B5296" s="13" t="s">
        <v>1038</v>
      </c>
      <c r="C5296" s="14" t="n">
        <v>46169</v>
      </c>
      <c r="D5296" s="15" t="n">
        <v>35.07</v>
      </c>
    </row>
    <row r="5297" customFormat="false" ht="15" hidden="false" customHeight="false" outlineLevel="0" collapsed="false">
      <c r="A5297" s="13" t="s">
        <v>7414</v>
      </c>
      <c r="B5297" s="13" t="s">
        <v>629</v>
      </c>
      <c r="C5297" s="14" t="n">
        <v>46169</v>
      </c>
      <c r="D5297" s="15" t="n">
        <v>66.18</v>
      </c>
    </row>
    <row r="5298" customFormat="false" ht="15" hidden="false" customHeight="false" outlineLevel="0" collapsed="false">
      <c r="A5298" s="13" t="s">
        <v>7415</v>
      </c>
      <c r="B5298" s="13" t="s">
        <v>6880</v>
      </c>
      <c r="C5298" s="14" t="n">
        <v>46169</v>
      </c>
      <c r="D5298" s="15" t="n">
        <v>48.27</v>
      </c>
    </row>
    <row r="5299" customFormat="false" ht="15" hidden="false" customHeight="false" outlineLevel="0" collapsed="false">
      <c r="A5299" s="13" t="s">
        <v>7416</v>
      </c>
      <c r="B5299" s="13" t="s">
        <v>7417</v>
      </c>
      <c r="C5299" s="14" t="n">
        <v>46169</v>
      </c>
      <c r="D5299" s="15" t="n">
        <v>47.13</v>
      </c>
    </row>
    <row r="5300" customFormat="false" ht="15" hidden="false" customHeight="false" outlineLevel="0" collapsed="false">
      <c r="A5300" s="13" t="s">
        <v>7418</v>
      </c>
      <c r="B5300" s="13" t="s">
        <v>3441</v>
      </c>
      <c r="C5300" s="14" t="n">
        <v>46169</v>
      </c>
      <c r="D5300" s="15" t="n">
        <v>45.29</v>
      </c>
    </row>
    <row r="5301" customFormat="false" ht="15" hidden="false" customHeight="false" outlineLevel="0" collapsed="false">
      <c r="A5301" s="13" t="s">
        <v>7419</v>
      </c>
      <c r="B5301" s="13" t="s">
        <v>7420</v>
      </c>
      <c r="C5301" s="14" t="n">
        <v>46170</v>
      </c>
      <c r="D5301" s="15" t="n">
        <v>30.03</v>
      </c>
    </row>
    <row r="5302" customFormat="false" ht="15" hidden="false" customHeight="false" outlineLevel="0" collapsed="false">
      <c r="A5302" s="13" t="s">
        <v>7421</v>
      </c>
      <c r="B5302" s="13" t="s">
        <v>3535</v>
      </c>
      <c r="C5302" s="14" t="n">
        <v>46170</v>
      </c>
      <c r="D5302" s="15" t="n">
        <v>60.09</v>
      </c>
    </row>
    <row r="5303" customFormat="false" ht="15" hidden="false" customHeight="false" outlineLevel="0" collapsed="false">
      <c r="A5303" s="13" t="s">
        <v>7422</v>
      </c>
      <c r="B5303" s="13" t="s">
        <v>6184</v>
      </c>
      <c r="C5303" s="14" t="n">
        <v>46170</v>
      </c>
      <c r="D5303" s="15" t="n">
        <v>51.07</v>
      </c>
    </row>
    <row r="5304" customFormat="false" ht="15" hidden="false" customHeight="false" outlineLevel="0" collapsed="false">
      <c r="A5304" s="13" t="s">
        <v>7423</v>
      </c>
      <c r="B5304" s="13" t="s">
        <v>1842</v>
      </c>
      <c r="C5304" s="14" t="n">
        <v>46170</v>
      </c>
      <c r="D5304" s="15" t="n">
        <v>38.62</v>
      </c>
    </row>
    <row r="5305" customFormat="false" ht="15" hidden="false" customHeight="false" outlineLevel="0" collapsed="false">
      <c r="A5305" s="13" t="s">
        <v>7424</v>
      </c>
      <c r="B5305" s="13" t="s">
        <v>2215</v>
      </c>
      <c r="C5305" s="14" t="n">
        <v>46170</v>
      </c>
      <c r="D5305" s="15" t="n">
        <v>102.12</v>
      </c>
    </row>
    <row r="5306" customFormat="false" ht="15" hidden="false" customHeight="false" outlineLevel="0" collapsed="false">
      <c r="A5306" s="13" t="s">
        <v>7425</v>
      </c>
      <c r="B5306" s="13" t="s">
        <v>7426</v>
      </c>
      <c r="C5306" s="14" t="n">
        <v>46170</v>
      </c>
      <c r="D5306" s="15" t="n">
        <v>20.37</v>
      </c>
    </row>
    <row r="5307" customFormat="false" ht="15" hidden="false" customHeight="false" outlineLevel="0" collapsed="false">
      <c r="A5307" s="13" t="s">
        <v>7427</v>
      </c>
      <c r="B5307" s="13" t="s">
        <v>7428</v>
      </c>
      <c r="C5307" s="14" t="n">
        <v>46170</v>
      </c>
      <c r="D5307" s="15" t="n">
        <v>27.39</v>
      </c>
    </row>
    <row r="5308" customFormat="false" ht="15" hidden="false" customHeight="false" outlineLevel="0" collapsed="false">
      <c r="A5308" s="13" t="s">
        <v>7429</v>
      </c>
      <c r="B5308" s="13" t="s">
        <v>1727</v>
      </c>
      <c r="C5308" s="14" t="n">
        <v>46171</v>
      </c>
      <c r="D5308" s="15" t="n">
        <v>37.58</v>
      </c>
    </row>
    <row r="5309" customFormat="false" ht="15" hidden="false" customHeight="false" outlineLevel="0" collapsed="false">
      <c r="A5309" s="13" t="s">
        <v>7430</v>
      </c>
      <c r="B5309" s="13" t="s">
        <v>4166</v>
      </c>
      <c r="C5309" s="14" t="n">
        <v>46171</v>
      </c>
      <c r="D5309" s="15" t="n">
        <v>62.65</v>
      </c>
    </row>
    <row r="5310" customFormat="false" ht="15" hidden="false" customHeight="false" outlineLevel="0" collapsed="false">
      <c r="A5310" s="13" t="s">
        <v>7431</v>
      </c>
      <c r="B5310" s="13" t="s">
        <v>7432</v>
      </c>
      <c r="C5310" s="14" t="n">
        <v>46171</v>
      </c>
      <c r="D5310" s="15" t="n">
        <v>41.23</v>
      </c>
    </row>
    <row r="5311" customFormat="false" ht="15" hidden="false" customHeight="false" outlineLevel="0" collapsed="false">
      <c r="A5311" s="13" t="s">
        <v>7433</v>
      </c>
      <c r="B5311" s="13" t="s">
        <v>58</v>
      </c>
      <c r="C5311" s="14" t="n">
        <v>46171</v>
      </c>
      <c r="D5311" s="15" t="n">
        <v>39.49</v>
      </c>
    </row>
    <row r="5312" customFormat="false" ht="15" hidden="false" customHeight="false" outlineLevel="0" collapsed="false">
      <c r="A5312" s="13" t="s">
        <v>7434</v>
      </c>
      <c r="B5312" s="13" t="s">
        <v>5663</v>
      </c>
      <c r="C5312" s="14" t="n">
        <v>46171</v>
      </c>
      <c r="D5312" s="15" t="n">
        <v>52.12</v>
      </c>
    </row>
    <row r="5313" customFormat="false" ht="15" hidden="false" customHeight="false" outlineLevel="0" collapsed="false">
      <c r="A5313" s="13" t="s">
        <v>7435</v>
      </c>
      <c r="B5313" s="13" t="s">
        <v>223</v>
      </c>
      <c r="C5313" s="14" t="n">
        <v>46171</v>
      </c>
      <c r="D5313" s="15" t="n">
        <v>30.34</v>
      </c>
    </row>
    <row r="5314" customFormat="false" ht="15" hidden="false" customHeight="false" outlineLevel="0" collapsed="false">
      <c r="A5314" s="13" t="s">
        <v>7436</v>
      </c>
      <c r="B5314" s="13" t="s">
        <v>7437</v>
      </c>
      <c r="C5314" s="14" t="n">
        <v>46171</v>
      </c>
      <c r="D5314" s="15" t="n">
        <v>40.28</v>
      </c>
    </row>
    <row r="5315" customFormat="false" ht="15" hidden="false" customHeight="false" outlineLevel="0" collapsed="false">
      <c r="A5315" s="13" t="s">
        <v>7438</v>
      </c>
      <c r="B5315" s="13" t="s">
        <v>7439</v>
      </c>
      <c r="C5315" s="14" t="n">
        <v>46171</v>
      </c>
      <c r="D5315" s="15" t="n">
        <v>30.72</v>
      </c>
    </row>
    <row r="5316" customFormat="false" ht="15" hidden="false" customHeight="false" outlineLevel="0" collapsed="false">
      <c r="A5316" s="13" t="s">
        <v>7440</v>
      </c>
      <c r="B5316" s="13" t="s">
        <v>6113</v>
      </c>
      <c r="C5316" s="14" t="n">
        <v>46171</v>
      </c>
      <c r="D5316" s="15" t="n">
        <v>18.72</v>
      </c>
    </row>
    <row r="5317" customFormat="false" ht="15" hidden="false" customHeight="false" outlineLevel="0" collapsed="false">
      <c r="A5317" s="13" t="s">
        <v>7441</v>
      </c>
      <c r="B5317" s="13" t="s">
        <v>2782</v>
      </c>
      <c r="C5317" s="14" t="n">
        <v>46171</v>
      </c>
      <c r="D5317" s="15" t="n">
        <v>66.21</v>
      </c>
    </row>
    <row r="5318" customFormat="false" ht="15" hidden="false" customHeight="false" outlineLevel="0" collapsed="false">
      <c r="A5318" s="13" t="s">
        <v>7442</v>
      </c>
      <c r="B5318" s="13" t="s">
        <v>452</v>
      </c>
      <c r="C5318" s="14" t="n">
        <v>46171</v>
      </c>
      <c r="D5318" s="15" t="n">
        <v>52.84</v>
      </c>
    </row>
    <row r="5319" customFormat="false" ht="15" hidden="false" customHeight="false" outlineLevel="0" collapsed="false">
      <c r="A5319" s="13" t="s">
        <v>7443</v>
      </c>
      <c r="B5319" s="13" t="s">
        <v>7444</v>
      </c>
      <c r="C5319" s="14" t="n">
        <v>46172</v>
      </c>
      <c r="D5319" s="15" t="n">
        <v>30.64</v>
      </c>
    </row>
    <row r="5320" customFormat="false" ht="15" hidden="false" customHeight="false" outlineLevel="0" collapsed="false">
      <c r="A5320" s="13" t="s">
        <v>7445</v>
      </c>
      <c r="B5320" s="13" t="s">
        <v>835</v>
      </c>
      <c r="C5320" s="14" t="n">
        <v>46172</v>
      </c>
      <c r="D5320" s="15" t="n">
        <v>43.56</v>
      </c>
    </row>
    <row r="5321" customFormat="false" ht="15" hidden="false" customHeight="false" outlineLevel="0" collapsed="false">
      <c r="A5321" s="13" t="s">
        <v>7446</v>
      </c>
      <c r="B5321" s="13" t="s">
        <v>4398</v>
      </c>
      <c r="C5321" s="14" t="n">
        <v>46172</v>
      </c>
      <c r="D5321" s="15" t="n">
        <v>46.51</v>
      </c>
    </row>
    <row r="5322" customFormat="false" ht="15" hidden="false" customHeight="false" outlineLevel="0" collapsed="false">
      <c r="A5322" s="13" t="s">
        <v>7447</v>
      </c>
      <c r="B5322" s="13" t="s">
        <v>5113</v>
      </c>
      <c r="C5322" s="14" t="n">
        <v>46172</v>
      </c>
      <c r="D5322" s="15" t="n">
        <v>34.2</v>
      </c>
    </row>
    <row r="5323" customFormat="false" ht="15" hidden="false" customHeight="false" outlineLevel="0" collapsed="false">
      <c r="A5323" s="13" t="s">
        <v>7448</v>
      </c>
      <c r="B5323" s="13" t="s">
        <v>6227</v>
      </c>
      <c r="C5323" s="14" t="n">
        <v>46172</v>
      </c>
      <c r="D5323" s="15" t="n">
        <v>46.03</v>
      </c>
    </row>
    <row r="5324" customFormat="false" ht="15" hidden="false" customHeight="false" outlineLevel="0" collapsed="false">
      <c r="A5324" s="13" t="s">
        <v>7449</v>
      </c>
      <c r="B5324" s="13" t="s">
        <v>6870</v>
      </c>
      <c r="C5324" s="14" t="n">
        <v>46172</v>
      </c>
      <c r="D5324" s="15" t="n">
        <v>79.05</v>
      </c>
    </row>
    <row r="5325" customFormat="false" ht="15" hidden="false" customHeight="false" outlineLevel="0" collapsed="false">
      <c r="A5325" s="13" t="s">
        <v>7450</v>
      </c>
      <c r="B5325" s="13" t="s">
        <v>5904</v>
      </c>
      <c r="C5325" s="14" t="n">
        <v>46172</v>
      </c>
      <c r="D5325" s="15" t="n">
        <v>30.89</v>
      </c>
    </row>
    <row r="5326" customFormat="false" ht="15" hidden="false" customHeight="false" outlineLevel="0" collapsed="false">
      <c r="A5326" s="13" t="s">
        <v>7451</v>
      </c>
      <c r="B5326" s="13" t="s">
        <v>7452</v>
      </c>
      <c r="C5326" s="14" t="n">
        <v>46173</v>
      </c>
      <c r="D5326" s="15" t="n">
        <v>26.88</v>
      </c>
    </row>
    <row r="5327" customFormat="false" ht="15" hidden="false" customHeight="false" outlineLevel="0" collapsed="false">
      <c r="A5327" s="13" t="s">
        <v>7453</v>
      </c>
      <c r="B5327" s="13" t="s">
        <v>198</v>
      </c>
      <c r="C5327" s="14" t="n">
        <v>46173</v>
      </c>
      <c r="D5327" s="15" t="n">
        <v>31.06</v>
      </c>
    </row>
    <row r="5328" customFormat="false" ht="15" hidden="false" customHeight="false" outlineLevel="0" collapsed="false">
      <c r="A5328" s="13" t="s">
        <v>7454</v>
      </c>
      <c r="B5328" s="13" t="s">
        <v>2478</v>
      </c>
      <c r="C5328" s="14" t="n">
        <v>46173</v>
      </c>
      <c r="D5328" s="15" t="n">
        <v>48.19</v>
      </c>
    </row>
    <row r="5329" customFormat="false" ht="15" hidden="false" customHeight="false" outlineLevel="0" collapsed="false">
      <c r="A5329" s="13" t="s">
        <v>7455</v>
      </c>
      <c r="B5329" s="13" t="s">
        <v>6180</v>
      </c>
      <c r="C5329" s="14" t="n">
        <v>46173</v>
      </c>
      <c r="D5329" s="15" t="n">
        <v>20.45</v>
      </c>
    </row>
    <row r="5330" customFormat="false" ht="15" hidden="false" customHeight="false" outlineLevel="0" collapsed="false">
      <c r="A5330" s="13" t="s">
        <v>7456</v>
      </c>
      <c r="B5330" s="13" t="s">
        <v>7219</v>
      </c>
      <c r="C5330" s="14" t="n">
        <v>46173</v>
      </c>
      <c r="D5330" s="15" t="n">
        <v>19.21</v>
      </c>
    </row>
    <row r="5331" customFormat="false" ht="15" hidden="false" customHeight="false" outlineLevel="0" collapsed="false">
      <c r="A5331" s="13" t="s">
        <v>7457</v>
      </c>
      <c r="B5331" s="13" t="s">
        <v>42</v>
      </c>
      <c r="C5331" s="14" t="n">
        <v>46173</v>
      </c>
      <c r="D5331" s="15" t="n">
        <v>72.43</v>
      </c>
    </row>
    <row r="5332" customFormat="false" ht="15" hidden="false" customHeight="false" outlineLevel="0" collapsed="false">
      <c r="A5332" s="13" t="s">
        <v>7458</v>
      </c>
      <c r="B5332" s="13" t="s">
        <v>7459</v>
      </c>
      <c r="C5332" s="14" t="n">
        <v>46173</v>
      </c>
      <c r="D5332" s="15" t="n">
        <v>31.59</v>
      </c>
    </row>
    <row r="5333" customFormat="false" ht="15" hidden="false" customHeight="false" outlineLevel="0" collapsed="false">
      <c r="A5333" s="13" t="s">
        <v>7460</v>
      </c>
      <c r="B5333" s="13" t="s">
        <v>480</v>
      </c>
      <c r="C5333" s="14" t="n">
        <v>46173</v>
      </c>
      <c r="D5333" s="15" t="n">
        <v>43.93</v>
      </c>
    </row>
    <row r="5334" customFormat="false" ht="15" hidden="false" customHeight="false" outlineLevel="0" collapsed="false">
      <c r="A5334" s="13" t="s">
        <v>7461</v>
      </c>
      <c r="B5334" s="13" t="s">
        <v>7462</v>
      </c>
      <c r="C5334" s="14" t="n">
        <v>46173</v>
      </c>
      <c r="D5334" s="15" t="n">
        <v>34.37</v>
      </c>
    </row>
    <row r="5335" customFormat="false" ht="15" hidden="false" customHeight="false" outlineLevel="0" collapsed="false">
      <c r="A5335" s="13" t="s">
        <v>7463</v>
      </c>
      <c r="B5335" s="13" t="s">
        <v>7464</v>
      </c>
      <c r="C5335" s="14" t="n">
        <v>46173</v>
      </c>
      <c r="D5335" s="15" t="n">
        <v>49.27</v>
      </c>
    </row>
    <row r="5336" customFormat="false" ht="15" hidden="false" customHeight="false" outlineLevel="0" collapsed="false">
      <c r="A5336" s="13" t="s">
        <v>7465</v>
      </c>
      <c r="B5336" s="13" t="s">
        <v>4389</v>
      </c>
      <c r="C5336" s="14" t="n">
        <v>46173</v>
      </c>
      <c r="D5336" s="15" t="n">
        <v>37.77</v>
      </c>
    </row>
    <row r="5337" customFormat="false" ht="15" hidden="false" customHeight="false" outlineLevel="0" collapsed="false">
      <c r="A5337" s="13" t="s">
        <v>7466</v>
      </c>
      <c r="B5337" s="13" t="s">
        <v>4942</v>
      </c>
      <c r="C5337" s="14" t="n">
        <v>46173</v>
      </c>
      <c r="D5337" s="15" t="n">
        <v>83.55</v>
      </c>
    </row>
    <row r="5338" customFormat="false" ht="15" hidden="false" customHeight="false" outlineLevel="0" collapsed="false">
      <c r="A5338" s="13" t="s">
        <v>7467</v>
      </c>
      <c r="B5338" s="13" t="s">
        <v>7468</v>
      </c>
      <c r="C5338" s="14" t="n">
        <v>46173</v>
      </c>
      <c r="D5338" s="15" t="n">
        <v>39.36</v>
      </c>
    </row>
    <row r="5339" customFormat="false" ht="15" hidden="false" customHeight="false" outlineLevel="0" collapsed="false">
      <c r="A5339" s="13" t="s">
        <v>7469</v>
      </c>
      <c r="B5339" s="13" t="s">
        <v>7470</v>
      </c>
      <c r="C5339" s="14" t="n">
        <v>46174</v>
      </c>
      <c r="D5339" s="15" t="n">
        <v>25.2</v>
      </c>
    </row>
    <row r="5340" customFormat="false" ht="15" hidden="false" customHeight="false" outlineLevel="0" collapsed="false">
      <c r="A5340" s="13" t="s">
        <v>7471</v>
      </c>
      <c r="B5340" s="13" t="s">
        <v>2459</v>
      </c>
      <c r="C5340" s="14" t="n">
        <v>46174</v>
      </c>
      <c r="D5340" s="15" t="n">
        <v>47.28</v>
      </c>
    </row>
    <row r="5341" customFormat="false" ht="15" hidden="false" customHeight="false" outlineLevel="0" collapsed="false">
      <c r="A5341" s="13" t="s">
        <v>7472</v>
      </c>
      <c r="B5341" s="13" t="s">
        <v>3559</v>
      </c>
      <c r="C5341" s="14" t="n">
        <v>46174</v>
      </c>
      <c r="D5341" s="15" t="n">
        <v>43.14</v>
      </c>
    </row>
    <row r="5342" customFormat="false" ht="15" hidden="false" customHeight="false" outlineLevel="0" collapsed="false">
      <c r="A5342" s="13" t="s">
        <v>7473</v>
      </c>
      <c r="B5342" s="13" t="s">
        <v>3175</v>
      </c>
      <c r="C5342" s="14" t="n">
        <v>46174</v>
      </c>
      <c r="D5342" s="15" t="n">
        <v>32.99</v>
      </c>
    </row>
    <row r="5343" customFormat="false" ht="15" hidden="false" customHeight="false" outlineLevel="0" collapsed="false">
      <c r="A5343" s="13" t="s">
        <v>7474</v>
      </c>
      <c r="B5343" s="13" t="s">
        <v>7475</v>
      </c>
      <c r="C5343" s="14" t="n">
        <v>46174</v>
      </c>
      <c r="D5343" s="15" t="n">
        <v>10.21</v>
      </c>
    </row>
    <row r="5344" customFormat="false" ht="15" hidden="false" customHeight="false" outlineLevel="0" collapsed="false">
      <c r="A5344" s="13" t="s">
        <v>7476</v>
      </c>
      <c r="B5344" s="13" t="s">
        <v>7477</v>
      </c>
      <c r="C5344" s="14" t="n">
        <v>46174</v>
      </c>
      <c r="D5344" s="15" t="n">
        <v>57.9</v>
      </c>
    </row>
    <row r="5345" customFormat="false" ht="15" hidden="false" customHeight="false" outlineLevel="0" collapsed="false">
      <c r="A5345" s="13" t="s">
        <v>7478</v>
      </c>
      <c r="B5345" s="13" t="s">
        <v>3683</v>
      </c>
      <c r="C5345" s="14" t="n">
        <v>46174</v>
      </c>
      <c r="D5345" s="15" t="n">
        <v>20.25</v>
      </c>
    </row>
    <row r="5346" customFormat="false" ht="15" hidden="false" customHeight="false" outlineLevel="0" collapsed="false">
      <c r="A5346" s="13" t="s">
        <v>7479</v>
      </c>
      <c r="B5346" s="13" t="s">
        <v>7480</v>
      </c>
      <c r="C5346" s="14" t="n">
        <v>46175</v>
      </c>
      <c r="D5346" s="15" t="n">
        <v>13.91</v>
      </c>
    </row>
    <row r="5347" customFormat="false" ht="15" hidden="false" customHeight="false" outlineLevel="0" collapsed="false">
      <c r="A5347" s="13" t="s">
        <v>7481</v>
      </c>
      <c r="B5347" s="13" t="s">
        <v>5572</v>
      </c>
      <c r="C5347" s="14" t="n">
        <v>46175</v>
      </c>
      <c r="D5347" s="15" t="n">
        <v>18.21</v>
      </c>
    </row>
    <row r="5348" customFormat="false" ht="15" hidden="false" customHeight="false" outlineLevel="0" collapsed="false">
      <c r="A5348" s="13" t="s">
        <v>7482</v>
      </c>
      <c r="B5348" s="13" t="s">
        <v>7483</v>
      </c>
      <c r="C5348" s="14" t="n">
        <v>46175</v>
      </c>
      <c r="D5348" s="15" t="n">
        <v>29.14</v>
      </c>
    </row>
    <row r="5349" customFormat="false" ht="15" hidden="false" customHeight="false" outlineLevel="0" collapsed="false">
      <c r="A5349" s="13" t="s">
        <v>7484</v>
      </c>
      <c r="B5349" s="13" t="s">
        <v>3729</v>
      </c>
      <c r="C5349" s="14" t="n">
        <v>46175</v>
      </c>
      <c r="D5349" s="15" t="n">
        <v>53.9</v>
      </c>
    </row>
    <row r="5350" customFormat="false" ht="15" hidden="false" customHeight="false" outlineLevel="0" collapsed="false">
      <c r="A5350" s="13" t="s">
        <v>7485</v>
      </c>
      <c r="B5350" s="13" t="s">
        <v>6153</v>
      </c>
      <c r="C5350" s="14" t="n">
        <v>46175</v>
      </c>
      <c r="D5350" s="15" t="n">
        <v>31.46</v>
      </c>
    </row>
    <row r="5351" customFormat="false" ht="15" hidden="false" customHeight="false" outlineLevel="0" collapsed="false">
      <c r="A5351" s="13" t="s">
        <v>7486</v>
      </c>
      <c r="B5351" s="13" t="s">
        <v>2486</v>
      </c>
      <c r="C5351" s="14" t="n">
        <v>46175</v>
      </c>
      <c r="D5351" s="15" t="n">
        <v>44.33</v>
      </c>
    </row>
    <row r="5352" customFormat="false" ht="15" hidden="false" customHeight="false" outlineLevel="0" collapsed="false">
      <c r="A5352" s="13" t="s">
        <v>7487</v>
      </c>
      <c r="B5352" s="13" t="s">
        <v>7488</v>
      </c>
      <c r="C5352" s="14" t="n">
        <v>46175</v>
      </c>
      <c r="D5352" s="15" t="n">
        <v>52.46</v>
      </c>
    </row>
    <row r="5353" customFormat="false" ht="15" hidden="false" customHeight="false" outlineLevel="0" collapsed="false">
      <c r="A5353" s="13" t="s">
        <v>7489</v>
      </c>
      <c r="B5353" s="13" t="s">
        <v>1362</v>
      </c>
      <c r="C5353" s="14" t="n">
        <v>46175</v>
      </c>
      <c r="D5353" s="15" t="n">
        <v>24.22</v>
      </c>
    </row>
    <row r="5354" customFormat="false" ht="15" hidden="false" customHeight="false" outlineLevel="0" collapsed="false">
      <c r="A5354" s="13" t="s">
        <v>7490</v>
      </c>
      <c r="B5354" s="13" t="s">
        <v>1226</v>
      </c>
      <c r="C5354" s="14" t="n">
        <v>46175</v>
      </c>
      <c r="D5354" s="15" t="n">
        <v>30.24</v>
      </c>
    </row>
    <row r="5355" customFormat="false" ht="15" hidden="false" customHeight="false" outlineLevel="0" collapsed="false">
      <c r="A5355" s="13" t="s">
        <v>7491</v>
      </c>
      <c r="B5355" s="13" t="s">
        <v>543</v>
      </c>
      <c r="C5355" s="14" t="n">
        <v>46176</v>
      </c>
      <c r="D5355" s="15" t="n">
        <v>29.12</v>
      </c>
    </row>
    <row r="5356" customFormat="false" ht="15" hidden="false" customHeight="false" outlineLevel="0" collapsed="false">
      <c r="A5356" s="13" t="s">
        <v>7492</v>
      </c>
      <c r="B5356" s="13" t="s">
        <v>2911</v>
      </c>
      <c r="C5356" s="14" t="n">
        <v>46176</v>
      </c>
      <c r="D5356" s="15" t="n">
        <v>31.44</v>
      </c>
    </row>
    <row r="5357" customFormat="false" ht="15" hidden="false" customHeight="false" outlineLevel="0" collapsed="false">
      <c r="A5357" s="13" t="s">
        <v>7493</v>
      </c>
      <c r="B5357" s="13" t="s">
        <v>682</v>
      </c>
      <c r="C5357" s="14" t="n">
        <v>46176</v>
      </c>
      <c r="D5357" s="15" t="n">
        <v>41.62</v>
      </c>
    </row>
    <row r="5358" customFormat="false" ht="15" hidden="false" customHeight="false" outlineLevel="0" collapsed="false">
      <c r="A5358" s="13" t="s">
        <v>7494</v>
      </c>
      <c r="B5358" s="13" t="s">
        <v>3129</v>
      </c>
      <c r="C5358" s="14" t="n">
        <v>46176</v>
      </c>
      <c r="D5358" s="15" t="n">
        <v>75.38</v>
      </c>
    </row>
    <row r="5359" customFormat="false" ht="15" hidden="false" customHeight="false" outlineLevel="0" collapsed="false">
      <c r="A5359" s="13" t="s">
        <v>7495</v>
      </c>
      <c r="B5359" s="13" t="s">
        <v>7496</v>
      </c>
      <c r="C5359" s="14" t="n">
        <v>46176</v>
      </c>
      <c r="D5359" s="15" t="n">
        <v>66.28</v>
      </c>
    </row>
    <row r="5360" customFormat="false" ht="15" hidden="false" customHeight="false" outlineLevel="0" collapsed="false">
      <c r="A5360" s="13" t="s">
        <v>7497</v>
      </c>
      <c r="B5360" s="13" t="s">
        <v>2958</v>
      </c>
      <c r="C5360" s="14" t="n">
        <v>46176</v>
      </c>
      <c r="D5360" s="15" t="n">
        <v>20.64</v>
      </c>
    </row>
    <row r="5361" customFormat="false" ht="15" hidden="false" customHeight="false" outlineLevel="0" collapsed="false">
      <c r="A5361" s="13" t="s">
        <v>7498</v>
      </c>
      <c r="B5361" s="13" t="s">
        <v>6344</v>
      </c>
      <c r="C5361" s="14" t="n">
        <v>46176</v>
      </c>
      <c r="D5361" s="15" t="n">
        <v>49.36</v>
      </c>
    </row>
    <row r="5362" customFormat="false" ht="15" hidden="false" customHeight="false" outlineLevel="0" collapsed="false">
      <c r="A5362" s="13" t="s">
        <v>7499</v>
      </c>
      <c r="B5362" s="13" t="s">
        <v>52</v>
      </c>
      <c r="C5362" s="14" t="n">
        <v>46176</v>
      </c>
      <c r="D5362" s="15" t="n">
        <v>47.89</v>
      </c>
    </row>
    <row r="5363" customFormat="false" ht="15" hidden="false" customHeight="false" outlineLevel="0" collapsed="false">
      <c r="A5363" s="13" t="s">
        <v>7500</v>
      </c>
      <c r="B5363" s="13" t="s">
        <v>5170</v>
      </c>
      <c r="C5363" s="14" t="n">
        <v>46176</v>
      </c>
      <c r="D5363" s="15" t="n">
        <v>34.12</v>
      </c>
    </row>
    <row r="5364" customFormat="false" ht="15" hidden="false" customHeight="false" outlineLevel="0" collapsed="false">
      <c r="A5364" s="13" t="s">
        <v>7501</v>
      </c>
      <c r="B5364" s="13" t="s">
        <v>922</v>
      </c>
      <c r="C5364" s="14" t="n">
        <v>46176</v>
      </c>
      <c r="D5364" s="15" t="n">
        <v>38.85</v>
      </c>
    </row>
    <row r="5365" customFormat="false" ht="15" hidden="false" customHeight="false" outlineLevel="0" collapsed="false">
      <c r="A5365" s="13" t="s">
        <v>7502</v>
      </c>
      <c r="B5365" s="13" t="s">
        <v>3299</v>
      </c>
      <c r="C5365" s="14" t="n">
        <v>46176</v>
      </c>
      <c r="D5365" s="15" t="n">
        <v>38.35</v>
      </c>
    </row>
    <row r="5366" customFormat="false" ht="15" hidden="false" customHeight="false" outlineLevel="0" collapsed="false">
      <c r="A5366" s="13" t="s">
        <v>7503</v>
      </c>
      <c r="B5366" s="13" t="s">
        <v>6827</v>
      </c>
      <c r="C5366" s="14" t="n">
        <v>46177</v>
      </c>
      <c r="D5366" s="15" t="n">
        <v>54.19</v>
      </c>
    </row>
    <row r="5367" customFormat="false" ht="15" hidden="false" customHeight="false" outlineLevel="0" collapsed="false">
      <c r="A5367" s="13" t="s">
        <v>7504</v>
      </c>
      <c r="B5367" s="13" t="s">
        <v>3003</v>
      </c>
      <c r="C5367" s="14" t="n">
        <v>46177</v>
      </c>
      <c r="D5367" s="15" t="n">
        <v>29.68</v>
      </c>
    </row>
    <row r="5368" customFormat="false" ht="15" hidden="false" customHeight="false" outlineLevel="0" collapsed="false">
      <c r="A5368" s="13" t="s">
        <v>7505</v>
      </c>
      <c r="B5368" s="13" t="s">
        <v>6349</v>
      </c>
      <c r="C5368" s="14" t="n">
        <v>46177</v>
      </c>
      <c r="D5368" s="15" t="n">
        <v>55.33</v>
      </c>
    </row>
    <row r="5369" customFormat="false" ht="15" hidden="false" customHeight="false" outlineLevel="0" collapsed="false">
      <c r="A5369" s="13" t="s">
        <v>7506</v>
      </c>
      <c r="B5369" s="13" t="s">
        <v>6427</v>
      </c>
      <c r="C5369" s="14" t="n">
        <v>46177</v>
      </c>
      <c r="D5369" s="15" t="n">
        <v>44.96</v>
      </c>
    </row>
    <row r="5370" customFormat="false" ht="15" hidden="false" customHeight="false" outlineLevel="0" collapsed="false">
      <c r="A5370" s="13" t="s">
        <v>7507</v>
      </c>
      <c r="B5370" s="13" t="s">
        <v>7508</v>
      </c>
      <c r="C5370" s="14" t="n">
        <v>46177</v>
      </c>
      <c r="D5370" s="15" t="n">
        <v>61.01</v>
      </c>
    </row>
    <row r="5371" customFormat="false" ht="15" hidden="false" customHeight="false" outlineLevel="0" collapsed="false">
      <c r="A5371" s="13" t="s">
        <v>7509</v>
      </c>
      <c r="B5371" s="13" t="s">
        <v>7510</v>
      </c>
      <c r="C5371" s="14" t="n">
        <v>46177</v>
      </c>
      <c r="D5371" s="15" t="n">
        <v>37.03</v>
      </c>
    </row>
    <row r="5372" customFormat="false" ht="15" hidden="false" customHeight="false" outlineLevel="0" collapsed="false">
      <c r="A5372" s="13" t="s">
        <v>7511</v>
      </c>
      <c r="B5372" s="13" t="s">
        <v>5766</v>
      </c>
      <c r="C5372" s="14" t="n">
        <v>46177</v>
      </c>
      <c r="D5372" s="15" t="n">
        <v>33.26</v>
      </c>
    </row>
    <row r="5373" customFormat="false" ht="15" hidden="false" customHeight="false" outlineLevel="0" collapsed="false">
      <c r="A5373" s="13" t="s">
        <v>7512</v>
      </c>
      <c r="B5373" s="13" t="s">
        <v>6292</v>
      </c>
      <c r="C5373" s="14" t="n">
        <v>46177</v>
      </c>
      <c r="D5373" s="15" t="n">
        <v>29.76</v>
      </c>
    </row>
    <row r="5374" customFormat="false" ht="15" hidden="false" customHeight="false" outlineLevel="0" collapsed="false">
      <c r="A5374" s="13" t="s">
        <v>7513</v>
      </c>
      <c r="B5374" s="13" t="s">
        <v>2190</v>
      </c>
      <c r="C5374" s="14" t="n">
        <v>46177</v>
      </c>
      <c r="D5374" s="15" t="n">
        <v>46.88</v>
      </c>
    </row>
    <row r="5375" customFormat="false" ht="15" hidden="false" customHeight="false" outlineLevel="0" collapsed="false">
      <c r="A5375" s="13" t="s">
        <v>7514</v>
      </c>
      <c r="B5375" s="13" t="s">
        <v>853</v>
      </c>
      <c r="C5375" s="14" t="n">
        <v>46178</v>
      </c>
      <c r="D5375" s="15" t="n">
        <v>59.43</v>
      </c>
    </row>
    <row r="5376" customFormat="false" ht="15" hidden="false" customHeight="false" outlineLevel="0" collapsed="false">
      <c r="A5376" s="13" t="s">
        <v>7515</v>
      </c>
      <c r="B5376" s="13" t="s">
        <v>7516</v>
      </c>
      <c r="C5376" s="14" t="n">
        <v>46178</v>
      </c>
      <c r="D5376" s="15" t="n">
        <v>85.06</v>
      </c>
    </row>
    <row r="5377" customFormat="false" ht="15" hidden="false" customHeight="false" outlineLevel="0" collapsed="false">
      <c r="A5377" s="13" t="s">
        <v>7517</v>
      </c>
      <c r="B5377" s="13" t="s">
        <v>6245</v>
      </c>
      <c r="C5377" s="14" t="n">
        <v>46178</v>
      </c>
      <c r="D5377" s="15" t="n">
        <v>54.62</v>
      </c>
    </row>
    <row r="5378" customFormat="false" ht="15" hidden="false" customHeight="false" outlineLevel="0" collapsed="false">
      <c r="A5378" s="13" t="s">
        <v>7518</v>
      </c>
      <c r="B5378" s="13" t="s">
        <v>1479</v>
      </c>
      <c r="C5378" s="14" t="n">
        <v>46178</v>
      </c>
      <c r="D5378" s="15" t="n">
        <v>109.24</v>
      </c>
    </row>
    <row r="5379" customFormat="false" ht="15" hidden="false" customHeight="false" outlineLevel="0" collapsed="false">
      <c r="A5379" s="13" t="s">
        <v>7519</v>
      </c>
      <c r="B5379" s="13" t="s">
        <v>1595</v>
      </c>
      <c r="C5379" s="14" t="n">
        <v>46178</v>
      </c>
      <c r="D5379" s="15" t="n">
        <v>24.23</v>
      </c>
    </row>
    <row r="5380" customFormat="false" ht="15" hidden="false" customHeight="false" outlineLevel="0" collapsed="false">
      <c r="A5380" s="13" t="s">
        <v>7520</v>
      </c>
      <c r="B5380" s="13" t="s">
        <v>188</v>
      </c>
      <c r="C5380" s="14" t="n">
        <v>46178</v>
      </c>
      <c r="D5380" s="15" t="n">
        <v>23.26</v>
      </c>
    </row>
    <row r="5381" customFormat="false" ht="15" hidden="false" customHeight="false" outlineLevel="0" collapsed="false">
      <c r="A5381" s="13" t="s">
        <v>7521</v>
      </c>
      <c r="B5381" s="13" t="s">
        <v>7522</v>
      </c>
      <c r="C5381" s="14" t="n">
        <v>46178</v>
      </c>
      <c r="D5381" s="15" t="n">
        <v>30.21</v>
      </c>
    </row>
    <row r="5382" customFormat="false" ht="15" hidden="false" customHeight="false" outlineLevel="0" collapsed="false">
      <c r="A5382" s="13" t="s">
        <v>7523</v>
      </c>
      <c r="B5382" s="13" t="s">
        <v>1426</v>
      </c>
      <c r="C5382" s="14" t="n">
        <v>46178</v>
      </c>
      <c r="D5382" s="15" t="n">
        <v>18.87</v>
      </c>
    </row>
    <row r="5383" customFormat="false" ht="15" hidden="false" customHeight="false" outlineLevel="0" collapsed="false">
      <c r="A5383" s="13" t="s">
        <v>7524</v>
      </c>
      <c r="B5383" s="13" t="s">
        <v>2546</v>
      </c>
      <c r="C5383" s="14" t="n">
        <v>46178</v>
      </c>
      <c r="D5383" s="15" t="n">
        <v>48.23</v>
      </c>
    </row>
    <row r="5384" customFormat="false" ht="15" hidden="false" customHeight="false" outlineLevel="0" collapsed="false">
      <c r="A5384" s="13" t="s">
        <v>7525</v>
      </c>
      <c r="B5384" s="13" t="s">
        <v>5201</v>
      </c>
      <c r="C5384" s="14" t="n">
        <v>46179</v>
      </c>
      <c r="D5384" s="15" t="n">
        <v>40.25</v>
      </c>
    </row>
    <row r="5385" customFormat="false" ht="15" hidden="false" customHeight="false" outlineLevel="0" collapsed="false">
      <c r="A5385" s="13" t="s">
        <v>7526</v>
      </c>
      <c r="B5385" s="13" t="s">
        <v>7527</v>
      </c>
      <c r="C5385" s="14" t="n">
        <v>46179</v>
      </c>
      <c r="D5385" s="15" t="n">
        <v>31.71</v>
      </c>
    </row>
    <row r="5386" customFormat="false" ht="15" hidden="false" customHeight="false" outlineLevel="0" collapsed="false">
      <c r="A5386" s="13" t="s">
        <v>7528</v>
      </c>
      <c r="B5386" s="13" t="s">
        <v>565</v>
      </c>
      <c r="C5386" s="14" t="n">
        <v>46179</v>
      </c>
      <c r="D5386" s="15" t="n">
        <v>55.2</v>
      </c>
    </row>
    <row r="5387" customFormat="false" ht="15" hidden="false" customHeight="false" outlineLevel="0" collapsed="false">
      <c r="A5387" s="13" t="s">
        <v>7529</v>
      </c>
      <c r="B5387" s="13" t="s">
        <v>2786</v>
      </c>
      <c r="C5387" s="14" t="n">
        <v>46179</v>
      </c>
      <c r="D5387" s="15" t="n">
        <v>45.6</v>
      </c>
    </row>
    <row r="5388" customFormat="false" ht="15" hidden="false" customHeight="false" outlineLevel="0" collapsed="false">
      <c r="A5388" s="13" t="s">
        <v>7530</v>
      </c>
      <c r="B5388" s="13" t="s">
        <v>7531</v>
      </c>
      <c r="C5388" s="14" t="n">
        <v>46179</v>
      </c>
      <c r="D5388" s="15" t="n">
        <v>34.83</v>
      </c>
    </row>
    <row r="5389" customFormat="false" ht="15" hidden="false" customHeight="false" outlineLevel="0" collapsed="false">
      <c r="A5389" s="13" t="s">
        <v>7532</v>
      </c>
      <c r="B5389" s="13" t="s">
        <v>7533</v>
      </c>
      <c r="C5389" s="14" t="n">
        <v>46180</v>
      </c>
      <c r="D5389" s="15" t="n">
        <v>40.64</v>
      </c>
    </row>
    <row r="5390" customFormat="false" ht="15" hidden="false" customHeight="false" outlineLevel="0" collapsed="false">
      <c r="A5390" s="13" t="s">
        <v>7534</v>
      </c>
      <c r="B5390" s="13" t="s">
        <v>4901</v>
      </c>
      <c r="C5390" s="14" t="n">
        <v>46180</v>
      </c>
      <c r="D5390" s="15" t="n">
        <v>19.67</v>
      </c>
    </row>
    <row r="5391" customFormat="false" ht="15" hidden="false" customHeight="false" outlineLevel="0" collapsed="false">
      <c r="A5391" s="13" t="s">
        <v>7535</v>
      </c>
      <c r="B5391" s="13" t="s">
        <v>3445</v>
      </c>
      <c r="C5391" s="14" t="n">
        <v>46180</v>
      </c>
      <c r="D5391" s="15" t="n">
        <v>19.08</v>
      </c>
    </row>
    <row r="5392" customFormat="false" ht="15" hidden="false" customHeight="false" outlineLevel="0" collapsed="false">
      <c r="A5392" s="13" t="s">
        <v>7536</v>
      </c>
      <c r="B5392" s="13" t="s">
        <v>4668</v>
      </c>
      <c r="C5392" s="14" t="n">
        <v>46180</v>
      </c>
      <c r="D5392" s="15" t="n">
        <v>42.48</v>
      </c>
    </row>
    <row r="5393" customFormat="false" ht="15" hidden="false" customHeight="false" outlineLevel="0" collapsed="false">
      <c r="A5393" s="13" t="s">
        <v>7537</v>
      </c>
      <c r="B5393" s="13" t="s">
        <v>3079</v>
      </c>
      <c r="C5393" s="14" t="n">
        <v>46180</v>
      </c>
      <c r="D5393" s="15" t="n">
        <v>41.51</v>
      </c>
    </row>
    <row r="5394" customFormat="false" ht="15" hidden="false" customHeight="false" outlineLevel="0" collapsed="false">
      <c r="A5394" s="13" t="s">
        <v>7538</v>
      </c>
      <c r="B5394" s="13" t="s">
        <v>6656</v>
      </c>
      <c r="C5394" s="14" t="n">
        <v>46180</v>
      </c>
      <c r="D5394" s="15" t="n">
        <v>38.36</v>
      </c>
    </row>
    <row r="5395" customFormat="false" ht="15" hidden="false" customHeight="false" outlineLevel="0" collapsed="false">
      <c r="A5395" s="13" t="s">
        <v>7539</v>
      </c>
      <c r="B5395" s="13" t="s">
        <v>6507</v>
      </c>
      <c r="C5395" s="14" t="n">
        <v>46180</v>
      </c>
      <c r="D5395" s="15" t="n">
        <v>49.74</v>
      </c>
    </row>
    <row r="5396" customFormat="false" ht="15" hidden="false" customHeight="false" outlineLevel="0" collapsed="false">
      <c r="A5396" s="13" t="s">
        <v>7540</v>
      </c>
      <c r="B5396" s="13" t="s">
        <v>3120</v>
      </c>
      <c r="C5396" s="14" t="n">
        <v>46180</v>
      </c>
      <c r="D5396" s="15" t="n">
        <v>56.28</v>
      </c>
    </row>
    <row r="5397" customFormat="false" ht="15" hidden="false" customHeight="false" outlineLevel="0" collapsed="false">
      <c r="A5397" s="13" t="s">
        <v>7541</v>
      </c>
      <c r="B5397" s="13" t="s">
        <v>5128</v>
      </c>
      <c r="C5397" s="14" t="n">
        <v>46180</v>
      </c>
      <c r="D5397" s="15" t="n">
        <v>50.54</v>
      </c>
    </row>
    <row r="5398" customFormat="false" ht="15" hidden="false" customHeight="false" outlineLevel="0" collapsed="false">
      <c r="A5398" s="13" t="s">
        <v>7542</v>
      </c>
      <c r="B5398" s="13" t="s">
        <v>5725</v>
      </c>
      <c r="C5398" s="14" t="n">
        <v>46180</v>
      </c>
      <c r="D5398" s="15" t="n">
        <v>33.87</v>
      </c>
    </row>
    <row r="5399" customFormat="false" ht="15" hidden="false" customHeight="false" outlineLevel="0" collapsed="false">
      <c r="A5399" s="13" t="s">
        <v>7543</v>
      </c>
      <c r="B5399" s="13" t="s">
        <v>519</v>
      </c>
      <c r="C5399" s="14" t="n">
        <v>46180</v>
      </c>
      <c r="D5399" s="15" t="n">
        <v>68.75</v>
      </c>
    </row>
    <row r="5400" customFormat="false" ht="15" hidden="false" customHeight="false" outlineLevel="0" collapsed="false">
      <c r="A5400" s="13" t="s">
        <v>7544</v>
      </c>
      <c r="B5400" s="13" t="s">
        <v>7545</v>
      </c>
      <c r="C5400" s="14" t="n">
        <v>46180</v>
      </c>
      <c r="D5400" s="15" t="n">
        <v>46.22</v>
      </c>
    </row>
    <row r="5401" customFormat="false" ht="15" hidden="false" customHeight="false" outlineLevel="0" collapsed="false">
      <c r="A5401" s="13" t="s">
        <v>7546</v>
      </c>
      <c r="B5401" s="13" t="s">
        <v>3391</v>
      </c>
      <c r="C5401" s="14" t="n">
        <v>46180</v>
      </c>
      <c r="D5401" s="15" t="n">
        <v>32.58</v>
      </c>
    </row>
    <row r="5402" customFormat="false" ht="15" hidden="false" customHeight="false" outlineLevel="0" collapsed="false">
      <c r="A5402" s="13" t="s">
        <v>7547</v>
      </c>
      <c r="B5402" s="13" t="s">
        <v>364</v>
      </c>
      <c r="C5402" s="14" t="n">
        <v>46180</v>
      </c>
      <c r="D5402" s="15" t="n">
        <v>18.98</v>
      </c>
    </row>
    <row r="5403" customFormat="false" ht="15" hidden="false" customHeight="false" outlineLevel="0" collapsed="false">
      <c r="A5403" s="13" t="s">
        <v>7548</v>
      </c>
      <c r="B5403" s="13" t="s">
        <v>5027</v>
      </c>
      <c r="C5403" s="14" t="n">
        <v>46180</v>
      </c>
      <c r="D5403" s="15" t="n">
        <v>38.39</v>
      </c>
    </row>
    <row r="5404" customFormat="false" ht="15" hidden="false" customHeight="false" outlineLevel="0" collapsed="false">
      <c r="A5404" s="13" t="s">
        <v>7549</v>
      </c>
      <c r="B5404" s="13" t="s">
        <v>3907</v>
      </c>
      <c r="C5404" s="14" t="n">
        <v>46180</v>
      </c>
      <c r="D5404" s="15" t="n">
        <v>87.41</v>
      </c>
    </row>
    <row r="5405" customFormat="false" ht="15" hidden="false" customHeight="false" outlineLevel="0" collapsed="false">
      <c r="A5405" s="13" t="s">
        <v>7550</v>
      </c>
      <c r="B5405" s="13" t="s">
        <v>7551</v>
      </c>
      <c r="C5405" s="14" t="n">
        <v>46181</v>
      </c>
      <c r="D5405" s="15" t="n">
        <v>43.56</v>
      </c>
    </row>
    <row r="5406" customFormat="false" ht="15" hidden="false" customHeight="false" outlineLevel="0" collapsed="false">
      <c r="A5406" s="13" t="s">
        <v>7552</v>
      </c>
      <c r="B5406" s="13" t="s">
        <v>7553</v>
      </c>
      <c r="C5406" s="14" t="n">
        <v>46181</v>
      </c>
      <c r="D5406" s="15" t="n">
        <v>34.92</v>
      </c>
    </row>
    <row r="5407" customFormat="false" ht="15" hidden="false" customHeight="false" outlineLevel="0" collapsed="false">
      <c r="A5407" s="13" t="s">
        <v>7554</v>
      </c>
      <c r="B5407" s="13" t="s">
        <v>3552</v>
      </c>
      <c r="C5407" s="14" t="n">
        <v>46181</v>
      </c>
      <c r="D5407" s="15" t="n">
        <v>35.22</v>
      </c>
    </row>
    <row r="5408" customFormat="false" ht="15" hidden="false" customHeight="false" outlineLevel="0" collapsed="false">
      <c r="A5408" s="13" t="s">
        <v>7555</v>
      </c>
      <c r="B5408" s="13" t="s">
        <v>5993</v>
      </c>
      <c r="C5408" s="14" t="n">
        <v>46181</v>
      </c>
      <c r="D5408" s="15" t="n">
        <v>58.59</v>
      </c>
    </row>
    <row r="5409" customFormat="false" ht="15" hidden="false" customHeight="false" outlineLevel="0" collapsed="false">
      <c r="A5409" s="13" t="s">
        <v>7556</v>
      </c>
      <c r="B5409" s="13" t="s">
        <v>6999</v>
      </c>
      <c r="C5409" s="14" t="n">
        <v>46181</v>
      </c>
      <c r="D5409" s="15" t="n">
        <v>19.21</v>
      </c>
    </row>
    <row r="5410" customFormat="false" ht="15" hidden="false" customHeight="false" outlineLevel="0" collapsed="false">
      <c r="A5410" s="13" t="s">
        <v>7557</v>
      </c>
      <c r="B5410" s="13" t="s">
        <v>5714</v>
      </c>
      <c r="C5410" s="14" t="n">
        <v>46181</v>
      </c>
      <c r="D5410" s="15" t="n">
        <v>58.97</v>
      </c>
    </row>
    <row r="5411" customFormat="false" ht="15" hidden="false" customHeight="false" outlineLevel="0" collapsed="false">
      <c r="A5411" s="13" t="s">
        <v>7558</v>
      </c>
      <c r="B5411" s="13" t="s">
        <v>1041</v>
      </c>
      <c r="C5411" s="14" t="n">
        <v>46181</v>
      </c>
      <c r="D5411" s="15" t="n">
        <v>39.77</v>
      </c>
    </row>
    <row r="5412" customFormat="false" ht="15" hidden="false" customHeight="false" outlineLevel="0" collapsed="false">
      <c r="A5412" s="13" t="s">
        <v>7559</v>
      </c>
      <c r="B5412" s="13" t="s">
        <v>6663</v>
      </c>
      <c r="C5412" s="14" t="n">
        <v>46182</v>
      </c>
      <c r="D5412" s="15" t="n">
        <v>23.77</v>
      </c>
    </row>
    <row r="5413" customFormat="false" ht="15" hidden="false" customHeight="false" outlineLevel="0" collapsed="false">
      <c r="A5413" s="13" t="s">
        <v>7560</v>
      </c>
      <c r="B5413" s="13" t="s">
        <v>3217</v>
      </c>
      <c r="C5413" s="14" t="n">
        <v>46182</v>
      </c>
      <c r="D5413" s="15" t="n">
        <v>71.38</v>
      </c>
    </row>
    <row r="5414" customFormat="false" ht="15" hidden="false" customHeight="false" outlineLevel="0" collapsed="false">
      <c r="A5414" s="13" t="s">
        <v>7561</v>
      </c>
      <c r="B5414" s="13" t="s">
        <v>3372</v>
      </c>
      <c r="C5414" s="14" t="n">
        <v>46182</v>
      </c>
      <c r="D5414" s="15" t="n">
        <v>34.7</v>
      </c>
    </row>
    <row r="5415" customFormat="false" ht="15" hidden="false" customHeight="false" outlineLevel="0" collapsed="false">
      <c r="A5415" s="13" t="s">
        <v>7562</v>
      </c>
      <c r="B5415" s="13" t="s">
        <v>2447</v>
      </c>
      <c r="C5415" s="14" t="n">
        <v>46182</v>
      </c>
      <c r="D5415" s="15" t="n">
        <v>34.04</v>
      </c>
    </row>
    <row r="5416" customFormat="false" ht="15" hidden="false" customHeight="false" outlineLevel="0" collapsed="false">
      <c r="A5416" s="13" t="s">
        <v>7563</v>
      </c>
      <c r="B5416" s="13" t="s">
        <v>3190</v>
      </c>
      <c r="C5416" s="14" t="n">
        <v>46182</v>
      </c>
      <c r="D5416" s="15" t="n">
        <v>43.17</v>
      </c>
    </row>
    <row r="5417" customFormat="false" ht="15" hidden="false" customHeight="false" outlineLevel="0" collapsed="false">
      <c r="A5417" s="13" t="s">
        <v>7564</v>
      </c>
      <c r="B5417" s="13" t="s">
        <v>3106</v>
      </c>
      <c r="C5417" s="14" t="n">
        <v>46183</v>
      </c>
      <c r="D5417" s="15" t="n">
        <v>48.66</v>
      </c>
    </row>
    <row r="5418" customFormat="false" ht="15" hidden="false" customHeight="false" outlineLevel="0" collapsed="false">
      <c r="A5418" s="13" t="s">
        <v>7565</v>
      </c>
      <c r="B5418" s="13" t="s">
        <v>3532</v>
      </c>
      <c r="C5418" s="14" t="n">
        <v>46183</v>
      </c>
      <c r="D5418" s="15" t="n">
        <v>30.29</v>
      </c>
    </row>
    <row r="5419" customFormat="false" ht="15" hidden="false" customHeight="false" outlineLevel="0" collapsed="false">
      <c r="A5419" s="13" t="s">
        <v>7566</v>
      </c>
      <c r="B5419" s="13" t="s">
        <v>4532</v>
      </c>
      <c r="C5419" s="14" t="n">
        <v>46183</v>
      </c>
      <c r="D5419" s="15" t="n">
        <v>143.11</v>
      </c>
    </row>
    <row r="5420" customFormat="false" ht="15" hidden="false" customHeight="false" outlineLevel="0" collapsed="false">
      <c r="A5420" s="13" t="s">
        <v>7567</v>
      </c>
      <c r="B5420" s="13" t="s">
        <v>7568</v>
      </c>
      <c r="C5420" s="14" t="n">
        <v>46183</v>
      </c>
      <c r="D5420" s="15" t="n">
        <v>52.26</v>
      </c>
    </row>
    <row r="5421" customFormat="false" ht="15" hidden="false" customHeight="false" outlineLevel="0" collapsed="false">
      <c r="A5421" s="13" t="s">
        <v>7569</v>
      </c>
      <c r="B5421" s="13" t="s">
        <v>7570</v>
      </c>
      <c r="C5421" s="14" t="n">
        <v>46183</v>
      </c>
      <c r="D5421" s="15" t="n">
        <v>20.16</v>
      </c>
    </row>
    <row r="5422" customFormat="false" ht="15" hidden="false" customHeight="false" outlineLevel="0" collapsed="false">
      <c r="A5422" s="13" t="s">
        <v>7571</v>
      </c>
      <c r="B5422" s="13" t="s">
        <v>5957</v>
      </c>
      <c r="C5422" s="14" t="n">
        <v>46183</v>
      </c>
      <c r="D5422" s="15" t="n">
        <v>38.36</v>
      </c>
    </row>
    <row r="5423" customFormat="false" ht="15" hidden="false" customHeight="false" outlineLevel="0" collapsed="false">
      <c r="A5423" s="13" t="s">
        <v>7572</v>
      </c>
      <c r="B5423" s="13" t="s">
        <v>2941</v>
      </c>
      <c r="C5423" s="14" t="n">
        <v>46183</v>
      </c>
      <c r="D5423" s="15" t="n">
        <v>54.62</v>
      </c>
    </row>
    <row r="5424" customFormat="false" ht="15" hidden="false" customHeight="false" outlineLevel="0" collapsed="false">
      <c r="A5424" s="13" t="s">
        <v>7573</v>
      </c>
      <c r="B5424" s="13" t="s">
        <v>2013</v>
      </c>
      <c r="C5424" s="14" t="n">
        <v>46183</v>
      </c>
      <c r="D5424" s="15" t="n">
        <v>55.5</v>
      </c>
    </row>
    <row r="5425" customFormat="false" ht="15" hidden="false" customHeight="false" outlineLevel="0" collapsed="false">
      <c r="A5425" s="13" t="s">
        <v>7574</v>
      </c>
      <c r="B5425" s="13" t="s">
        <v>504</v>
      </c>
      <c r="C5425" s="14" t="n">
        <v>46183</v>
      </c>
      <c r="D5425" s="15" t="n">
        <v>28.46</v>
      </c>
    </row>
    <row r="5426" customFormat="false" ht="15" hidden="false" customHeight="false" outlineLevel="0" collapsed="false">
      <c r="A5426" s="13" t="s">
        <v>7575</v>
      </c>
      <c r="B5426" s="13" t="s">
        <v>7576</v>
      </c>
      <c r="C5426" s="14" t="n">
        <v>46183</v>
      </c>
      <c r="D5426" s="15" t="n">
        <v>33.51</v>
      </c>
    </row>
    <row r="5427" customFormat="false" ht="15" hidden="false" customHeight="false" outlineLevel="0" collapsed="false">
      <c r="A5427" s="13" t="s">
        <v>7577</v>
      </c>
      <c r="B5427" s="13" t="s">
        <v>3450</v>
      </c>
      <c r="C5427" s="14" t="n">
        <v>46183</v>
      </c>
      <c r="D5427" s="15" t="n">
        <v>46.92</v>
      </c>
    </row>
    <row r="5428" customFormat="false" ht="15" hidden="false" customHeight="false" outlineLevel="0" collapsed="false">
      <c r="A5428" s="13" t="s">
        <v>7578</v>
      </c>
      <c r="B5428" s="13" t="s">
        <v>7579</v>
      </c>
      <c r="C5428" s="14" t="n">
        <v>46183</v>
      </c>
      <c r="D5428" s="15" t="n">
        <v>19.68</v>
      </c>
    </row>
    <row r="5429" customFormat="false" ht="15" hidden="false" customHeight="false" outlineLevel="0" collapsed="false">
      <c r="A5429" s="13" t="s">
        <v>7580</v>
      </c>
      <c r="B5429" s="13" t="s">
        <v>7581</v>
      </c>
      <c r="C5429" s="14" t="n">
        <v>46183</v>
      </c>
      <c r="D5429" s="15" t="n">
        <v>23.79</v>
      </c>
    </row>
    <row r="5430" customFormat="false" ht="15" hidden="false" customHeight="false" outlineLevel="0" collapsed="false">
      <c r="A5430" s="13" t="s">
        <v>7582</v>
      </c>
      <c r="B5430" s="13" t="s">
        <v>2605</v>
      </c>
      <c r="C5430" s="14" t="n">
        <v>46184</v>
      </c>
      <c r="D5430" s="15" t="n">
        <v>53.55</v>
      </c>
    </row>
    <row r="5431" customFormat="false" ht="15" hidden="false" customHeight="false" outlineLevel="0" collapsed="false">
      <c r="A5431" s="13" t="s">
        <v>7583</v>
      </c>
      <c r="B5431" s="13" t="s">
        <v>7584</v>
      </c>
      <c r="C5431" s="14" t="n">
        <v>46184</v>
      </c>
      <c r="D5431" s="15" t="n">
        <v>22.74</v>
      </c>
    </row>
    <row r="5432" customFormat="false" ht="15" hidden="false" customHeight="false" outlineLevel="0" collapsed="false">
      <c r="A5432" s="13" t="s">
        <v>7585</v>
      </c>
      <c r="B5432" s="13" t="s">
        <v>6421</v>
      </c>
      <c r="C5432" s="14" t="n">
        <v>46184</v>
      </c>
      <c r="D5432" s="15" t="n">
        <v>30.61</v>
      </c>
    </row>
    <row r="5433" customFormat="false" ht="15" hidden="false" customHeight="false" outlineLevel="0" collapsed="false">
      <c r="A5433" s="13" t="s">
        <v>7586</v>
      </c>
      <c r="B5433" s="13" t="s">
        <v>5324</v>
      </c>
      <c r="C5433" s="14" t="n">
        <v>46184</v>
      </c>
      <c r="D5433" s="15" t="n">
        <v>33.76</v>
      </c>
    </row>
    <row r="5434" customFormat="false" ht="15" hidden="false" customHeight="false" outlineLevel="0" collapsed="false">
      <c r="A5434" s="13" t="s">
        <v>7587</v>
      </c>
      <c r="B5434" s="13" t="s">
        <v>5188</v>
      </c>
      <c r="C5434" s="14" t="n">
        <v>46184</v>
      </c>
      <c r="D5434" s="15" t="n">
        <v>64.13</v>
      </c>
    </row>
    <row r="5435" customFormat="false" ht="15" hidden="false" customHeight="false" outlineLevel="0" collapsed="false">
      <c r="A5435" s="13" t="s">
        <v>7588</v>
      </c>
      <c r="B5435" s="13" t="s">
        <v>1938</v>
      </c>
      <c r="C5435" s="14" t="n">
        <v>46184</v>
      </c>
      <c r="D5435" s="15" t="n">
        <v>43.43</v>
      </c>
    </row>
    <row r="5436" customFormat="false" ht="15" hidden="false" customHeight="false" outlineLevel="0" collapsed="false">
      <c r="A5436" s="13" t="s">
        <v>7589</v>
      </c>
      <c r="B5436" s="13" t="s">
        <v>4174</v>
      </c>
      <c r="C5436" s="14" t="n">
        <v>46184</v>
      </c>
      <c r="D5436" s="15" t="n">
        <v>36.46</v>
      </c>
    </row>
    <row r="5437" customFormat="false" ht="15" hidden="false" customHeight="false" outlineLevel="0" collapsed="false">
      <c r="A5437" s="13" t="s">
        <v>7590</v>
      </c>
      <c r="B5437" s="13" t="s">
        <v>7591</v>
      </c>
      <c r="C5437" s="14" t="n">
        <v>46184</v>
      </c>
      <c r="D5437" s="15" t="n">
        <v>19.02</v>
      </c>
    </row>
    <row r="5438" customFormat="false" ht="15" hidden="false" customHeight="false" outlineLevel="0" collapsed="false">
      <c r="A5438" s="13" t="s">
        <v>7592</v>
      </c>
      <c r="B5438" s="13" t="s">
        <v>2410</v>
      </c>
      <c r="C5438" s="14" t="n">
        <v>46184</v>
      </c>
      <c r="D5438" s="15" t="n">
        <v>46.19</v>
      </c>
    </row>
    <row r="5439" customFormat="false" ht="15" hidden="false" customHeight="false" outlineLevel="0" collapsed="false">
      <c r="A5439" s="13" t="s">
        <v>7593</v>
      </c>
      <c r="B5439" s="13" t="s">
        <v>277</v>
      </c>
      <c r="C5439" s="14" t="n">
        <v>46184</v>
      </c>
      <c r="D5439" s="15" t="n">
        <v>59.72</v>
      </c>
    </row>
    <row r="5440" customFormat="false" ht="15" hidden="false" customHeight="false" outlineLevel="0" collapsed="false">
      <c r="A5440" s="13" t="s">
        <v>7594</v>
      </c>
      <c r="B5440" s="13" t="s">
        <v>548</v>
      </c>
      <c r="C5440" s="14" t="n">
        <v>46184</v>
      </c>
      <c r="D5440" s="15" t="n">
        <v>68.88</v>
      </c>
    </row>
    <row r="5441" customFormat="false" ht="15" hidden="false" customHeight="false" outlineLevel="0" collapsed="false">
      <c r="A5441" s="13" t="s">
        <v>7595</v>
      </c>
      <c r="B5441" s="13" t="s">
        <v>5904</v>
      </c>
      <c r="C5441" s="14" t="n">
        <v>46184</v>
      </c>
      <c r="D5441" s="15" t="n">
        <v>53</v>
      </c>
    </row>
    <row r="5442" customFormat="false" ht="15" hidden="false" customHeight="false" outlineLevel="0" collapsed="false">
      <c r="A5442" s="13" t="s">
        <v>7596</v>
      </c>
      <c r="B5442" s="13" t="s">
        <v>3634</v>
      </c>
      <c r="C5442" s="14" t="n">
        <v>46185</v>
      </c>
      <c r="D5442" s="15" t="n">
        <v>26.12</v>
      </c>
    </row>
    <row r="5443" customFormat="false" ht="15" hidden="false" customHeight="false" outlineLevel="0" collapsed="false">
      <c r="A5443" s="13" t="s">
        <v>7597</v>
      </c>
      <c r="B5443" s="13" t="s">
        <v>6097</v>
      </c>
      <c r="C5443" s="14" t="n">
        <v>46185</v>
      </c>
      <c r="D5443" s="15" t="n">
        <v>25.23</v>
      </c>
    </row>
    <row r="5444" customFormat="false" ht="15" hidden="false" customHeight="false" outlineLevel="0" collapsed="false">
      <c r="A5444" s="13" t="s">
        <v>7598</v>
      </c>
      <c r="B5444" s="13" t="s">
        <v>6831</v>
      </c>
      <c r="C5444" s="14" t="n">
        <v>46185</v>
      </c>
      <c r="D5444" s="15" t="n">
        <v>24.97</v>
      </c>
    </row>
    <row r="5445" customFormat="false" ht="15" hidden="false" customHeight="false" outlineLevel="0" collapsed="false">
      <c r="A5445" s="13" t="s">
        <v>7599</v>
      </c>
      <c r="B5445" s="13" t="s">
        <v>5722</v>
      </c>
      <c r="C5445" s="14" t="n">
        <v>46185</v>
      </c>
      <c r="D5445" s="15" t="n">
        <v>27.85</v>
      </c>
    </row>
    <row r="5446" customFormat="false" ht="15" hidden="false" customHeight="false" outlineLevel="0" collapsed="false">
      <c r="A5446" s="13" t="s">
        <v>7600</v>
      </c>
      <c r="B5446" s="13" t="s">
        <v>1854</v>
      </c>
      <c r="C5446" s="14" t="n">
        <v>46185</v>
      </c>
      <c r="D5446" s="15" t="n">
        <v>35.8</v>
      </c>
    </row>
    <row r="5447" customFormat="false" ht="15" hidden="false" customHeight="false" outlineLevel="0" collapsed="false">
      <c r="A5447" s="13" t="s">
        <v>7601</v>
      </c>
      <c r="B5447" s="13" t="s">
        <v>1457</v>
      </c>
      <c r="C5447" s="14" t="n">
        <v>46185</v>
      </c>
      <c r="D5447" s="15" t="n">
        <v>42.45</v>
      </c>
    </row>
    <row r="5448" customFormat="false" ht="15" hidden="false" customHeight="false" outlineLevel="0" collapsed="false">
      <c r="A5448" s="13" t="s">
        <v>7602</v>
      </c>
      <c r="B5448" s="13" t="s">
        <v>2059</v>
      </c>
      <c r="C5448" s="14" t="n">
        <v>46185</v>
      </c>
      <c r="D5448" s="15" t="n">
        <v>29.49</v>
      </c>
    </row>
    <row r="5449" customFormat="false" ht="15" hidden="false" customHeight="false" outlineLevel="0" collapsed="false">
      <c r="A5449" s="13" t="s">
        <v>7603</v>
      </c>
      <c r="B5449" s="13" t="s">
        <v>7488</v>
      </c>
      <c r="C5449" s="14" t="n">
        <v>46185</v>
      </c>
      <c r="D5449" s="15" t="n">
        <v>47.98</v>
      </c>
    </row>
    <row r="5450" customFormat="false" ht="15" hidden="false" customHeight="false" outlineLevel="0" collapsed="false">
      <c r="A5450" s="13" t="s">
        <v>7604</v>
      </c>
      <c r="B5450" s="13" t="s">
        <v>6612</v>
      </c>
      <c r="C5450" s="14" t="n">
        <v>46185</v>
      </c>
      <c r="D5450" s="15" t="n">
        <v>37.67</v>
      </c>
    </row>
    <row r="5451" customFormat="false" ht="15" hidden="false" customHeight="false" outlineLevel="0" collapsed="false">
      <c r="A5451" s="13" t="s">
        <v>7605</v>
      </c>
      <c r="B5451" s="13" t="s">
        <v>5223</v>
      </c>
      <c r="C5451" s="14" t="n">
        <v>46185</v>
      </c>
      <c r="D5451" s="15" t="n">
        <v>24.67</v>
      </c>
    </row>
    <row r="5452" customFormat="false" ht="15" hidden="false" customHeight="false" outlineLevel="0" collapsed="false">
      <c r="A5452" s="13" t="s">
        <v>7606</v>
      </c>
      <c r="B5452" s="13" t="s">
        <v>6051</v>
      </c>
      <c r="C5452" s="14" t="n">
        <v>46185</v>
      </c>
      <c r="D5452" s="15" t="n">
        <v>30.44</v>
      </c>
    </row>
    <row r="5453" customFormat="false" ht="15" hidden="false" customHeight="false" outlineLevel="0" collapsed="false">
      <c r="A5453" s="13" t="s">
        <v>7607</v>
      </c>
      <c r="B5453" s="13" t="s">
        <v>6377</v>
      </c>
      <c r="C5453" s="14" t="n">
        <v>46185</v>
      </c>
      <c r="D5453" s="15" t="n">
        <v>36.78</v>
      </c>
    </row>
    <row r="5454" customFormat="false" ht="15" hidden="false" customHeight="false" outlineLevel="0" collapsed="false">
      <c r="A5454" s="13" t="s">
        <v>7608</v>
      </c>
      <c r="B5454" s="13" t="s">
        <v>5008</v>
      </c>
      <c r="C5454" s="14" t="n">
        <v>46186</v>
      </c>
      <c r="D5454" s="15" t="n">
        <v>28.93</v>
      </c>
    </row>
    <row r="5455" customFormat="false" ht="15" hidden="false" customHeight="false" outlineLevel="0" collapsed="false">
      <c r="A5455" s="13" t="s">
        <v>7609</v>
      </c>
      <c r="B5455" s="13" t="s">
        <v>7610</v>
      </c>
      <c r="C5455" s="14" t="n">
        <v>46186</v>
      </c>
      <c r="D5455" s="15" t="n">
        <v>23.52</v>
      </c>
    </row>
    <row r="5456" customFormat="false" ht="15" hidden="false" customHeight="false" outlineLevel="0" collapsed="false">
      <c r="A5456" s="13" t="s">
        <v>7611</v>
      </c>
      <c r="B5456" s="13" t="s">
        <v>658</v>
      </c>
      <c r="C5456" s="14" t="n">
        <v>46186</v>
      </c>
      <c r="D5456" s="15" t="n">
        <v>20.08</v>
      </c>
    </row>
    <row r="5457" customFormat="false" ht="15" hidden="false" customHeight="false" outlineLevel="0" collapsed="false">
      <c r="A5457" s="13" t="s">
        <v>7612</v>
      </c>
      <c r="B5457" s="13" t="s">
        <v>7613</v>
      </c>
      <c r="C5457" s="14" t="n">
        <v>46186</v>
      </c>
      <c r="D5457" s="15" t="n">
        <v>18.92</v>
      </c>
    </row>
    <row r="5458" customFormat="false" ht="15" hidden="false" customHeight="false" outlineLevel="0" collapsed="false">
      <c r="A5458" s="13" t="s">
        <v>7614</v>
      </c>
      <c r="B5458" s="13" t="s">
        <v>126</v>
      </c>
      <c r="C5458" s="14" t="n">
        <v>46186</v>
      </c>
      <c r="D5458" s="15" t="n">
        <v>28.87</v>
      </c>
    </row>
    <row r="5459" customFormat="false" ht="15" hidden="false" customHeight="false" outlineLevel="0" collapsed="false">
      <c r="A5459" s="13" t="s">
        <v>7615</v>
      </c>
      <c r="B5459" s="13" t="s">
        <v>7265</v>
      </c>
      <c r="C5459" s="14" t="n">
        <v>46186</v>
      </c>
      <c r="D5459" s="15" t="n">
        <v>33.3</v>
      </c>
    </row>
    <row r="5460" customFormat="false" ht="15" hidden="false" customHeight="false" outlineLevel="0" collapsed="false">
      <c r="A5460" s="13" t="s">
        <v>7616</v>
      </c>
      <c r="B5460" s="13" t="s">
        <v>4371</v>
      </c>
      <c r="C5460" s="14" t="n">
        <v>46186</v>
      </c>
      <c r="D5460" s="15" t="n">
        <v>28.61</v>
      </c>
    </row>
    <row r="5461" customFormat="false" ht="15" hidden="false" customHeight="false" outlineLevel="0" collapsed="false">
      <c r="A5461" s="13" t="s">
        <v>7617</v>
      </c>
      <c r="B5461" s="13" t="s">
        <v>3010</v>
      </c>
      <c r="C5461" s="14" t="n">
        <v>46186</v>
      </c>
      <c r="D5461" s="15" t="n">
        <v>30.53</v>
      </c>
    </row>
    <row r="5462" customFormat="false" ht="15" hidden="false" customHeight="false" outlineLevel="0" collapsed="false">
      <c r="A5462" s="13" t="s">
        <v>7618</v>
      </c>
      <c r="B5462" s="13" t="s">
        <v>5566</v>
      </c>
      <c r="C5462" s="14" t="n">
        <v>46186</v>
      </c>
      <c r="D5462" s="15" t="n">
        <v>24.68</v>
      </c>
    </row>
    <row r="5463" customFormat="false" ht="15" hidden="false" customHeight="false" outlineLevel="0" collapsed="false">
      <c r="A5463" s="13" t="s">
        <v>7619</v>
      </c>
      <c r="B5463" s="13" t="s">
        <v>7620</v>
      </c>
      <c r="C5463" s="14" t="n">
        <v>46186</v>
      </c>
      <c r="D5463" s="15" t="n">
        <v>18.74</v>
      </c>
    </row>
    <row r="5464" customFormat="false" ht="15" hidden="false" customHeight="false" outlineLevel="0" collapsed="false">
      <c r="A5464" s="13" t="s">
        <v>7621</v>
      </c>
      <c r="B5464" s="13" t="s">
        <v>2289</v>
      </c>
      <c r="C5464" s="14" t="n">
        <v>46186</v>
      </c>
      <c r="D5464" s="15" t="n">
        <v>76.1</v>
      </c>
    </row>
    <row r="5465" customFormat="false" ht="15" hidden="false" customHeight="false" outlineLevel="0" collapsed="false">
      <c r="A5465" s="13" t="s">
        <v>7622</v>
      </c>
      <c r="B5465" s="13" t="s">
        <v>3732</v>
      </c>
      <c r="C5465" s="14" t="n">
        <v>46187</v>
      </c>
      <c r="D5465" s="15" t="n">
        <v>26.45</v>
      </c>
    </row>
    <row r="5466" customFormat="false" ht="15" hidden="false" customHeight="false" outlineLevel="0" collapsed="false">
      <c r="A5466" s="13" t="s">
        <v>7623</v>
      </c>
      <c r="B5466" s="13" t="s">
        <v>5913</v>
      </c>
      <c r="C5466" s="14" t="n">
        <v>46187</v>
      </c>
      <c r="D5466" s="15" t="n">
        <v>89.32</v>
      </c>
    </row>
    <row r="5467" customFormat="false" ht="15" hidden="false" customHeight="false" outlineLevel="0" collapsed="false">
      <c r="A5467" s="13" t="s">
        <v>7624</v>
      </c>
      <c r="B5467" s="13" t="s">
        <v>116</v>
      </c>
      <c r="C5467" s="14" t="n">
        <v>46187</v>
      </c>
      <c r="D5467" s="15" t="n">
        <v>56.66</v>
      </c>
    </row>
    <row r="5468" customFormat="false" ht="15" hidden="false" customHeight="false" outlineLevel="0" collapsed="false">
      <c r="A5468" s="13" t="s">
        <v>7625</v>
      </c>
      <c r="B5468" s="13" t="s">
        <v>1440</v>
      </c>
      <c r="C5468" s="14" t="n">
        <v>46187</v>
      </c>
      <c r="D5468" s="15" t="n">
        <v>41.48</v>
      </c>
    </row>
    <row r="5469" customFormat="false" ht="15" hidden="false" customHeight="false" outlineLevel="0" collapsed="false">
      <c r="A5469" s="13" t="s">
        <v>7626</v>
      </c>
      <c r="B5469" s="13" t="s">
        <v>7627</v>
      </c>
      <c r="C5469" s="14" t="n">
        <v>46187</v>
      </c>
      <c r="D5469" s="15" t="n">
        <v>31</v>
      </c>
    </row>
    <row r="5470" customFormat="false" ht="15" hidden="false" customHeight="false" outlineLevel="0" collapsed="false">
      <c r="A5470" s="13" t="s">
        <v>7628</v>
      </c>
      <c r="B5470" s="13" t="s">
        <v>6317</v>
      </c>
      <c r="C5470" s="14" t="n">
        <v>46187</v>
      </c>
      <c r="D5470" s="15" t="n">
        <v>60.53</v>
      </c>
    </row>
    <row r="5471" customFormat="false" ht="15" hidden="false" customHeight="false" outlineLevel="0" collapsed="false">
      <c r="A5471" s="13" t="s">
        <v>7629</v>
      </c>
      <c r="B5471" s="13" t="s">
        <v>4711</v>
      </c>
      <c r="C5471" s="14" t="n">
        <v>46188</v>
      </c>
      <c r="D5471" s="15" t="n">
        <v>19.34</v>
      </c>
    </row>
    <row r="5472" customFormat="false" ht="15" hidden="false" customHeight="false" outlineLevel="0" collapsed="false">
      <c r="A5472" s="13" t="s">
        <v>7630</v>
      </c>
      <c r="B5472" s="13" t="s">
        <v>2937</v>
      </c>
      <c r="C5472" s="14" t="n">
        <v>46188</v>
      </c>
      <c r="D5472" s="15" t="n">
        <v>37.48</v>
      </c>
    </row>
    <row r="5473" customFormat="false" ht="15" hidden="false" customHeight="false" outlineLevel="0" collapsed="false">
      <c r="A5473" s="13" t="s">
        <v>7631</v>
      </c>
      <c r="B5473" s="13" t="s">
        <v>7632</v>
      </c>
      <c r="C5473" s="14" t="n">
        <v>46188</v>
      </c>
      <c r="D5473" s="15" t="n">
        <v>73.08</v>
      </c>
    </row>
    <row r="5474" customFormat="false" ht="15" hidden="false" customHeight="false" outlineLevel="0" collapsed="false">
      <c r="A5474" s="13" t="s">
        <v>7633</v>
      </c>
      <c r="B5474" s="13" t="s">
        <v>7247</v>
      </c>
      <c r="C5474" s="14" t="n">
        <v>46188</v>
      </c>
      <c r="D5474" s="15" t="n">
        <v>78.71</v>
      </c>
    </row>
    <row r="5475" customFormat="false" ht="15" hidden="false" customHeight="false" outlineLevel="0" collapsed="false">
      <c r="A5475" s="13" t="s">
        <v>7634</v>
      </c>
      <c r="B5475" s="13" t="s">
        <v>1987</v>
      </c>
      <c r="C5475" s="14" t="n">
        <v>46189</v>
      </c>
      <c r="D5475" s="15" t="n">
        <v>30.87</v>
      </c>
    </row>
    <row r="5476" customFormat="false" ht="15" hidden="false" customHeight="false" outlineLevel="0" collapsed="false">
      <c r="A5476" s="13" t="s">
        <v>7635</v>
      </c>
      <c r="B5476" s="13" t="s">
        <v>7219</v>
      </c>
      <c r="C5476" s="14" t="n">
        <v>46189</v>
      </c>
      <c r="D5476" s="15" t="n">
        <v>30.75</v>
      </c>
    </row>
    <row r="5477" customFormat="false" ht="15" hidden="false" customHeight="false" outlineLevel="0" collapsed="false">
      <c r="A5477" s="13" t="s">
        <v>7636</v>
      </c>
      <c r="B5477" s="13" t="s">
        <v>6531</v>
      </c>
      <c r="C5477" s="14" t="n">
        <v>46189</v>
      </c>
      <c r="D5477" s="15" t="n">
        <v>27.47</v>
      </c>
    </row>
    <row r="5478" customFormat="false" ht="15" hidden="false" customHeight="false" outlineLevel="0" collapsed="false">
      <c r="A5478" s="13" t="s">
        <v>7637</v>
      </c>
      <c r="B5478" s="13" t="s">
        <v>6352</v>
      </c>
      <c r="C5478" s="14" t="n">
        <v>46189</v>
      </c>
      <c r="D5478" s="15" t="n">
        <v>36.47</v>
      </c>
    </row>
    <row r="5479" customFormat="false" ht="15" hidden="false" customHeight="false" outlineLevel="0" collapsed="false">
      <c r="A5479" s="13" t="s">
        <v>7638</v>
      </c>
      <c r="B5479" s="13" t="s">
        <v>4014</v>
      </c>
      <c r="C5479" s="14" t="n">
        <v>46189</v>
      </c>
      <c r="D5479" s="15" t="n">
        <v>21.41</v>
      </c>
    </row>
    <row r="5480" customFormat="false" ht="15" hidden="false" customHeight="false" outlineLevel="0" collapsed="false">
      <c r="A5480" s="13" t="s">
        <v>7639</v>
      </c>
      <c r="B5480" s="13" t="s">
        <v>2939</v>
      </c>
      <c r="C5480" s="14" t="n">
        <v>46189</v>
      </c>
      <c r="D5480" s="15" t="n">
        <v>58.54</v>
      </c>
    </row>
    <row r="5481" customFormat="false" ht="15" hidden="false" customHeight="false" outlineLevel="0" collapsed="false">
      <c r="A5481" s="13" t="s">
        <v>7640</v>
      </c>
      <c r="B5481" s="13" t="s">
        <v>2046</v>
      </c>
      <c r="C5481" s="14" t="n">
        <v>46189</v>
      </c>
      <c r="D5481" s="15" t="n">
        <v>31.67</v>
      </c>
    </row>
    <row r="5482" customFormat="false" ht="15" hidden="false" customHeight="false" outlineLevel="0" collapsed="false">
      <c r="A5482" s="13" t="s">
        <v>7641</v>
      </c>
      <c r="B5482" s="13" t="s">
        <v>7642</v>
      </c>
      <c r="C5482" s="14" t="n">
        <v>46189</v>
      </c>
      <c r="D5482" s="15" t="n">
        <v>22.14</v>
      </c>
    </row>
    <row r="5483" customFormat="false" ht="15" hidden="false" customHeight="false" outlineLevel="0" collapsed="false">
      <c r="A5483" s="13" t="s">
        <v>7643</v>
      </c>
      <c r="B5483" s="13" t="s">
        <v>6812</v>
      </c>
      <c r="C5483" s="14" t="n">
        <v>46189</v>
      </c>
      <c r="D5483" s="15" t="n">
        <v>31.33</v>
      </c>
    </row>
    <row r="5484" customFormat="false" ht="15" hidden="false" customHeight="false" outlineLevel="0" collapsed="false">
      <c r="A5484" s="13" t="s">
        <v>7644</v>
      </c>
      <c r="B5484" s="13" t="s">
        <v>824</v>
      </c>
      <c r="C5484" s="14" t="n">
        <v>46190</v>
      </c>
      <c r="D5484" s="15" t="n">
        <v>24.99</v>
      </c>
    </row>
    <row r="5485" customFormat="false" ht="15" hidden="false" customHeight="false" outlineLevel="0" collapsed="false">
      <c r="A5485" s="13" t="s">
        <v>7645</v>
      </c>
      <c r="B5485" s="13" t="s">
        <v>7646</v>
      </c>
      <c r="C5485" s="14" t="n">
        <v>46190</v>
      </c>
      <c r="D5485" s="15" t="n">
        <v>31.41</v>
      </c>
    </row>
    <row r="5486" customFormat="false" ht="15" hidden="false" customHeight="false" outlineLevel="0" collapsed="false">
      <c r="A5486" s="13" t="s">
        <v>7647</v>
      </c>
      <c r="B5486" s="13" t="s">
        <v>1082</v>
      </c>
      <c r="C5486" s="14" t="n">
        <v>46190</v>
      </c>
      <c r="D5486" s="15" t="n">
        <v>53.13</v>
      </c>
    </row>
    <row r="5487" customFormat="false" ht="15" hidden="false" customHeight="false" outlineLevel="0" collapsed="false">
      <c r="A5487" s="13" t="s">
        <v>7648</v>
      </c>
      <c r="B5487" s="13" t="s">
        <v>2239</v>
      </c>
      <c r="C5487" s="14" t="n">
        <v>46190</v>
      </c>
      <c r="D5487" s="15" t="n">
        <v>35.14</v>
      </c>
    </row>
    <row r="5488" customFormat="false" ht="15" hidden="false" customHeight="false" outlineLevel="0" collapsed="false">
      <c r="A5488" s="13" t="s">
        <v>7649</v>
      </c>
      <c r="B5488" s="13" t="s">
        <v>4849</v>
      </c>
      <c r="C5488" s="14" t="n">
        <v>46190</v>
      </c>
      <c r="D5488" s="15" t="n">
        <v>22.72</v>
      </c>
    </row>
    <row r="5489" customFormat="false" ht="15" hidden="false" customHeight="false" outlineLevel="0" collapsed="false">
      <c r="A5489" s="13" t="s">
        <v>7650</v>
      </c>
      <c r="B5489" s="13" t="s">
        <v>5729</v>
      </c>
      <c r="C5489" s="14" t="n">
        <v>46190</v>
      </c>
      <c r="D5489" s="15" t="n">
        <v>42.07</v>
      </c>
    </row>
    <row r="5490" customFormat="false" ht="15" hidden="false" customHeight="false" outlineLevel="0" collapsed="false">
      <c r="A5490" s="13" t="s">
        <v>7651</v>
      </c>
      <c r="B5490" s="13" t="s">
        <v>2880</v>
      </c>
      <c r="C5490" s="14" t="n">
        <v>46190</v>
      </c>
      <c r="D5490" s="15" t="n">
        <v>34.97</v>
      </c>
    </row>
    <row r="5491" customFormat="false" ht="15" hidden="false" customHeight="false" outlineLevel="0" collapsed="false">
      <c r="A5491" s="13" t="s">
        <v>7652</v>
      </c>
      <c r="B5491" s="13" t="s">
        <v>3391</v>
      </c>
      <c r="C5491" s="14" t="n">
        <v>46190</v>
      </c>
      <c r="D5491" s="15" t="n">
        <v>51.36</v>
      </c>
    </row>
    <row r="5492" customFormat="false" ht="15" hidden="false" customHeight="false" outlineLevel="0" collapsed="false">
      <c r="A5492" s="13" t="s">
        <v>7653</v>
      </c>
      <c r="B5492" s="13" t="s">
        <v>7654</v>
      </c>
      <c r="C5492" s="14" t="n">
        <v>46190</v>
      </c>
      <c r="D5492" s="15" t="n">
        <v>16.02</v>
      </c>
    </row>
    <row r="5493" customFormat="false" ht="15" hidden="false" customHeight="false" outlineLevel="0" collapsed="false">
      <c r="A5493" s="13" t="s">
        <v>7655</v>
      </c>
      <c r="B5493" s="13" t="s">
        <v>6403</v>
      </c>
      <c r="C5493" s="14" t="n">
        <v>46191</v>
      </c>
      <c r="D5493" s="15" t="n">
        <v>31.35</v>
      </c>
    </row>
    <row r="5494" customFormat="false" ht="15" hidden="false" customHeight="false" outlineLevel="0" collapsed="false">
      <c r="A5494" s="13" t="s">
        <v>7656</v>
      </c>
      <c r="B5494" s="13" t="s">
        <v>2501</v>
      </c>
      <c r="C5494" s="14" t="n">
        <v>46191</v>
      </c>
      <c r="D5494" s="15" t="n">
        <v>40.05</v>
      </c>
    </row>
    <row r="5495" customFormat="false" ht="15" hidden="false" customHeight="false" outlineLevel="0" collapsed="false">
      <c r="A5495" s="13" t="s">
        <v>7657</v>
      </c>
      <c r="B5495" s="13" t="s">
        <v>4720</v>
      </c>
      <c r="C5495" s="14" t="n">
        <v>46191</v>
      </c>
      <c r="D5495" s="15" t="n">
        <v>25.94</v>
      </c>
    </row>
    <row r="5496" customFormat="false" ht="15" hidden="false" customHeight="false" outlineLevel="0" collapsed="false">
      <c r="A5496" s="13" t="s">
        <v>7658</v>
      </c>
      <c r="B5496" s="13" t="s">
        <v>7659</v>
      </c>
      <c r="C5496" s="14" t="n">
        <v>46191</v>
      </c>
      <c r="D5496" s="15" t="n">
        <v>36.27</v>
      </c>
    </row>
    <row r="5497" customFormat="false" ht="15" hidden="false" customHeight="false" outlineLevel="0" collapsed="false">
      <c r="A5497" s="13" t="s">
        <v>7660</v>
      </c>
      <c r="B5497" s="13" t="s">
        <v>1312</v>
      </c>
      <c r="C5497" s="14" t="n">
        <v>46191</v>
      </c>
      <c r="D5497" s="15" t="n">
        <v>30.29</v>
      </c>
    </row>
    <row r="5498" customFormat="false" ht="15" hidden="false" customHeight="false" outlineLevel="0" collapsed="false">
      <c r="A5498" s="13" t="s">
        <v>7661</v>
      </c>
      <c r="B5498" s="13" t="s">
        <v>5411</v>
      </c>
      <c r="C5498" s="14" t="n">
        <v>46191</v>
      </c>
      <c r="D5498" s="15" t="n">
        <v>72.53</v>
      </c>
    </row>
    <row r="5499" customFormat="false" ht="15" hidden="false" customHeight="false" outlineLevel="0" collapsed="false">
      <c r="A5499" s="13" t="s">
        <v>7662</v>
      </c>
      <c r="B5499" s="13" t="s">
        <v>7663</v>
      </c>
      <c r="C5499" s="14" t="n">
        <v>46191</v>
      </c>
      <c r="D5499" s="15" t="n">
        <v>26.91</v>
      </c>
    </row>
    <row r="5500" customFormat="false" ht="15" hidden="false" customHeight="false" outlineLevel="0" collapsed="false">
      <c r="A5500" s="13" t="s">
        <v>7664</v>
      </c>
      <c r="B5500" s="13" t="s">
        <v>7665</v>
      </c>
      <c r="C5500" s="14" t="n">
        <v>46191</v>
      </c>
      <c r="D5500" s="15" t="n">
        <v>27.52</v>
      </c>
    </row>
    <row r="5501" customFormat="false" ht="15" hidden="false" customHeight="false" outlineLevel="0" collapsed="false">
      <c r="A5501" s="13" t="s">
        <v>7666</v>
      </c>
      <c r="B5501" s="13" t="s">
        <v>7667</v>
      </c>
      <c r="C5501" s="14" t="n">
        <v>46191</v>
      </c>
      <c r="D5501" s="15" t="n">
        <v>53.99</v>
      </c>
    </row>
    <row r="5502" customFormat="false" ht="15" hidden="false" customHeight="false" outlineLevel="0" collapsed="false">
      <c r="A5502" s="13" t="s">
        <v>7668</v>
      </c>
      <c r="B5502" s="13" t="s">
        <v>7669</v>
      </c>
      <c r="C5502" s="14" t="n">
        <v>46191</v>
      </c>
      <c r="D5502" s="15" t="n">
        <v>27.8</v>
      </c>
    </row>
    <row r="5503" customFormat="false" ht="15" hidden="false" customHeight="false" outlineLevel="0" collapsed="false">
      <c r="A5503" s="13" t="s">
        <v>7670</v>
      </c>
      <c r="B5503" s="13" t="s">
        <v>4267</v>
      </c>
      <c r="C5503" s="14" t="n">
        <v>46192</v>
      </c>
      <c r="D5503" s="15" t="n">
        <v>53.94</v>
      </c>
    </row>
    <row r="5504" customFormat="false" ht="15" hidden="false" customHeight="false" outlineLevel="0" collapsed="false">
      <c r="A5504" s="13" t="s">
        <v>7671</v>
      </c>
      <c r="B5504" s="13" t="s">
        <v>7672</v>
      </c>
      <c r="C5504" s="14" t="n">
        <v>46192</v>
      </c>
      <c r="D5504" s="15" t="n">
        <v>47.54</v>
      </c>
    </row>
    <row r="5505" customFormat="false" ht="15" hidden="false" customHeight="false" outlineLevel="0" collapsed="false">
      <c r="A5505" s="13" t="s">
        <v>7673</v>
      </c>
      <c r="B5505" s="13" t="s">
        <v>4678</v>
      </c>
      <c r="C5505" s="14" t="n">
        <v>46192</v>
      </c>
      <c r="D5505" s="15" t="n">
        <v>27.7</v>
      </c>
    </row>
    <row r="5506" customFormat="false" ht="15" hidden="false" customHeight="false" outlineLevel="0" collapsed="false">
      <c r="A5506" s="13" t="s">
        <v>7674</v>
      </c>
      <c r="B5506" s="13" t="s">
        <v>4244</v>
      </c>
      <c r="C5506" s="14" t="n">
        <v>46192</v>
      </c>
      <c r="D5506" s="15" t="n">
        <v>29.66</v>
      </c>
    </row>
    <row r="5507" customFormat="false" ht="15" hidden="false" customHeight="false" outlineLevel="0" collapsed="false">
      <c r="A5507" s="13" t="s">
        <v>7675</v>
      </c>
      <c r="B5507" s="13" t="s">
        <v>697</v>
      </c>
      <c r="C5507" s="14" t="n">
        <v>46192</v>
      </c>
      <c r="D5507" s="15" t="n">
        <v>51.84</v>
      </c>
    </row>
    <row r="5508" customFormat="false" ht="15" hidden="false" customHeight="false" outlineLevel="0" collapsed="false">
      <c r="A5508" s="13" t="s">
        <v>7676</v>
      </c>
      <c r="B5508" s="13" t="s">
        <v>5462</v>
      </c>
      <c r="C5508" s="14" t="n">
        <v>46192</v>
      </c>
      <c r="D5508" s="15" t="n">
        <v>79</v>
      </c>
    </row>
    <row r="5509" customFormat="false" ht="15" hidden="false" customHeight="false" outlineLevel="0" collapsed="false">
      <c r="A5509" s="13" t="s">
        <v>7677</v>
      </c>
      <c r="B5509" s="13" t="s">
        <v>7678</v>
      </c>
      <c r="C5509" s="14" t="n">
        <v>46192</v>
      </c>
      <c r="D5509" s="15" t="n">
        <v>34.18</v>
      </c>
    </row>
    <row r="5510" customFormat="false" ht="15" hidden="false" customHeight="false" outlineLevel="0" collapsed="false">
      <c r="A5510" s="13" t="s">
        <v>7679</v>
      </c>
      <c r="B5510" s="13" t="s">
        <v>7680</v>
      </c>
      <c r="C5510" s="14" t="n">
        <v>46192</v>
      </c>
      <c r="D5510" s="15" t="n">
        <v>28.58</v>
      </c>
    </row>
    <row r="5511" customFormat="false" ht="15" hidden="false" customHeight="false" outlineLevel="0" collapsed="false">
      <c r="A5511" s="13" t="s">
        <v>7681</v>
      </c>
      <c r="B5511" s="13" t="s">
        <v>5010</v>
      </c>
      <c r="C5511" s="14" t="n">
        <v>46193</v>
      </c>
      <c r="D5511" s="15" t="n">
        <v>53.16</v>
      </c>
    </row>
    <row r="5512" customFormat="false" ht="15" hidden="false" customHeight="false" outlineLevel="0" collapsed="false">
      <c r="A5512" s="13" t="s">
        <v>7682</v>
      </c>
      <c r="B5512" s="13" t="s">
        <v>7683</v>
      </c>
      <c r="C5512" s="14" t="n">
        <v>46193</v>
      </c>
      <c r="D5512" s="15" t="n">
        <v>38.89</v>
      </c>
    </row>
    <row r="5513" customFormat="false" ht="15" hidden="false" customHeight="false" outlineLevel="0" collapsed="false">
      <c r="A5513" s="13" t="s">
        <v>7684</v>
      </c>
      <c r="B5513" s="13" t="s">
        <v>3968</v>
      </c>
      <c r="C5513" s="14" t="n">
        <v>46193</v>
      </c>
      <c r="D5513" s="15" t="n">
        <v>92.95</v>
      </c>
    </row>
    <row r="5514" customFormat="false" ht="15" hidden="false" customHeight="false" outlineLevel="0" collapsed="false">
      <c r="A5514" s="13" t="s">
        <v>7685</v>
      </c>
      <c r="B5514" s="13" t="s">
        <v>7686</v>
      </c>
      <c r="C5514" s="14" t="n">
        <v>46193</v>
      </c>
      <c r="D5514" s="15" t="n">
        <v>71.68</v>
      </c>
    </row>
    <row r="5515" customFormat="false" ht="15" hidden="false" customHeight="false" outlineLevel="0" collapsed="false">
      <c r="A5515" s="13" t="s">
        <v>7687</v>
      </c>
      <c r="B5515" s="13" t="s">
        <v>3986</v>
      </c>
      <c r="C5515" s="14" t="n">
        <v>46193</v>
      </c>
      <c r="D5515" s="15" t="n">
        <v>22.36</v>
      </c>
    </row>
    <row r="5516" customFormat="false" ht="15" hidden="false" customHeight="false" outlineLevel="0" collapsed="false">
      <c r="A5516" s="13" t="s">
        <v>7688</v>
      </c>
      <c r="B5516" s="13" t="s">
        <v>7689</v>
      </c>
      <c r="C5516" s="14" t="n">
        <v>46193</v>
      </c>
      <c r="D5516" s="15" t="n">
        <v>32.41</v>
      </c>
    </row>
    <row r="5517" customFormat="false" ht="15" hidden="false" customHeight="false" outlineLevel="0" collapsed="false">
      <c r="A5517" s="13" t="s">
        <v>7690</v>
      </c>
      <c r="B5517" s="13" t="s">
        <v>1154</v>
      </c>
      <c r="C5517" s="14" t="n">
        <v>46193</v>
      </c>
      <c r="D5517" s="15" t="n">
        <v>24.66</v>
      </c>
    </row>
    <row r="5518" customFormat="false" ht="15" hidden="false" customHeight="false" outlineLevel="0" collapsed="false">
      <c r="A5518" s="13" t="s">
        <v>7691</v>
      </c>
      <c r="B5518" s="13" t="s">
        <v>4465</v>
      </c>
      <c r="C5518" s="14" t="n">
        <v>46193</v>
      </c>
      <c r="D5518" s="15" t="n">
        <v>38.5</v>
      </c>
    </row>
    <row r="5519" customFormat="false" ht="15" hidden="false" customHeight="false" outlineLevel="0" collapsed="false">
      <c r="A5519" s="13" t="s">
        <v>7692</v>
      </c>
      <c r="B5519" s="13" t="s">
        <v>1539</v>
      </c>
      <c r="C5519" s="14" t="n">
        <v>46193</v>
      </c>
      <c r="D5519" s="15" t="n">
        <v>31.5</v>
      </c>
    </row>
    <row r="5520" customFormat="false" ht="15" hidden="false" customHeight="false" outlineLevel="0" collapsed="false">
      <c r="A5520" s="13" t="s">
        <v>7693</v>
      </c>
      <c r="B5520" s="13" t="s">
        <v>1690</v>
      </c>
      <c r="C5520" s="14" t="n">
        <v>46194</v>
      </c>
      <c r="D5520" s="15" t="n">
        <v>41.31</v>
      </c>
    </row>
    <row r="5521" customFormat="false" ht="15" hidden="false" customHeight="false" outlineLevel="0" collapsed="false">
      <c r="A5521" s="13" t="s">
        <v>7694</v>
      </c>
      <c r="B5521" s="13" t="s">
        <v>7695</v>
      </c>
      <c r="C5521" s="14" t="n">
        <v>46194</v>
      </c>
      <c r="D5521" s="15" t="n">
        <v>23.09</v>
      </c>
    </row>
    <row r="5522" customFormat="false" ht="15" hidden="false" customHeight="false" outlineLevel="0" collapsed="false">
      <c r="A5522" s="13" t="s">
        <v>7696</v>
      </c>
      <c r="B5522" s="13" t="s">
        <v>2199</v>
      </c>
      <c r="C5522" s="14" t="n">
        <v>46194</v>
      </c>
      <c r="D5522" s="15" t="n">
        <v>29.9</v>
      </c>
    </row>
    <row r="5523" customFormat="false" ht="15" hidden="false" customHeight="false" outlineLevel="0" collapsed="false">
      <c r="A5523" s="13" t="s">
        <v>7697</v>
      </c>
      <c r="B5523" s="13" t="s">
        <v>1426</v>
      </c>
      <c r="C5523" s="14" t="n">
        <v>46194</v>
      </c>
      <c r="D5523" s="15" t="n">
        <v>36.37</v>
      </c>
    </row>
    <row r="5524" customFormat="false" ht="15" hidden="false" customHeight="false" outlineLevel="0" collapsed="false">
      <c r="A5524" s="13" t="s">
        <v>7698</v>
      </c>
      <c r="B5524" s="13" t="s">
        <v>3106</v>
      </c>
      <c r="C5524" s="14" t="n">
        <v>46195</v>
      </c>
      <c r="D5524" s="15" t="n">
        <v>47.24</v>
      </c>
    </row>
    <row r="5525" customFormat="false" ht="15" hidden="false" customHeight="false" outlineLevel="0" collapsed="false">
      <c r="A5525" s="13" t="s">
        <v>7699</v>
      </c>
      <c r="B5525" s="13" t="s">
        <v>4558</v>
      </c>
      <c r="C5525" s="14" t="n">
        <v>46195</v>
      </c>
      <c r="D5525" s="15" t="n">
        <v>17</v>
      </c>
    </row>
    <row r="5526" customFormat="false" ht="15" hidden="false" customHeight="false" outlineLevel="0" collapsed="false">
      <c r="A5526" s="13" t="s">
        <v>7700</v>
      </c>
      <c r="B5526" s="13" t="s">
        <v>2215</v>
      </c>
      <c r="C5526" s="14" t="n">
        <v>46195</v>
      </c>
      <c r="D5526" s="15" t="n">
        <v>54.11</v>
      </c>
    </row>
    <row r="5527" customFormat="false" ht="15" hidden="false" customHeight="false" outlineLevel="0" collapsed="false">
      <c r="A5527" s="13" t="s">
        <v>7701</v>
      </c>
      <c r="B5527" s="13" t="s">
        <v>3441</v>
      </c>
      <c r="C5527" s="14" t="n">
        <v>46195</v>
      </c>
      <c r="D5527" s="15" t="n">
        <v>45.66</v>
      </c>
    </row>
    <row r="5528" customFormat="false" ht="15" hidden="false" customHeight="false" outlineLevel="0" collapsed="false">
      <c r="A5528" s="13" t="s">
        <v>7702</v>
      </c>
      <c r="B5528" s="13" t="s">
        <v>4696</v>
      </c>
      <c r="C5528" s="14" t="n">
        <v>46195</v>
      </c>
      <c r="D5528" s="15" t="n">
        <v>33.75</v>
      </c>
    </row>
    <row r="5529" customFormat="false" ht="15" hidden="false" customHeight="false" outlineLevel="0" collapsed="false">
      <c r="A5529" s="13" t="s">
        <v>7703</v>
      </c>
      <c r="B5529" s="13" t="s">
        <v>5098</v>
      </c>
      <c r="C5529" s="14" t="n">
        <v>46195</v>
      </c>
      <c r="D5529" s="15" t="n">
        <v>27.29</v>
      </c>
    </row>
    <row r="5530" customFormat="false" ht="15" hidden="false" customHeight="false" outlineLevel="0" collapsed="false">
      <c r="A5530" s="13" t="s">
        <v>7704</v>
      </c>
      <c r="B5530" s="13" t="s">
        <v>7705</v>
      </c>
      <c r="C5530" s="14" t="n">
        <v>46195</v>
      </c>
      <c r="D5530" s="15" t="n">
        <v>28.64</v>
      </c>
    </row>
    <row r="5531" customFormat="false" ht="15" hidden="false" customHeight="false" outlineLevel="0" collapsed="false">
      <c r="A5531" s="13" t="s">
        <v>7706</v>
      </c>
      <c r="B5531" s="13" t="s">
        <v>7707</v>
      </c>
      <c r="C5531" s="14" t="n">
        <v>46195</v>
      </c>
      <c r="D5531" s="15" t="n">
        <v>22.1</v>
      </c>
    </row>
    <row r="5532" customFormat="false" ht="15" hidden="false" customHeight="false" outlineLevel="0" collapsed="false">
      <c r="A5532" s="13" t="s">
        <v>7708</v>
      </c>
      <c r="B5532" s="13" t="s">
        <v>7709</v>
      </c>
      <c r="C5532" s="14" t="n">
        <v>46196</v>
      </c>
      <c r="D5532" s="15" t="n">
        <v>34.26</v>
      </c>
    </row>
    <row r="5533" customFormat="false" ht="15" hidden="false" customHeight="false" outlineLevel="0" collapsed="false">
      <c r="A5533" s="13" t="s">
        <v>7710</v>
      </c>
      <c r="B5533" s="13" t="s">
        <v>5246</v>
      </c>
      <c r="C5533" s="14" t="n">
        <v>46196</v>
      </c>
      <c r="D5533" s="15" t="n">
        <v>50.25</v>
      </c>
    </row>
    <row r="5534" customFormat="false" ht="15" hidden="false" customHeight="false" outlineLevel="0" collapsed="false">
      <c r="A5534" s="13" t="s">
        <v>7711</v>
      </c>
      <c r="B5534" s="13" t="s">
        <v>3585</v>
      </c>
      <c r="C5534" s="14" t="n">
        <v>46196</v>
      </c>
      <c r="D5534" s="15" t="n">
        <v>37.17</v>
      </c>
    </row>
    <row r="5535" customFormat="false" ht="15" hidden="false" customHeight="false" outlineLevel="0" collapsed="false">
      <c r="A5535" s="13" t="s">
        <v>7712</v>
      </c>
      <c r="B5535" s="13" t="s">
        <v>7713</v>
      </c>
      <c r="C5535" s="14" t="n">
        <v>46196</v>
      </c>
      <c r="D5535" s="15" t="n">
        <v>45.39</v>
      </c>
    </row>
    <row r="5536" customFormat="false" ht="15" hidden="false" customHeight="false" outlineLevel="0" collapsed="false">
      <c r="A5536" s="13" t="s">
        <v>7714</v>
      </c>
      <c r="B5536" s="13" t="s">
        <v>1842</v>
      </c>
      <c r="C5536" s="14" t="n">
        <v>46196</v>
      </c>
      <c r="D5536" s="15" t="n">
        <v>32.84</v>
      </c>
    </row>
    <row r="5537" customFormat="false" ht="15" hidden="false" customHeight="false" outlineLevel="0" collapsed="false">
      <c r="A5537" s="13" t="s">
        <v>7715</v>
      </c>
      <c r="B5537" s="13" t="s">
        <v>138</v>
      </c>
      <c r="C5537" s="14" t="n">
        <v>46196</v>
      </c>
      <c r="D5537" s="15" t="n">
        <v>50.83</v>
      </c>
    </row>
    <row r="5538" customFormat="false" ht="15" hidden="false" customHeight="false" outlineLevel="0" collapsed="false">
      <c r="A5538" s="13" t="s">
        <v>7716</v>
      </c>
      <c r="B5538" s="13" t="s">
        <v>4054</v>
      </c>
      <c r="C5538" s="14" t="n">
        <v>46196</v>
      </c>
      <c r="D5538" s="15" t="n">
        <v>19.95</v>
      </c>
    </row>
    <row r="5539" customFormat="false" ht="15" hidden="false" customHeight="false" outlineLevel="0" collapsed="false">
      <c r="A5539" s="13" t="s">
        <v>7717</v>
      </c>
      <c r="B5539" s="13" t="s">
        <v>4879</v>
      </c>
      <c r="C5539" s="14" t="n">
        <v>46196</v>
      </c>
      <c r="D5539" s="15" t="n">
        <v>18.88</v>
      </c>
    </row>
    <row r="5540" customFormat="false" ht="15" hidden="false" customHeight="false" outlineLevel="0" collapsed="false">
      <c r="A5540" s="13" t="s">
        <v>7718</v>
      </c>
      <c r="B5540" s="13" t="s">
        <v>7719</v>
      </c>
      <c r="C5540" s="14" t="n">
        <v>46196</v>
      </c>
      <c r="D5540" s="15" t="n">
        <v>33.71</v>
      </c>
    </row>
    <row r="5541" customFormat="false" ht="15" hidden="false" customHeight="false" outlineLevel="0" collapsed="false">
      <c r="A5541" s="13" t="s">
        <v>7720</v>
      </c>
      <c r="B5541" s="13" t="s">
        <v>7721</v>
      </c>
      <c r="C5541" s="14" t="n">
        <v>46196</v>
      </c>
      <c r="D5541" s="15" t="n">
        <v>60.69</v>
      </c>
    </row>
    <row r="5542" customFormat="false" ht="15" hidden="false" customHeight="false" outlineLevel="0" collapsed="false">
      <c r="A5542" s="13" t="s">
        <v>7722</v>
      </c>
      <c r="B5542" s="13" t="s">
        <v>4568</v>
      </c>
      <c r="C5542" s="14" t="n">
        <v>46196</v>
      </c>
      <c r="D5542" s="15" t="n">
        <v>26.45</v>
      </c>
    </row>
    <row r="5543" customFormat="false" ht="15" hidden="false" customHeight="false" outlineLevel="0" collapsed="false">
      <c r="A5543" s="13" t="s">
        <v>7723</v>
      </c>
      <c r="B5543" s="13" t="s">
        <v>2786</v>
      </c>
      <c r="C5543" s="14" t="n">
        <v>46196</v>
      </c>
      <c r="D5543" s="15" t="n">
        <v>61.86</v>
      </c>
    </row>
    <row r="5544" customFormat="false" ht="15" hidden="false" customHeight="false" outlineLevel="0" collapsed="false">
      <c r="A5544" s="13" t="s">
        <v>7724</v>
      </c>
      <c r="B5544" s="13" t="s">
        <v>7725</v>
      </c>
      <c r="C5544" s="14" t="n">
        <v>46196</v>
      </c>
      <c r="D5544" s="15" t="n">
        <v>22.79</v>
      </c>
    </row>
    <row r="5545" customFormat="false" ht="15" hidden="false" customHeight="false" outlineLevel="0" collapsed="false">
      <c r="A5545" s="13" t="s">
        <v>7726</v>
      </c>
      <c r="B5545" s="13" t="s">
        <v>6002</v>
      </c>
      <c r="C5545" s="14" t="n">
        <v>46197</v>
      </c>
      <c r="D5545" s="15" t="n">
        <v>34.39</v>
      </c>
    </row>
    <row r="5546" customFormat="false" ht="15" hidden="false" customHeight="false" outlineLevel="0" collapsed="false">
      <c r="A5546" s="13" t="s">
        <v>7727</v>
      </c>
      <c r="B5546" s="13" t="s">
        <v>7728</v>
      </c>
      <c r="C5546" s="14" t="n">
        <v>46197</v>
      </c>
      <c r="D5546" s="15" t="n">
        <v>51.74</v>
      </c>
    </row>
    <row r="5547" customFormat="false" ht="15" hidden="false" customHeight="false" outlineLevel="0" collapsed="false">
      <c r="A5547" s="13" t="s">
        <v>7729</v>
      </c>
      <c r="B5547" s="13" t="s">
        <v>7730</v>
      </c>
      <c r="C5547" s="14" t="n">
        <v>46197</v>
      </c>
      <c r="D5547" s="15" t="n">
        <v>15.95</v>
      </c>
    </row>
    <row r="5548" customFormat="false" ht="15" hidden="false" customHeight="false" outlineLevel="0" collapsed="false">
      <c r="A5548" s="13" t="s">
        <v>7731</v>
      </c>
      <c r="B5548" s="13" t="s">
        <v>7732</v>
      </c>
      <c r="C5548" s="14" t="n">
        <v>46197</v>
      </c>
      <c r="D5548" s="15" t="n">
        <v>50.61</v>
      </c>
    </row>
    <row r="5549" customFormat="false" ht="15" hidden="false" customHeight="false" outlineLevel="0" collapsed="false">
      <c r="A5549" s="13" t="s">
        <v>7733</v>
      </c>
      <c r="B5549" s="13" t="s">
        <v>7734</v>
      </c>
      <c r="C5549" s="14" t="n">
        <v>46197</v>
      </c>
      <c r="D5549" s="15" t="n">
        <v>32.07</v>
      </c>
    </row>
    <row r="5550" customFormat="false" ht="15" hidden="false" customHeight="false" outlineLevel="0" collapsed="false">
      <c r="A5550" s="13" t="s">
        <v>7735</v>
      </c>
      <c r="B5550" s="13" t="s">
        <v>3079</v>
      </c>
      <c r="C5550" s="14" t="n">
        <v>46197</v>
      </c>
      <c r="D5550" s="15" t="n">
        <v>38.07</v>
      </c>
    </row>
    <row r="5551" customFormat="false" ht="15" hidden="false" customHeight="false" outlineLevel="0" collapsed="false">
      <c r="A5551" s="13" t="s">
        <v>7736</v>
      </c>
      <c r="B5551" s="13" t="s">
        <v>7737</v>
      </c>
      <c r="C5551" s="14" t="n">
        <v>46197</v>
      </c>
      <c r="D5551" s="15" t="n">
        <v>14.16</v>
      </c>
    </row>
    <row r="5552" customFormat="false" ht="15" hidden="false" customHeight="false" outlineLevel="0" collapsed="false">
      <c r="A5552" s="13" t="s">
        <v>7738</v>
      </c>
      <c r="B5552" s="13" t="s">
        <v>2383</v>
      </c>
      <c r="C5552" s="14" t="n">
        <v>46197</v>
      </c>
      <c r="D5552" s="15" t="n">
        <v>38.1</v>
      </c>
    </row>
    <row r="5553" customFormat="false" ht="15" hidden="false" customHeight="false" outlineLevel="0" collapsed="false">
      <c r="A5553" s="13" t="s">
        <v>7739</v>
      </c>
      <c r="B5553" s="13" t="s">
        <v>7740</v>
      </c>
      <c r="C5553" s="14" t="n">
        <v>46197</v>
      </c>
      <c r="D5553" s="15" t="n">
        <v>47.09</v>
      </c>
    </row>
    <row r="5554" customFormat="false" ht="15" hidden="false" customHeight="false" outlineLevel="0" collapsed="false">
      <c r="A5554" s="13" t="s">
        <v>7741</v>
      </c>
      <c r="B5554" s="13" t="s">
        <v>1645</v>
      </c>
      <c r="C5554" s="14" t="n">
        <v>46197</v>
      </c>
      <c r="D5554" s="15" t="n">
        <v>75.49</v>
      </c>
    </row>
    <row r="5555" customFormat="false" ht="15" hidden="false" customHeight="false" outlineLevel="0" collapsed="false">
      <c r="A5555" s="13" t="s">
        <v>7742</v>
      </c>
      <c r="B5555" s="13" t="s">
        <v>3832</v>
      </c>
      <c r="C5555" s="14" t="n">
        <v>46197</v>
      </c>
      <c r="D5555" s="15" t="n">
        <v>42.99</v>
      </c>
    </row>
    <row r="5556" customFormat="false" ht="15" hidden="false" customHeight="false" outlineLevel="0" collapsed="false">
      <c r="A5556" s="13" t="s">
        <v>7743</v>
      </c>
      <c r="B5556" s="13" t="s">
        <v>7417</v>
      </c>
      <c r="C5556" s="14" t="n">
        <v>46197</v>
      </c>
      <c r="D5556" s="15" t="n">
        <v>31.37</v>
      </c>
    </row>
    <row r="5557" customFormat="false" ht="15" hidden="false" customHeight="false" outlineLevel="0" collapsed="false">
      <c r="A5557" s="13" t="s">
        <v>7744</v>
      </c>
      <c r="B5557" s="13" t="s">
        <v>3902</v>
      </c>
      <c r="C5557" s="14" t="n">
        <v>46197</v>
      </c>
      <c r="D5557" s="15" t="n">
        <v>87.74</v>
      </c>
    </row>
    <row r="5558" customFormat="false" ht="15" hidden="false" customHeight="false" outlineLevel="0" collapsed="false">
      <c r="A5558" s="13" t="s">
        <v>7745</v>
      </c>
      <c r="B5558" s="13" t="s">
        <v>3450</v>
      </c>
      <c r="C5558" s="14" t="n">
        <v>46197</v>
      </c>
      <c r="D5558" s="15" t="n">
        <v>48.95</v>
      </c>
    </row>
    <row r="5559" customFormat="false" ht="15" hidden="false" customHeight="false" outlineLevel="0" collapsed="false">
      <c r="A5559" s="13" t="s">
        <v>7746</v>
      </c>
      <c r="B5559" s="13" t="s">
        <v>5101</v>
      </c>
      <c r="C5559" s="14" t="n">
        <v>46197</v>
      </c>
      <c r="D5559" s="15" t="n">
        <v>35.69</v>
      </c>
    </row>
    <row r="5560" customFormat="false" ht="15" hidden="false" customHeight="false" outlineLevel="0" collapsed="false">
      <c r="A5560" s="13" t="s">
        <v>7747</v>
      </c>
      <c r="B5560" s="13" t="s">
        <v>7748</v>
      </c>
      <c r="C5560" s="14" t="n">
        <v>46197</v>
      </c>
      <c r="D5560" s="15" t="n">
        <v>27.51</v>
      </c>
    </row>
    <row r="5561" customFormat="false" ht="15" hidden="false" customHeight="false" outlineLevel="0" collapsed="false">
      <c r="A5561" s="13" t="s">
        <v>7749</v>
      </c>
      <c r="B5561" s="13" t="s">
        <v>1770</v>
      </c>
      <c r="C5561" s="14" t="n">
        <v>46198</v>
      </c>
      <c r="D5561" s="15" t="n">
        <v>41.34</v>
      </c>
    </row>
    <row r="5562" customFormat="false" ht="15" hidden="false" customHeight="false" outlineLevel="0" collapsed="false">
      <c r="A5562" s="13" t="s">
        <v>7750</v>
      </c>
      <c r="B5562" s="13" t="s">
        <v>6427</v>
      </c>
      <c r="C5562" s="14" t="n">
        <v>46198</v>
      </c>
      <c r="D5562" s="15" t="n">
        <v>49.42</v>
      </c>
    </row>
    <row r="5563" customFormat="false" ht="15" hidden="false" customHeight="false" outlineLevel="0" collapsed="false">
      <c r="A5563" s="13" t="s">
        <v>7751</v>
      </c>
      <c r="B5563" s="13" t="s">
        <v>1680</v>
      </c>
      <c r="C5563" s="14" t="n">
        <v>46198</v>
      </c>
      <c r="D5563" s="15" t="n">
        <v>35.43</v>
      </c>
    </row>
    <row r="5564" customFormat="false" ht="15" hidden="false" customHeight="false" outlineLevel="0" collapsed="false">
      <c r="A5564" s="13" t="s">
        <v>7752</v>
      </c>
      <c r="B5564" s="13" t="s">
        <v>7753</v>
      </c>
      <c r="C5564" s="14" t="n">
        <v>46198</v>
      </c>
      <c r="D5564" s="15" t="n">
        <v>45.55</v>
      </c>
    </row>
    <row r="5565" customFormat="false" ht="15" hidden="false" customHeight="false" outlineLevel="0" collapsed="false">
      <c r="A5565" s="13" t="s">
        <v>7754</v>
      </c>
      <c r="B5565" s="13" t="s">
        <v>7755</v>
      </c>
      <c r="C5565" s="14" t="n">
        <v>46198</v>
      </c>
      <c r="D5565" s="15" t="n">
        <v>29.93</v>
      </c>
    </row>
    <row r="5566" customFormat="false" ht="15" hidden="false" customHeight="false" outlineLevel="0" collapsed="false">
      <c r="A5566" s="13" t="s">
        <v>7756</v>
      </c>
      <c r="B5566" s="13" t="s">
        <v>4853</v>
      </c>
      <c r="C5566" s="14" t="n">
        <v>46198</v>
      </c>
      <c r="D5566" s="15" t="n">
        <v>36.18</v>
      </c>
    </row>
    <row r="5567" customFormat="false" ht="15" hidden="false" customHeight="false" outlineLevel="0" collapsed="false">
      <c r="A5567" s="13" t="s">
        <v>7757</v>
      </c>
      <c r="B5567" s="13" t="s">
        <v>6751</v>
      </c>
      <c r="C5567" s="14" t="n">
        <v>46198</v>
      </c>
      <c r="D5567" s="15" t="n">
        <v>31.54</v>
      </c>
    </row>
    <row r="5568" customFormat="false" ht="15" hidden="false" customHeight="false" outlineLevel="0" collapsed="false">
      <c r="A5568" s="13" t="s">
        <v>7758</v>
      </c>
      <c r="B5568" s="13" t="s">
        <v>482</v>
      </c>
      <c r="C5568" s="14" t="n">
        <v>46198</v>
      </c>
      <c r="D5568" s="15" t="n">
        <v>29.84</v>
      </c>
    </row>
    <row r="5569" customFormat="false" ht="15" hidden="false" customHeight="false" outlineLevel="0" collapsed="false">
      <c r="A5569" s="13" t="s">
        <v>7759</v>
      </c>
      <c r="B5569" s="13" t="s">
        <v>3209</v>
      </c>
      <c r="C5569" s="14" t="n">
        <v>46198</v>
      </c>
      <c r="D5569" s="15" t="n">
        <v>65.68</v>
      </c>
    </row>
    <row r="5570" customFormat="false" ht="15" hidden="false" customHeight="false" outlineLevel="0" collapsed="false">
      <c r="A5570" s="13" t="s">
        <v>7760</v>
      </c>
      <c r="B5570" s="13" t="s">
        <v>452</v>
      </c>
      <c r="C5570" s="14" t="n">
        <v>46198</v>
      </c>
      <c r="D5570" s="15" t="n">
        <v>35.45</v>
      </c>
    </row>
    <row r="5571" customFormat="false" ht="15" hidden="false" customHeight="false" outlineLevel="0" collapsed="false">
      <c r="A5571" s="13" t="s">
        <v>7761</v>
      </c>
      <c r="B5571" s="13" t="s">
        <v>7091</v>
      </c>
      <c r="C5571" s="14" t="n">
        <v>46198</v>
      </c>
      <c r="D5571" s="15" t="n">
        <v>67.7</v>
      </c>
    </row>
    <row r="5572" customFormat="false" ht="15" hidden="false" customHeight="false" outlineLevel="0" collapsed="false">
      <c r="A5572" s="13" t="s">
        <v>7762</v>
      </c>
      <c r="B5572" s="13" t="s">
        <v>174</v>
      </c>
      <c r="C5572" s="14" t="n">
        <v>46199</v>
      </c>
      <c r="D5572" s="15" t="n">
        <v>29.24</v>
      </c>
    </row>
    <row r="5573" customFormat="false" ht="15" hidden="false" customHeight="false" outlineLevel="0" collapsed="false">
      <c r="A5573" s="13" t="s">
        <v>7763</v>
      </c>
      <c r="B5573" s="13" t="s">
        <v>7010</v>
      </c>
      <c r="C5573" s="14" t="n">
        <v>46199</v>
      </c>
      <c r="D5573" s="15" t="n">
        <v>29.89</v>
      </c>
    </row>
    <row r="5574" customFormat="false" ht="15" hidden="false" customHeight="false" outlineLevel="0" collapsed="false">
      <c r="A5574" s="13" t="s">
        <v>7764</v>
      </c>
      <c r="B5574" s="13" t="s">
        <v>3120</v>
      </c>
      <c r="C5574" s="14" t="n">
        <v>46199</v>
      </c>
      <c r="D5574" s="15" t="n">
        <v>41.88</v>
      </c>
    </row>
    <row r="5575" customFormat="false" ht="15" hidden="false" customHeight="false" outlineLevel="0" collapsed="false">
      <c r="A5575" s="13" t="s">
        <v>7765</v>
      </c>
      <c r="B5575" s="13" t="s">
        <v>1595</v>
      </c>
      <c r="C5575" s="14" t="n">
        <v>46199</v>
      </c>
      <c r="D5575" s="15" t="n">
        <v>101.46</v>
      </c>
    </row>
    <row r="5576" customFormat="false" ht="15" hidden="false" customHeight="false" outlineLevel="0" collapsed="false">
      <c r="A5576" s="13" t="s">
        <v>7766</v>
      </c>
      <c r="B5576" s="13" t="s">
        <v>1132</v>
      </c>
      <c r="C5576" s="14" t="n">
        <v>46199</v>
      </c>
      <c r="D5576" s="15" t="n">
        <v>29.02</v>
      </c>
    </row>
    <row r="5577" customFormat="false" ht="15" hidden="false" customHeight="false" outlineLevel="0" collapsed="false">
      <c r="A5577" s="13" t="s">
        <v>7767</v>
      </c>
      <c r="B5577" s="13" t="s">
        <v>4246</v>
      </c>
      <c r="C5577" s="14" t="n">
        <v>46199</v>
      </c>
      <c r="D5577" s="15" t="n">
        <v>30.66</v>
      </c>
    </row>
    <row r="5578" customFormat="false" ht="15" hidden="false" customHeight="false" outlineLevel="0" collapsed="false">
      <c r="A5578" s="13" t="s">
        <v>7768</v>
      </c>
      <c r="B5578" s="13" t="s">
        <v>970</v>
      </c>
      <c r="C5578" s="14" t="n">
        <v>46199</v>
      </c>
      <c r="D5578" s="15" t="n">
        <v>38.98</v>
      </c>
    </row>
    <row r="5579" customFormat="false" ht="15" hidden="false" customHeight="false" outlineLevel="0" collapsed="false">
      <c r="A5579" s="13" t="s">
        <v>7769</v>
      </c>
      <c r="B5579" s="13" t="s">
        <v>554</v>
      </c>
      <c r="C5579" s="14" t="n">
        <v>46199</v>
      </c>
      <c r="D5579" s="15" t="n">
        <v>38.12</v>
      </c>
    </row>
    <row r="5580" customFormat="false" ht="15" hidden="false" customHeight="false" outlineLevel="0" collapsed="false">
      <c r="A5580" s="13" t="s">
        <v>7770</v>
      </c>
      <c r="B5580" s="13" t="s">
        <v>3761</v>
      </c>
      <c r="C5580" s="14" t="n">
        <v>46199</v>
      </c>
      <c r="D5580" s="15" t="n">
        <v>30.05</v>
      </c>
    </row>
    <row r="5581" customFormat="false" ht="15" hidden="false" customHeight="false" outlineLevel="0" collapsed="false">
      <c r="A5581" s="13" t="s">
        <v>7771</v>
      </c>
      <c r="B5581" s="13" t="s">
        <v>3907</v>
      </c>
      <c r="C5581" s="14" t="n">
        <v>46199</v>
      </c>
      <c r="D5581" s="15" t="n">
        <v>32.22</v>
      </c>
    </row>
    <row r="5582" customFormat="false" ht="15" hidden="false" customHeight="false" outlineLevel="0" collapsed="false">
      <c r="A5582" s="13" t="s">
        <v>7772</v>
      </c>
      <c r="B5582" s="13" t="s">
        <v>5585</v>
      </c>
      <c r="C5582" s="14" t="n">
        <v>46199</v>
      </c>
      <c r="D5582" s="15" t="n">
        <v>40.08</v>
      </c>
    </row>
    <row r="5583" customFormat="false" ht="15" hidden="false" customHeight="false" outlineLevel="0" collapsed="false">
      <c r="A5583" s="13" t="s">
        <v>7773</v>
      </c>
      <c r="B5583" s="13" t="s">
        <v>4933</v>
      </c>
      <c r="C5583" s="14" t="n">
        <v>46200</v>
      </c>
      <c r="D5583" s="15" t="n">
        <v>32.6</v>
      </c>
    </row>
    <row r="5584" customFormat="false" ht="15" hidden="false" customHeight="false" outlineLevel="0" collapsed="false">
      <c r="A5584" s="13" t="s">
        <v>7774</v>
      </c>
      <c r="B5584" s="13" t="s">
        <v>5675</v>
      </c>
      <c r="C5584" s="14" t="n">
        <v>46200</v>
      </c>
      <c r="D5584" s="15" t="n">
        <v>27.89</v>
      </c>
    </row>
    <row r="5585" customFormat="false" ht="15" hidden="false" customHeight="false" outlineLevel="0" collapsed="false">
      <c r="A5585" s="13" t="s">
        <v>7775</v>
      </c>
      <c r="B5585" s="13" t="s">
        <v>2983</v>
      </c>
      <c r="C5585" s="14" t="n">
        <v>46200</v>
      </c>
      <c r="D5585" s="15" t="n">
        <v>20.13</v>
      </c>
    </row>
    <row r="5586" customFormat="false" ht="15" hidden="false" customHeight="false" outlineLevel="0" collapsed="false">
      <c r="A5586" s="13" t="s">
        <v>7776</v>
      </c>
      <c r="B5586" s="13" t="s">
        <v>543</v>
      </c>
      <c r="C5586" s="14" t="n">
        <v>46200</v>
      </c>
      <c r="D5586" s="15" t="n">
        <v>64.1</v>
      </c>
    </row>
    <row r="5587" customFormat="false" ht="15" hidden="false" customHeight="false" outlineLevel="0" collapsed="false">
      <c r="A5587" s="13" t="s">
        <v>7777</v>
      </c>
      <c r="B5587" s="13" t="s">
        <v>1544</v>
      </c>
      <c r="C5587" s="14" t="n">
        <v>46200</v>
      </c>
      <c r="D5587" s="15" t="n">
        <v>19.04</v>
      </c>
    </row>
    <row r="5588" customFormat="false" ht="15" hidden="false" customHeight="false" outlineLevel="0" collapsed="false">
      <c r="A5588" s="13" t="s">
        <v>7778</v>
      </c>
      <c r="B5588" s="13" t="s">
        <v>4128</v>
      </c>
      <c r="C5588" s="14" t="n">
        <v>46200</v>
      </c>
      <c r="D5588" s="15" t="n">
        <v>32.19</v>
      </c>
    </row>
    <row r="5589" customFormat="false" ht="15" hidden="false" customHeight="false" outlineLevel="0" collapsed="false">
      <c r="A5589" s="13" t="s">
        <v>7779</v>
      </c>
      <c r="B5589" s="13" t="s">
        <v>4778</v>
      </c>
      <c r="C5589" s="14" t="n">
        <v>46200</v>
      </c>
      <c r="D5589" s="15" t="n">
        <v>39.02</v>
      </c>
    </row>
    <row r="5590" customFormat="false" ht="15" hidden="false" customHeight="false" outlineLevel="0" collapsed="false">
      <c r="A5590" s="13" t="s">
        <v>7780</v>
      </c>
      <c r="B5590" s="13" t="s">
        <v>7781</v>
      </c>
      <c r="C5590" s="14" t="n">
        <v>46200</v>
      </c>
      <c r="D5590" s="15" t="n">
        <v>39.65</v>
      </c>
    </row>
    <row r="5591" customFormat="false" ht="15" hidden="false" customHeight="false" outlineLevel="0" collapsed="false">
      <c r="A5591" s="13" t="s">
        <v>7782</v>
      </c>
      <c r="B5591" s="13" t="s">
        <v>3615</v>
      </c>
      <c r="C5591" s="14" t="n">
        <v>46200</v>
      </c>
      <c r="D5591" s="15" t="n">
        <v>45.22</v>
      </c>
    </row>
    <row r="5592" customFormat="false" ht="15" hidden="false" customHeight="false" outlineLevel="0" collapsed="false">
      <c r="A5592" s="13" t="s">
        <v>7783</v>
      </c>
      <c r="B5592" s="13" t="s">
        <v>7293</v>
      </c>
      <c r="C5592" s="14" t="n">
        <v>46200</v>
      </c>
      <c r="D5592" s="15" t="n">
        <v>28.22</v>
      </c>
    </row>
    <row r="5593" customFormat="false" ht="15" hidden="false" customHeight="false" outlineLevel="0" collapsed="false">
      <c r="A5593" s="13" t="s">
        <v>7784</v>
      </c>
      <c r="B5593" s="13" t="s">
        <v>5705</v>
      </c>
      <c r="C5593" s="14" t="n">
        <v>46201</v>
      </c>
      <c r="D5593" s="15" t="n">
        <v>33.98</v>
      </c>
    </row>
    <row r="5594" customFormat="false" ht="15" hidden="false" customHeight="false" outlineLevel="0" collapsed="false">
      <c r="A5594" s="13" t="s">
        <v>7785</v>
      </c>
      <c r="B5594" s="13" t="s">
        <v>3021</v>
      </c>
      <c r="C5594" s="14" t="n">
        <v>46201</v>
      </c>
      <c r="D5594" s="15" t="n">
        <v>48.66</v>
      </c>
    </row>
    <row r="5595" customFormat="false" ht="15" hidden="false" customHeight="false" outlineLevel="0" collapsed="false">
      <c r="A5595" s="13" t="s">
        <v>7786</v>
      </c>
      <c r="B5595" s="13" t="s">
        <v>4330</v>
      </c>
      <c r="C5595" s="14" t="n">
        <v>46201</v>
      </c>
      <c r="D5595" s="15" t="n">
        <v>70.6</v>
      </c>
    </row>
    <row r="5596" customFormat="false" ht="15" hidden="false" customHeight="false" outlineLevel="0" collapsed="false">
      <c r="A5596" s="13" t="s">
        <v>7787</v>
      </c>
      <c r="B5596" s="13" t="s">
        <v>3999</v>
      </c>
      <c r="C5596" s="14" t="n">
        <v>46201</v>
      </c>
      <c r="D5596" s="15" t="n">
        <v>100.38</v>
      </c>
    </row>
    <row r="5597" customFormat="false" ht="15" hidden="false" customHeight="false" outlineLevel="0" collapsed="false">
      <c r="A5597" s="13" t="s">
        <v>7788</v>
      </c>
      <c r="B5597" s="13" t="s">
        <v>629</v>
      </c>
      <c r="C5597" s="14" t="n">
        <v>46201</v>
      </c>
      <c r="D5597" s="15" t="n">
        <v>58.1</v>
      </c>
    </row>
    <row r="5598" customFormat="false" ht="15" hidden="false" customHeight="false" outlineLevel="0" collapsed="false">
      <c r="A5598" s="13" t="s">
        <v>7789</v>
      </c>
      <c r="B5598" s="13" t="s">
        <v>5066</v>
      </c>
      <c r="C5598" s="14" t="n">
        <v>46201</v>
      </c>
      <c r="D5598" s="15" t="n">
        <v>65.94</v>
      </c>
    </row>
    <row r="5599" customFormat="false" ht="15" hidden="false" customHeight="false" outlineLevel="0" collapsed="false">
      <c r="A5599" s="13" t="s">
        <v>7790</v>
      </c>
      <c r="B5599" s="13" t="s">
        <v>7791</v>
      </c>
      <c r="C5599" s="14" t="n">
        <v>46201</v>
      </c>
      <c r="D5599" s="15" t="n">
        <v>29.42</v>
      </c>
    </row>
    <row r="5600" customFormat="false" ht="15" hidden="false" customHeight="false" outlineLevel="0" collapsed="false">
      <c r="A5600" s="13" t="s">
        <v>7792</v>
      </c>
      <c r="B5600" s="13" t="s">
        <v>7793</v>
      </c>
      <c r="C5600" s="14" t="n">
        <v>46201</v>
      </c>
      <c r="D5600" s="15" t="n">
        <v>25.31</v>
      </c>
    </row>
    <row r="5601" customFormat="false" ht="15" hidden="false" customHeight="false" outlineLevel="0" collapsed="false">
      <c r="A5601" s="13" t="s">
        <v>7794</v>
      </c>
      <c r="B5601" s="13" t="s">
        <v>7795</v>
      </c>
      <c r="C5601" s="14" t="n">
        <v>46201</v>
      </c>
      <c r="D5601" s="15" t="n">
        <v>33.5</v>
      </c>
    </row>
    <row r="5602" customFormat="false" ht="15" hidden="false" customHeight="false" outlineLevel="0" collapsed="false">
      <c r="A5602" s="13" t="s">
        <v>7796</v>
      </c>
      <c r="B5602" s="13" t="s">
        <v>7797</v>
      </c>
      <c r="C5602" s="14" t="n">
        <v>46201</v>
      </c>
      <c r="D5602" s="15" t="n">
        <v>18.27</v>
      </c>
    </row>
    <row r="5603" customFormat="false" ht="15" hidden="false" customHeight="false" outlineLevel="0" collapsed="false">
      <c r="A5603" s="13" t="s">
        <v>7798</v>
      </c>
      <c r="B5603" s="13" t="s">
        <v>198</v>
      </c>
      <c r="C5603" s="14" t="n">
        <v>46202</v>
      </c>
      <c r="D5603" s="15" t="n">
        <v>63.45</v>
      </c>
    </row>
    <row r="5604" customFormat="false" ht="15" hidden="false" customHeight="false" outlineLevel="0" collapsed="false">
      <c r="A5604" s="13" t="s">
        <v>7799</v>
      </c>
      <c r="B5604" s="13" t="s">
        <v>5773</v>
      </c>
      <c r="C5604" s="14" t="n">
        <v>46202</v>
      </c>
      <c r="D5604" s="15" t="n">
        <v>26.65</v>
      </c>
    </row>
    <row r="5605" customFormat="false" ht="15" hidden="false" customHeight="false" outlineLevel="0" collapsed="false">
      <c r="A5605" s="13" t="s">
        <v>7800</v>
      </c>
      <c r="B5605" s="13" t="s">
        <v>682</v>
      </c>
      <c r="C5605" s="14" t="n">
        <v>46202</v>
      </c>
      <c r="D5605" s="15" t="n">
        <v>20.11</v>
      </c>
    </row>
    <row r="5606" customFormat="false" ht="15" hidden="false" customHeight="false" outlineLevel="0" collapsed="false">
      <c r="A5606" s="13" t="s">
        <v>7801</v>
      </c>
      <c r="B5606" s="13" t="s">
        <v>6184</v>
      </c>
      <c r="C5606" s="14" t="n">
        <v>46202</v>
      </c>
      <c r="D5606" s="15" t="n">
        <v>50.21</v>
      </c>
    </row>
    <row r="5607" customFormat="false" ht="15" hidden="false" customHeight="false" outlineLevel="0" collapsed="false">
      <c r="A5607" s="13" t="s">
        <v>7802</v>
      </c>
      <c r="B5607" s="13" t="s">
        <v>4790</v>
      </c>
      <c r="C5607" s="14" t="n">
        <v>46202</v>
      </c>
      <c r="D5607" s="15" t="n">
        <v>41.76</v>
      </c>
    </row>
    <row r="5608" customFormat="false" ht="15" hidden="false" customHeight="false" outlineLevel="0" collapsed="false">
      <c r="A5608" s="13" t="s">
        <v>7803</v>
      </c>
      <c r="B5608" s="13" t="s">
        <v>4371</v>
      </c>
      <c r="C5608" s="14" t="n">
        <v>46202</v>
      </c>
      <c r="D5608" s="15" t="n">
        <v>37.89</v>
      </c>
    </row>
    <row r="5609" customFormat="false" ht="15" hidden="false" customHeight="false" outlineLevel="0" collapsed="false">
      <c r="A5609" s="13" t="s">
        <v>7804</v>
      </c>
      <c r="B5609" s="13" t="s">
        <v>6971</v>
      </c>
      <c r="C5609" s="14" t="n">
        <v>46202</v>
      </c>
      <c r="D5609" s="15" t="n">
        <v>35.35</v>
      </c>
    </row>
    <row r="5610" customFormat="false" ht="15" hidden="false" customHeight="false" outlineLevel="0" collapsed="false">
      <c r="A5610" s="13" t="s">
        <v>7805</v>
      </c>
      <c r="B5610" s="13" t="s">
        <v>52</v>
      </c>
      <c r="C5610" s="14" t="n">
        <v>46202</v>
      </c>
      <c r="D5610" s="15" t="n">
        <v>42.49</v>
      </c>
    </row>
    <row r="5611" customFormat="false" ht="15" hidden="false" customHeight="false" outlineLevel="0" collapsed="false">
      <c r="A5611" s="13" t="s">
        <v>7806</v>
      </c>
      <c r="B5611" s="13" t="s">
        <v>2644</v>
      </c>
      <c r="C5611" s="14" t="n">
        <v>46202</v>
      </c>
      <c r="D5611" s="15" t="n">
        <v>44.98</v>
      </c>
    </row>
    <row r="5612" customFormat="false" ht="15" hidden="false" customHeight="false" outlineLevel="0" collapsed="false">
      <c r="A5612" s="13" t="s">
        <v>7807</v>
      </c>
      <c r="B5612" s="13" t="s">
        <v>4272</v>
      </c>
      <c r="C5612" s="14" t="n">
        <v>46203</v>
      </c>
      <c r="D5612" s="15" t="n">
        <v>56.68</v>
      </c>
    </row>
    <row r="5613" customFormat="false" ht="15" hidden="false" customHeight="false" outlineLevel="0" collapsed="false">
      <c r="A5613" s="13" t="s">
        <v>7808</v>
      </c>
      <c r="B5613" s="13" t="s">
        <v>6097</v>
      </c>
      <c r="C5613" s="14" t="n">
        <v>46203</v>
      </c>
      <c r="D5613" s="15" t="n">
        <v>26.06</v>
      </c>
    </row>
    <row r="5614" customFormat="false" ht="15" hidden="false" customHeight="false" outlineLevel="0" collapsed="false">
      <c r="A5614" s="13" t="s">
        <v>7809</v>
      </c>
      <c r="B5614" s="13" t="s">
        <v>6454</v>
      </c>
      <c r="C5614" s="14" t="n">
        <v>46203</v>
      </c>
      <c r="D5614" s="15" t="n">
        <v>27.51</v>
      </c>
    </row>
    <row r="5615" customFormat="false" ht="15" hidden="false" customHeight="false" outlineLevel="0" collapsed="false">
      <c r="A5615" s="13" t="s">
        <v>7810</v>
      </c>
      <c r="B5615" s="13" t="s">
        <v>6227</v>
      </c>
      <c r="C5615" s="14" t="n">
        <v>46203</v>
      </c>
      <c r="D5615" s="15" t="n">
        <v>29.73</v>
      </c>
    </row>
    <row r="5616" customFormat="false" ht="15" hidden="false" customHeight="false" outlineLevel="0" collapsed="false">
      <c r="A5616" s="13" t="s">
        <v>7811</v>
      </c>
      <c r="B5616" s="13" t="s">
        <v>5342</v>
      </c>
      <c r="C5616" s="14" t="n">
        <v>46203</v>
      </c>
      <c r="D5616" s="15" t="n">
        <v>21.62</v>
      </c>
    </row>
    <row r="5617" customFormat="false" ht="15" hidden="false" customHeight="false" outlineLevel="0" collapsed="false">
      <c r="A5617" s="13" t="s">
        <v>7812</v>
      </c>
      <c r="B5617" s="13" t="s">
        <v>188</v>
      </c>
      <c r="C5617" s="14" t="n">
        <v>46203</v>
      </c>
      <c r="D5617" s="15" t="n">
        <v>34.89</v>
      </c>
    </row>
    <row r="5618" customFormat="false" ht="15" hidden="false" customHeight="false" outlineLevel="0" collapsed="false">
      <c r="A5618" s="13" t="s">
        <v>7813</v>
      </c>
      <c r="B5618" s="13" t="s">
        <v>6344</v>
      </c>
      <c r="C5618" s="14" t="n">
        <v>46203</v>
      </c>
      <c r="D5618" s="15" t="n">
        <v>44.47</v>
      </c>
    </row>
    <row r="5619" customFormat="false" ht="15" hidden="false" customHeight="false" outlineLevel="0" collapsed="false">
      <c r="A5619" s="13" t="s">
        <v>7814</v>
      </c>
      <c r="B5619" s="13" t="s">
        <v>1616</v>
      </c>
      <c r="C5619" s="14" t="n">
        <v>46203</v>
      </c>
      <c r="D5619" s="15" t="n">
        <v>34.2</v>
      </c>
    </row>
    <row r="5620" customFormat="false" ht="15" hidden="false" customHeight="false" outlineLevel="0" collapsed="false">
      <c r="A5620" s="13" t="s">
        <v>7815</v>
      </c>
      <c r="B5620" s="13" t="s">
        <v>7816</v>
      </c>
      <c r="C5620" s="14" t="n">
        <v>46203</v>
      </c>
      <c r="D5620" s="15" t="n">
        <v>23.73</v>
      </c>
    </row>
    <row r="5621" customFormat="false" ht="15" hidden="false" customHeight="false" outlineLevel="0" collapsed="false">
      <c r="A5621" s="13" t="s">
        <v>7817</v>
      </c>
      <c r="B5621" s="13" t="s">
        <v>7818</v>
      </c>
      <c r="C5621" s="14" t="n">
        <v>46203</v>
      </c>
      <c r="D5621" s="15" t="n">
        <v>31.92</v>
      </c>
    </row>
    <row r="5622" customFormat="false" ht="15" hidden="false" customHeight="false" outlineLevel="0" collapsed="false">
      <c r="A5622" s="13" t="s">
        <v>7819</v>
      </c>
      <c r="B5622" s="13" t="s">
        <v>4389</v>
      </c>
      <c r="C5622" s="14" t="n">
        <v>46203</v>
      </c>
      <c r="D5622" s="15" t="n">
        <v>67.16</v>
      </c>
    </row>
    <row r="5623" customFormat="false" ht="15" hidden="false" customHeight="false" outlineLevel="0" collapsed="false">
      <c r="A5623" s="13" t="s">
        <v>7820</v>
      </c>
      <c r="B5623" s="13" t="s">
        <v>1739</v>
      </c>
      <c r="C5623" s="14" t="n">
        <v>46203</v>
      </c>
      <c r="D5623" s="15" t="n">
        <v>40.79</v>
      </c>
    </row>
    <row r="5624" customFormat="false" ht="15" hidden="false" customHeight="false" outlineLevel="0" collapsed="false">
      <c r="A5624" s="13" t="s">
        <v>7821</v>
      </c>
      <c r="B5624" s="13" t="s">
        <v>5103</v>
      </c>
      <c r="C5624" s="14" t="n">
        <v>46204</v>
      </c>
      <c r="D5624" s="15" t="n">
        <v>50.92</v>
      </c>
    </row>
    <row r="5625" customFormat="false" ht="15" hidden="false" customHeight="false" outlineLevel="0" collapsed="false">
      <c r="A5625" s="13" t="s">
        <v>7822</v>
      </c>
      <c r="B5625" s="13" t="s">
        <v>7823</v>
      </c>
      <c r="C5625" s="14" t="n">
        <v>46204</v>
      </c>
      <c r="D5625" s="15" t="n">
        <v>20.16</v>
      </c>
    </row>
    <row r="5626" customFormat="false" ht="15" hidden="false" customHeight="false" outlineLevel="0" collapsed="false">
      <c r="A5626" s="13" t="s">
        <v>7824</v>
      </c>
      <c r="B5626" s="13" t="s">
        <v>5703</v>
      </c>
      <c r="C5626" s="14" t="n">
        <v>46204</v>
      </c>
      <c r="D5626" s="15" t="n">
        <v>53.83</v>
      </c>
    </row>
    <row r="5627" customFormat="false" ht="15" hidden="false" customHeight="false" outlineLevel="0" collapsed="false">
      <c r="A5627" s="13" t="s">
        <v>7825</v>
      </c>
      <c r="B5627" s="13" t="s">
        <v>6493</v>
      </c>
      <c r="C5627" s="14" t="n">
        <v>46204</v>
      </c>
      <c r="D5627" s="15" t="n">
        <v>36.24</v>
      </c>
    </row>
    <row r="5628" customFormat="false" ht="15" hidden="false" customHeight="false" outlineLevel="0" collapsed="false">
      <c r="A5628" s="13" t="s">
        <v>7826</v>
      </c>
      <c r="B5628" s="13" t="s">
        <v>586</v>
      </c>
      <c r="C5628" s="14" t="n">
        <v>46204</v>
      </c>
      <c r="D5628" s="15" t="n">
        <v>24.01</v>
      </c>
    </row>
    <row r="5629" customFormat="false" ht="15" hidden="false" customHeight="false" outlineLevel="0" collapsed="false">
      <c r="A5629" s="13" t="s">
        <v>7827</v>
      </c>
      <c r="B5629" s="13" t="s">
        <v>7058</v>
      </c>
      <c r="C5629" s="14" t="n">
        <v>46204</v>
      </c>
      <c r="D5629" s="15" t="n">
        <v>45.15</v>
      </c>
    </row>
    <row r="5630" customFormat="false" ht="15" hidden="false" customHeight="false" outlineLevel="0" collapsed="false">
      <c r="A5630" s="13" t="s">
        <v>7828</v>
      </c>
      <c r="B5630" s="13" t="s">
        <v>5587</v>
      </c>
      <c r="C5630" s="14" t="n">
        <v>46204</v>
      </c>
      <c r="D5630" s="15" t="n">
        <v>37.22</v>
      </c>
    </row>
    <row r="5631" customFormat="false" ht="15" hidden="false" customHeight="false" outlineLevel="0" collapsed="false">
      <c r="A5631" s="13" t="s">
        <v>7829</v>
      </c>
      <c r="B5631" s="13" t="s">
        <v>2850</v>
      </c>
      <c r="C5631" s="14" t="n">
        <v>46204</v>
      </c>
      <c r="D5631" s="15" t="n">
        <v>34.52</v>
      </c>
    </row>
    <row r="5632" customFormat="false" ht="15" hidden="false" customHeight="false" outlineLevel="0" collapsed="false">
      <c r="A5632" s="13" t="s">
        <v>7830</v>
      </c>
      <c r="B5632" s="13" t="s">
        <v>5249</v>
      </c>
      <c r="C5632" s="14" t="n">
        <v>46204</v>
      </c>
      <c r="D5632" s="15" t="n">
        <v>21.89</v>
      </c>
    </row>
    <row r="5633" customFormat="false" ht="15" hidden="false" customHeight="false" outlineLevel="0" collapsed="false">
      <c r="A5633" s="13" t="s">
        <v>7831</v>
      </c>
      <c r="B5633" s="13" t="s">
        <v>4862</v>
      </c>
      <c r="C5633" s="14" t="n">
        <v>46204</v>
      </c>
      <c r="D5633" s="15" t="n">
        <v>16.21</v>
      </c>
    </row>
    <row r="5634" customFormat="false" ht="15" hidden="false" customHeight="false" outlineLevel="0" collapsed="false">
      <c r="A5634" s="13" t="s">
        <v>7832</v>
      </c>
      <c r="B5634" s="13" t="s">
        <v>7833</v>
      </c>
      <c r="C5634" s="14" t="n">
        <v>46204</v>
      </c>
      <c r="D5634" s="15" t="n">
        <v>32.86</v>
      </c>
    </row>
    <row r="5635" customFormat="false" ht="15" hidden="false" customHeight="false" outlineLevel="0" collapsed="false">
      <c r="A5635" s="13" t="s">
        <v>7834</v>
      </c>
      <c r="B5635" s="13" t="s">
        <v>7835</v>
      </c>
      <c r="C5635" s="14" t="n">
        <v>46204</v>
      </c>
      <c r="D5635" s="15" t="n">
        <v>56.09</v>
      </c>
    </row>
    <row r="5636" customFormat="false" ht="15" hidden="false" customHeight="false" outlineLevel="0" collapsed="false">
      <c r="A5636" s="13" t="s">
        <v>7836</v>
      </c>
      <c r="B5636" s="13" t="s">
        <v>5690</v>
      </c>
      <c r="C5636" s="14" t="n">
        <v>46204</v>
      </c>
      <c r="D5636" s="15" t="n">
        <v>93.35</v>
      </c>
    </row>
    <row r="5637" customFormat="false" ht="15" hidden="false" customHeight="false" outlineLevel="0" collapsed="false">
      <c r="A5637" s="13" t="s">
        <v>7837</v>
      </c>
      <c r="B5637" s="13" t="s">
        <v>3696</v>
      </c>
      <c r="C5637" s="14" t="n">
        <v>46204</v>
      </c>
      <c r="D5637" s="15" t="n">
        <v>68.47</v>
      </c>
    </row>
    <row r="5638" customFormat="false" ht="15" hidden="false" customHeight="false" outlineLevel="0" collapsed="false">
      <c r="A5638" s="13" t="s">
        <v>7838</v>
      </c>
      <c r="B5638" s="13" t="s">
        <v>7839</v>
      </c>
      <c r="C5638" s="14" t="n">
        <v>46204</v>
      </c>
      <c r="D5638" s="15" t="n">
        <v>26.14</v>
      </c>
    </row>
    <row r="5639" customFormat="false" ht="15" hidden="false" customHeight="false" outlineLevel="0" collapsed="false">
      <c r="A5639" s="13" t="s">
        <v>7840</v>
      </c>
      <c r="B5639" s="13" t="s">
        <v>1232</v>
      </c>
      <c r="C5639" s="14" t="n">
        <v>46204</v>
      </c>
      <c r="D5639" s="15" t="n">
        <v>38.06</v>
      </c>
    </row>
    <row r="5640" customFormat="false" ht="15" hidden="false" customHeight="false" outlineLevel="0" collapsed="false">
      <c r="A5640" s="13" t="s">
        <v>7841</v>
      </c>
      <c r="B5640" s="13" t="s">
        <v>7842</v>
      </c>
      <c r="C5640" s="14" t="n">
        <v>46204</v>
      </c>
      <c r="D5640" s="15" t="n">
        <v>20.01</v>
      </c>
    </row>
    <row r="5641" customFormat="false" ht="15" hidden="false" customHeight="false" outlineLevel="0" collapsed="false">
      <c r="A5641" s="13" t="s">
        <v>7843</v>
      </c>
      <c r="B5641" s="13" t="s">
        <v>5476</v>
      </c>
      <c r="C5641" s="14" t="n">
        <v>46204</v>
      </c>
      <c r="D5641" s="15" t="n">
        <v>39.68</v>
      </c>
    </row>
    <row r="5642" customFormat="false" ht="15" hidden="false" customHeight="false" outlineLevel="0" collapsed="false">
      <c r="A5642" s="13" t="s">
        <v>7844</v>
      </c>
      <c r="B5642" s="13" t="s">
        <v>7845</v>
      </c>
      <c r="C5642" s="14" t="n">
        <v>46205</v>
      </c>
      <c r="D5642" s="15" t="n">
        <v>21.76</v>
      </c>
    </row>
    <row r="5643" customFormat="false" ht="15" hidden="false" customHeight="false" outlineLevel="0" collapsed="false">
      <c r="A5643" s="13" t="s">
        <v>7846</v>
      </c>
      <c r="B5643" s="13" t="s">
        <v>7847</v>
      </c>
      <c r="C5643" s="14" t="n">
        <v>46205</v>
      </c>
      <c r="D5643" s="15" t="n">
        <v>20.57</v>
      </c>
    </row>
    <row r="5644" customFormat="false" ht="15" hidden="false" customHeight="false" outlineLevel="0" collapsed="false">
      <c r="A5644" s="13" t="s">
        <v>7848</v>
      </c>
      <c r="B5644" s="13" t="s">
        <v>3595</v>
      </c>
      <c r="C5644" s="14" t="n">
        <v>46205</v>
      </c>
      <c r="D5644" s="15" t="n">
        <v>24.11</v>
      </c>
    </row>
    <row r="5645" customFormat="false" ht="15" hidden="false" customHeight="false" outlineLevel="0" collapsed="false">
      <c r="A5645" s="13" t="s">
        <v>7849</v>
      </c>
      <c r="B5645" s="13" t="s">
        <v>144</v>
      </c>
      <c r="C5645" s="14" t="n">
        <v>46205</v>
      </c>
      <c r="D5645" s="15" t="n">
        <v>42.33</v>
      </c>
    </row>
    <row r="5646" customFormat="false" ht="15" hidden="false" customHeight="false" outlineLevel="0" collapsed="false">
      <c r="A5646" s="13" t="s">
        <v>7850</v>
      </c>
      <c r="B5646" s="13" t="s">
        <v>6831</v>
      </c>
      <c r="C5646" s="14" t="n">
        <v>46205</v>
      </c>
      <c r="D5646" s="15" t="n">
        <v>37.67</v>
      </c>
    </row>
    <row r="5647" customFormat="false" ht="15" hidden="false" customHeight="false" outlineLevel="0" collapsed="false">
      <c r="A5647" s="13" t="s">
        <v>7851</v>
      </c>
      <c r="B5647" s="13" t="s">
        <v>818</v>
      </c>
      <c r="C5647" s="14" t="n">
        <v>46205</v>
      </c>
      <c r="D5647" s="15" t="n">
        <v>51.85</v>
      </c>
    </row>
    <row r="5648" customFormat="false" ht="15" hidden="false" customHeight="false" outlineLevel="0" collapsed="false">
      <c r="A5648" s="13" t="s">
        <v>7852</v>
      </c>
      <c r="B5648" s="13" t="s">
        <v>3661</v>
      </c>
      <c r="C5648" s="14" t="n">
        <v>46205</v>
      </c>
      <c r="D5648" s="15" t="n">
        <v>33.61</v>
      </c>
    </row>
    <row r="5649" customFormat="false" ht="15" hidden="false" customHeight="false" outlineLevel="0" collapsed="false">
      <c r="A5649" s="13" t="s">
        <v>7853</v>
      </c>
      <c r="B5649" s="13" t="s">
        <v>6638</v>
      </c>
      <c r="C5649" s="14" t="n">
        <v>46205</v>
      </c>
      <c r="D5649" s="15" t="n">
        <v>67.79</v>
      </c>
    </row>
    <row r="5650" customFormat="false" ht="15" hidden="false" customHeight="false" outlineLevel="0" collapsed="false">
      <c r="A5650" s="13" t="s">
        <v>7854</v>
      </c>
      <c r="B5650" s="13" t="s">
        <v>2486</v>
      </c>
      <c r="C5650" s="14" t="n">
        <v>46205</v>
      </c>
      <c r="D5650" s="15" t="n">
        <v>79.92</v>
      </c>
    </row>
    <row r="5651" customFormat="false" ht="15" hidden="false" customHeight="false" outlineLevel="0" collapsed="false">
      <c r="A5651" s="13" t="s">
        <v>7855</v>
      </c>
      <c r="B5651" s="13" t="s">
        <v>480</v>
      </c>
      <c r="C5651" s="14" t="n">
        <v>46205</v>
      </c>
      <c r="D5651" s="15" t="n">
        <v>19.43</v>
      </c>
    </row>
    <row r="5652" customFormat="false" ht="15" hidden="false" customHeight="false" outlineLevel="0" collapsed="false">
      <c r="A5652" s="13" t="s">
        <v>7856</v>
      </c>
      <c r="B5652" s="13" t="s">
        <v>3246</v>
      </c>
      <c r="C5652" s="14" t="n">
        <v>46205</v>
      </c>
      <c r="D5652" s="15" t="n">
        <v>36.66</v>
      </c>
    </row>
    <row r="5653" customFormat="false" ht="15" hidden="false" customHeight="false" outlineLevel="0" collapsed="false">
      <c r="A5653" s="13" t="s">
        <v>7857</v>
      </c>
      <c r="B5653" s="13" t="s">
        <v>5982</v>
      </c>
      <c r="C5653" s="14" t="n">
        <v>46205</v>
      </c>
      <c r="D5653" s="15" t="n">
        <v>23.58</v>
      </c>
    </row>
    <row r="5654" customFormat="false" ht="15" hidden="false" customHeight="false" outlineLevel="0" collapsed="false">
      <c r="A5654" s="13" t="s">
        <v>7858</v>
      </c>
      <c r="B5654" s="13" t="s">
        <v>7859</v>
      </c>
      <c r="C5654" s="14" t="n">
        <v>46206</v>
      </c>
      <c r="D5654" s="15" t="n">
        <v>32.46</v>
      </c>
    </row>
    <row r="5655" customFormat="false" ht="15" hidden="false" customHeight="false" outlineLevel="0" collapsed="false">
      <c r="A5655" s="13" t="s">
        <v>7860</v>
      </c>
      <c r="B5655" s="13" t="s">
        <v>5540</v>
      </c>
      <c r="C5655" s="14" t="n">
        <v>46206</v>
      </c>
      <c r="D5655" s="15" t="n">
        <v>24.8</v>
      </c>
    </row>
    <row r="5656" customFormat="false" ht="15" hidden="false" customHeight="false" outlineLevel="0" collapsed="false">
      <c r="A5656" s="13" t="s">
        <v>7861</v>
      </c>
      <c r="B5656" s="13" t="s">
        <v>7862</v>
      </c>
      <c r="C5656" s="14" t="n">
        <v>46206</v>
      </c>
      <c r="D5656" s="15" t="n">
        <v>26.02</v>
      </c>
    </row>
    <row r="5657" customFormat="false" ht="15" hidden="false" customHeight="false" outlineLevel="0" collapsed="false">
      <c r="A5657" s="13" t="s">
        <v>7863</v>
      </c>
      <c r="B5657" s="13" t="s">
        <v>5917</v>
      </c>
      <c r="C5657" s="14" t="n">
        <v>46206</v>
      </c>
      <c r="D5657" s="15" t="n">
        <v>23.2</v>
      </c>
    </row>
    <row r="5658" customFormat="false" ht="15" hidden="false" customHeight="false" outlineLevel="0" collapsed="false">
      <c r="A5658" s="13" t="s">
        <v>7864</v>
      </c>
      <c r="B5658" s="13" t="s">
        <v>6999</v>
      </c>
      <c r="C5658" s="14" t="n">
        <v>46206</v>
      </c>
      <c r="D5658" s="15" t="n">
        <v>46.99</v>
      </c>
    </row>
    <row r="5659" customFormat="false" ht="15" hidden="false" customHeight="false" outlineLevel="0" collapsed="false">
      <c r="A5659" s="13" t="s">
        <v>7865</v>
      </c>
      <c r="B5659" s="13" t="s">
        <v>5083</v>
      </c>
      <c r="C5659" s="14" t="n">
        <v>46206</v>
      </c>
      <c r="D5659" s="15" t="n">
        <v>42.71</v>
      </c>
    </row>
    <row r="5660" customFormat="false" ht="15" hidden="false" customHeight="false" outlineLevel="0" collapsed="false">
      <c r="A5660" s="13" t="s">
        <v>7866</v>
      </c>
      <c r="B5660" s="13" t="s">
        <v>7867</v>
      </c>
      <c r="C5660" s="14" t="n">
        <v>46206</v>
      </c>
      <c r="D5660" s="15" t="n">
        <v>34.96</v>
      </c>
    </row>
    <row r="5661" customFormat="false" ht="15" hidden="false" customHeight="false" outlineLevel="0" collapsed="false">
      <c r="A5661" s="13" t="s">
        <v>7868</v>
      </c>
      <c r="B5661" s="13" t="s">
        <v>4594</v>
      </c>
      <c r="C5661" s="14" t="n">
        <v>46206</v>
      </c>
      <c r="D5661" s="15" t="n">
        <v>54.13</v>
      </c>
    </row>
    <row r="5662" customFormat="false" ht="15" hidden="false" customHeight="false" outlineLevel="0" collapsed="false">
      <c r="A5662" s="13" t="s">
        <v>7869</v>
      </c>
      <c r="B5662" s="13" t="s">
        <v>458</v>
      </c>
      <c r="C5662" s="14" t="n">
        <v>46207</v>
      </c>
      <c r="D5662" s="15" t="n">
        <v>32.87</v>
      </c>
    </row>
    <row r="5663" customFormat="false" ht="15" hidden="false" customHeight="false" outlineLevel="0" collapsed="false">
      <c r="A5663" s="13" t="s">
        <v>7870</v>
      </c>
      <c r="B5663" s="13" t="s">
        <v>4398</v>
      </c>
      <c r="C5663" s="14" t="n">
        <v>46207</v>
      </c>
      <c r="D5663" s="15" t="n">
        <v>42.02</v>
      </c>
    </row>
    <row r="5664" customFormat="false" ht="15" hidden="false" customHeight="false" outlineLevel="0" collapsed="false">
      <c r="A5664" s="13" t="s">
        <v>7871</v>
      </c>
      <c r="B5664" s="13" t="s">
        <v>360</v>
      </c>
      <c r="C5664" s="14" t="n">
        <v>46207</v>
      </c>
      <c r="D5664" s="15" t="n">
        <v>27.84</v>
      </c>
    </row>
    <row r="5665" customFormat="false" ht="15" hidden="false" customHeight="false" outlineLevel="0" collapsed="false">
      <c r="A5665" s="13" t="s">
        <v>7872</v>
      </c>
      <c r="B5665" s="13" t="s">
        <v>7873</v>
      </c>
      <c r="C5665" s="14" t="n">
        <v>46207</v>
      </c>
      <c r="D5665" s="15" t="n">
        <v>33.82</v>
      </c>
    </row>
    <row r="5666" customFormat="false" ht="15" hidden="false" customHeight="false" outlineLevel="0" collapsed="false">
      <c r="A5666" s="13" t="s">
        <v>7874</v>
      </c>
      <c r="B5666" s="13" t="s">
        <v>7875</v>
      </c>
      <c r="C5666" s="14" t="n">
        <v>46207</v>
      </c>
      <c r="D5666" s="15" t="n">
        <v>32.68</v>
      </c>
    </row>
    <row r="5667" customFormat="false" ht="15" hidden="false" customHeight="false" outlineLevel="0" collapsed="false">
      <c r="A5667" s="13" t="s">
        <v>7876</v>
      </c>
      <c r="B5667" s="13" t="s">
        <v>7877</v>
      </c>
      <c r="C5667" s="14" t="n">
        <v>46207</v>
      </c>
      <c r="D5667" s="15" t="n">
        <v>34.53</v>
      </c>
    </row>
    <row r="5668" customFormat="false" ht="15" hidden="false" customHeight="false" outlineLevel="0" collapsed="false">
      <c r="A5668" s="13" t="s">
        <v>7878</v>
      </c>
      <c r="B5668" s="13" t="s">
        <v>5027</v>
      </c>
      <c r="C5668" s="14" t="n">
        <v>46207</v>
      </c>
      <c r="D5668" s="15" t="n">
        <v>28.11</v>
      </c>
    </row>
    <row r="5669" customFormat="false" ht="15" hidden="false" customHeight="false" outlineLevel="0" collapsed="false">
      <c r="A5669" s="13" t="s">
        <v>7879</v>
      </c>
      <c r="B5669" s="13" t="s">
        <v>7880</v>
      </c>
      <c r="C5669" s="14" t="n">
        <v>46208</v>
      </c>
      <c r="D5669" s="15" t="n">
        <v>48.37</v>
      </c>
    </row>
    <row r="5670" customFormat="false" ht="15" hidden="false" customHeight="false" outlineLevel="0" collapsed="false">
      <c r="A5670" s="13" t="s">
        <v>7881</v>
      </c>
      <c r="B5670" s="13" t="s">
        <v>2478</v>
      </c>
      <c r="C5670" s="14" t="n">
        <v>46208</v>
      </c>
      <c r="D5670" s="15" t="n">
        <v>37.63</v>
      </c>
    </row>
    <row r="5671" customFormat="false" ht="15" hidden="false" customHeight="false" outlineLevel="0" collapsed="false">
      <c r="A5671" s="13" t="s">
        <v>7882</v>
      </c>
      <c r="B5671" s="13" t="s">
        <v>3839</v>
      </c>
      <c r="C5671" s="14" t="n">
        <v>46208</v>
      </c>
      <c r="D5671" s="15" t="n">
        <v>53.05</v>
      </c>
    </row>
    <row r="5672" customFormat="false" ht="15" hidden="false" customHeight="false" outlineLevel="0" collapsed="false">
      <c r="A5672" s="13" t="s">
        <v>7883</v>
      </c>
      <c r="B5672" s="13" t="s">
        <v>3944</v>
      </c>
      <c r="C5672" s="14" t="n">
        <v>46208</v>
      </c>
      <c r="D5672" s="15" t="n">
        <v>24.31</v>
      </c>
    </row>
    <row r="5673" customFormat="false" ht="15" hidden="false" customHeight="false" outlineLevel="0" collapsed="false">
      <c r="A5673" s="13" t="s">
        <v>7884</v>
      </c>
      <c r="B5673" s="13" t="s">
        <v>2958</v>
      </c>
      <c r="C5673" s="14" t="n">
        <v>46208</v>
      </c>
      <c r="D5673" s="15" t="n">
        <v>59.44</v>
      </c>
    </row>
    <row r="5674" customFormat="false" ht="15" hidden="false" customHeight="false" outlineLevel="0" collapsed="false">
      <c r="A5674" s="13" t="s">
        <v>7885</v>
      </c>
      <c r="B5674" s="13" t="s">
        <v>3372</v>
      </c>
      <c r="C5674" s="14" t="n">
        <v>46208</v>
      </c>
      <c r="D5674" s="15" t="n">
        <v>38.03</v>
      </c>
    </row>
    <row r="5675" customFormat="false" ht="15" hidden="false" customHeight="false" outlineLevel="0" collapsed="false">
      <c r="A5675" s="13" t="s">
        <v>7886</v>
      </c>
      <c r="B5675" s="13" t="s">
        <v>4144</v>
      </c>
      <c r="C5675" s="14" t="n">
        <v>46208</v>
      </c>
      <c r="D5675" s="15" t="n">
        <v>69.97</v>
      </c>
    </row>
    <row r="5676" customFormat="false" ht="15" hidden="false" customHeight="false" outlineLevel="0" collapsed="false">
      <c r="A5676" s="13" t="s">
        <v>7887</v>
      </c>
      <c r="B5676" s="13" t="s">
        <v>899</v>
      </c>
      <c r="C5676" s="14" t="n">
        <v>46208</v>
      </c>
      <c r="D5676" s="15" t="n">
        <v>29.69</v>
      </c>
    </row>
    <row r="5677" customFormat="false" ht="15" hidden="false" customHeight="false" outlineLevel="0" collapsed="false">
      <c r="A5677" s="13" t="s">
        <v>7888</v>
      </c>
      <c r="B5677" s="13" t="s">
        <v>2059</v>
      </c>
      <c r="C5677" s="14" t="n">
        <v>46208</v>
      </c>
      <c r="D5677" s="15" t="n">
        <v>39.74</v>
      </c>
    </row>
    <row r="5678" customFormat="false" ht="15" hidden="false" customHeight="false" outlineLevel="0" collapsed="false">
      <c r="A5678" s="13" t="s">
        <v>7889</v>
      </c>
      <c r="B5678" s="13" t="s">
        <v>5714</v>
      </c>
      <c r="C5678" s="14" t="n">
        <v>46208</v>
      </c>
      <c r="D5678" s="15" t="n">
        <v>39.1</v>
      </c>
    </row>
    <row r="5679" customFormat="false" ht="15" hidden="false" customHeight="false" outlineLevel="0" collapsed="false">
      <c r="A5679" s="13" t="s">
        <v>7890</v>
      </c>
      <c r="B5679" s="13" t="s">
        <v>1041</v>
      </c>
      <c r="C5679" s="14" t="n">
        <v>46208</v>
      </c>
      <c r="D5679" s="15" t="n">
        <v>51.78</v>
      </c>
    </row>
    <row r="5680" customFormat="false" ht="15" hidden="false" customHeight="false" outlineLevel="0" collapsed="false">
      <c r="A5680" s="13" t="s">
        <v>7891</v>
      </c>
      <c r="B5680" s="13" t="s">
        <v>7892</v>
      </c>
      <c r="C5680" s="14" t="n">
        <v>46209</v>
      </c>
      <c r="D5680" s="15" t="n">
        <v>57.83</v>
      </c>
    </row>
    <row r="5681" customFormat="false" ht="15" hidden="false" customHeight="false" outlineLevel="0" collapsed="false">
      <c r="A5681" s="13" t="s">
        <v>7893</v>
      </c>
      <c r="B5681" s="13" t="s">
        <v>4973</v>
      </c>
      <c r="C5681" s="14" t="n">
        <v>46209</v>
      </c>
      <c r="D5681" s="15" t="n">
        <v>58.99</v>
      </c>
    </row>
    <row r="5682" customFormat="false" ht="15" hidden="false" customHeight="false" outlineLevel="0" collapsed="false">
      <c r="A5682" s="13" t="s">
        <v>7894</v>
      </c>
      <c r="B5682" s="13" t="s">
        <v>502</v>
      </c>
      <c r="C5682" s="14" t="n">
        <v>46209</v>
      </c>
      <c r="D5682" s="15" t="n">
        <v>40.99</v>
      </c>
    </row>
    <row r="5683" customFormat="false" ht="15" hidden="false" customHeight="false" outlineLevel="0" collapsed="false">
      <c r="A5683" s="13" t="s">
        <v>7895</v>
      </c>
      <c r="B5683" s="13" t="s">
        <v>7896</v>
      </c>
      <c r="C5683" s="14" t="n">
        <v>46209</v>
      </c>
      <c r="D5683" s="15" t="n">
        <v>59.33</v>
      </c>
    </row>
    <row r="5684" customFormat="false" ht="15" hidden="false" customHeight="false" outlineLevel="0" collapsed="false">
      <c r="A5684" s="13" t="s">
        <v>7897</v>
      </c>
      <c r="B5684" s="13" t="s">
        <v>7898</v>
      </c>
      <c r="C5684" s="14" t="n">
        <v>46209</v>
      </c>
      <c r="D5684" s="15" t="n">
        <v>24.93</v>
      </c>
    </row>
    <row r="5685" customFormat="false" ht="15" hidden="false" customHeight="false" outlineLevel="0" collapsed="false">
      <c r="A5685" s="13" t="s">
        <v>7899</v>
      </c>
      <c r="B5685" s="13" t="s">
        <v>7900</v>
      </c>
      <c r="C5685" s="14" t="n">
        <v>46209</v>
      </c>
      <c r="D5685" s="15" t="n">
        <v>43.14</v>
      </c>
    </row>
    <row r="5686" customFormat="false" ht="15" hidden="false" customHeight="false" outlineLevel="0" collapsed="false">
      <c r="A5686" s="13" t="s">
        <v>7901</v>
      </c>
      <c r="B5686" s="13" t="s">
        <v>902</v>
      </c>
      <c r="C5686" s="14" t="n">
        <v>46209</v>
      </c>
      <c r="D5686" s="15" t="n">
        <v>24.88</v>
      </c>
    </row>
    <row r="5687" customFormat="false" ht="15" hidden="false" customHeight="false" outlineLevel="0" collapsed="false">
      <c r="A5687" s="13" t="s">
        <v>7902</v>
      </c>
      <c r="B5687" s="13" t="s">
        <v>1116</v>
      </c>
      <c r="C5687" s="14" t="n">
        <v>46209</v>
      </c>
      <c r="D5687" s="15" t="n">
        <v>44.5</v>
      </c>
    </row>
    <row r="5688" customFormat="false" ht="15" hidden="false" customHeight="false" outlineLevel="0" collapsed="false">
      <c r="A5688" s="13" t="s">
        <v>7903</v>
      </c>
      <c r="B5688" s="13" t="s">
        <v>6180</v>
      </c>
      <c r="C5688" s="14" t="n">
        <v>46210</v>
      </c>
      <c r="D5688" s="15" t="n">
        <v>47.28</v>
      </c>
    </row>
    <row r="5689" customFormat="false" ht="15" hidden="false" customHeight="false" outlineLevel="0" collapsed="false">
      <c r="A5689" s="13" t="s">
        <v>7904</v>
      </c>
      <c r="B5689" s="13" t="s">
        <v>2142</v>
      </c>
      <c r="C5689" s="14" t="n">
        <v>46210</v>
      </c>
      <c r="D5689" s="15" t="n">
        <v>29.79</v>
      </c>
    </row>
    <row r="5690" customFormat="false" ht="15" hidden="false" customHeight="false" outlineLevel="0" collapsed="false">
      <c r="A5690" s="13" t="s">
        <v>7905</v>
      </c>
      <c r="B5690" s="13" t="s">
        <v>2158</v>
      </c>
      <c r="C5690" s="14" t="n">
        <v>46210</v>
      </c>
      <c r="D5690" s="15" t="n">
        <v>21.62</v>
      </c>
    </row>
    <row r="5691" customFormat="false" ht="15" hidden="false" customHeight="false" outlineLevel="0" collapsed="false">
      <c r="A5691" s="13" t="s">
        <v>7906</v>
      </c>
      <c r="B5691" s="13" t="s">
        <v>618</v>
      </c>
      <c r="C5691" s="14" t="n">
        <v>46210</v>
      </c>
      <c r="D5691" s="15" t="n">
        <v>30.3</v>
      </c>
    </row>
    <row r="5692" customFormat="false" ht="15" hidden="false" customHeight="false" outlineLevel="0" collapsed="false">
      <c r="A5692" s="13" t="s">
        <v>7907</v>
      </c>
      <c r="B5692" s="13" t="s">
        <v>2412</v>
      </c>
      <c r="C5692" s="14" t="n">
        <v>46210</v>
      </c>
      <c r="D5692" s="15" t="n">
        <v>16.58</v>
      </c>
    </row>
    <row r="5693" customFormat="false" ht="15" hidden="false" customHeight="false" outlineLevel="0" collapsed="false">
      <c r="A5693" s="13" t="s">
        <v>7908</v>
      </c>
      <c r="B5693" s="13" t="s">
        <v>7909</v>
      </c>
      <c r="C5693" s="14" t="n">
        <v>46210</v>
      </c>
      <c r="D5693" s="15" t="n">
        <v>31.45</v>
      </c>
    </row>
    <row r="5694" customFormat="false" ht="15" hidden="false" customHeight="false" outlineLevel="0" collapsed="false">
      <c r="A5694" s="13" t="s">
        <v>7910</v>
      </c>
      <c r="B5694" s="13" t="s">
        <v>4761</v>
      </c>
      <c r="C5694" s="14" t="n">
        <v>46210</v>
      </c>
      <c r="D5694" s="15" t="n">
        <v>54.02</v>
      </c>
    </row>
    <row r="5695" customFormat="false" ht="15" hidden="false" customHeight="false" outlineLevel="0" collapsed="false">
      <c r="A5695" s="13" t="s">
        <v>7911</v>
      </c>
      <c r="B5695" s="13" t="s">
        <v>3299</v>
      </c>
      <c r="C5695" s="14" t="n">
        <v>46210</v>
      </c>
      <c r="D5695" s="15" t="n">
        <v>65.1</v>
      </c>
    </row>
    <row r="5696" customFormat="false" ht="15" hidden="false" customHeight="false" outlineLevel="0" collapsed="false">
      <c r="A5696" s="13" t="s">
        <v>7912</v>
      </c>
      <c r="B5696" s="13" t="s">
        <v>3552</v>
      </c>
      <c r="C5696" s="14" t="n">
        <v>46211</v>
      </c>
      <c r="D5696" s="15" t="n">
        <v>64.46</v>
      </c>
    </row>
    <row r="5697" customFormat="false" ht="15" hidden="false" customHeight="false" outlineLevel="0" collapsed="false">
      <c r="A5697" s="13" t="s">
        <v>7913</v>
      </c>
      <c r="B5697" s="13" t="s">
        <v>1938</v>
      </c>
      <c r="C5697" s="14" t="n">
        <v>46211</v>
      </c>
      <c r="D5697" s="15" t="n">
        <v>50.97</v>
      </c>
    </row>
    <row r="5698" customFormat="false" ht="15" hidden="false" customHeight="false" outlineLevel="0" collapsed="false">
      <c r="A5698" s="13" t="s">
        <v>7914</v>
      </c>
      <c r="B5698" s="13" t="s">
        <v>3917</v>
      </c>
      <c r="C5698" s="14" t="n">
        <v>46211</v>
      </c>
      <c r="D5698" s="15" t="n">
        <v>24.61</v>
      </c>
    </row>
    <row r="5699" customFormat="false" ht="15" hidden="false" customHeight="false" outlineLevel="0" collapsed="false">
      <c r="A5699" s="13" t="s">
        <v>7915</v>
      </c>
      <c r="B5699" s="13" t="s">
        <v>227</v>
      </c>
      <c r="C5699" s="14" t="n">
        <v>46211</v>
      </c>
      <c r="D5699" s="15" t="n">
        <v>25.19</v>
      </c>
    </row>
    <row r="5700" customFormat="false" ht="15" hidden="false" customHeight="false" outlineLevel="0" collapsed="false">
      <c r="A5700" s="13" t="s">
        <v>7916</v>
      </c>
      <c r="B5700" s="13" t="s">
        <v>5090</v>
      </c>
      <c r="C5700" s="14" t="n">
        <v>46211</v>
      </c>
      <c r="D5700" s="15" t="n">
        <v>35.08</v>
      </c>
    </row>
    <row r="5701" customFormat="false" ht="15" hidden="false" customHeight="false" outlineLevel="0" collapsed="false">
      <c r="A5701" s="13" t="s">
        <v>7917</v>
      </c>
      <c r="B5701" s="13" t="s">
        <v>5370</v>
      </c>
      <c r="C5701" s="14" t="n">
        <v>46211</v>
      </c>
      <c r="D5701" s="15" t="n">
        <v>31</v>
      </c>
    </row>
    <row r="5702" customFormat="false" ht="15" hidden="false" customHeight="false" outlineLevel="0" collapsed="false">
      <c r="A5702" s="13" t="s">
        <v>7918</v>
      </c>
      <c r="B5702" s="13" t="s">
        <v>1645</v>
      </c>
      <c r="C5702" s="14" t="n">
        <v>46211</v>
      </c>
      <c r="D5702" s="15" t="n">
        <v>41.73</v>
      </c>
    </row>
    <row r="5703" customFormat="false" ht="15" hidden="false" customHeight="false" outlineLevel="0" collapsed="false">
      <c r="A5703" s="13" t="s">
        <v>7919</v>
      </c>
      <c r="B5703" s="13" t="s">
        <v>7920</v>
      </c>
      <c r="C5703" s="14" t="n">
        <v>46211</v>
      </c>
      <c r="D5703" s="15" t="n">
        <v>34.69</v>
      </c>
    </row>
    <row r="5704" customFormat="false" ht="15" hidden="false" customHeight="false" outlineLevel="0" collapsed="false">
      <c r="A5704" s="13" t="s">
        <v>7921</v>
      </c>
      <c r="B5704" s="13" t="s">
        <v>4351</v>
      </c>
      <c r="C5704" s="14" t="n">
        <v>46211</v>
      </c>
      <c r="D5704" s="15" t="n">
        <v>35.7</v>
      </c>
    </row>
    <row r="5705" customFormat="false" ht="15" hidden="false" customHeight="false" outlineLevel="0" collapsed="false">
      <c r="A5705" s="13" t="s">
        <v>7922</v>
      </c>
      <c r="B5705" s="13" t="s">
        <v>7923</v>
      </c>
      <c r="C5705" s="14" t="n">
        <v>46211</v>
      </c>
      <c r="D5705" s="15" t="n">
        <v>32.29</v>
      </c>
    </row>
    <row r="5706" customFormat="false" ht="15" hidden="false" customHeight="false" outlineLevel="0" collapsed="false">
      <c r="A5706" s="13" t="s">
        <v>7924</v>
      </c>
      <c r="B5706" s="13" t="s">
        <v>6870</v>
      </c>
      <c r="C5706" s="14" t="n">
        <v>46211</v>
      </c>
      <c r="D5706" s="15" t="n">
        <v>75.05</v>
      </c>
    </row>
    <row r="5707" customFormat="false" ht="15" hidden="false" customHeight="false" outlineLevel="0" collapsed="false">
      <c r="A5707" s="13" t="s">
        <v>7925</v>
      </c>
      <c r="B5707" s="13" t="s">
        <v>5904</v>
      </c>
      <c r="C5707" s="14" t="n">
        <v>46211</v>
      </c>
      <c r="D5707" s="15" t="n">
        <v>56.29</v>
      </c>
    </row>
    <row r="5708" customFormat="false" ht="15" hidden="false" customHeight="false" outlineLevel="0" collapsed="false">
      <c r="A5708" s="13" t="s">
        <v>7926</v>
      </c>
      <c r="B5708" s="13" t="s">
        <v>7927</v>
      </c>
      <c r="C5708" s="14" t="n">
        <v>46211</v>
      </c>
      <c r="D5708" s="15" t="n">
        <v>36.21</v>
      </c>
    </row>
    <row r="5709" customFormat="false" ht="15" hidden="false" customHeight="false" outlineLevel="0" collapsed="false">
      <c r="A5709" s="13" t="s">
        <v>7928</v>
      </c>
      <c r="B5709" s="13" t="s">
        <v>3593</v>
      </c>
      <c r="C5709" s="14" t="n">
        <v>46211</v>
      </c>
      <c r="D5709" s="15" t="n">
        <v>35.79</v>
      </c>
    </row>
    <row r="5710" customFormat="false" ht="15" hidden="false" customHeight="false" outlineLevel="0" collapsed="false">
      <c r="A5710" s="13" t="s">
        <v>7929</v>
      </c>
      <c r="B5710" s="13" t="s">
        <v>5105</v>
      </c>
      <c r="C5710" s="14" t="n">
        <v>46212</v>
      </c>
      <c r="D5710" s="15" t="n">
        <v>43.35</v>
      </c>
    </row>
    <row r="5711" customFormat="false" ht="15" hidden="false" customHeight="false" outlineLevel="0" collapsed="false">
      <c r="A5711" s="13" t="s">
        <v>7930</v>
      </c>
      <c r="B5711" s="13" t="s">
        <v>5324</v>
      </c>
      <c r="C5711" s="14" t="n">
        <v>46212</v>
      </c>
      <c r="D5711" s="15" t="n">
        <v>55.38</v>
      </c>
    </row>
    <row r="5712" customFormat="false" ht="15" hidden="false" customHeight="false" outlineLevel="0" collapsed="false">
      <c r="A5712" s="13" t="s">
        <v>7931</v>
      </c>
      <c r="B5712" s="13" t="s">
        <v>7932</v>
      </c>
      <c r="C5712" s="14" t="n">
        <v>46212</v>
      </c>
      <c r="D5712" s="15" t="n">
        <v>48.32</v>
      </c>
    </row>
    <row r="5713" customFormat="false" ht="15" hidden="false" customHeight="false" outlineLevel="0" collapsed="false">
      <c r="A5713" s="13" t="s">
        <v>7933</v>
      </c>
      <c r="B5713" s="13" t="s">
        <v>7934</v>
      </c>
      <c r="C5713" s="14" t="n">
        <v>46212</v>
      </c>
      <c r="D5713" s="15" t="n">
        <v>17.2</v>
      </c>
    </row>
    <row r="5714" customFormat="false" ht="15" hidden="false" customHeight="false" outlineLevel="0" collapsed="false">
      <c r="A5714" s="13" t="s">
        <v>7935</v>
      </c>
      <c r="B5714" s="13" t="s">
        <v>6018</v>
      </c>
      <c r="C5714" s="14" t="n">
        <v>46212</v>
      </c>
      <c r="D5714" s="15" t="n">
        <v>35.14</v>
      </c>
    </row>
    <row r="5715" customFormat="false" ht="15" hidden="false" customHeight="false" outlineLevel="0" collapsed="false">
      <c r="A5715" s="13" t="s">
        <v>7936</v>
      </c>
      <c r="B5715" s="13" t="s">
        <v>3450</v>
      </c>
      <c r="C5715" s="14" t="n">
        <v>46212</v>
      </c>
      <c r="D5715" s="15" t="n">
        <v>33.08</v>
      </c>
    </row>
    <row r="5716" customFormat="false" ht="15" hidden="false" customHeight="false" outlineLevel="0" collapsed="false">
      <c r="A5716" s="13" t="s">
        <v>7937</v>
      </c>
      <c r="B5716" s="13" t="s">
        <v>7938</v>
      </c>
      <c r="C5716" s="14" t="n">
        <v>46212</v>
      </c>
      <c r="D5716" s="15" t="n">
        <v>25.39</v>
      </c>
    </row>
    <row r="5717" customFormat="false" ht="15" hidden="false" customHeight="false" outlineLevel="0" collapsed="false">
      <c r="A5717" s="13" t="s">
        <v>7939</v>
      </c>
      <c r="B5717" s="13" t="s">
        <v>2605</v>
      </c>
      <c r="C5717" s="14" t="n">
        <v>46213</v>
      </c>
      <c r="D5717" s="15" t="n">
        <v>21.49</v>
      </c>
    </row>
    <row r="5718" customFormat="false" ht="15" hidden="false" customHeight="false" outlineLevel="0" collapsed="false">
      <c r="A5718" s="13" t="s">
        <v>7940</v>
      </c>
      <c r="B5718" s="13" t="s">
        <v>5137</v>
      </c>
      <c r="C5718" s="14" t="n">
        <v>46213</v>
      </c>
      <c r="D5718" s="15" t="n">
        <v>50.37</v>
      </c>
    </row>
    <row r="5719" customFormat="false" ht="15" hidden="false" customHeight="false" outlineLevel="0" collapsed="false">
      <c r="A5719" s="13" t="s">
        <v>7941</v>
      </c>
      <c r="B5719" s="13" t="s">
        <v>3729</v>
      </c>
      <c r="C5719" s="14" t="n">
        <v>46213</v>
      </c>
      <c r="D5719" s="15" t="n">
        <v>53.83</v>
      </c>
    </row>
    <row r="5720" customFormat="false" ht="15" hidden="false" customHeight="false" outlineLevel="0" collapsed="false">
      <c r="A5720" s="13" t="s">
        <v>7942</v>
      </c>
      <c r="B5720" s="13" t="s">
        <v>5113</v>
      </c>
      <c r="C5720" s="14" t="n">
        <v>46213</v>
      </c>
      <c r="D5720" s="15" t="n">
        <v>37.59</v>
      </c>
    </row>
    <row r="5721" customFormat="false" ht="15" hidden="false" customHeight="false" outlineLevel="0" collapsed="false">
      <c r="A5721" s="13" t="s">
        <v>7943</v>
      </c>
      <c r="B5721" s="13" t="s">
        <v>5128</v>
      </c>
      <c r="C5721" s="14" t="n">
        <v>46213</v>
      </c>
      <c r="D5721" s="15" t="n">
        <v>31.6</v>
      </c>
    </row>
    <row r="5722" customFormat="false" ht="15" hidden="false" customHeight="false" outlineLevel="0" collapsed="false">
      <c r="A5722" s="13" t="s">
        <v>7944</v>
      </c>
      <c r="B5722" s="13" t="s">
        <v>5301</v>
      </c>
      <c r="C5722" s="14" t="n">
        <v>46213</v>
      </c>
      <c r="D5722" s="15" t="n">
        <v>35.12</v>
      </c>
    </row>
    <row r="5723" customFormat="false" ht="15" hidden="false" customHeight="false" outlineLevel="0" collapsed="false">
      <c r="A5723" s="13" t="s">
        <v>7945</v>
      </c>
      <c r="B5723" s="13" t="s">
        <v>3761</v>
      </c>
      <c r="C5723" s="14" t="n">
        <v>46213</v>
      </c>
      <c r="D5723" s="15" t="n">
        <v>48.11</v>
      </c>
    </row>
    <row r="5724" customFormat="false" ht="15" hidden="false" customHeight="false" outlineLevel="0" collapsed="false">
      <c r="A5724" s="13" t="s">
        <v>7946</v>
      </c>
      <c r="B5724" s="13" t="s">
        <v>4465</v>
      </c>
      <c r="C5724" s="14" t="n">
        <v>46213</v>
      </c>
      <c r="D5724" s="15" t="n">
        <v>37.38</v>
      </c>
    </row>
    <row r="5725" customFormat="false" ht="15" hidden="false" customHeight="false" outlineLevel="0" collapsed="false">
      <c r="A5725" s="13" t="s">
        <v>7947</v>
      </c>
      <c r="B5725" s="13" t="s">
        <v>5629</v>
      </c>
      <c r="C5725" s="14" t="n">
        <v>46213</v>
      </c>
      <c r="D5725" s="15" t="n">
        <v>36.58</v>
      </c>
    </row>
    <row r="5726" customFormat="false" ht="15" hidden="false" customHeight="false" outlineLevel="0" collapsed="false">
      <c r="A5726" s="13" t="s">
        <v>7948</v>
      </c>
      <c r="B5726" s="13" t="s">
        <v>3886</v>
      </c>
      <c r="C5726" s="14" t="n">
        <v>46214</v>
      </c>
      <c r="D5726" s="15" t="n">
        <v>21.07</v>
      </c>
    </row>
    <row r="5727" customFormat="false" ht="15" hidden="false" customHeight="false" outlineLevel="0" collapsed="false">
      <c r="A5727" s="13" t="s">
        <v>7949</v>
      </c>
      <c r="B5727" s="13" t="s">
        <v>2459</v>
      </c>
      <c r="C5727" s="14" t="n">
        <v>46214</v>
      </c>
      <c r="D5727" s="15" t="n">
        <v>59.76</v>
      </c>
    </row>
    <row r="5728" customFormat="false" ht="15" hidden="false" customHeight="false" outlineLevel="0" collapsed="false">
      <c r="A5728" s="13" t="s">
        <v>7950</v>
      </c>
      <c r="B5728" s="13" t="s">
        <v>5338</v>
      </c>
      <c r="C5728" s="14" t="n">
        <v>46214</v>
      </c>
      <c r="D5728" s="15" t="n">
        <v>26.71</v>
      </c>
    </row>
    <row r="5729" customFormat="false" ht="15" hidden="false" customHeight="false" outlineLevel="0" collapsed="false">
      <c r="A5729" s="13" t="s">
        <v>7951</v>
      </c>
      <c r="B5729" s="13" t="s">
        <v>6425</v>
      </c>
      <c r="C5729" s="14" t="n">
        <v>46214</v>
      </c>
      <c r="D5729" s="15" t="n">
        <v>44.11</v>
      </c>
    </row>
    <row r="5730" customFormat="false" ht="15" hidden="false" customHeight="false" outlineLevel="0" collapsed="false">
      <c r="A5730" s="13" t="s">
        <v>7952</v>
      </c>
      <c r="B5730" s="13" t="s">
        <v>7953</v>
      </c>
      <c r="C5730" s="14" t="n">
        <v>46214</v>
      </c>
      <c r="D5730" s="15" t="n">
        <v>34.22</v>
      </c>
    </row>
    <row r="5731" customFormat="false" ht="15" hidden="false" customHeight="false" outlineLevel="0" collapsed="false">
      <c r="A5731" s="13" t="s">
        <v>7954</v>
      </c>
      <c r="B5731" s="13" t="s">
        <v>5542</v>
      </c>
      <c r="C5731" s="14" t="n">
        <v>46214</v>
      </c>
      <c r="D5731" s="15" t="n">
        <v>22.66</v>
      </c>
    </row>
    <row r="5732" customFormat="false" ht="15" hidden="false" customHeight="false" outlineLevel="0" collapsed="false">
      <c r="A5732" s="13" t="s">
        <v>7955</v>
      </c>
      <c r="B5732" s="13" t="s">
        <v>219</v>
      </c>
      <c r="C5732" s="14" t="n">
        <v>46214</v>
      </c>
      <c r="D5732" s="15" t="n">
        <v>74.5</v>
      </c>
    </row>
    <row r="5733" customFormat="false" ht="15" hidden="false" customHeight="false" outlineLevel="0" collapsed="false">
      <c r="A5733" s="13" t="s">
        <v>7956</v>
      </c>
      <c r="B5733" s="13" t="s">
        <v>7957</v>
      </c>
      <c r="C5733" s="14" t="n">
        <v>46214</v>
      </c>
      <c r="D5733" s="15" t="n">
        <v>40.1</v>
      </c>
    </row>
    <row r="5734" customFormat="false" ht="15" hidden="false" customHeight="false" outlineLevel="0" collapsed="false">
      <c r="A5734" s="13" t="s">
        <v>7958</v>
      </c>
      <c r="B5734" s="13" t="s">
        <v>7959</v>
      </c>
      <c r="C5734" s="14" t="n">
        <v>46214</v>
      </c>
      <c r="D5734" s="15" t="n">
        <v>21.48</v>
      </c>
    </row>
    <row r="5735" customFormat="false" ht="15" hidden="false" customHeight="false" outlineLevel="0" collapsed="false">
      <c r="A5735" s="13" t="s">
        <v>7960</v>
      </c>
      <c r="B5735" s="13" t="s">
        <v>1854</v>
      </c>
      <c r="C5735" s="14" t="n">
        <v>46214</v>
      </c>
      <c r="D5735" s="15" t="n">
        <v>23.27</v>
      </c>
    </row>
    <row r="5736" customFormat="false" ht="15" hidden="false" customHeight="false" outlineLevel="0" collapsed="false">
      <c r="A5736" s="13" t="s">
        <v>7961</v>
      </c>
      <c r="B5736" s="13" t="s">
        <v>3848</v>
      </c>
      <c r="C5736" s="14" t="n">
        <v>46214</v>
      </c>
      <c r="D5736" s="15" t="n">
        <v>63.47</v>
      </c>
    </row>
    <row r="5737" customFormat="false" ht="15" hidden="false" customHeight="false" outlineLevel="0" collapsed="false">
      <c r="A5737" s="13" t="s">
        <v>7962</v>
      </c>
      <c r="B5737" s="13" t="s">
        <v>3010</v>
      </c>
      <c r="C5737" s="14" t="n">
        <v>46214</v>
      </c>
      <c r="D5737" s="15" t="n">
        <v>31.49</v>
      </c>
    </row>
    <row r="5738" customFormat="false" ht="15" hidden="false" customHeight="false" outlineLevel="0" collapsed="false">
      <c r="A5738" s="13" t="s">
        <v>7963</v>
      </c>
      <c r="B5738" s="13" t="s">
        <v>7964</v>
      </c>
      <c r="C5738" s="14" t="n">
        <v>46214</v>
      </c>
      <c r="D5738" s="15" t="n">
        <v>35.6</v>
      </c>
    </row>
    <row r="5739" customFormat="false" ht="15" hidden="false" customHeight="false" outlineLevel="0" collapsed="false">
      <c r="A5739" s="13" t="s">
        <v>7965</v>
      </c>
      <c r="B5739" s="13" t="s">
        <v>7966</v>
      </c>
      <c r="C5739" s="14" t="n">
        <v>46214</v>
      </c>
      <c r="D5739" s="15" t="n">
        <v>51.45</v>
      </c>
    </row>
    <row r="5740" customFormat="false" ht="15" hidden="false" customHeight="false" outlineLevel="0" collapsed="false">
      <c r="A5740" s="13" t="s">
        <v>7967</v>
      </c>
      <c r="B5740" s="13" t="s">
        <v>3003</v>
      </c>
      <c r="C5740" s="14" t="n">
        <v>46215</v>
      </c>
      <c r="D5740" s="15" t="n">
        <v>39.8</v>
      </c>
    </row>
    <row r="5741" customFormat="false" ht="15" hidden="false" customHeight="false" outlineLevel="0" collapsed="false">
      <c r="A5741" s="13" t="s">
        <v>7968</v>
      </c>
      <c r="B5741" s="13" t="s">
        <v>3585</v>
      </c>
      <c r="C5741" s="14" t="n">
        <v>46215</v>
      </c>
      <c r="D5741" s="15" t="n">
        <v>85.6</v>
      </c>
    </row>
    <row r="5742" customFormat="false" ht="15" hidden="false" customHeight="false" outlineLevel="0" collapsed="false">
      <c r="A5742" s="13" t="s">
        <v>7969</v>
      </c>
      <c r="B5742" s="13" t="s">
        <v>223</v>
      </c>
      <c r="C5742" s="14" t="n">
        <v>46215</v>
      </c>
      <c r="D5742" s="15" t="n">
        <v>44.46</v>
      </c>
    </row>
    <row r="5743" customFormat="false" ht="15" hidden="false" customHeight="false" outlineLevel="0" collapsed="false">
      <c r="A5743" s="13" t="s">
        <v>7970</v>
      </c>
      <c r="B5743" s="13" t="s">
        <v>3129</v>
      </c>
      <c r="C5743" s="14" t="n">
        <v>46215</v>
      </c>
      <c r="D5743" s="15" t="n">
        <v>53.35</v>
      </c>
    </row>
    <row r="5744" customFormat="false" ht="15" hidden="false" customHeight="false" outlineLevel="0" collapsed="false">
      <c r="A5744" s="13" t="s">
        <v>7971</v>
      </c>
      <c r="B5744" s="13" t="s">
        <v>400</v>
      </c>
      <c r="C5744" s="14" t="n">
        <v>46215</v>
      </c>
      <c r="D5744" s="15" t="n">
        <v>25.71</v>
      </c>
    </row>
    <row r="5745" customFormat="false" ht="15" hidden="false" customHeight="false" outlineLevel="0" collapsed="false">
      <c r="A5745" s="13" t="s">
        <v>7972</v>
      </c>
      <c r="B5745" s="13" t="s">
        <v>5948</v>
      </c>
      <c r="C5745" s="14" t="n">
        <v>46215</v>
      </c>
      <c r="D5745" s="15" t="n">
        <v>32.17</v>
      </c>
    </row>
    <row r="5746" customFormat="false" ht="15" hidden="false" customHeight="false" outlineLevel="0" collapsed="false">
      <c r="A5746" s="13" t="s">
        <v>7973</v>
      </c>
      <c r="B5746" s="13" t="s">
        <v>7265</v>
      </c>
      <c r="C5746" s="14" t="n">
        <v>46215</v>
      </c>
      <c r="D5746" s="15" t="n">
        <v>32.59</v>
      </c>
    </row>
    <row r="5747" customFormat="false" ht="15" hidden="false" customHeight="false" outlineLevel="0" collapsed="false">
      <c r="A5747" s="13" t="s">
        <v>7974</v>
      </c>
      <c r="B5747" s="13" t="s">
        <v>2939</v>
      </c>
      <c r="C5747" s="14" t="n">
        <v>46215</v>
      </c>
      <c r="D5747" s="15" t="n">
        <v>79.97</v>
      </c>
    </row>
    <row r="5748" customFormat="false" ht="15" hidden="false" customHeight="false" outlineLevel="0" collapsed="false">
      <c r="A5748" s="13" t="s">
        <v>7975</v>
      </c>
      <c r="B5748" s="13" t="s">
        <v>7976</v>
      </c>
      <c r="C5748" s="14" t="n">
        <v>46215</v>
      </c>
      <c r="D5748" s="15" t="n">
        <v>20.25</v>
      </c>
    </row>
    <row r="5749" customFormat="false" ht="15" hidden="false" customHeight="false" outlineLevel="0" collapsed="false">
      <c r="A5749" s="13" t="s">
        <v>7977</v>
      </c>
      <c r="B5749" s="13" t="s">
        <v>6245</v>
      </c>
      <c r="C5749" s="14" t="n">
        <v>46215</v>
      </c>
      <c r="D5749" s="15" t="n">
        <v>49.74</v>
      </c>
    </row>
    <row r="5750" customFormat="false" ht="15" hidden="false" customHeight="false" outlineLevel="0" collapsed="false">
      <c r="A5750" s="13" t="s">
        <v>7978</v>
      </c>
      <c r="B5750" s="13" t="s">
        <v>4802</v>
      </c>
      <c r="C5750" s="14" t="n">
        <v>46215</v>
      </c>
      <c r="D5750" s="15" t="n">
        <v>36.29</v>
      </c>
    </row>
    <row r="5751" customFormat="false" ht="15" hidden="false" customHeight="false" outlineLevel="0" collapsed="false">
      <c r="A5751" s="13" t="s">
        <v>7979</v>
      </c>
      <c r="B5751" s="13" t="s">
        <v>7417</v>
      </c>
      <c r="C5751" s="14" t="n">
        <v>46215</v>
      </c>
      <c r="D5751" s="15" t="n">
        <v>67.19</v>
      </c>
    </row>
    <row r="5752" customFormat="false" ht="15" hidden="false" customHeight="false" outlineLevel="0" collapsed="false">
      <c r="A5752" s="13" t="s">
        <v>7980</v>
      </c>
      <c r="B5752" s="13" t="s">
        <v>7981</v>
      </c>
      <c r="C5752" s="14" t="n">
        <v>46215</v>
      </c>
      <c r="D5752" s="15" t="n">
        <v>20.15</v>
      </c>
    </row>
    <row r="5753" customFormat="false" ht="15" hidden="false" customHeight="false" outlineLevel="0" collapsed="false">
      <c r="A5753" s="13" t="s">
        <v>7982</v>
      </c>
      <c r="B5753" s="13" t="s">
        <v>5263</v>
      </c>
      <c r="C5753" s="14" t="n">
        <v>46215</v>
      </c>
      <c r="D5753" s="15" t="n">
        <v>55.11</v>
      </c>
    </row>
    <row r="5754" customFormat="false" ht="15" hidden="false" customHeight="false" outlineLevel="0" collapsed="false">
      <c r="A5754" s="13" t="s">
        <v>7983</v>
      </c>
      <c r="B5754" s="13" t="s">
        <v>5667</v>
      </c>
      <c r="C5754" s="14" t="n">
        <v>46215</v>
      </c>
      <c r="D5754" s="15" t="n">
        <v>40.79</v>
      </c>
    </row>
    <row r="5755" customFormat="false" ht="15" hidden="false" customHeight="false" outlineLevel="0" collapsed="false">
      <c r="A5755" s="13" t="s">
        <v>7984</v>
      </c>
      <c r="B5755" s="13" t="s">
        <v>1457</v>
      </c>
      <c r="C5755" s="14" t="n">
        <v>46215</v>
      </c>
      <c r="D5755" s="15" t="n">
        <v>34.44</v>
      </c>
    </row>
    <row r="5756" customFormat="false" ht="15" hidden="false" customHeight="false" outlineLevel="0" collapsed="false">
      <c r="A5756" s="13" t="s">
        <v>7985</v>
      </c>
      <c r="B5756" s="13" t="s">
        <v>7986</v>
      </c>
      <c r="C5756" s="14" t="n">
        <v>46215</v>
      </c>
      <c r="D5756" s="15" t="n">
        <v>46.95</v>
      </c>
    </row>
    <row r="5757" customFormat="false" ht="15" hidden="false" customHeight="false" outlineLevel="0" collapsed="false">
      <c r="A5757" s="13" t="s">
        <v>7987</v>
      </c>
      <c r="B5757" s="13" t="s">
        <v>7988</v>
      </c>
      <c r="C5757" s="14" t="n">
        <v>46215</v>
      </c>
      <c r="D5757" s="15" t="n">
        <v>33.14</v>
      </c>
    </row>
    <row r="5758" customFormat="false" ht="15" hidden="false" customHeight="false" outlineLevel="0" collapsed="false">
      <c r="A5758" s="13" t="s">
        <v>7989</v>
      </c>
      <c r="B5758" s="13" t="s">
        <v>7247</v>
      </c>
      <c r="C5758" s="14" t="n">
        <v>46215</v>
      </c>
      <c r="D5758" s="15" t="n">
        <v>59.02</v>
      </c>
    </row>
    <row r="5759" customFormat="false" ht="15" hidden="false" customHeight="false" outlineLevel="0" collapsed="false">
      <c r="A5759" s="13" t="s">
        <v>7990</v>
      </c>
      <c r="B5759" s="13" t="s">
        <v>6915</v>
      </c>
      <c r="C5759" s="14" t="n">
        <v>46215</v>
      </c>
      <c r="D5759" s="15" t="n">
        <v>25.71</v>
      </c>
    </row>
    <row r="5760" customFormat="false" ht="15" hidden="false" customHeight="false" outlineLevel="0" collapsed="false">
      <c r="A5760" s="13" t="s">
        <v>7991</v>
      </c>
      <c r="B5760" s="13" t="s">
        <v>4532</v>
      </c>
      <c r="C5760" s="14" t="n">
        <v>46216</v>
      </c>
      <c r="D5760" s="15" t="n">
        <v>55.92</v>
      </c>
    </row>
    <row r="5761" customFormat="false" ht="15" hidden="false" customHeight="false" outlineLevel="0" collapsed="false">
      <c r="A5761" s="13" t="s">
        <v>7992</v>
      </c>
      <c r="B5761" s="13" t="s">
        <v>7993</v>
      </c>
      <c r="C5761" s="14" t="n">
        <v>46216</v>
      </c>
      <c r="D5761" s="15" t="n">
        <v>27.02</v>
      </c>
    </row>
    <row r="5762" customFormat="false" ht="15" hidden="false" customHeight="false" outlineLevel="0" collapsed="false">
      <c r="A5762" s="13" t="s">
        <v>7994</v>
      </c>
      <c r="B5762" s="13" t="s">
        <v>7995</v>
      </c>
      <c r="C5762" s="14" t="n">
        <v>46216</v>
      </c>
      <c r="D5762" s="15" t="n">
        <v>34.19</v>
      </c>
    </row>
    <row r="5763" customFormat="false" ht="15" hidden="false" customHeight="false" outlineLevel="0" collapsed="false">
      <c r="A5763" s="13" t="s">
        <v>7996</v>
      </c>
      <c r="B5763" s="13" t="s">
        <v>5957</v>
      </c>
      <c r="C5763" s="14" t="n">
        <v>46216</v>
      </c>
      <c r="D5763" s="15" t="n">
        <v>33.12</v>
      </c>
    </row>
    <row r="5764" customFormat="false" ht="15" hidden="false" customHeight="false" outlineLevel="0" collapsed="false">
      <c r="A5764" s="13" t="s">
        <v>7997</v>
      </c>
      <c r="B5764" s="13" t="s">
        <v>7998</v>
      </c>
      <c r="C5764" s="14" t="n">
        <v>46216</v>
      </c>
      <c r="D5764" s="15" t="n">
        <v>33.22</v>
      </c>
    </row>
    <row r="5765" customFormat="false" ht="15" hidden="false" customHeight="false" outlineLevel="0" collapsed="false">
      <c r="A5765" s="13" t="s">
        <v>7999</v>
      </c>
      <c r="B5765" s="13" t="s">
        <v>8000</v>
      </c>
      <c r="C5765" s="14" t="n">
        <v>46216</v>
      </c>
      <c r="D5765" s="15" t="n">
        <v>49.2</v>
      </c>
    </row>
    <row r="5766" customFormat="false" ht="15" hidden="false" customHeight="false" outlineLevel="0" collapsed="false">
      <c r="A5766" s="13" t="s">
        <v>8001</v>
      </c>
      <c r="B5766" s="13" t="s">
        <v>5611</v>
      </c>
      <c r="C5766" s="14" t="n">
        <v>46216</v>
      </c>
      <c r="D5766" s="15" t="n">
        <v>39.05</v>
      </c>
    </row>
    <row r="5767" customFormat="false" ht="15" hidden="false" customHeight="false" outlineLevel="0" collapsed="false">
      <c r="A5767" s="13" t="s">
        <v>8002</v>
      </c>
      <c r="B5767" s="13" t="s">
        <v>8003</v>
      </c>
      <c r="C5767" s="14" t="n">
        <v>46216</v>
      </c>
      <c r="D5767" s="15" t="n">
        <v>25.86</v>
      </c>
    </row>
    <row r="5768" customFormat="false" ht="15" hidden="false" customHeight="false" outlineLevel="0" collapsed="false">
      <c r="A5768" s="13" t="s">
        <v>8004</v>
      </c>
      <c r="B5768" s="13" t="s">
        <v>2966</v>
      </c>
      <c r="C5768" s="14" t="n">
        <v>46217</v>
      </c>
      <c r="D5768" s="15" t="n">
        <v>37.54</v>
      </c>
    </row>
    <row r="5769" customFormat="false" ht="15" hidden="false" customHeight="false" outlineLevel="0" collapsed="false">
      <c r="A5769" s="13" t="s">
        <v>8005</v>
      </c>
      <c r="B5769" s="13" t="s">
        <v>5315</v>
      </c>
      <c r="C5769" s="14" t="n">
        <v>46217</v>
      </c>
      <c r="D5769" s="15" t="n">
        <v>35.39</v>
      </c>
    </row>
    <row r="5770" customFormat="false" ht="15" hidden="false" customHeight="false" outlineLevel="0" collapsed="false">
      <c r="A5770" s="13" t="s">
        <v>8006</v>
      </c>
      <c r="B5770" s="13" t="s">
        <v>4790</v>
      </c>
      <c r="C5770" s="14" t="n">
        <v>46217</v>
      </c>
      <c r="D5770" s="15" t="n">
        <v>34.67</v>
      </c>
    </row>
    <row r="5771" customFormat="false" ht="15" hidden="false" customHeight="false" outlineLevel="0" collapsed="false">
      <c r="A5771" s="13" t="s">
        <v>8007</v>
      </c>
      <c r="B5771" s="13" t="s">
        <v>3025</v>
      </c>
      <c r="C5771" s="14" t="n">
        <v>46217</v>
      </c>
      <c r="D5771" s="15" t="n">
        <v>30.21</v>
      </c>
    </row>
    <row r="5772" customFormat="false" ht="15" hidden="false" customHeight="false" outlineLevel="0" collapsed="false">
      <c r="A5772" s="13" t="s">
        <v>8008</v>
      </c>
      <c r="B5772" s="13" t="s">
        <v>2544</v>
      </c>
      <c r="C5772" s="14" t="n">
        <v>46217</v>
      </c>
      <c r="D5772" s="15" t="n">
        <v>50.5</v>
      </c>
    </row>
    <row r="5773" customFormat="false" ht="15" hidden="false" customHeight="false" outlineLevel="0" collapsed="false">
      <c r="A5773" s="13" t="s">
        <v>8009</v>
      </c>
      <c r="B5773" s="13" t="s">
        <v>8010</v>
      </c>
      <c r="C5773" s="14" t="n">
        <v>46217</v>
      </c>
      <c r="D5773" s="15" t="n">
        <v>26.18</v>
      </c>
    </row>
    <row r="5774" customFormat="false" ht="15" hidden="false" customHeight="false" outlineLevel="0" collapsed="false">
      <c r="A5774" s="13" t="s">
        <v>8011</v>
      </c>
      <c r="B5774" s="13" t="s">
        <v>8012</v>
      </c>
      <c r="C5774" s="14" t="n">
        <v>46217</v>
      </c>
      <c r="D5774" s="15" t="n">
        <v>23.94</v>
      </c>
    </row>
    <row r="5775" customFormat="false" ht="15" hidden="false" customHeight="false" outlineLevel="0" collapsed="false">
      <c r="A5775" s="13" t="s">
        <v>8013</v>
      </c>
      <c r="B5775" s="13" t="s">
        <v>8014</v>
      </c>
      <c r="C5775" s="14" t="n">
        <v>46218</v>
      </c>
      <c r="D5775" s="15" t="n">
        <v>31.83</v>
      </c>
    </row>
    <row r="5776" customFormat="false" ht="15" hidden="false" customHeight="false" outlineLevel="0" collapsed="false">
      <c r="A5776" s="13" t="s">
        <v>8015</v>
      </c>
      <c r="B5776" s="13" t="s">
        <v>8016</v>
      </c>
      <c r="C5776" s="14" t="n">
        <v>46218</v>
      </c>
      <c r="D5776" s="15" t="n">
        <v>39.16</v>
      </c>
    </row>
    <row r="5777" customFormat="false" ht="15" hidden="false" customHeight="false" outlineLevel="0" collapsed="false">
      <c r="A5777" s="13" t="s">
        <v>8017</v>
      </c>
      <c r="B5777" s="13" t="s">
        <v>8018</v>
      </c>
      <c r="C5777" s="14" t="n">
        <v>46218</v>
      </c>
      <c r="D5777" s="15" t="n">
        <v>31.98</v>
      </c>
    </row>
    <row r="5778" customFormat="false" ht="15" hidden="false" customHeight="false" outlineLevel="0" collapsed="false">
      <c r="A5778" s="13" t="s">
        <v>8019</v>
      </c>
      <c r="B5778" s="13" t="s">
        <v>4054</v>
      </c>
      <c r="C5778" s="14" t="n">
        <v>46218</v>
      </c>
      <c r="D5778" s="15" t="n">
        <v>32.77</v>
      </c>
    </row>
    <row r="5779" customFormat="false" ht="15" hidden="false" customHeight="false" outlineLevel="0" collapsed="false">
      <c r="A5779" s="13" t="s">
        <v>8020</v>
      </c>
      <c r="B5779" s="13" t="s">
        <v>2410</v>
      </c>
      <c r="C5779" s="14" t="n">
        <v>46218</v>
      </c>
      <c r="D5779" s="15" t="n">
        <v>58.76</v>
      </c>
    </row>
    <row r="5780" customFormat="false" ht="15" hidden="false" customHeight="false" outlineLevel="0" collapsed="false">
      <c r="A5780" s="13" t="s">
        <v>8021</v>
      </c>
      <c r="B5780" s="13" t="s">
        <v>5561</v>
      </c>
      <c r="C5780" s="14" t="n">
        <v>46218</v>
      </c>
      <c r="D5780" s="15" t="n">
        <v>45.39</v>
      </c>
    </row>
    <row r="5781" customFormat="false" ht="15" hidden="false" customHeight="false" outlineLevel="0" collapsed="false">
      <c r="A5781" s="13" t="s">
        <v>8022</v>
      </c>
      <c r="B5781" s="13" t="s">
        <v>5462</v>
      </c>
      <c r="C5781" s="14" t="n">
        <v>46218</v>
      </c>
      <c r="D5781" s="15" t="n">
        <v>51.32</v>
      </c>
    </row>
    <row r="5782" customFormat="false" ht="15" hidden="false" customHeight="false" outlineLevel="0" collapsed="false">
      <c r="A5782" s="13" t="s">
        <v>8023</v>
      </c>
      <c r="B5782" s="13" t="s">
        <v>2880</v>
      </c>
      <c r="C5782" s="14" t="n">
        <v>46218</v>
      </c>
      <c r="D5782" s="15" t="n">
        <v>36.34</v>
      </c>
    </row>
    <row r="5783" customFormat="false" ht="15" hidden="false" customHeight="false" outlineLevel="0" collapsed="false">
      <c r="A5783" s="13" t="s">
        <v>8024</v>
      </c>
      <c r="B5783" s="13" t="s">
        <v>510</v>
      </c>
      <c r="C5783" s="14" t="n">
        <v>46218</v>
      </c>
      <c r="D5783" s="15" t="n">
        <v>55.54</v>
      </c>
    </row>
    <row r="5784" customFormat="false" ht="15" hidden="false" customHeight="false" outlineLevel="0" collapsed="false">
      <c r="A5784" s="13" t="s">
        <v>8025</v>
      </c>
      <c r="B5784" s="13" t="s">
        <v>3150</v>
      </c>
      <c r="C5784" s="14" t="n">
        <v>46218</v>
      </c>
      <c r="D5784" s="15" t="n">
        <v>21.87</v>
      </c>
    </row>
    <row r="5785" customFormat="false" ht="15" hidden="false" customHeight="false" outlineLevel="0" collapsed="false">
      <c r="A5785" s="13" t="s">
        <v>8026</v>
      </c>
      <c r="B5785" s="13" t="s">
        <v>3907</v>
      </c>
      <c r="C5785" s="14" t="n">
        <v>46218</v>
      </c>
      <c r="D5785" s="15" t="n">
        <v>42.87</v>
      </c>
    </row>
    <row r="5786" customFormat="false" ht="15" hidden="false" customHeight="false" outlineLevel="0" collapsed="false">
      <c r="A5786" s="13" t="s">
        <v>8027</v>
      </c>
      <c r="B5786" s="13" t="s">
        <v>8028</v>
      </c>
      <c r="C5786" s="14" t="n">
        <v>46219</v>
      </c>
      <c r="D5786" s="15" t="n">
        <v>32.54</v>
      </c>
    </row>
    <row r="5787" customFormat="false" ht="15" hidden="false" customHeight="false" outlineLevel="0" collapsed="false">
      <c r="A5787" s="13" t="s">
        <v>8029</v>
      </c>
      <c r="B5787" s="13" t="s">
        <v>3532</v>
      </c>
      <c r="C5787" s="14" t="n">
        <v>46219</v>
      </c>
      <c r="D5787" s="15" t="n">
        <v>27.95</v>
      </c>
    </row>
    <row r="5788" customFormat="false" ht="15" hidden="false" customHeight="false" outlineLevel="0" collapsed="false">
      <c r="A5788" s="13" t="s">
        <v>8030</v>
      </c>
      <c r="B5788" s="13" t="s">
        <v>5188</v>
      </c>
      <c r="C5788" s="14" t="n">
        <v>46219</v>
      </c>
      <c r="D5788" s="15" t="n">
        <v>64.86</v>
      </c>
    </row>
    <row r="5789" customFormat="false" ht="15" hidden="false" customHeight="false" outlineLevel="0" collapsed="false">
      <c r="A5789" s="13" t="s">
        <v>8031</v>
      </c>
      <c r="B5789" s="13" t="s">
        <v>8032</v>
      </c>
      <c r="C5789" s="14" t="n">
        <v>46219</v>
      </c>
      <c r="D5789" s="15" t="n">
        <v>42.32</v>
      </c>
    </row>
    <row r="5790" customFormat="false" ht="15" hidden="false" customHeight="false" outlineLevel="0" collapsed="false">
      <c r="A5790" s="13" t="s">
        <v>8033</v>
      </c>
      <c r="B5790" s="13" t="s">
        <v>4187</v>
      </c>
      <c r="C5790" s="14" t="n">
        <v>46219</v>
      </c>
      <c r="D5790" s="15" t="n">
        <v>43.87</v>
      </c>
    </row>
    <row r="5791" customFormat="false" ht="15" hidden="false" customHeight="false" outlineLevel="0" collapsed="false">
      <c r="A5791" s="13" t="s">
        <v>8034</v>
      </c>
      <c r="B5791" s="13" t="s">
        <v>5152</v>
      </c>
      <c r="C5791" s="14" t="n">
        <v>46219</v>
      </c>
      <c r="D5791" s="15" t="n">
        <v>48.44</v>
      </c>
    </row>
    <row r="5792" customFormat="false" ht="15" hidden="false" customHeight="false" outlineLevel="0" collapsed="false">
      <c r="A5792" s="13" t="s">
        <v>8035</v>
      </c>
      <c r="B5792" s="13" t="s">
        <v>5993</v>
      </c>
      <c r="C5792" s="14" t="n">
        <v>46219</v>
      </c>
      <c r="D5792" s="15" t="n">
        <v>50.92</v>
      </c>
    </row>
    <row r="5793" customFormat="false" ht="15" hidden="false" customHeight="false" outlineLevel="0" collapsed="false">
      <c r="A5793" s="13" t="s">
        <v>8036</v>
      </c>
      <c r="B5793" s="13" t="s">
        <v>8037</v>
      </c>
      <c r="C5793" s="14" t="n">
        <v>46219</v>
      </c>
      <c r="D5793" s="15" t="n">
        <v>32.92</v>
      </c>
    </row>
    <row r="5794" customFormat="false" ht="15" hidden="false" customHeight="false" outlineLevel="0" collapsed="false">
      <c r="A5794" s="13" t="s">
        <v>8038</v>
      </c>
      <c r="B5794" s="13" t="s">
        <v>8039</v>
      </c>
      <c r="C5794" s="14" t="n">
        <v>46219</v>
      </c>
      <c r="D5794" s="15" t="n">
        <v>18.44</v>
      </c>
    </row>
    <row r="5795" customFormat="false" ht="15" hidden="false" customHeight="false" outlineLevel="0" collapsed="false">
      <c r="A5795" s="13" t="s">
        <v>8040</v>
      </c>
      <c r="B5795" s="13" t="s">
        <v>5742</v>
      </c>
      <c r="C5795" s="14" t="n">
        <v>46219</v>
      </c>
      <c r="D5795" s="15" t="n">
        <v>37.52</v>
      </c>
    </row>
    <row r="5796" customFormat="false" ht="15" hidden="false" customHeight="false" outlineLevel="0" collapsed="false">
      <c r="A5796" s="13" t="s">
        <v>8041</v>
      </c>
      <c r="B5796" s="13" t="s">
        <v>1987</v>
      </c>
      <c r="C5796" s="14" t="n">
        <v>46220</v>
      </c>
      <c r="D5796" s="15" t="n">
        <v>47.6</v>
      </c>
    </row>
    <row r="5797" customFormat="false" ht="15" hidden="false" customHeight="false" outlineLevel="0" collapsed="false">
      <c r="A5797" s="13" t="s">
        <v>8042</v>
      </c>
      <c r="B5797" s="13" t="s">
        <v>7219</v>
      </c>
      <c r="C5797" s="14" t="n">
        <v>46220</v>
      </c>
      <c r="D5797" s="15" t="n">
        <v>54.29</v>
      </c>
    </row>
    <row r="5798" customFormat="false" ht="15" hidden="false" customHeight="false" outlineLevel="0" collapsed="false">
      <c r="A5798" s="13" t="s">
        <v>8043</v>
      </c>
      <c r="B5798" s="13" t="s">
        <v>2041</v>
      </c>
      <c r="C5798" s="14" t="n">
        <v>46220</v>
      </c>
      <c r="D5798" s="15" t="n">
        <v>36.67</v>
      </c>
    </row>
    <row r="5799" customFormat="false" ht="15" hidden="false" customHeight="false" outlineLevel="0" collapsed="false">
      <c r="A5799" s="13" t="s">
        <v>8044</v>
      </c>
      <c r="B5799" s="13" t="s">
        <v>5722</v>
      </c>
      <c r="C5799" s="14" t="n">
        <v>46220</v>
      </c>
      <c r="D5799" s="15" t="n">
        <v>36.26</v>
      </c>
    </row>
    <row r="5800" customFormat="false" ht="15" hidden="false" customHeight="false" outlineLevel="0" collapsed="false">
      <c r="A5800" s="13" t="s">
        <v>8045</v>
      </c>
      <c r="B5800" s="13" t="s">
        <v>8046</v>
      </c>
      <c r="C5800" s="14" t="n">
        <v>46220</v>
      </c>
      <c r="D5800" s="15" t="n">
        <v>41.44</v>
      </c>
    </row>
    <row r="5801" customFormat="false" ht="15" hidden="false" customHeight="false" outlineLevel="0" collapsed="false">
      <c r="A5801" s="13" t="s">
        <v>8047</v>
      </c>
      <c r="B5801" s="13" t="s">
        <v>618</v>
      </c>
      <c r="C5801" s="14" t="n">
        <v>46220</v>
      </c>
      <c r="D5801" s="15" t="n">
        <v>58.43</v>
      </c>
    </row>
    <row r="5802" customFormat="false" ht="15" hidden="false" customHeight="false" outlineLevel="0" collapsed="false">
      <c r="A5802" s="13" t="s">
        <v>8048</v>
      </c>
      <c r="B5802" s="13" t="s">
        <v>428</v>
      </c>
      <c r="C5802" s="14" t="n">
        <v>46220</v>
      </c>
      <c r="D5802" s="15" t="n">
        <v>50.84</v>
      </c>
    </row>
    <row r="5803" customFormat="false" ht="15" hidden="false" customHeight="false" outlineLevel="0" collapsed="false">
      <c r="A5803" s="13" t="s">
        <v>8049</v>
      </c>
      <c r="B5803" s="13" t="s">
        <v>188</v>
      </c>
      <c r="C5803" s="14" t="n">
        <v>46220</v>
      </c>
      <c r="D5803" s="15" t="n">
        <v>82.9</v>
      </c>
    </row>
    <row r="5804" customFormat="false" ht="15" hidden="false" customHeight="false" outlineLevel="0" collapsed="false">
      <c r="A5804" s="13" t="s">
        <v>8050</v>
      </c>
      <c r="B5804" s="13" t="s">
        <v>8051</v>
      </c>
      <c r="C5804" s="14" t="n">
        <v>46220</v>
      </c>
      <c r="D5804" s="15" t="n">
        <v>31.1</v>
      </c>
    </row>
    <row r="5805" customFormat="false" ht="15" hidden="false" customHeight="false" outlineLevel="0" collapsed="false">
      <c r="A5805" s="13" t="s">
        <v>8052</v>
      </c>
      <c r="B5805" s="13" t="s">
        <v>1041</v>
      </c>
      <c r="C5805" s="14" t="n">
        <v>46220</v>
      </c>
      <c r="D5805" s="15" t="n">
        <v>12.9</v>
      </c>
    </row>
    <row r="5806" customFormat="false" ht="15" hidden="false" customHeight="false" outlineLevel="0" collapsed="false">
      <c r="A5806" s="13" t="s">
        <v>8053</v>
      </c>
      <c r="B5806" s="13" t="s">
        <v>8054</v>
      </c>
      <c r="C5806" s="14" t="n">
        <v>46220</v>
      </c>
      <c r="D5806" s="15" t="n">
        <v>22.73</v>
      </c>
    </row>
    <row r="5807" customFormat="false" ht="15" hidden="false" customHeight="false" outlineLevel="0" collapsed="false">
      <c r="A5807" s="13" t="s">
        <v>8055</v>
      </c>
      <c r="B5807" s="13" t="s">
        <v>1226</v>
      </c>
      <c r="C5807" s="14" t="n">
        <v>46220</v>
      </c>
      <c r="D5807" s="15" t="n">
        <v>49.06</v>
      </c>
    </row>
    <row r="5808" customFormat="false" ht="15" hidden="false" customHeight="false" outlineLevel="0" collapsed="false">
      <c r="A5808" s="13" t="s">
        <v>8056</v>
      </c>
      <c r="B5808" s="13" t="s">
        <v>8057</v>
      </c>
      <c r="C5808" s="14" t="n">
        <v>46221</v>
      </c>
      <c r="D5808" s="15" t="n">
        <v>35.55</v>
      </c>
    </row>
    <row r="5809" customFormat="false" ht="15" hidden="false" customHeight="false" outlineLevel="0" collapsed="false">
      <c r="A5809" s="13" t="s">
        <v>8058</v>
      </c>
      <c r="B5809" s="13" t="s">
        <v>2771</v>
      </c>
      <c r="C5809" s="14" t="n">
        <v>46221</v>
      </c>
      <c r="D5809" s="15" t="n">
        <v>26.09</v>
      </c>
    </row>
    <row r="5810" customFormat="false" ht="15" hidden="false" customHeight="false" outlineLevel="0" collapsed="false">
      <c r="A5810" s="13" t="s">
        <v>8059</v>
      </c>
      <c r="B5810" s="13" t="s">
        <v>6079</v>
      </c>
      <c r="C5810" s="14" t="n">
        <v>46221</v>
      </c>
      <c r="D5810" s="15" t="n">
        <v>34.37</v>
      </c>
    </row>
    <row r="5811" customFormat="false" ht="15" hidden="false" customHeight="false" outlineLevel="0" collapsed="false">
      <c r="A5811" s="13" t="s">
        <v>8060</v>
      </c>
      <c r="B5811" s="13" t="s">
        <v>633</v>
      </c>
      <c r="C5811" s="14" t="n">
        <v>46221</v>
      </c>
      <c r="D5811" s="15" t="n">
        <v>78.34</v>
      </c>
    </row>
    <row r="5812" customFormat="false" ht="15" hidden="false" customHeight="false" outlineLevel="0" collapsed="false">
      <c r="A5812" s="13" t="s">
        <v>8061</v>
      </c>
      <c r="B5812" s="13" t="s">
        <v>824</v>
      </c>
      <c r="C5812" s="14" t="n">
        <v>46221</v>
      </c>
      <c r="D5812" s="15" t="n">
        <v>76.2</v>
      </c>
    </row>
    <row r="5813" customFormat="false" ht="15" hidden="false" customHeight="false" outlineLevel="0" collapsed="false">
      <c r="A5813" s="13" t="s">
        <v>8062</v>
      </c>
      <c r="B5813" s="13" t="s">
        <v>8063</v>
      </c>
      <c r="C5813" s="14" t="n">
        <v>46221</v>
      </c>
      <c r="D5813" s="15" t="n">
        <v>21.34</v>
      </c>
    </row>
    <row r="5814" customFormat="false" ht="15" hidden="false" customHeight="false" outlineLevel="0" collapsed="false">
      <c r="A5814" s="13" t="s">
        <v>8064</v>
      </c>
      <c r="B5814" s="13" t="s">
        <v>8065</v>
      </c>
      <c r="C5814" s="14" t="n">
        <v>46222</v>
      </c>
      <c r="D5814" s="15" t="n">
        <v>31</v>
      </c>
    </row>
    <row r="5815" customFormat="false" ht="15" hidden="false" customHeight="false" outlineLevel="0" collapsed="false">
      <c r="A5815" s="13" t="s">
        <v>8066</v>
      </c>
      <c r="B5815" s="13" t="s">
        <v>8067</v>
      </c>
      <c r="C5815" s="14" t="n">
        <v>46222</v>
      </c>
      <c r="D5815" s="15" t="n">
        <v>35</v>
      </c>
    </row>
    <row r="5816" customFormat="false" ht="15" hidden="false" customHeight="false" outlineLevel="0" collapsed="false">
      <c r="A5816" s="13" t="s">
        <v>8068</v>
      </c>
      <c r="B5816" s="13" t="s">
        <v>8069</v>
      </c>
      <c r="C5816" s="14" t="n">
        <v>46222</v>
      </c>
      <c r="D5816" s="15" t="n">
        <v>26.68</v>
      </c>
    </row>
    <row r="5817" customFormat="false" ht="15" hidden="false" customHeight="false" outlineLevel="0" collapsed="false">
      <c r="A5817" s="13" t="s">
        <v>8070</v>
      </c>
      <c r="B5817" s="13" t="s">
        <v>1842</v>
      </c>
      <c r="C5817" s="14" t="n">
        <v>46222</v>
      </c>
      <c r="D5817" s="15" t="n">
        <v>45.93</v>
      </c>
    </row>
    <row r="5818" customFormat="false" ht="15" hidden="false" customHeight="false" outlineLevel="0" collapsed="false">
      <c r="A5818" s="13" t="s">
        <v>8071</v>
      </c>
      <c r="B5818" s="13" t="s">
        <v>8072</v>
      </c>
      <c r="C5818" s="14" t="n">
        <v>46222</v>
      </c>
      <c r="D5818" s="15" t="n">
        <v>28.21</v>
      </c>
    </row>
    <row r="5819" customFormat="false" ht="15" hidden="false" customHeight="false" outlineLevel="0" collapsed="false">
      <c r="A5819" s="13" t="s">
        <v>8073</v>
      </c>
      <c r="B5819" s="13" t="s">
        <v>6947</v>
      </c>
      <c r="C5819" s="14" t="n">
        <v>46222</v>
      </c>
      <c r="D5819" s="15" t="n">
        <v>47.57</v>
      </c>
    </row>
    <row r="5820" customFormat="false" ht="15" hidden="false" customHeight="false" outlineLevel="0" collapsed="false">
      <c r="A5820" s="13" t="s">
        <v>8074</v>
      </c>
      <c r="B5820" s="13" t="s">
        <v>5355</v>
      </c>
      <c r="C5820" s="14" t="n">
        <v>46222</v>
      </c>
      <c r="D5820" s="15" t="n">
        <v>44.71</v>
      </c>
    </row>
    <row r="5821" customFormat="false" ht="15" hidden="false" customHeight="false" outlineLevel="0" collapsed="false">
      <c r="A5821" s="13" t="s">
        <v>8075</v>
      </c>
      <c r="B5821" s="13" t="s">
        <v>8076</v>
      </c>
      <c r="C5821" s="14" t="n">
        <v>46222</v>
      </c>
      <c r="D5821" s="15" t="n">
        <v>27.51</v>
      </c>
    </row>
    <row r="5822" customFormat="false" ht="15" hidden="false" customHeight="false" outlineLevel="0" collapsed="false">
      <c r="A5822" s="13" t="s">
        <v>8077</v>
      </c>
      <c r="B5822" s="13" t="s">
        <v>7488</v>
      </c>
      <c r="C5822" s="14" t="n">
        <v>46222</v>
      </c>
      <c r="D5822" s="15" t="n">
        <v>58.42</v>
      </c>
    </row>
    <row r="5823" customFormat="false" ht="15" hidden="false" customHeight="false" outlineLevel="0" collapsed="false">
      <c r="A5823" s="13" t="s">
        <v>8078</v>
      </c>
      <c r="B5823" s="13" t="s">
        <v>8079</v>
      </c>
      <c r="C5823" s="14" t="n">
        <v>46222</v>
      </c>
      <c r="D5823" s="15" t="n">
        <v>27.31</v>
      </c>
    </row>
    <row r="5824" customFormat="false" ht="15" hidden="false" customHeight="false" outlineLevel="0" collapsed="false">
      <c r="A5824" s="13" t="s">
        <v>8080</v>
      </c>
      <c r="B5824" s="13" t="s">
        <v>8081</v>
      </c>
      <c r="C5824" s="14" t="n">
        <v>46222</v>
      </c>
      <c r="D5824" s="15" t="n">
        <v>39.5</v>
      </c>
    </row>
    <row r="5825" customFormat="false" ht="15" hidden="false" customHeight="false" outlineLevel="0" collapsed="false">
      <c r="A5825" s="13" t="s">
        <v>8082</v>
      </c>
      <c r="B5825" s="13" t="s">
        <v>3079</v>
      </c>
      <c r="C5825" s="14" t="n">
        <v>46223</v>
      </c>
      <c r="D5825" s="15" t="n">
        <v>22.06</v>
      </c>
    </row>
    <row r="5826" customFormat="false" ht="15" hidden="false" customHeight="false" outlineLevel="0" collapsed="false">
      <c r="A5826" s="13" t="s">
        <v>8083</v>
      </c>
      <c r="B5826" s="13" t="s">
        <v>970</v>
      </c>
      <c r="C5826" s="14" t="n">
        <v>46223</v>
      </c>
      <c r="D5826" s="15" t="n">
        <v>36.73</v>
      </c>
    </row>
    <row r="5827" customFormat="false" ht="15" hidden="false" customHeight="false" outlineLevel="0" collapsed="false">
      <c r="A5827" s="13" t="s">
        <v>8084</v>
      </c>
      <c r="B5827" s="13" t="s">
        <v>8085</v>
      </c>
      <c r="C5827" s="14" t="n">
        <v>46223</v>
      </c>
      <c r="D5827" s="15" t="n">
        <v>49.7</v>
      </c>
    </row>
    <row r="5828" customFormat="false" ht="15" hidden="false" customHeight="false" outlineLevel="0" collapsed="false">
      <c r="A5828" s="13" t="s">
        <v>8086</v>
      </c>
      <c r="B5828" s="13" t="s">
        <v>3683</v>
      </c>
      <c r="C5828" s="14" t="n">
        <v>46223</v>
      </c>
      <c r="D5828" s="15" t="n">
        <v>37.98</v>
      </c>
    </row>
    <row r="5829" customFormat="false" ht="15" hidden="false" customHeight="false" outlineLevel="0" collapsed="false">
      <c r="A5829" s="13" t="s">
        <v>8087</v>
      </c>
      <c r="B5829" s="13" t="s">
        <v>1116</v>
      </c>
      <c r="C5829" s="14" t="n">
        <v>46223</v>
      </c>
      <c r="D5829" s="15" t="n">
        <v>62.28</v>
      </c>
    </row>
    <row r="5830" customFormat="false" ht="15" hidden="false" customHeight="false" outlineLevel="0" collapsed="false">
      <c r="A5830" s="13" t="s">
        <v>8088</v>
      </c>
      <c r="B5830" s="13" t="s">
        <v>168</v>
      </c>
      <c r="C5830" s="14" t="n">
        <v>46223</v>
      </c>
      <c r="D5830" s="15" t="n">
        <v>58.19</v>
      </c>
    </row>
    <row r="5831" customFormat="false" ht="15" hidden="false" customHeight="false" outlineLevel="0" collapsed="false">
      <c r="A5831" s="13" t="s">
        <v>8089</v>
      </c>
      <c r="B5831" s="13" t="s">
        <v>2457</v>
      </c>
      <c r="C5831" s="14" t="n">
        <v>46223</v>
      </c>
      <c r="D5831" s="15" t="n">
        <v>31.44</v>
      </c>
    </row>
    <row r="5832" customFormat="false" ht="15" hidden="false" customHeight="false" outlineLevel="0" collapsed="false">
      <c r="A5832" s="13" t="s">
        <v>8090</v>
      </c>
      <c r="B5832" s="13" t="s">
        <v>8091</v>
      </c>
      <c r="C5832" s="14" t="n">
        <v>46224</v>
      </c>
      <c r="D5832" s="15" t="n">
        <v>38.16</v>
      </c>
    </row>
    <row r="5833" customFormat="false" ht="15" hidden="false" customHeight="false" outlineLevel="0" collapsed="false">
      <c r="A5833" s="13" t="s">
        <v>8092</v>
      </c>
      <c r="B5833" s="13" t="s">
        <v>4267</v>
      </c>
      <c r="C5833" s="14" t="n">
        <v>46224</v>
      </c>
      <c r="D5833" s="15" t="n">
        <v>39.32</v>
      </c>
    </row>
    <row r="5834" customFormat="false" ht="15" hidden="false" customHeight="false" outlineLevel="0" collapsed="false">
      <c r="A5834" s="13" t="s">
        <v>8093</v>
      </c>
      <c r="B5834" s="13" t="s">
        <v>7058</v>
      </c>
      <c r="C5834" s="14" t="n">
        <v>46224</v>
      </c>
      <c r="D5834" s="15" t="n">
        <v>41.9</v>
      </c>
    </row>
    <row r="5835" customFormat="false" ht="15" hidden="false" customHeight="false" outlineLevel="0" collapsed="false">
      <c r="A5835" s="13" t="s">
        <v>8094</v>
      </c>
      <c r="B5835" s="13" t="s">
        <v>2899</v>
      </c>
      <c r="C5835" s="14" t="n">
        <v>46224</v>
      </c>
      <c r="D5835" s="15" t="n">
        <v>50.22</v>
      </c>
    </row>
    <row r="5836" customFormat="false" ht="15" hidden="false" customHeight="false" outlineLevel="0" collapsed="false">
      <c r="A5836" s="13" t="s">
        <v>8095</v>
      </c>
      <c r="B5836" s="13" t="s">
        <v>3175</v>
      </c>
      <c r="C5836" s="14" t="n">
        <v>46224</v>
      </c>
      <c r="D5836" s="15" t="n">
        <v>27.72</v>
      </c>
    </row>
    <row r="5837" customFormat="false" ht="15" hidden="false" customHeight="false" outlineLevel="0" collapsed="false">
      <c r="A5837" s="13" t="s">
        <v>8096</v>
      </c>
      <c r="B5837" s="13" t="s">
        <v>8097</v>
      </c>
      <c r="C5837" s="14" t="n">
        <v>46224</v>
      </c>
      <c r="D5837" s="15" t="n">
        <v>48.18</v>
      </c>
    </row>
    <row r="5838" customFormat="false" ht="15" hidden="false" customHeight="false" outlineLevel="0" collapsed="false">
      <c r="A5838" s="13" t="s">
        <v>8098</v>
      </c>
      <c r="B5838" s="13" t="s">
        <v>3732</v>
      </c>
      <c r="C5838" s="14" t="n">
        <v>46224</v>
      </c>
      <c r="D5838" s="15" t="n">
        <v>46.27</v>
      </c>
    </row>
    <row r="5839" customFormat="false" ht="15" hidden="false" customHeight="false" outlineLevel="0" collapsed="false">
      <c r="A5839" s="13" t="s">
        <v>8099</v>
      </c>
      <c r="B5839" s="13" t="s">
        <v>4244</v>
      </c>
      <c r="C5839" s="14" t="n">
        <v>46224</v>
      </c>
      <c r="D5839" s="15" t="n">
        <v>39.86</v>
      </c>
    </row>
    <row r="5840" customFormat="false" ht="15" hidden="false" customHeight="false" outlineLevel="0" collapsed="false">
      <c r="A5840" s="13" t="s">
        <v>8100</v>
      </c>
      <c r="B5840" s="13" t="s">
        <v>2199</v>
      </c>
      <c r="C5840" s="14" t="n">
        <v>46224</v>
      </c>
      <c r="D5840" s="15" t="n">
        <v>48.69</v>
      </c>
    </row>
    <row r="5841" customFormat="false" ht="15" hidden="false" customHeight="false" outlineLevel="0" collapsed="false">
      <c r="A5841" s="13" t="s">
        <v>8101</v>
      </c>
      <c r="B5841" s="13" t="s">
        <v>5071</v>
      </c>
      <c r="C5841" s="14" t="n">
        <v>46224</v>
      </c>
      <c r="D5841" s="15" t="n">
        <v>33.08</v>
      </c>
    </row>
    <row r="5842" customFormat="false" ht="15" hidden="false" customHeight="false" outlineLevel="0" collapsed="false">
      <c r="A5842" s="13" t="s">
        <v>8102</v>
      </c>
      <c r="B5842" s="13" t="s">
        <v>5725</v>
      </c>
      <c r="C5842" s="14" t="n">
        <v>46224</v>
      </c>
      <c r="D5842" s="15" t="n">
        <v>44.98</v>
      </c>
    </row>
    <row r="5843" customFormat="false" ht="15" hidden="false" customHeight="false" outlineLevel="0" collapsed="false">
      <c r="A5843" s="13" t="s">
        <v>8103</v>
      </c>
      <c r="B5843" s="13" t="s">
        <v>5766</v>
      </c>
      <c r="C5843" s="14" t="n">
        <v>46224</v>
      </c>
      <c r="D5843" s="15" t="n">
        <v>23.13</v>
      </c>
    </row>
    <row r="5844" customFormat="false" ht="15" hidden="false" customHeight="false" outlineLevel="0" collapsed="false">
      <c r="A5844" s="13" t="s">
        <v>8104</v>
      </c>
      <c r="B5844" s="13" t="s">
        <v>7378</v>
      </c>
      <c r="C5844" s="14" t="n">
        <v>46224</v>
      </c>
      <c r="D5844" s="15" t="n">
        <v>32.37</v>
      </c>
    </row>
    <row r="5845" customFormat="false" ht="15" hidden="false" customHeight="false" outlineLevel="0" collapsed="false">
      <c r="A5845" s="13" t="s">
        <v>8105</v>
      </c>
      <c r="B5845" s="13" t="s">
        <v>2816</v>
      </c>
      <c r="C5845" s="14" t="n">
        <v>46224</v>
      </c>
      <c r="D5845" s="15" t="n">
        <v>27.77</v>
      </c>
    </row>
    <row r="5846" customFormat="false" ht="15" hidden="false" customHeight="false" outlineLevel="0" collapsed="false">
      <c r="A5846" s="13" t="s">
        <v>8106</v>
      </c>
      <c r="B5846" s="13" t="s">
        <v>8107</v>
      </c>
      <c r="C5846" s="14" t="n">
        <v>46224</v>
      </c>
      <c r="D5846" s="15" t="n">
        <v>30.2</v>
      </c>
    </row>
    <row r="5847" customFormat="false" ht="15" hidden="false" customHeight="false" outlineLevel="0" collapsed="false">
      <c r="A5847" s="13" t="s">
        <v>8108</v>
      </c>
      <c r="B5847" s="13" t="s">
        <v>2786</v>
      </c>
      <c r="C5847" s="14" t="n">
        <v>46224</v>
      </c>
      <c r="D5847" s="15" t="n">
        <v>48.47</v>
      </c>
    </row>
    <row r="5848" customFormat="false" ht="15" hidden="false" customHeight="false" outlineLevel="0" collapsed="false">
      <c r="A5848" s="13" t="s">
        <v>8109</v>
      </c>
      <c r="B5848" s="13" t="s">
        <v>6459</v>
      </c>
      <c r="C5848" s="14" t="n">
        <v>46224</v>
      </c>
      <c r="D5848" s="15" t="n">
        <v>36.61</v>
      </c>
    </row>
    <row r="5849" customFormat="false" ht="15" hidden="false" customHeight="false" outlineLevel="0" collapsed="false">
      <c r="A5849" s="13" t="s">
        <v>8110</v>
      </c>
      <c r="B5849" s="13" t="s">
        <v>8111</v>
      </c>
      <c r="C5849" s="14" t="n">
        <v>46225</v>
      </c>
      <c r="D5849" s="15" t="n">
        <v>27.61</v>
      </c>
    </row>
    <row r="5850" customFormat="false" ht="15" hidden="false" customHeight="false" outlineLevel="0" collapsed="false">
      <c r="A5850" s="13" t="s">
        <v>8112</v>
      </c>
      <c r="B5850" s="13" t="s">
        <v>6349</v>
      </c>
      <c r="C5850" s="14" t="n">
        <v>46225</v>
      </c>
      <c r="D5850" s="15" t="n">
        <v>51.47</v>
      </c>
    </row>
    <row r="5851" customFormat="false" ht="15" hidden="false" customHeight="false" outlineLevel="0" collapsed="false">
      <c r="A5851" s="13" t="s">
        <v>8113</v>
      </c>
      <c r="B5851" s="13" t="s">
        <v>3120</v>
      </c>
      <c r="C5851" s="14" t="n">
        <v>46225</v>
      </c>
      <c r="D5851" s="15" t="n">
        <v>28.68</v>
      </c>
    </row>
    <row r="5852" customFormat="false" ht="15" hidden="false" customHeight="false" outlineLevel="0" collapsed="false">
      <c r="A5852" s="13" t="s">
        <v>8114</v>
      </c>
      <c r="B5852" s="13" t="s">
        <v>1595</v>
      </c>
      <c r="C5852" s="14" t="n">
        <v>46225</v>
      </c>
      <c r="D5852" s="15" t="n">
        <v>41.74</v>
      </c>
    </row>
    <row r="5853" customFormat="false" ht="15" hidden="false" customHeight="false" outlineLevel="0" collapsed="false">
      <c r="A5853" s="13" t="s">
        <v>8115</v>
      </c>
      <c r="B5853" s="13" t="s">
        <v>8116</v>
      </c>
      <c r="C5853" s="14" t="n">
        <v>46225</v>
      </c>
      <c r="D5853" s="15" t="n">
        <v>58.8</v>
      </c>
    </row>
    <row r="5854" customFormat="false" ht="15" hidden="false" customHeight="false" outlineLevel="0" collapsed="false">
      <c r="A5854" s="13" t="s">
        <v>8117</v>
      </c>
      <c r="B5854" s="13" t="s">
        <v>6729</v>
      </c>
      <c r="C5854" s="14" t="n">
        <v>46225</v>
      </c>
      <c r="D5854" s="15" t="n">
        <v>49.12</v>
      </c>
    </row>
    <row r="5855" customFormat="false" ht="15" hidden="false" customHeight="false" outlineLevel="0" collapsed="false">
      <c r="A5855" s="13" t="s">
        <v>8118</v>
      </c>
      <c r="B5855" s="13" t="s">
        <v>8119</v>
      </c>
      <c r="C5855" s="14" t="n">
        <v>46225</v>
      </c>
      <c r="D5855" s="15" t="n">
        <v>12.33</v>
      </c>
    </row>
    <row r="5856" customFormat="false" ht="15" hidden="false" customHeight="false" outlineLevel="0" collapsed="false">
      <c r="A5856" s="13" t="s">
        <v>8120</v>
      </c>
      <c r="B5856" s="13" t="s">
        <v>4071</v>
      </c>
      <c r="C5856" s="14" t="n">
        <v>46225</v>
      </c>
      <c r="D5856" s="15" t="n">
        <v>32.35</v>
      </c>
    </row>
    <row r="5857" customFormat="false" ht="15" hidden="false" customHeight="false" outlineLevel="0" collapsed="false">
      <c r="A5857" s="13" t="s">
        <v>8121</v>
      </c>
      <c r="B5857" s="13" t="s">
        <v>5066</v>
      </c>
      <c r="C5857" s="14" t="n">
        <v>46225</v>
      </c>
      <c r="D5857" s="15" t="n">
        <v>40.53</v>
      </c>
    </row>
    <row r="5858" customFormat="false" ht="15" hidden="false" customHeight="false" outlineLevel="0" collapsed="false">
      <c r="A5858" s="13" t="s">
        <v>8122</v>
      </c>
      <c r="B5858" s="13" t="s">
        <v>8123</v>
      </c>
      <c r="C5858" s="14" t="n">
        <v>46225</v>
      </c>
      <c r="D5858" s="15" t="n">
        <v>28.34</v>
      </c>
    </row>
    <row r="5859" customFormat="false" ht="15" hidden="false" customHeight="false" outlineLevel="0" collapsed="false">
      <c r="A5859" s="13" t="s">
        <v>8124</v>
      </c>
      <c r="B5859" s="13" t="s">
        <v>8125</v>
      </c>
      <c r="C5859" s="14" t="n">
        <v>46226</v>
      </c>
      <c r="D5859" s="15" t="n">
        <v>30.57</v>
      </c>
    </row>
    <row r="5860" customFormat="false" ht="15" hidden="false" customHeight="false" outlineLevel="0" collapsed="false">
      <c r="A5860" s="13" t="s">
        <v>8126</v>
      </c>
      <c r="B5860" s="13" t="s">
        <v>543</v>
      </c>
      <c r="C5860" s="14" t="n">
        <v>46226</v>
      </c>
      <c r="D5860" s="15" t="n">
        <v>41.11</v>
      </c>
    </row>
    <row r="5861" customFormat="false" ht="15" hidden="false" customHeight="false" outlineLevel="0" collapsed="false">
      <c r="A5861" s="13" t="s">
        <v>8127</v>
      </c>
      <c r="B5861" s="13" t="s">
        <v>7265</v>
      </c>
      <c r="C5861" s="14" t="n">
        <v>46226</v>
      </c>
      <c r="D5861" s="15" t="n">
        <v>45.53</v>
      </c>
    </row>
    <row r="5862" customFormat="false" ht="15" hidden="false" customHeight="false" outlineLevel="0" collapsed="false">
      <c r="A5862" s="13" t="s">
        <v>8128</v>
      </c>
      <c r="B5862" s="13" t="s">
        <v>8129</v>
      </c>
      <c r="C5862" s="14" t="n">
        <v>46226</v>
      </c>
      <c r="D5862" s="15" t="n">
        <v>27.35</v>
      </c>
    </row>
    <row r="5863" customFormat="false" ht="15" hidden="false" customHeight="false" outlineLevel="0" collapsed="false">
      <c r="A5863" s="13" t="s">
        <v>8130</v>
      </c>
      <c r="B5863" s="13" t="s">
        <v>6656</v>
      </c>
      <c r="C5863" s="14" t="n">
        <v>46226</v>
      </c>
      <c r="D5863" s="15" t="n">
        <v>25.89</v>
      </c>
    </row>
    <row r="5864" customFormat="false" ht="15" hidden="false" customHeight="false" outlineLevel="0" collapsed="false">
      <c r="A5864" s="13" t="s">
        <v>8131</v>
      </c>
      <c r="B5864" s="13" t="s">
        <v>6454</v>
      </c>
      <c r="C5864" s="14" t="n">
        <v>46226</v>
      </c>
      <c r="D5864" s="15" t="n">
        <v>79.33</v>
      </c>
    </row>
    <row r="5865" customFormat="false" ht="15" hidden="false" customHeight="false" outlineLevel="0" collapsed="false">
      <c r="A5865" s="13" t="s">
        <v>8132</v>
      </c>
      <c r="B5865" s="13" t="s">
        <v>8133</v>
      </c>
      <c r="C5865" s="14" t="n">
        <v>46226</v>
      </c>
      <c r="D5865" s="15" t="n">
        <v>35.7</v>
      </c>
    </row>
    <row r="5866" customFormat="false" ht="15" hidden="false" customHeight="false" outlineLevel="0" collapsed="false">
      <c r="A5866" s="13" t="s">
        <v>8134</v>
      </c>
      <c r="B5866" s="13" t="s">
        <v>3739</v>
      </c>
      <c r="C5866" s="14" t="n">
        <v>46226</v>
      </c>
      <c r="D5866" s="15" t="n">
        <v>41.65</v>
      </c>
    </row>
    <row r="5867" customFormat="false" ht="15" hidden="false" customHeight="false" outlineLevel="0" collapsed="false">
      <c r="A5867" s="13" t="s">
        <v>8135</v>
      </c>
      <c r="B5867" s="13" t="s">
        <v>5904</v>
      </c>
      <c r="C5867" s="14" t="n">
        <v>46226</v>
      </c>
      <c r="D5867" s="15" t="n">
        <v>25.8</v>
      </c>
    </row>
    <row r="5868" customFormat="false" ht="15" hidden="false" customHeight="false" outlineLevel="0" collapsed="false">
      <c r="A5868" s="13" t="s">
        <v>8136</v>
      </c>
      <c r="B5868" s="13" t="s">
        <v>5010</v>
      </c>
      <c r="C5868" s="14" t="n">
        <v>46227</v>
      </c>
      <c r="D5868" s="15" t="n">
        <v>48.8</v>
      </c>
    </row>
    <row r="5869" customFormat="false" ht="15" hidden="false" customHeight="false" outlineLevel="0" collapsed="false">
      <c r="A5869" s="13" t="s">
        <v>8137</v>
      </c>
      <c r="B5869" s="13" t="s">
        <v>565</v>
      </c>
      <c r="C5869" s="14" t="n">
        <v>46227</v>
      </c>
      <c r="D5869" s="15" t="n">
        <v>79.64</v>
      </c>
    </row>
    <row r="5870" customFormat="false" ht="15" hidden="false" customHeight="false" outlineLevel="0" collapsed="false">
      <c r="A5870" s="13" t="s">
        <v>8138</v>
      </c>
      <c r="B5870" s="13" t="s">
        <v>5663</v>
      </c>
      <c r="C5870" s="14" t="n">
        <v>46228</v>
      </c>
      <c r="D5870" s="15" t="n">
        <v>39.41</v>
      </c>
    </row>
    <row r="5871" customFormat="false" ht="15" hidden="false" customHeight="false" outlineLevel="0" collapsed="false">
      <c r="A5871" s="13" t="s">
        <v>8139</v>
      </c>
      <c r="B5871" s="13" t="s">
        <v>5018</v>
      </c>
      <c r="C5871" s="14" t="n">
        <v>46228</v>
      </c>
      <c r="D5871" s="15" t="n">
        <v>36.4</v>
      </c>
    </row>
    <row r="5872" customFormat="false" ht="15" hidden="false" customHeight="false" outlineLevel="0" collapsed="false">
      <c r="A5872" s="13" t="s">
        <v>8140</v>
      </c>
      <c r="B5872" s="13" t="s">
        <v>6465</v>
      </c>
      <c r="C5872" s="14" t="n">
        <v>46228</v>
      </c>
      <c r="D5872" s="15" t="n">
        <v>32.77</v>
      </c>
    </row>
    <row r="5873" customFormat="false" ht="15" hidden="false" customHeight="false" outlineLevel="0" collapsed="false">
      <c r="A5873" s="13" t="s">
        <v>8141</v>
      </c>
      <c r="B5873" s="13" t="s">
        <v>6616</v>
      </c>
      <c r="C5873" s="14" t="n">
        <v>46228</v>
      </c>
      <c r="D5873" s="15" t="n">
        <v>36.91</v>
      </c>
    </row>
    <row r="5874" customFormat="false" ht="15" hidden="false" customHeight="false" outlineLevel="0" collapsed="false">
      <c r="A5874" s="13" t="s">
        <v>8142</v>
      </c>
      <c r="B5874" s="13" t="s">
        <v>8143</v>
      </c>
      <c r="C5874" s="14" t="n">
        <v>46228</v>
      </c>
      <c r="D5874" s="15" t="n">
        <v>27.96</v>
      </c>
    </row>
    <row r="5875" customFormat="false" ht="15" hidden="false" customHeight="false" outlineLevel="0" collapsed="false">
      <c r="A5875" s="13" t="s">
        <v>8144</v>
      </c>
      <c r="B5875" s="13" t="s">
        <v>1027</v>
      </c>
      <c r="C5875" s="14" t="n">
        <v>46228</v>
      </c>
      <c r="D5875" s="15" t="n">
        <v>33.35</v>
      </c>
    </row>
    <row r="5876" customFormat="false" ht="15" hidden="false" customHeight="false" outlineLevel="0" collapsed="false">
      <c r="A5876" s="13" t="s">
        <v>8145</v>
      </c>
      <c r="B5876" s="13" t="s">
        <v>3190</v>
      </c>
      <c r="C5876" s="14" t="n">
        <v>46228</v>
      </c>
      <c r="D5876" s="15" t="n">
        <v>43.37</v>
      </c>
    </row>
    <row r="5877" customFormat="false" ht="15" hidden="false" customHeight="false" outlineLevel="0" collapsed="false">
      <c r="A5877" s="13" t="s">
        <v>8146</v>
      </c>
      <c r="B5877" s="13" t="s">
        <v>6377</v>
      </c>
      <c r="C5877" s="14" t="n">
        <v>46228</v>
      </c>
      <c r="D5877" s="15" t="n">
        <v>39.11</v>
      </c>
    </row>
    <row r="5878" customFormat="false" ht="15" hidden="false" customHeight="false" outlineLevel="0" collapsed="false">
      <c r="A5878" s="13" t="s">
        <v>8147</v>
      </c>
      <c r="B5878" s="13" t="s">
        <v>1727</v>
      </c>
      <c r="C5878" s="14" t="n">
        <v>46229</v>
      </c>
      <c r="D5878" s="15" t="n">
        <v>16.77</v>
      </c>
    </row>
    <row r="5879" customFormat="false" ht="15" hidden="false" customHeight="false" outlineLevel="0" collapsed="false">
      <c r="A5879" s="13" t="s">
        <v>8148</v>
      </c>
      <c r="B5879" s="13" t="s">
        <v>198</v>
      </c>
      <c r="C5879" s="14" t="n">
        <v>46229</v>
      </c>
      <c r="D5879" s="15" t="n">
        <v>31.86</v>
      </c>
    </row>
    <row r="5880" customFormat="false" ht="15" hidden="false" customHeight="false" outlineLevel="0" collapsed="false">
      <c r="A5880" s="13" t="s">
        <v>8149</v>
      </c>
      <c r="B5880" s="13" t="s">
        <v>1892</v>
      </c>
      <c r="C5880" s="14" t="n">
        <v>46229</v>
      </c>
      <c r="D5880" s="15" t="n">
        <v>35.92</v>
      </c>
    </row>
    <row r="5881" customFormat="false" ht="15" hidden="false" customHeight="false" outlineLevel="0" collapsed="false">
      <c r="A5881" s="13" t="s">
        <v>8150</v>
      </c>
      <c r="B5881" s="13" t="s">
        <v>5587</v>
      </c>
      <c r="C5881" s="14" t="n">
        <v>46229</v>
      </c>
      <c r="D5881" s="15" t="n">
        <v>18.17</v>
      </c>
    </row>
    <row r="5882" customFormat="false" ht="15" hidden="false" customHeight="false" outlineLevel="0" collapsed="false">
      <c r="A5882" s="13" t="s">
        <v>8151</v>
      </c>
      <c r="B5882" s="13" t="s">
        <v>1038</v>
      </c>
      <c r="C5882" s="14" t="n">
        <v>46229</v>
      </c>
      <c r="D5882" s="15" t="n">
        <v>38.36</v>
      </c>
    </row>
    <row r="5883" customFormat="false" ht="15" hidden="false" customHeight="false" outlineLevel="0" collapsed="false">
      <c r="A5883" s="13" t="s">
        <v>8152</v>
      </c>
      <c r="B5883" s="13" t="s">
        <v>5751</v>
      </c>
      <c r="C5883" s="14" t="n">
        <v>46229</v>
      </c>
      <c r="D5883" s="15" t="n">
        <v>51.21</v>
      </c>
    </row>
    <row r="5884" customFormat="false" ht="15" hidden="false" customHeight="false" outlineLevel="0" collapsed="false">
      <c r="A5884" s="13" t="s">
        <v>8153</v>
      </c>
      <c r="B5884" s="13" t="s">
        <v>1645</v>
      </c>
      <c r="C5884" s="14" t="n">
        <v>46229</v>
      </c>
      <c r="D5884" s="15" t="n">
        <v>50.5</v>
      </c>
    </row>
    <row r="5885" customFormat="false" ht="15" hidden="false" customHeight="false" outlineLevel="0" collapsed="false">
      <c r="A5885" s="13" t="s">
        <v>8154</v>
      </c>
      <c r="B5885" s="13" t="s">
        <v>8155</v>
      </c>
      <c r="C5885" s="14" t="n">
        <v>46229</v>
      </c>
      <c r="D5885" s="15" t="n">
        <v>49.99</v>
      </c>
    </row>
    <row r="5886" customFormat="false" ht="15" hidden="false" customHeight="false" outlineLevel="0" collapsed="false">
      <c r="A5886" s="13" t="s">
        <v>8156</v>
      </c>
      <c r="B5886" s="13" t="s">
        <v>6227</v>
      </c>
      <c r="C5886" s="14" t="n">
        <v>46229</v>
      </c>
      <c r="D5886" s="15" t="n">
        <v>40.29</v>
      </c>
    </row>
    <row r="5887" customFormat="false" ht="15" hidden="false" customHeight="false" outlineLevel="0" collapsed="false">
      <c r="A5887" s="13" t="s">
        <v>8157</v>
      </c>
      <c r="B5887" s="13" t="s">
        <v>277</v>
      </c>
      <c r="C5887" s="14" t="n">
        <v>46229</v>
      </c>
      <c r="D5887" s="15" t="n">
        <v>27.74</v>
      </c>
    </row>
    <row r="5888" customFormat="false" ht="15" hidden="false" customHeight="false" outlineLevel="0" collapsed="false">
      <c r="A5888" s="13" t="s">
        <v>8158</v>
      </c>
      <c r="B5888" s="13" t="s">
        <v>1867</v>
      </c>
      <c r="C5888" s="14" t="n">
        <v>46229</v>
      </c>
      <c r="D5888" s="15" t="n">
        <v>34.81</v>
      </c>
    </row>
    <row r="5889" customFormat="false" ht="15" hidden="false" customHeight="false" outlineLevel="0" collapsed="false">
      <c r="A5889" s="13" t="s">
        <v>8159</v>
      </c>
      <c r="B5889" s="13" t="s">
        <v>2546</v>
      </c>
      <c r="C5889" s="14" t="n">
        <v>46229</v>
      </c>
      <c r="D5889" s="15" t="n">
        <v>24.15</v>
      </c>
    </row>
    <row r="5890" customFormat="false" ht="15" hidden="false" customHeight="false" outlineLevel="0" collapsed="false">
      <c r="A5890" s="13" t="s">
        <v>8160</v>
      </c>
      <c r="B5890" s="13" t="s">
        <v>3615</v>
      </c>
      <c r="C5890" s="14" t="n">
        <v>46229</v>
      </c>
      <c r="D5890" s="15" t="n">
        <v>45.76</v>
      </c>
    </row>
    <row r="5891" customFormat="false" ht="15" hidden="false" customHeight="false" outlineLevel="0" collapsed="false">
      <c r="A5891" s="13" t="s">
        <v>8161</v>
      </c>
      <c r="B5891" s="13" t="s">
        <v>5703</v>
      </c>
      <c r="C5891" s="14" t="n">
        <v>46230</v>
      </c>
      <c r="D5891" s="15" t="n">
        <v>64.4</v>
      </c>
    </row>
    <row r="5892" customFormat="false" ht="15" hidden="false" customHeight="false" outlineLevel="0" collapsed="false">
      <c r="A5892" s="13" t="s">
        <v>8162</v>
      </c>
      <c r="B5892" s="13" t="s">
        <v>835</v>
      </c>
      <c r="C5892" s="14" t="n">
        <v>46230</v>
      </c>
      <c r="D5892" s="15" t="n">
        <v>54.37</v>
      </c>
    </row>
    <row r="5893" customFormat="false" ht="15" hidden="false" customHeight="false" outlineLevel="0" collapsed="false">
      <c r="A5893" s="13" t="s">
        <v>8163</v>
      </c>
      <c r="B5893" s="13" t="s">
        <v>2501</v>
      </c>
      <c r="C5893" s="14" t="n">
        <v>46230</v>
      </c>
      <c r="D5893" s="15" t="n">
        <v>37.92</v>
      </c>
    </row>
    <row r="5894" customFormat="false" ht="15" hidden="false" customHeight="false" outlineLevel="0" collapsed="false">
      <c r="A5894" s="13" t="s">
        <v>8164</v>
      </c>
      <c r="B5894" s="13" t="s">
        <v>6421</v>
      </c>
      <c r="C5894" s="14" t="n">
        <v>46230</v>
      </c>
      <c r="D5894" s="15" t="n">
        <v>50.37</v>
      </c>
    </row>
    <row r="5895" customFormat="false" ht="15" hidden="false" customHeight="false" outlineLevel="0" collapsed="false">
      <c r="A5895" s="13" t="s">
        <v>8165</v>
      </c>
      <c r="B5895" s="13" t="s">
        <v>3999</v>
      </c>
      <c r="C5895" s="14" t="n">
        <v>46230</v>
      </c>
      <c r="D5895" s="15" t="n">
        <v>53.71</v>
      </c>
    </row>
    <row r="5896" customFormat="false" ht="15" hidden="false" customHeight="false" outlineLevel="0" collapsed="false">
      <c r="A5896" s="13" t="s">
        <v>8166</v>
      </c>
      <c r="B5896" s="13" t="s">
        <v>8167</v>
      </c>
      <c r="C5896" s="14" t="n">
        <v>46230</v>
      </c>
      <c r="D5896" s="15" t="n">
        <v>35.7</v>
      </c>
    </row>
    <row r="5897" customFormat="false" ht="15" hidden="false" customHeight="false" outlineLevel="0" collapsed="false">
      <c r="A5897" s="13" t="s">
        <v>8168</v>
      </c>
      <c r="B5897" s="13" t="s">
        <v>8169</v>
      </c>
      <c r="C5897" s="14" t="n">
        <v>46230</v>
      </c>
      <c r="D5897" s="15" t="n">
        <v>50.89</v>
      </c>
    </row>
    <row r="5898" customFormat="false" ht="15" hidden="false" customHeight="false" outlineLevel="0" collapsed="false">
      <c r="A5898" s="13" t="s">
        <v>8170</v>
      </c>
      <c r="B5898" s="13" t="s">
        <v>1232</v>
      </c>
      <c r="C5898" s="14" t="n">
        <v>46230</v>
      </c>
      <c r="D5898" s="15" t="n">
        <v>37.87</v>
      </c>
    </row>
    <row r="5899" customFormat="false" ht="15" hidden="false" customHeight="false" outlineLevel="0" collapsed="false">
      <c r="A5899" s="13" t="s">
        <v>8171</v>
      </c>
      <c r="B5899" s="13" t="s">
        <v>3445</v>
      </c>
      <c r="C5899" s="14" t="n">
        <v>46231</v>
      </c>
      <c r="D5899" s="15" t="n">
        <v>40.6</v>
      </c>
    </row>
    <row r="5900" customFormat="false" ht="15" hidden="false" customHeight="false" outlineLevel="0" collapsed="false">
      <c r="A5900" s="13" t="s">
        <v>8172</v>
      </c>
      <c r="B5900" s="13" t="s">
        <v>2478</v>
      </c>
      <c r="C5900" s="14" t="n">
        <v>46231</v>
      </c>
      <c r="D5900" s="15" t="n">
        <v>64.74</v>
      </c>
    </row>
    <row r="5901" customFormat="false" ht="15" hidden="false" customHeight="false" outlineLevel="0" collapsed="false">
      <c r="A5901" s="13" t="s">
        <v>8173</v>
      </c>
      <c r="B5901" s="13" t="s">
        <v>8174</v>
      </c>
      <c r="C5901" s="14" t="n">
        <v>46231</v>
      </c>
      <c r="D5901" s="15" t="n">
        <v>19.66</v>
      </c>
    </row>
    <row r="5902" customFormat="false" ht="15" hidden="false" customHeight="false" outlineLevel="0" collapsed="false">
      <c r="A5902" s="13" t="s">
        <v>8175</v>
      </c>
      <c r="B5902" s="13" t="s">
        <v>8176</v>
      </c>
      <c r="C5902" s="14" t="n">
        <v>46231</v>
      </c>
      <c r="D5902" s="15" t="n">
        <v>31.41</v>
      </c>
    </row>
    <row r="5903" customFormat="false" ht="15" hidden="false" customHeight="false" outlineLevel="0" collapsed="false">
      <c r="A5903" s="13" t="s">
        <v>8177</v>
      </c>
      <c r="B5903" s="13" t="s">
        <v>3420</v>
      </c>
      <c r="C5903" s="14" t="n">
        <v>46231</v>
      </c>
      <c r="D5903" s="15" t="n">
        <v>35.44</v>
      </c>
    </row>
    <row r="5904" customFormat="false" ht="15" hidden="false" customHeight="false" outlineLevel="0" collapsed="false">
      <c r="A5904" s="13" t="s">
        <v>8178</v>
      </c>
      <c r="B5904" s="13" t="s">
        <v>8179</v>
      </c>
      <c r="C5904" s="14" t="n">
        <v>46231</v>
      </c>
      <c r="D5904" s="15" t="n">
        <v>13.04</v>
      </c>
    </row>
    <row r="5905" customFormat="false" ht="15" hidden="false" customHeight="false" outlineLevel="0" collapsed="false">
      <c r="A5905" s="13" t="s">
        <v>8180</v>
      </c>
      <c r="B5905" s="13" t="s">
        <v>5471</v>
      </c>
      <c r="C5905" s="14" t="n">
        <v>46231</v>
      </c>
      <c r="D5905" s="15" t="n">
        <v>29</v>
      </c>
    </row>
    <row r="5906" customFormat="false" ht="15" hidden="false" customHeight="false" outlineLevel="0" collapsed="false">
      <c r="A5906" s="13" t="s">
        <v>8181</v>
      </c>
      <c r="B5906" s="13" t="s">
        <v>8182</v>
      </c>
      <c r="C5906" s="14" t="n">
        <v>46231</v>
      </c>
      <c r="D5906" s="15" t="n">
        <v>16.89</v>
      </c>
    </row>
    <row r="5907" customFormat="false" ht="15" hidden="false" customHeight="false" outlineLevel="0" collapsed="false">
      <c r="A5907" s="13" t="s">
        <v>8183</v>
      </c>
      <c r="B5907" s="13" t="s">
        <v>5201</v>
      </c>
      <c r="C5907" s="14" t="n">
        <v>46231</v>
      </c>
      <c r="D5907" s="15" t="n">
        <v>59.3</v>
      </c>
    </row>
    <row r="5908" customFormat="false" ht="15" hidden="false" customHeight="false" outlineLevel="0" collapsed="false">
      <c r="A5908" s="13" t="s">
        <v>8184</v>
      </c>
      <c r="B5908" s="13" t="s">
        <v>116</v>
      </c>
      <c r="C5908" s="14" t="n">
        <v>46231</v>
      </c>
      <c r="D5908" s="15" t="n">
        <v>58.56</v>
      </c>
    </row>
    <row r="5909" customFormat="false" ht="15" hidden="false" customHeight="false" outlineLevel="0" collapsed="false">
      <c r="A5909" s="13" t="s">
        <v>8185</v>
      </c>
      <c r="B5909" s="13" t="s">
        <v>8186</v>
      </c>
      <c r="C5909" s="14" t="n">
        <v>46231</v>
      </c>
      <c r="D5909" s="15" t="n">
        <v>33.75</v>
      </c>
    </row>
    <row r="5910" customFormat="false" ht="15" hidden="false" customHeight="false" outlineLevel="0" collapsed="false">
      <c r="A5910" s="13" t="s">
        <v>8187</v>
      </c>
      <c r="B5910" s="13" t="s">
        <v>8188</v>
      </c>
      <c r="C5910" s="14" t="n">
        <v>46232</v>
      </c>
      <c r="D5910" s="15" t="n">
        <v>31.36</v>
      </c>
    </row>
    <row r="5911" customFormat="false" ht="15" hidden="false" customHeight="false" outlineLevel="0" collapsed="false">
      <c r="A5911" s="13" t="s">
        <v>8189</v>
      </c>
      <c r="B5911" s="13" t="s">
        <v>3634</v>
      </c>
      <c r="C5911" s="14" t="n">
        <v>46232</v>
      </c>
      <c r="D5911" s="15" t="n">
        <v>22.52</v>
      </c>
    </row>
    <row r="5912" customFormat="false" ht="15" hidden="false" customHeight="false" outlineLevel="0" collapsed="false">
      <c r="A5912" s="13" t="s">
        <v>8190</v>
      </c>
      <c r="B5912" s="13" t="s">
        <v>3106</v>
      </c>
      <c r="C5912" s="14" t="n">
        <v>46232</v>
      </c>
      <c r="D5912" s="15" t="n">
        <v>59.66</v>
      </c>
    </row>
    <row r="5913" customFormat="false" ht="15" hidden="false" customHeight="false" outlineLevel="0" collapsed="false">
      <c r="A5913" s="13" t="s">
        <v>8191</v>
      </c>
      <c r="B5913" s="13" t="s">
        <v>8192</v>
      </c>
      <c r="C5913" s="14" t="n">
        <v>46232</v>
      </c>
      <c r="D5913" s="15" t="n">
        <v>64.21</v>
      </c>
    </row>
    <row r="5914" customFormat="false" ht="15" hidden="false" customHeight="false" outlineLevel="0" collapsed="false">
      <c r="A5914" s="13" t="s">
        <v>8193</v>
      </c>
      <c r="B5914" s="13" t="s">
        <v>8194</v>
      </c>
      <c r="C5914" s="14" t="n">
        <v>46232</v>
      </c>
      <c r="D5914" s="15" t="n">
        <v>19.98</v>
      </c>
    </row>
    <row r="5915" customFormat="false" ht="15" hidden="false" customHeight="false" outlineLevel="0" collapsed="false">
      <c r="A5915" s="13" t="s">
        <v>8195</v>
      </c>
      <c r="B5915" s="13" t="s">
        <v>6153</v>
      </c>
      <c r="C5915" s="14" t="n">
        <v>46232</v>
      </c>
      <c r="D5915" s="15" t="n">
        <v>37.3</v>
      </c>
    </row>
    <row r="5916" customFormat="false" ht="15" hidden="false" customHeight="false" outlineLevel="0" collapsed="false">
      <c r="A5916" s="13" t="s">
        <v>8196</v>
      </c>
      <c r="B5916" s="13" t="s">
        <v>519</v>
      </c>
      <c r="C5916" s="14" t="n">
        <v>46232</v>
      </c>
      <c r="D5916" s="15" t="n">
        <v>35.26</v>
      </c>
    </row>
    <row r="5917" customFormat="false" ht="15" hidden="false" customHeight="false" outlineLevel="0" collapsed="false">
      <c r="A5917" s="13" t="s">
        <v>8197</v>
      </c>
      <c r="B5917" s="13" t="s">
        <v>8198</v>
      </c>
      <c r="C5917" s="14" t="n">
        <v>46232</v>
      </c>
      <c r="D5917" s="15" t="n">
        <v>31.69</v>
      </c>
    </row>
    <row r="5918" customFormat="false" ht="15" hidden="false" customHeight="false" outlineLevel="0" collapsed="false">
      <c r="A5918" s="13" t="s">
        <v>8199</v>
      </c>
      <c r="B5918" s="13" t="s">
        <v>2916</v>
      </c>
      <c r="C5918" s="14" t="n">
        <v>46232</v>
      </c>
      <c r="D5918" s="15" t="n">
        <v>34.55</v>
      </c>
    </row>
    <row r="5919" customFormat="false" ht="15" hidden="false" customHeight="false" outlineLevel="0" collapsed="false">
      <c r="A5919" s="13" t="s">
        <v>8200</v>
      </c>
      <c r="B5919" s="13" t="s">
        <v>6184</v>
      </c>
      <c r="C5919" s="14" t="n">
        <v>46233</v>
      </c>
      <c r="D5919" s="15" t="n">
        <v>41.44</v>
      </c>
    </row>
    <row r="5920" customFormat="false" ht="15" hidden="false" customHeight="false" outlineLevel="0" collapsed="false">
      <c r="A5920" s="13" t="s">
        <v>8201</v>
      </c>
      <c r="B5920" s="13" t="s">
        <v>1479</v>
      </c>
      <c r="C5920" s="14" t="n">
        <v>46233</v>
      </c>
      <c r="D5920" s="15" t="n">
        <v>71.51</v>
      </c>
    </row>
    <row r="5921" customFormat="false" ht="15" hidden="false" customHeight="false" outlineLevel="0" collapsed="false">
      <c r="A5921" s="13" t="s">
        <v>8202</v>
      </c>
      <c r="B5921" s="13" t="s">
        <v>7207</v>
      </c>
      <c r="C5921" s="14" t="n">
        <v>46233</v>
      </c>
      <c r="D5921" s="15" t="n">
        <v>71.16</v>
      </c>
    </row>
    <row r="5922" customFormat="false" ht="15" hidden="false" customHeight="false" outlineLevel="0" collapsed="false">
      <c r="A5922" s="13" t="s">
        <v>8203</v>
      </c>
      <c r="B5922" s="13" t="s">
        <v>8204</v>
      </c>
      <c r="C5922" s="14" t="n">
        <v>46233</v>
      </c>
      <c r="D5922" s="15" t="n">
        <v>40.31</v>
      </c>
    </row>
    <row r="5923" customFormat="false" ht="15" hidden="false" customHeight="false" outlineLevel="0" collapsed="false">
      <c r="A5923" s="13" t="s">
        <v>8205</v>
      </c>
      <c r="B5923" s="13" t="s">
        <v>2215</v>
      </c>
      <c r="C5923" s="14" t="n">
        <v>46233</v>
      </c>
      <c r="D5923" s="15" t="n">
        <v>75.85</v>
      </c>
    </row>
    <row r="5924" customFormat="false" ht="15" hidden="false" customHeight="false" outlineLevel="0" collapsed="false">
      <c r="A5924" s="13" t="s">
        <v>8206</v>
      </c>
      <c r="B5924" s="13" t="s">
        <v>3246</v>
      </c>
      <c r="C5924" s="14" t="n">
        <v>46233</v>
      </c>
      <c r="D5924" s="15" t="n">
        <v>55.32</v>
      </c>
    </row>
    <row r="5925" customFormat="false" ht="15" hidden="false" customHeight="false" outlineLevel="0" collapsed="false">
      <c r="A5925" s="13" t="s">
        <v>8207</v>
      </c>
      <c r="B5925" s="13" t="s">
        <v>8208</v>
      </c>
      <c r="C5925" s="14" t="n">
        <v>46233</v>
      </c>
      <c r="D5925" s="15" t="n">
        <v>32.8</v>
      </c>
    </row>
    <row r="5926" customFormat="false" ht="15" hidden="false" customHeight="false" outlineLevel="0" collapsed="false">
      <c r="A5926" s="13" t="s">
        <v>8209</v>
      </c>
      <c r="B5926" s="13" t="s">
        <v>3450</v>
      </c>
      <c r="C5926" s="14" t="n">
        <v>46233</v>
      </c>
      <c r="D5926" s="15" t="n">
        <v>50.92</v>
      </c>
    </row>
    <row r="5927" customFormat="false" ht="15" hidden="false" customHeight="false" outlineLevel="0" collapsed="false">
      <c r="A5927" s="13" t="s">
        <v>8210</v>
      </c>
      <c r="B5927" s="13" t="s">
        <v>1539</v>
      </c>
      <c r="C5927" s="14" t="n">
        <v>46233</v>
      </c>
      <c r="D5927" s="15" t="n">
        <v>45.93</v>
      </c>
    </row>
    <row r="5928" customFormat="false" ht="15" hidden="false" customHeight="false" outlineLevel="0" collapsed="false">
      <c r="A5928" s="13" t="s">
        <v>8211</v>
      </c>
      <c r="B5928" s="13" t="s">
        <v>8212</v>
      </c>
      <c r="C5928" s="14" t="n">
        <v>46233</v>
      </c>
      <c r="D5928" s="15" t="n">
        <v>38.99</v>
      </c>
    </row>
    <row r="5929" customFormat="false" ht="15" hidden="false" customHeight="false" outlineLevel="0" collapsed="false">
      <c r="A5929" s="13" t="s">
        <v>8213</v>
      </c>
      <c r="B5929" s="13" t="s">
        <v>4711</v>
      </c>
      <c r="C5929" s="14" t="n">
        <v>46234</v>
      </c>
      <c r="D5929" s="15" t="n">
        <v>44.85</v>
      </c>
    </row>
    <row r="5930" customFormat="false" ht="15" hidden="false" customHeight="false" outlineLevel="0" collapsed="false">
      <c r="A5930" s="13" t="s">
        <v>8214</v>
      </c>
      <c r="B5930" s="13" t="s">
        <v>3968</v>
      </c>
      <c r="C5930" s="14" t="n">
        <v>46234</v>
      </c>
      <c r="D5930" s="15" t="n">
        <v>67.02</v>
      </c>
    </row>
    <row r="5931" customFormat="false" ht="15" hidden="false" customHeight="false" outlineLevel="0" collapsed="false">
      <c r="A5931" s="13" t="s">
        <v>8215</v>
      </c>
      <c r="B5931" s="13" t="s">
        <v>8216</v>
      </c>
      <c r="C5931" s="14" t="n">
        <v>46234</v>
      </c>
      <c r="D5931" s="15" t="n">
        <v>45.35</v>
      </c>
    </row>
    <row r="5932" customFormat="false" ht="15" hidden="false" customHeight="false" outlineLevel="0" collapsed="false">
      <c r="A5932" s="13" t="s">
        <v>8217</v>
      </c>
      <c r="B5932" s="13" t="s">
        <v>174</v>
      </c>
      <c r="C5932" s="14" t="n">
        <v>46234</v>
      </c>
      <c r="D5932" s="15" t="n">
        <v>55.29</v>
      </c>
    </row>
    <row r="5933" customFormat="false" ht="15" hidden="false" customHeight="false" outlineLevel="0" collapsed="false">
      <c r="A5933" s="13" t="s">
        <v>8218</v>
      </c>
      <c r="B5933" s="13" t="s">
        <v>2199</v>
      </c>
      <c r="C5933" s="14" t="n">
        <v>46234</v>
      </c>
      <c r="D5933" s="15" t="n">
        <v>32.07</v>
      </c>
    </row>
    <row r="5934" customFormat="false" ht="15" hidden="false" customHeight="false" outlineLevel="0" collapsed="false">
      <c r="A5934" s="13" t="s">
        <v>8219</v>
      </c>
      <c r="B5934" s="13" t="s">
        <v>8220</v>
      </c>
      <c r="C5934" s="14" t="n">
        <v>46234</v>
      </c>
      <c r="D5934" s="15" t="n">
        <v>34.38</v>
      </c>
    </row>
    <row r="5935" customFormat="false" ht="15" hidden="false" customHeight="false" outlineLevel="0" collapsed="false">
      <c r="A5935" s="13" t="s">
        <v>8221</v>
      </c>
      <c r="B5935" s="13" t="s">
        <v>8222</v>
      </c>
      <c r="C5935" s="14" t="n">
        <v>46234</v>
      </c>
      <c r="D5935" s="15" t="n">
        <v>26.28</v>
      </c>
    </row>
    <row r="5936" customFormat="false" ht="15" hidden="false" customHeight="false" outlineLevel="0" collapsed="false">
      <c r="A5936" s="13" t="s">
        <v>8223</v>
      </c>
      <c r="B5936" s="13" t="s">
        <v>2059</v>
      </c>
      <c r="C5936" s="14" t="n">
        <v>46234</v>
      </c>
      <c r="D5936" s="15" t="n">
        <v>34.11</v>
      </c>
    </row>
    <row r="5937" customFormat="false" ht="15" hidden="false" customHeight="false" outlineLevel="0" collapsed="false">
      <c r="A5937" s="13" t="s">
        <v>8224</v>
      </c>
      <c r="B5937" s="13" t="s">
        <v>6121</v>
      </c>
      <c r="C5937" s="14" t="n">
        <v>46234</v>
      </c>
      <c r="D5937" s="15" t="n">
        <v>25.91</v>
      </c>
    </row>
    <row r="5938" customFormat="false" ht="15" hidden="false" customHeight="false" outlineLevel="0" collapsed="false">
      <c r="A5938" s="13" t="s">
        <v>8225</v>
      </c>
      <c r="B5938" s="13" t="s">
        <v>8226</v>
      </c>
      <c r="C5938" s="14" t="n">
        <v>46235</v>
      </c>
      <c r="D5938" s="15" t="n">
        <v>52.23</v>
      </c>
    </row>
    <row r="5939" customFormat="false" ht="15" hidden="false" customHeight="false" outlineLevel="0" collapsed="false">
      <c r="A5939" s="13" t="s">
        <v>8227</v>
      </c>
      <c r="B5939" s="13" t="s">
        <v>6827</v>
      </c>
      <c r="C5939" s="14" t="n">
        <v>46235</v>
      </c>
      <c r="D5939" s="15" t="n">
        <v>48.23</v>
      </c>
    </row>
    <row r="5940" customFormat="false" ht="15" hidden="false" customHeight="false" outlineLevel="0" collapsed="false">
      <c r="A5940" s="13" t="s">
        <v>8228</v>
      </c>
      <c r="B5940" s="13" t="s">
        <v>3486</v>
      </c>
      <c r="C5940" s="14" t="n">
        <v>46235</v>
      </c>
      <c r="D5940" s="15" t="n">
        <v>28.71</v>
      </c>
    </row>
    <row r="5941" customFormat="false" ht="15" hidden="false" customHeight="false" outlineLevel="0" collapsed="false">
      <c r="A5941" s="13" t="s">
        <v>8229</v>
      </c>
      <c r="B5941" s="13" t="s">
        <v>52</v>
      </c>
      <c r="C5941" s="14" t="n">
        <v>46235</v>
      </c>
      <c r="D5941" s="15" t="n">
        <v>30.09</v>
      </c>
    </row>
    <row r="5942" customFormat="false" ht="15" hidden="false" customHeight="false" outlineLevel="0" collapsed="false">
      <c r="A5942" s="13" t="s">
        <v>8230</v>
      </c>
      <c r="B5942" s="13" t="s">
        <v>452</v>
      </c>
      <c r="C5942" s="14" t="n">
        <v>46235</v>
      </c>
      <c r="D5942" s="15" t="n">
        <v>63.81</v>
      </c>
    </row>
    <row r="5943" customFormat="false" ht="15" hidden="false" customHeight="false" outlineLevel="0" collapsed="false">
      <c r="A5943" s="13" t="s">
        <v>8231</v>
      </c>
      <c r="B5943" s="13" t="s">
        <v>8232</v>
      </c>
      <c r="C5943" s="14" t="n">
        <v>46236</v>
      </c>
      <c r="D5943" s="15" t="n">
        <v>21.64</v>
      </c>
    </row>
    <row r="5944" customFormat="false" ht="15" hidden="false" customHeight="false" outlineLevel="0" collapsed="false">
      <c r="A5944" s="13" t="s">
        <v>8233</v>
      </c>
      <c r="B5944" s="13" t="s">
        <v>824</v>
      </c>
      <c r="C5944" s="14" t="n">
        <v>46236</v>
      </c>
      <c r="D5944" s="15" t="n">
        <v>40.02</v>
      </c>
    </row>
    <row r="5945" customFormat="false" ht="15" hidden="false" customHeight="false" outlineLevel="0" collapsed="false">
      <c r="A5945" s="13" t="s">
        <v>8234</v>
      </c>
      <c r="B5945" s="13" t="s">
        <v>7321</v>
      </c>
      <c r="C5945" s="14" t="n">
        <v>46236</v>
      </c>
      <c r="D5945" s="15" t="n">
        <v>58.15</v>
      </c>
    </row>
    <row r="5946" customFormat="false" ht="15" hidden="false" customHeight="false" outlineLevel="0" collapsed="false">
      <c r="A5946" s="13" t="s">
        <v>8235</v>
      </c>
      <c r="B5946" s="13" t="s">
        <v>6427</v>
      </c>
      <c r="C5946" s="14" t="n">
        <v>46236</v>
      </c>
      <c r="D5946" s="15" t="n">
        <v>24.98</v>
      </c>
    </row>
    <row r="5947" customFormat="false" ht="15" hidden="false" customHeight="false" outlineLevel="0" collapsed="false">
      <c r="A5947" s="13" t="s">
        <v>8236</v>
      </c>
      <c r="B5947" s="13" t="s">
        <v>5411</v>
      </c>
      <c r="C5947" s="14" t="n">
        <v>46236</v>
      </c>
      <c r="D5947" s="15" t="n">
        <v>53.15</v>
      </c>
    </row>
    <row r="5948" customFormat="false" ht="15" hidden="false" customHeight="false" outlineLevel="0" collapsed="false">
      <c r="A5948" s="13" t="s">
        <v>8237</v>
      </c>
      <c r="B5948" s="13" t="s">
        <v>8238</v>
      </c>
      <c r="C5948" s="14" t="n">
        <v>46236</v>
      </c>
      <c r="D5948" s="15" t="n">
        <v>33.85</v>
      </c>
    </row>
    <row r="5949" customFormat="false" ht="15" hidden="false" customHeight="false" outlineLevel="0" collapsed="false">
      <c r="A5949" s="13" t="s">
        <v>8239</v>
      </c>
      <c r="B5949" s="13" t="s">
        <v>3441</v>
      </c>
      <c r="C5949" s="14" t="n">
        <v>46236</v>
      </c>
      <c r="D5949" s="15" t="n">
        <v>102.44</v>
      </c>
    </row>
    <row r="5950" customFormat="false" ht="15" hidden="false" customHeight="false" outlineLevel="0" collapsed="false">
      <c r="A5950" s="13" t="s">
        <v>8240</v>
      </c>
      <c r="B5950" s="13" t="s">
        <v>8241</v>
      </c>
      <c r="C5950" s="14" t="n">
        <v>46236</v>
      </c>
      <c r="D5950" s="15" t="n">
        <v>44.6</v>
      </c>
    </row>
    <row r="5951" customFormat="false" ht="15" hidden="false" customHeight="false" outlineLevel="0" collapsed="false">
      <c r="A5951" s="13" t="s">
        <v>8242</v>
      </c>
      <c r="B5951" s="13" t="s">
        <v>458</v>
      </c>
      <c r="C5951" s="14" t="n">
        <v>46237</v>
      </c>
      <c r="D5951" s="15" t="n">
        <v>174.19</v>
      </c>
    </row>
    <row r="5952" customFormat="false" ht="15" hidden="false" customHeight="false" outlineLevel="0" collapsed="false">
      <c r="A5952" s="13" t="s">
        <v>8243</v>
      </c>
      <c r="B5952" s="13" t="s">
        <v>682</v>
      </c>
      <c r="C5952" s="14" t="n">
        <v>46237</v>
      </c>
      <c r="D5952" s="15" t="n">
        <v>31.62</v>
      </c>
    </row>
    <row r="5953" customFormat="false" ht="15" hidden="false" customHeight="false" outlineLevel="0" collapsed="false">
      <c r="A5953" s="13" t="s">
        <v>8244</v>
      </c>
      <c r="B5953" s="13" t="s">
        <v>2383</v>
      </c>
      <c r="C5953" s="14" t="n">
        <v>46237</v>
      </c>
      <c r="D5953" s="15" t="n">
        <v>20.77</v>
      </c>
    </row>
    <row r="5954" customFormat="false" ht="15" hidden="false" customHeight="false" outlineLevel="0" collapsed="false">
      <c r="A5954" s="13" t="s">
        <v>8245</v>
      </c>
      <c r="B5954" s="13" t="s">
        <v>8246</v>
      </c>
      <c r="C5954" s="14" t="n">
        <v>46237</v>
      </c>
      <c r="D5954" s="15" t="n">
        <v>35.66</v>
      </c>
    </row>
    <row r="5955" customFormat="false" ht="15" hidden="false" customHeight="false" outlineLevel="0" collapsed="false">
      <c r="A5955" s="13" t="s">
        <v>8247</v>
      </c>
      <c r="B5955" s="13" t="s">
        <v>8248</v>
      </c>
      <c r="C5955" s="14" t="n">
        <v>46237</v>
      </c>
      <c r="D5955" s="15" t="n">
        <v>37.08</v>
      </c>
    </row>
    <row r="5956" customFormat="false" ht="15" hidden="false" customHeight="false" outlineLevel="0" collapsed="false">
      <c r="A5956" s="13" t="s">
        <v>8249</v>
      </c>
      <c r="B5956" s="13" t="s">
        <v>618</v>
      </c>
      <c r="C5956" s="14" t="n">
        <v>46237</v>
      </c>
      <c r="D5956" s="15" t="n">
        <v>41.28</v>
      </c>
    </row>
    <row r="5957" customFormat="false" ht="15" hidden="false" customHeight="false" outlineLevel="0" collapsed="false">
      <c r="A5957" s="13" t="s">
        <v>8250</v>
      </c>
      <c r="B5957" s="13" t="s">
        <v>6638</v>
      </c>
      <c r="C5957" s="14" t="n">
        <v>46237</v>
      </c>
      <c r="D5957" s="15" t="n">
        <v>30.68</v>
      </c>
    </row>
    <row r="5958" customFormat="false" ht="15" hidden="false" customHeight="false" outlineLevel="0" collapsed="false">
      <c r="A5958" s="13" t="s">
        <v>8251</v>
      </c>
      <c r="B5958" s="13" t="s">
        <v>6214</v>
      </c>
      <c r="C5958" s="14" t="n">
        <v>46237</v>
      </c>
      <c r="D5958" s="15" t="n">
        <v>76.25</v>
      </c>
    </row>
    <row r="5959" customFormat="false" ht="15" hidden="false" customHeight="false" outlineLevel="0" collapsed="false">
      <c r="A5959" s="13" t="s">
        <v>8252</v>
      </c>
      <c r="B5959" s="13" t="s">
        <v>2786</v>
      </c>
      <c r="C5959" s="14" t="n">
        <v>46237</v>
      </c>
      <c r="D5959" s="15" t="n">
        <v>32.57</v>
      </c>
    </row>
    <row r="5960" customFormat="false" ht="15" hidden="false" customHeight="false" outlineLevel="0" collapsed="false">
      <c r="A5960" s="13" t="s">
        <v>8253</v>
      </c>
      <c r="B5960" s="13" t="s">
        <v>8254</v>
      </c>
      <c r="C5960" s="14" t="n">
        <v>46237</v>
      </c>
      <c r="D5960" s="15" t="n">
        <v>24.84</v>
      </c>
    </row>
    <row r="5961" customFormat="false" ht="15" hidden="false" customHeight="false" outlineLevel="0" collapsed="false">
      <c r="A5961" s="13" t="s">
        <v>8255</v>
      </c>
      <c r="B5961" s="13" t="s">
        <v>8256</v>
      </c>
      <c r="C5961" s="14" t="n">
        <v>46238</v>
      </c>
      <c r="D5961" s="15" t="n">
        <v>22.4</v>
      </c>
    </row>
    <row r="5962" customFormat="false" ht="15" hidden="false" customHeight="false" outlineLevel="0" collapsed="false">
      <c r="A5962" s="13" t="s">
        <v>8257</v>
      </c>
      <c r="B5962" s="13" t="s">
        <v>4267</v>
      </c>
      <c r="C5962" s="14" t="n">
        <v>46238</v>
      </c>
      <c r="D5962" s="15" t="n">
        <v>38.16</v>
      </c>
    </row>
    <row r="5963" customFormat="false" ht="15" hidden="false" customHeight="false" outlineLevel="0" collapsed="false">
      <c r="A5963" s="13" t="s">
        <v>8258</v>
      </c>
      <c r="B5963" s="13" t="s">
        <v>3532</v>
      </c>
      <c r="C5963" s="14" t="n">
        <v>46238</v>
      </c>
      <c r="D5963" s="15" t="n">
        <v>49.5</v>
      </c>
    </row>
    <row r="5964" customFormat="false" ht="15" hidden="false" customHeight="false" outlineLevel="0" collapsed="false">
      <c r="A5964" s="13" t="s">
        <v>8259</v>
      </c>
      <c r="B5964" s="13" t="s">
        <v>3585</v>
      </c>
      <c r="C5964" s="14" t="n">
        <v>46238</v>
      </c>
      <c r="D5964" s="15" t="n">
        <v>28.81</v>
      </c>
    </row>
    <row r="5965" customFormat="false" ht="15" hidden="false" customHeight="false" outlineLevel="0" collapsed="false">
      <c r="A5965" s="13" t="s">
        <v>8260</v>
      </c>
      <c r="B5965" s="13" t="s">
        <v>5430</v>
      </c>
      <c r="C5965" s="14" t="n">
        <v>46238</v>
      </c>
      <c r="D5965" s="15" t="n">
        <v>39.91</v>
      </c>
    </row>
    <row r="5966" customFormat="false" ht="15" hidden="false" customHeight="false" outlineLevel="0" collapsed="false">
      <c r="A5966" s="13" t="s">
        <v>8261</v>
      </c>
      <c r="B5966" s="13" t="s">
        <v>2370</v>
      </c>
      <c r="C5966" s="14" t="n">
        <v>46238</v>
      </c>
      <c r="D5966" s="15" t="n">
        <v>35.02</v>
      </c>
    </row>
    <row r="5967" customFormat="false" ht="15" hidden="false" customHeight="false" outlineLevel="0" collapsed="false">
      <c r="A5967" s="13" t="s">
        <v>8262</v>
      </c>
      <c r="B5967" s="13" t="s">
        <v>2486</v>
      </c>
      <c r="C5967" s="14" t="n">
        <v>46238</v>
      </c>
      <c r="D5967" s="15" t="n">
        <v>106.24</v>
      </c>
    </row>
    <row r="5968" customFormat="false" ht="15" hidden="false" customHeight="false" outlineLevel="0" collapsed="false">
      <c r="A5968" s="13" t="s">
        <v>8263</v>
      </c>
      <c r="B5968" s="13" t="s">
        <v>5690</v>
      </c>
      <c r="C5968" s="14" t="n">
        <v>46238</v>
      </c>
      <c r="D5968" s="15" t="n">
        <v>63.02</v>
      </c>
    </row>
    <row r="5969" customFormat="false" ht="15" hidden="false" customHeight="false" outlineLevel="0" collapsed="false">
      <c r="A5969" s="13" t="s">
        <v>8264</v>
      </c>
      <c r="B5969" s="13" t="s">
        <v>4568</v>
      </c>
      <c r="C5969" s="14" t="n">
        <v>46238</v>
      </c>
      <c r="D5969" s="15" t="n">
        <v>49.56</v>
      </c>
    </row>
    <row r="5970" customFormat="false" ht="15" hidden="false" customHeight="false" outlineLevel="0" collapsed="false">
      <c r="A5970" s="13" t="s">
        <v>8265</v>
      </c>
      <c r="B5970" s="13" t="s">
        <v>4465</v>
      </c>
      <c r="C5970" s="14" t="n">
        <v>46238</v>
      </c>
      <c r="D5970" s="15" t="n">
        <v>46.18</v>
      </c>
    </row>
    <row r="5971" customFormat="false" ht="15" hidden="false" customHeight="false" outlineLevel="0" collapsed="false">
      <c r="A5971" s="13" t="s">
        <v>8266</v>
      </c>
      <c r="B5971" s="13" t="s">
        <v>8267</v>
      </c>
      <c r="C5971" s="14" t="n">
        <v>46238</v>
      </c>
      <c r="D5971" s="15" t="n">
        <v>24.63</v>
      </c>
    </row>
    <row r="5972" customFormat="false" ht="15" hidden="false" customHeight="false" outlineLevel="0" collapsed="false">
      <c r="A5972" s="13" t="s">
        <v>8268</v>
      </c>
      <c r="B5972" s="13" t="s">
        <v>8269</v>
      </c>
      <c r="C5972" s="14" t="n">
        <v>46238</v>
      </c>
      <c r="D5972" s="15" t="n">
        <v>42.67</v>
      </c>
    </row>
    <row r="5973" customFormat="false" ht="15" hidden="false" customHeight="false" outlineLevel="0" collapsed="false">
      <c r="A5973" s="13" t="s">
        <v>8270</v>
      </c>
      <c r="B5973" s="13" t="s">
        <v>5441</v>
      </c>
      <c r="C5973" s="14" t="n">
        <v>46239</v>
      </c>
      <c r="D5973" s="15" t="n">
        <v>21.26</v>
      </c>
    </row>
    <row r="5974" customFormat="false" ht="15" hidden="false" customHeight="false" outlineLevel="0" collapsed="false">
      <c r="A5974" s="13" t="s">
        <v>8271</v>
      </c>
      <c r="B5974" s="13" t="s">
        <v>8272</v>
      </c>
      <c r="C5974" s="14" t="n">
        <v>46239</v>
      </c>
      <c r="D5974" s="15" t="n">
        <v>37.9</v>
      </c>
    </row>
    <row r="5975" customFormat="false" ht="15" hidden="false" customHeight="false" outlineLevel="0" collapsed="false">
      <c r="A5975" s="13" t="s">
        <v>8273</v>
      </c>
      <c r="B5975" s="13" t="s">
        <v>697</v>
      </c>
      <c r="C5975" s="14" t="n">
        <v>46239</v>
      </c>
      <c r="D5975" s="15" t="n">
        <v>54.63</v>
      </c>
    </row>
    <row r="5976" customFormat="false" ht="15" hidden="false" customHeight="false" outlineLevel="0" collapsed="false">
      <c r="A5976" s="13" t="s">
        <v>8274</v>
      </c>
      <c r="B5976" s="13" t="s">
        <v>480</v>
      </c>
      <c r="C5976" s="14" t="n">
        <v>46239</v>
      </c>
      <c r="D5976" s="15" t="n">
        <v>30.8</v>
      </c>
    </row>
    <row r="5977" customFormat="false" ht="15" hidden="false" customHeight="false" outlineLevel="0" collapsed="false">
      <c r="A5977" s="13" t="s">
        <v>8275</v>
      </c>
      <c r="B5977" s="13" t="s">
        <v>5083</v>
      </c>
      <c r="C5977" s="14" t="n">
        <v>46239</v>
      </c>
      <c r="D5977" s="15" t="n">
        <v>55.08</v>
      </c>
    </row>
    <row r="5978" customFormat="false" ht="15" hidden="false" customHeight="false" outlineLevel="0" collapsed="false">
      <c r="A5978" s="13" t="s">
        <v>8276</v>
      </c>
      <c r="B5978" s="13" t="s">
        <v>8277</v>
      </c>
      <c r="C5978" s="14" t="n">
        <v>46239</v>
      </c>
      <c r="D5978" s="15" t="n">
        <v>39.06</v>
      </c>
    </row>
    <row r="5979" customFormat="false" ht="15" hidden="false" customHeight="false" outlineLevel="0" collapsed="false">
      <c r="A5979" s="13" t="s">
        <v>8278</v>
      </c>
      <c r="B5979" s="13" t="s">
        <v>8279</v>
      </c>
      <c r="C5979" s="14" t="n">
        <v>46239</v>
      </c>
      <c r="D5979" s="15" t="n">
        <v>20.28</v>
      </c>
    </row>
    <row r="5980" customFormat="false" ht="15" hidden="false" customHeight="false" outlineLevel="0" collapsed="false">
      <c r="A5980" s="13" t="s">
        <v>8280</v>
      </c>
      <c r="B5980" s="13" t="s">
        <v>8281</v>
      </c>
      <c r="C5980" s="14" t="n">
        <v>46240</v>
      </c>
      <c r="D5980" s="15" t="n">
        <v>77.78</v>
      </c>
    </row>
    <row r="5981" customFormat="false" ht="15" hidden="false" customHeight="false" outlineLevel="0" collapsed="false">
      <c r="A5981" s="13" t="s">
        <v>8282</v>
      </c>
      <c r="B5981" s="13" t="s">
        <v>4558</v>
      </c>
      <c r="C5981" s="14" t="n">
        <v>46240</v>
      </c>
      <c r="D5981" s="15" t="n">
        <v>25.38</v>
      </c>
    </row>
    <row r="5982" customFormat="false" ht="15" hidden="false" customHeight="false" outlineLevel="0" collapsed="false">
      <c r="A5982" s="13" t="s">
        <v>8283</v>
      </c>
      <c r="B5982" s="13" t="s">
        <v>8284</v>
      </c>
      <c r="C5982" s="14" t="n">
        <v>46240</v>
      </c>
      <c r="D5982" s="15" t="n">
        <v>49.17</v>
      </c>
    </row>
    <row r="5983" customFormat="false" ht="15" hidden="false" customHeight="false" outlineLevel="0" collapsed="false">
      <c r="A5983" s="13" t="s">
        <v>8285</v>
      </c>
      <c r="B5983" s="13" t="s">
        <v>3917</v>
      </c>
      <c r="C5983" s="14" t="n">
        <v>46240</v>
      </c>
      <c r="D5983" s="15" t="n">
        <v>55.35</v>
      </c>
    </row>
    <row r="5984" customFormat="false" ht="15" hidden="false" customHeight="false" outlineLevel="0" collapsed="false">
      <c r="A5984" s="13" t="s">
        <v>8286</v>
      </c>
      <c r="B5984" s="13" t="s">
        <v>8287</v>
      </c>
      <c r="C5984" s="14" t="n">
        <v>46240</v>
      </c>
      <c r="D5984" s="15" t="n">
        <v>40.48</v>
      </c>
    </row>
    <row r="5985" customFormat="false" ht="15" hidden="false" customHeight="false" outlineLevel="0" collapsed="false">
      <c r="A5985" s="13" t="s">
        <v>8288</v>
      </c>
      <c r="B5985" s="13" t="s">
        <v>8289</v>
      </c>
      <c r="C5985" s="14" t="n">
        <v>46240</v>
      </c>
      <c r="D5985" s="15" t="n">
        <v>29.92</v>
      </c>
    </row>
    <row r="5986" customFormat="false" ht="15" hidden="false" customHeight="false" outlineLevel="0" collapsed="false">
      <c r="A5986" s="13" t="s">
        <v>8290</v>
      </c>
      <c r="B5986" s="13" t="s">
        <v>554</v>
      </c>
      <c r="C5986" s="14" t="n">
        <v>46240</v>
      </c>
      <c r="D5986" s="15" t="n">
        <v>30.02</v>
      </c>
    </row>
    <row r="5987" customFormat="false" ht="15" hidden="false" customHeight="false" outlineLevel="0" collapsed="false">
      <c r="A5987" s="13" t="s">
        <v>8291</v>
      </c>
      <c r="B5987" s="13" t="s">
        <v>1440</v>
      </c>
      <c r="C5987" s="14" t="n">
        <v>46240</v>
      </c>
      <c r="D5987" s="15" t="n">
        <v>33.65</v>
      </c>
    </row>
    <row r="5988" customFormat="false" ht="15" hidden="false" customHeight="false" outlineLevel="0" collapsed="false">
      <c r="A5988" s="13" t="s">
        <v>8292</v>
      </c>
      <c r="B5988" s="13" t="s">
        <v>6870</v>
      </c>
      <c r="C5988" s="14" t="n">
        <v>46240</v>
      </c>
      <c r="D5988" s="15" t="n">
        <v>61.67</v>
      </c>
    </row>
    <row r="5989" customFormat="false" ht="15" hidden="false" customHeight="false" outlineLevel="0" collapsed="false">
      <c r="A5989" s="13" t="s">
        <v>8293</v>
      </c>
      <c r="B5989" s="13" t="s">
        <v>5170</v>
      </c>
      <c r="C5989" s="14" t="n">
        <v>46240</v>
      </c>
      <c r="D5989" s="15" t="n">
        <v>27.07</v>
      </c>
    </row>
    <row r="5990" customFormat="false" ht="15" hidden="false" customHeight="false" outlineLevel="0" collapsed="false">
      <c r="A5990" s="13" t="s">
        <v>8294</v>
      </c>
      <c r="B5990" s="13" t="s">
        <v>8295</v>
      </c>
      <c r="C5990" s="14" t="n">
        <v>46241</v>
      </c>
      <c r="D5990" s="15" t="n">
        <v>31.95</v>
      </c>
    </row>
    <row r="5991" customFormat="false" ht="15" hidden="false" customHeight="false" outlineLevel="0" collapsed="false">
      <c r="A5991" s="13" t="s">
        <v>8296</v>
      </c>
      <c r="B5991" s="13" t="s">
        <v>5705</v>
      </c>
      <c r="C5991" s="14" t="n">
        <v>46241</v>
      </c>
      <c r="D5991" s="15" t="n">
        <v>28.29</v>
      </c>
    </row>
    <row r="5992" customFormat="false" ht="15" hidden="false" customHeight="false" outlineLevel="0" collapsed="false">
      <c r="A5992" s="13" t="s">
        <v>8297</v>
      </c>
      <c r="B5992" s="13" t="s">
        <v>2459</v>
      </c>
      <c r="C5992" s="14" t="n">
        <v>46241</v>
      </c>
      <c r="D5992" s="15" t="n">
        <v>83.94</v>
      </c>
    </row>
    <row r="5993" customFormat="false" ht="15" hidden="false" customHeight="false" outlineLevel="0" collapsed="false">
      <c r="A5993" s="13" t="s">
        <v>8298</v>
      </c>
      <c r="B5993" s="13" t="s">
        <v>8299</v>
      </c>
      <c r="C5993" s="14" t="n">
        <v>46241</v>
      </c>
      <c r="D5993" s="15" t="n">
        <v>21.14</v>
      </c>
    </row>
    <row r="5994" customFormat="false" ht="15" hidden="false" customHeight="false" outlineLevel="0" collapsed="false">
      <c r="A5994" s="13" t="s">
        <v>8300</v>
      </c>
      <c r="B5994" s="13" t="s">
        <v>8301</v>
      </c>
      <c r="C5994" s="14" t="n">
        <v>46241</v>
      </c>
      <c r="D5994" s="15" t="n">
        <v>83.03</v>
      </c>
    </row>
    <row r="5995" customFormat="false" ht="15" hidden="false" customHeight="false" outlineLevel="0" collapsed="false">
      <c r="A5995" s="13" t="s">
        <v>8302</v>
      </c>
      <c r="B5995" s="13" t="s">
        <v>5722</v>
      </c>
      <c r="C5995" s="14" t="n">
        <v>46241</v>
      </c>
      <c r="D5995" s="15" t="n">
        <v>53.18</v>
      </c>
    </row>
    <row r="5996" customFormat="false" ht="15" hidden="false" customHeight="false" outlineLevel="0" collapsed="false">
      <c r="A5996" s="13" t="s">
        <v>8303</v>
      </c>
      <c r="B5996" s="13" t="s">
        <v>6552</v>
      </c>
      <c r="C5996" s="14" t="n">
        <v>46241</v>
      </c>
      <c r="D5996" s="15" t="n">
        <v>48.85</v>
      </c>
    </row>
    <row r="5997" customFormat="false" ht="15" hidden="false" customHeight="false" outlineLevel="0" collapsed="false">
      <c r="A5997" s="13" t="s">
        <v>8304</v>
      </c>
      <c r="B5997" s="13" t="s">
        <v>3254</v>
      </c>
      <c r="C5997" s="14" t="n">
        <v>46241</v>
      </c>
      <c r="D5997" s="15" t="n">
        <v>15.95</v>
      </c>
    </row>
    <row r="5998" customFormat="false" ht="15" hidden="false" customHeight="false" outlineLevel="0" collapsed="false">
      <c r="A5998" s="13" t="s">
        <v>8305</v>
      </c>
      <c r="B5998" s="13" t="s">
        <v>7488</v>
      </c>
      <c r="C5998" s="14" t="n">
        <v>46241</v>
      </c>
      <c r="D5998" s="15" t="n">
        <v>47.45</v>
      </c>
    </row>
    <row r="5999" customFormat="false" ht="15" hidden="false" customHeight="false" outlineLevel="0" collapsed="false">
      <c r="A5999" s="13" t="s">
        <v>8306</v>
      </c>
      <c r="B5999" s="13" t="s">
        <v>4389</v>
      </c>
      <c r="C5999" s="14" t="n">
        <v>46241</v>
      </c>
      <c r="D5999" s="15" t="n">
        <v>66.68</v>
      </c>
    </row>
    <row r="6000" customFormat="false" ht="15" hidden="false" customHeight="false" outlineLevel="0" collapsed="false">
      <c r="A6000" s="13" t="s">
        <v>8307</v>
      </c>
      <c r="B6000" s="13" t="s">
        <v>5027</v>
      </c>
      <c r="C6000" s="14" t="n">
        <v>46241</v>
      </c>
      <c r="D6000" s="15" t="n">
        <v>32.95</v>
      </c>
    </row>
    <row r="6001" customFormat="false" ht="15" hidden="false" customHeight="false" outlineLevel="0" collapsed="false">
      <c r="A6001" s="13" t="s">
        <v>8308</v>
      </c>
      <c r="B6001" s="13" t="s">
        <v>6180</v>
      </c>
      <c r="C6001" s="14" t="n">
        <v>46242</v>
      </c>
      <c r="D6001" s="15" t="n">
        <v>33.77</v>
      </c>
    </row>
    <row r="6002" customFormat="false" ht="15" hidden="false" customHeight="false" outlineLevel="0" collapsed="false">
      <c r="A6002" s="13" t="s">
        <v>8309</v>
      </c>
      <c r="B6002" s="13" t="s">
        <v>6357</v>
      </c>
      <c r="C6002" s="14" t="n">
        <v>46242</v>
      </c>
      <c r="D6002" s="15" t="n">
        <v>63.76</v>
      </c>
    </row>
    <row r="6003" customFormat="false" ht="15" hidden="false" customHeight="false" outlineLevel="0" collapsed="false">
      <c r="A6003" s="13" t="s">
        <v>8310</v>
      </c>
      <c r="B6003" s="13" t="s">
        <v>8311</v>
      </c>
      <c r="C6003" s="14" t="n">
        <v>46242</v>
      </c>
      <c r="D6003" s="15" t="n">
        <v>24.69</v>
      </c>
    </row>
    <row r="6004" customFormat="false" ht="15" hidden="false" customHeight="false" outlineLevel="0" collapsed="false">
      <c r="A6004" s="13" t="s">
        <v>8312</v>
      </c>
      <c r="B6004" s="13" t="s">
        <v>4790</v>
      </c>
      <c r="C6004" s="14" t="n">
        <v>46242</v>
      </c>
      <c r="D6004" s="15" t="n">
        <v>32.94</v>
      </c>
    </row>
    <row r="6005" customFormat="false" ht="15" hidden="false" customHeight="false" outlineLevel="0" collapsed="false">
      <c r="A6005" s="13" t="s">
        <v>8313</v>
      </c>
      <c r="B6005" s="13" t="s">
        <v>6957</v>
      </c>
      <c r="C6005" s="14" t="n">
        <v>46242</v>
      </c>
      <c r="D6005" s="15" t="n">
        <v>51.29</v>
      </c>
    </row>
    <row r="6006" customFormat="false" ht="15" hidden="false" customHeight="false" outlineLevel="0" collapsed="false">
      <c r="A6006" s="13" t="s">
        <v>8314</v>
      </c>
      <c r="B6006" s="13" t="s">
        <v>3902</v>
      </c>
      <c r="C6006" s="14" t="n">
        <v>46242</v>
      </c>
      <c r="D6006" s="15" t="n">
        <v>29.44</v>
      </c>
    </row>
    <row r="6007" customFormat="false" ht="15" hidden="false" customHeight="false" outlineLevel="0" collapsed="false">
      <c r="A6007" s="13" t="s">
        <v>8315</v>
      </c>
      <c r="B6007" s="13" t="s">
        <v>4658</v>
      </c>
      <c r="C6007" s="14" t="n">
        <v>46242</v>
      </c>
      <c r="D6007" s="15" t="n">
        <v>34.48</v>
      </c>
    </row>
    <row r="6008" customFormat="false" ht="15" hidden="false" customHeight="false" outlineLevel="0" collapsed="false">
      <c r="A6008" s="13" t="s">
        <v>8316</v>
      </c>
      <c r="B6008" s="13" t="s">
        <v>6237</v>
      </c>
      <c r="C6008" s="14" t="n">
        <v>46242</v>
      </c>
      <c r="D6008" s="15" t="n">
        <v>23.83</v>
      </c>
    </row>
    <row r="6009" customFormat="false" ht="15" hidden="false" customHeight="false" outlineLevel="0" collapsed="false">
      <c r="A6009" s="13" t="s">
        <v>8317</v>
      </c>
      <c r="B6009" s="13" t="s">
        <v>3927</v>
      </c>
      <c r="C6009" s="14" t="n">
        <v>46242</v>
      </c>
      <c r="D6009" s="15" t="n">
        <v>31.23</v>
      </c>
    </row>
    <row r="6010" customFormat="false" ht="15" hidden="false" customHeight="false" outlineLevel="0" collapsed="false">
      <c r="A6010" s="13" t="s">
        <v>8318</v>
      </c>
      <c r="B6010" s="13" t="s">
        <v>2605</v>
      </c>
      <c r="C6010" s="14" t="n">
        <v>46243</v>
      </c>
      <c r="D6010" s="15" t="n">
        <v>32.52</v>
      </c>
    </row>
    <row r="6011" customFormat="false" ht="15" hidden="false" customHeight="false" outlineLevel="0" collapsed="false">
      <c r="A6011" s="13" t="s">
        <v>8319</v>
      </c>
      <c r="B6011" s="13" t="s">
        <v>853</v>
      </c>
      <c r="C6011" s="14" t="n">
        <v>46243</v>
      </c>
      <c r="D6011" s="15" t="n">
        <v>73.45</v>
      </c>
    </row>
    <row r="6012" customFormat="false" ht="15" hidden="false" customHeight="false" outlineLevel="0" collapsed="false">
      <c r="A6012" s="13" t="s">
        <v>8320</v>
      </c>
      <c r="B6012" s="13" t="s">
        <v>6331</v>
      </c>
      <c r="C6012" s="14" t="n">
        <v>46243</v>
      </c>
      <c r="D6012" s="15" t="n">
        <v>41.94</v>
      </c>
    </row>
    <row r="6013" customFormat="false" ht="15" hidden="false" customHeight="false" outlineLevel="0" collapsed="false">
      <c r="A6013" s="13" t="s">
        <v>8321</v>
      </c>
      <c r="B6013" s="13" t="s">
        <v>8322</v>
      </c>
      <c r="C6013" s="14" t="n">
        <v>46243</v>
      </c>
      <c r="D6013" s="15" t="n">
        <v>47.08</v>
      </c>
    </row>
    <row r="6014" customFormat="false" ht="15" hidden="false" customHeight="false" outlineLevel="0" collapsed="false">
      <c r="A6014" s="13" t="s">
        <v>8323</v>
      </c>
      <c r="B6014" s="13" t="s">
        <v>3595</v>
      </c>
      <c r="C6014" s="14" t="n">
        <v>46243</v>
      </c>
      <c r="D6014" s="15" t="n">
        <v>28.81</v>
      </c>
    </row>
    <row r="6015" customFormat="false" ht="15" hidden="false" customHeight="false" outlineLevel="0" collapsed="false">
      <c r="A6015" s="13" t="s">
        <v>8324</v>
      </c>
      <c r="B6015" s="13" t="s">
        <v>3079</v>
      </c>
      <c r="C6015" s="14" t="n">
        <v>46243</v>
      </c>
      <c r="D6015" s="15" t="n">
        <v>42.3</v>
      </c>
    </row>
    <row r="6016" customFormat="false" ht="15" hidden="false" customHeight="false" outlineLevel="0" collapsed="false">
      <c r="A6016" s="13" t="s">
        <v>8325</v>
      </c>
      <c r="B6016" s="13" t="s">
        <v>4174</v>
      </c>
      <c r="C6016" s="14" t="n">
        <v>46243</v>
      </c>
      <c r="D6016" s="15" t="n">
        <v>33.96</v>
      </c>
    </row>
    <row r="6017" customFormat="false" ht="15" hidden="false" customHeight="false" outlineLevel="0" collapsed="false">
      <c r="A6017" s="13" t="s">
        <v>8326</v>
      </c>
      <c r="B6017" s="13" t="s">
        <v>1544</v>
      </c>
      <c r="C6017" s="14" t="n">
        <v>46243</v>
      </c>
      <c r="D6017" s="15" t="n">
        <v>51.89</v>
      </c>
    </row>
    <row r="6018" customFormat="false" ht="15" hidden="false" customHeight="false" outlineLevel="0" collapsed="false">
      <c r="A6018" s="13" t="s">
        <v>8327</v>
      </c>
      <c r="B6018" s="13" t="s">
        <v>2239</v>
      </c>
      <c r="C6018" s="14" t="n">
        <v>46243</v>
      </c>
      <c r="D6018" s="15" t="n">
        <v>51.02</v>
      </c>
    </row>
    <row r="6019" customFormat="false" ht="15" hidden="false" customHeight="false" outlineLevel="0" collapsed="false">
      <c r="A6019" s="13" t="s">
        <v>8328</v>
      </c>
      <c r="B6019" s="13" t="s">
        <v>8329</v>
      </c>
      <c r="C6019" s="14" t="n">
        <v>46243</v>
      </c>
      <c r="D6019" s="15" t="n">
        <v>48.61</v>
      </c>
    </row>
    <row r="6020" customFormat="false" ht="15" hidden="false" customHeight="false" outlineLevel="0" collapsed="false">
      <c r="A6020" s="13" t="s">
        <v>8330</v>
      </c>
      <c r="B6020" s="13" t="s">
        <v>8331</v>
      </c>
      <c r="C6020" s="14" t="n">
        <v>46243</v>
      </c>
      <c r="D6020" s="15" t="n">
        <v>19.87</v>
      </c>
    </row>
    <row r="6021" customFormat="false" ht="15" hidden="false" customHeight="false" outlineLevel="0" collapsed="false">
      <c r="A6021" s="13" t="s">
        <v>8332</v>
      </c>
      <c r="B6021" s="13" t="s">
        <v>8333</v>
      </c>
      <c r="C6021" s="14" t="n">
        <v>46244</v>
      </c>
      <c r="D6021" s="15" t="n">
        <v>34.65</v>
      </c>
    </row>
    <row r="6022" customFormat="false" ht="15" hidden="false" customHeight="false" outlineLevel="0" collapsed="false">
      <c r="A6022" s="13" t="s">
        <v>8334</v>
      </c>
      <c r="B6022" s="13" t="s">
        <v>6847</v>
      </c>
      <c r="C6022" s="14" t="n">
        <v>46244</v>
      </c>
      <c r="D6022" s="15" t="n">
        <v>17.84</v>
      </c>
    </row>
    <row r="6023" customFormat="false" ht="15" hidden="false" customHeight="false" outlineLevel="0" collapsed="false">
      <c r="A6023" s="13" t="s">
        <v>8335</v>
      </c>
      <c r="B6023" s="13" t="s">
        <v>8336</v>
      </c>
      <c r="C6023" s="14" t="n">
        <v>46244</v>
      </c>
      <c r="D6023" s="15" t="n">
        <v>28.61</v>
      </c>
    </row>
    <row r="6024" customFormat="false" ht="15" hidden="false" customHeight="false" outlineLevel="0" collapsed="false">
      <c r="A6024" s="13" t="s">
        <v>8337</v>
      </c>
      <c r="B6024" s="13" t="s">
        <v>126</v>
      </c>
      <c r="C6024" s="14" t="n">
        <v>46244</v>
      </c>
      <c r="D6024" s="15" t="n">
        <v>41.64</v>
      </c>
    </row>
    <row r="6025" customFormat="false" ht="15" hidden="false" customHeight="false" outlineLevel="0" collapsed="false">
      <c r="A6025" s="13" t="s">
        <v>8338</v>
      </c>
      <c r="B6025" s="13" t="s">
        <v>3999</v>
      </c>
      <c r="C6025" s="14" t="n">
        <v>46244</v>
      </c>
      <c r="D6025" s="15" t="n">
        <v>56.15</v>
      </c>
    </row>
    <row r="6026" customFormat="false" ht="15" hidden="false" customHeight="false" outlineLevel="0" collapsed="false">
      <c r="A6026" s="13" t="s">
        <v>8339</v>
      </c>
      <c r="B6026" s="13" t="s">
        <v>3732</v>
      </c>
      <c r="C6026" s="14" t="n">
        <v>46244</v>
      </c>
      <c r="D6026" s="15" t="n">
        <v>42.49</v>
      </c>
    </row>
    <row r="6027" customFormat="false" ht="15" hidden="false" customHeight="false" outlineLevel="0" collapsed="false">
      <c r="A6027" s="13" t="s">
        <v>8340</v>
      </c>
      <c r="B6027" s="13" t="s">
        <v>6831</v>
      </c>
      <c r="C6027" s="14" t="n">
        <v>46244</v>
      </c>
      <c r="D6027" s="15" t="n">
        <v>31.69</v>
      </c>
    </row>
    <row r="6028" customFormat="false" ht="15" hidden="false" customHeight="false" outlineLevel="0" collapsed="false">
      <c r="A6028" s="13" t="s">
        <v>8341</v>
      </c>
      <c r="B6028" s="13" t="s">
        <v>970</v>
      </c>
      <c r="C6028" s="14" t="n">
        <v>46244</v>
      </c>
      <c r="D6028" s="15" t="n">
        <v>60.24</v>
      </c>
    </row>
    <row r="6029" customFormat="false" ht="15" hidden="false" customHeight="false" outlineLevel="0" collapsed="false">
      <c r="A6029" s="13" t="s">
        <v>8342</v>
      </c>
      <c r="B6029" s="13" t="s">
        <v>8343</v>
      </c>
      <c r="C6029" s="14" t="n">
        <v>46244</v>
      </c>
      <c r="D6029" s="15" t="n">
        <v>18.41</v>
      </c>
    </row>
    <row r="6030" customFormat="false" ht="15" hidden="false" customHeight="false" outlineLevel="0" collapsed="false">
      <c r="A6030" s="13" t="s">
        <v>8344</v>
      </c>
      <c r="B6030" s="13" t="s">
        <v>6190</v>
      </c>
      <c r="C6030" s="14" t="n">
        <v>46244</v>
      </c>
      <c r="D6030" s="15" t="n">
        <v>63.35</v>
      </c>
    </row>
    <row r="6031" customFormat="false" ht="15" hidden="false" customHeight="false" outlineLevel="0" collapsed="false">
      <c r="A6031" s="13" t="s">
        <v>8345</v>
      </c>
      <c r="B6031" s="13" t="s">
        <v>6344</v>
      </c>
      <c r="C6031" s="14" t="n">
        <v>46244</v>
      </c>
      <c r="D6031" s="15" t="n">
        <v>23.46</v>
      </c>
    </row>
    <row r="6032" customFormat="false" ht="15" hidden="false" customHeight="false" outlineLevel="0" collapsed="false">
      <c r="A6032" s="13" t="s">
        <v>8346</v>
      </c>
      <c r="B6032" s="13" t="s">
        <v>6999</v>
      </c>
      <c r="C6032" s="14" t="n">
        <v>46244</v>
      </c>
      <c r="D6032" s="15" t="n">
        <v>36.65</v>
      </c>
    </row>
    <row r="6033" customFormat="false" ht="15" hidden="false" customHeight="false" outlineLevel="0" collapsed="false">
      <c r="A6033" s="13" t="s">
        <v>8347</v>
      </c>
      <c r="B6033" s="13" t="s">
        <v>8348</v>
      </c>
      <c r="C6033" s="14" t="n">
        <v>46244</v>
      </c>
      <c r="D6033" s="15" t="n">
        <v>36.56</v>
      </c>
    </row>
    <row r="6034" customFormat="false" ht="15" hidden="false" customHeight="false" outlineLevel="0" collapsed="false">
      <c r="A6034" s="13" t="s">
        <v>8349</v>
      </c>
      <c r="B6034" s="13" t="s">
        <v>4870</v>
      </c>
      <c r="C6034" s="14" t="n">
        <v>46244</v>
      </c>
      <c r="D6034" s="15" t="n">
        <v>29.77</v>
      </c>
    </row>
    <row r="6035" customFormat="false" ht="15" hidden="false" customHeight="false" outlineLevel="0" collapsed="false">
      <c r="A6035" s="13" t="s">
        <v>8350</v>
      </c>
      <c r="B6035" s="13" t="s">
        <v>5714</v>
      </c>
      <c r="C6035" s="14" t="n">
        <v>46244</v>
      </c>
      <c r="D6035" s="15" t="n">
        <v>50.21</v>
      </c>
    </row>
    <row r="6036" customFormat="false" ht="15" hidden="false" customHeight="false" outlineLevel="0" collapsed="false">
      <c r="A6036" s="13" t="s">
        <v>8351</v>
      </c>
      <c r="B6036" s="13" t="s">
        <v>8352</v>
      </c>
      <c r="C6036" s="14" t="n">
        <v>46244</v>
      </c>
      <c r="D6036" s="15" t="n">
        <v>29.26</v>
      </c>
    </row>
    <row r="6037" customFormat="false" ht="15" hidden="false" customHeight="false" outlineLevel="0" collapsed="false">
      <c r="A6037" s="13" t="s">
        <v>8353</v>
      </c>
      <c r="B6037" s="13" t="s">
        <v>3299</v>
      </c>
      <c r="C6037" s="14" t="n">
        <v>46244</v>
      </c>
      <c r="D6037" s="15" t="n">
        <v>114.31</v>
      </c>
    </row>
    <row r="6038" customFormat="false" ht="15" hidden="false" customHeight="false" outlineLevel="0" collapsed="false">
      <c r="A6038" s="13" t="s">
        <v>8354</v>
      </c>
      <c r="B6038" s="13" t="s">
        <v>8355</v>
      </c>
      <c r="C6038" s="14" t="n">
        <v>46245</v>
      </c>
      <c r="D6038" s="15" t="n">
        <v>39.46</v>
      </c>
    </row>
    <row r="6039" customFormat="false" ht="15" hidden="false" customHeight="false" outlineLevel="0" collapsed="false">
      <c r="A6039" s="13" t="s">
        <v>8356</v>
      </c>
      <c r="B6039" s="13" t="s">
        <v>7265</v>
      </c>
      <c r="C6039" s="14" t="n">
        <v>46245</v>
      </c>
      <c r="D6039" s="15" t="n">
        <v>75.5</v>
      </c>
    </row>
    <row r="6040" customFormat="false" ht="15" hidden="false" customHeight="false" outlineLevel="0" collapsed="false">
      <c r="A6040" s="13" t="s">
        <v>8357</v>
      </c>
      <c r="B6040" s="13" t="s">
        <v>1595</v>
      </c>
      <c r="C6040" s="14" t="n">
        <v>46245</v>
      </c>
      <c r="D6040" s="15" t="n">
        <v>51.41</v>
      </c>
    </row>
    <row r="6041" customFormat="false" ht="15" hidden="false" customHeight="false" outlineLevel="0" collapsed="false">
      <c r="A6041" s="13" t="s">
        <v>8358</v>
      </c>
      <c r="B6041" s="13" t="s">
        <v>3486</v>
      </c>
      <c r="C6041" s="14" t="n">
        <v>46245</v>
      </c>
      <c r="D6041" s="15" t="n">
        <v>33.81</v>
      </c>
    </row>
    <row r="6042" customFormat="false" ht="15" hidden="false" customHeight="false" outlineLevel="0" collapsed="false">
      <c r="A6042" s="13" t="s">
        <v>8359</v>
      </c>
      <c r="B6042" s="13" t="s">
        <v>277</v>
      </c>
      <c r="C6042" s="14" t="n">
        <v>46245</v>
      </c>
      <c r="D6042" s="15" t="n">
        <v>41.08</v>
      </c>
    </row>
    <row r="6043" customFormat="false" ht="15" hidden="false" customHeight="false" outlineLevel="0" collapsed="false">
      <c r="A6043" s="13" t="s">
        <v>8360</v>
      </c>
      <c r="B6043" s="13" t="s">
        <v>3661</v>
      </c>
      <c r="C6043" s="14" t="n">
        <v>46245</v>
      </c>
      <c r="D6043" s="15" t="n">
        <v>33.01</v>
      </c>
    </row>
    <row r="6044" customFormat="false" ht="15" hidden="false" customHeight="false" outlineLevel="0" collapsed="false">
      <c r="A6044" s="13" t="s">
        <v>8361</v>
      </c>
      <c r="B6044" s="13" t="s">
        <v>4144</v>
      </c>
      <c r="C6044" s="14" t="n">
        <v>46245</v>
      </c>
      <c r="D6044" s="15" t="n">
        <v>39.15</v>
      </c>
    </row>
    <row r="6045" customFormat="false" ht="15" hidden="false" customHeight="false" outlineLevel="0" collapsed="false">
      <c r="A6045" s="13" t="s">
        <v>8362</v>
      </c>
      <c r="B6045" s="13" t="s">
        <v>6786</v>
      </c>
      <c r="C6045" s="14" t="n">
        <v>46245</v>
      </c>
      <c r="D6045" s="15" t="n">
        <v>27.43</v>
      </c>
    </row>
    <row r="6046" customFormat="false" ht="15" hidden="false" customHeight="false" outlineLevel="0" collapsed="false">
      <c r="A6046" s="13" t="s">
        <v>8363</v>
      </c>
      <c r="B6046" s="13" t="s">
        <v>6049</v>
      </c>
      <c r="C6046" s="14" t="n">
        <v>46245</v>
      </c>
      <c r="D6046" s="15" t="n">
        <v>27.78</v>
      </c>
    </row>
    <row r="6047" customFormat="false" ht="15" hidden="false" customHeight="false" outlineLevel="0" collapsed="false">
      <c r="A6047" s="13" t="s">
        <v>8364</v>
      </c>
      <c r="B6047" s="13" t="s">
        <v>5188</v>
      </c>
      <c r="C6047" s="14" t="n">
        <v>46246</v>
      </c>
      <c r="D6047" s="15" t="n">
        <v>58.01</v>
      </c>
    </row>
    <row r="6048" customFormat="false" ht="15" hidden="false" customHeight="false" outlineLevel="0" collapsed="false">
      <c r="A6048" s="13" t="s">
        <v>8365</v>
      </c>
      <c r="B6048" s="13" t="s">
        <v>6425</v>
      </c>
      <c r="C6048" s="14" t="n">
        <v>46246</v>
      </c>
      <c r="D6048" s="15" t="n">
        <v>42.12</v>
      </c>
    </row>
    <row r="6049" customFormat="false" ht="15" hidden="false" customHeight="false" outlineLevel="0" collapsed="false">
      <c r="A6049" s="13" t="s">
        <v>8366</v>
      </c>
      <c r="B6049" s="13" t="s">
        <v>8367</v>
      </c>
      <c r="C6049" s="14" t="n">
        <v>46246</v>
      </c>
      <c r="D6049" s="15" t="n">
        <v>27.88</v>
      </c>
    </row>
    <row r="6050" customFormat="false" ht="15" hidden="false" customHeight="false" outlineLevel="0" collapsed="false">
      <c r="A6050" s="13" t="s">
        <v>8368</v>
      </c>
      <c r="B6050" s="13" t="s">
        <v>8369</v>
      </c>
      <c r="C6050" s="14" t="n">
        <v>46246</v>
      </c>
      <c r="D6050" s="15" t="n">
        <v>23.31</v>
      </c>
    </row>
    <row r="6051" customFormat="false" ht="15" hidden="false" customHeight="false" outlineLevel="0" collapsed="false">
      <c r="A6051" s="13" t="s">
        <v>8370</v>
      </c>
      <c r="B6051" s="13" t="s">
        <v>400</v>
      </c>
      <c r="C6051" s="14" t="n">
        <v>46246</v>
      </c>
      <c r="D6051" s="15" t="n">
        <v>28.33</v>
      </c>
    </row>
    <row r="6052" customFormat="false" ht="15" hidden="false" customHeight="false" outlineLevel="0" collapsed="false">
      <c r="A6052" s="13" t="s">
        <v>8371</v>
      </c>
      <c r="B6052" s="13" t="s">
        <v>6427</v>
      </c>
      <c r="C6052" s="14" t="n">
        <v>46246</v>
      </c>
      <c r="D6052" s="15" t="n">
        <v>67.03</v>
      </c>
    </row>
    <row r="6053" customFormat="false" ht="15" hidden="false" customHeight="false" outlineLevel="0" collapsed="false">
      <c r="A6053" s="13" t="s">
        <v>8372</v>
      </c>
      <c r="B6053" s="13" t="s">
        <v>8373</v>
      </c>
      <c r="C6053" s="14" t="n">
        <v>46246</v>
      </c>
      <c r="D6053" s="15" t="n">
        <v>43.25</v>
      </c>
    </row>
    <row r="6054" customFormat="false" ht="15" hidden="false" customHeight="false" outlineLevel="0" collapsed="false">
      <c r="A6054" s="13" t="s">
        <v>8374</v>
      </c>
      <c r="B6054" s="13" t="s">
        <v>2939</v>
      </c>
      <c r="C6054" s="14" t="n">
        <v>46246</v>
      </c>
      <c r="D6054" s="15" t="n">
        <v>53.07</v>
      </c>
    </row>
    <row r="6055" customFormat="false" ht="15" hidden="false" customHeight="false" outlineLevel="0" collapsed="false">
      <c r="A6055" s="13" t="s">
        <v>8375</v>
      </c>
      <c r="B6055" s="13" t="s">
        <v>8376</v>
      </c>
      <c r="C6055" s="14" t="n">
        <v>46246</v>
      </c>
      <c r="D6055" s="15" t="n">
        <v>28.3</v>
      </c>
    </row>
    <row r="6056" customFormat="false" ht="15" hidden="false" customHeight="false" outlineLevel="0" collapsed="false">
      <c r="A6056" s="13" t="s">
        <v>8377</v>
      </c>
      <c r="B6056" s="13" t="s">
        <v>8378</v>
      </c>
      <c r="C6056" s="14" t="n">
        <v>46246</v>
      </c>
      <c r="D6056" s="15" t="n">
        <v>50.13</v>
      </c>
    </row>
    <row r="6057" customFormat="false" ht="15" hidden="false" customHeight="false" outlineLevel="0" collapsed="false">
      <c r="A6057" s="13" t="s">
        <v>8379</v>
      </c>
      <c r="B6057" s="13" t="s">
        <v>5957</v>
      </c>
      <c r="C6057" s="14" t="n">
        <v>46246</v>
      </c>
      <c r="D6057" s="15" t="n">
        <v>31.47</v>
      </c>
    </row>
    <row r="6058" customFormat="false" ht="15" hidden="false" customHeight="false" outlineLevel="0" collapsed="false">
      <c r="A6058" s="13" t="s">
        <v>8380</v>
      </c>
      <c r="B6058" s="13" t="s">
        <v>2958</v>
      </c>
      <c r="C6058" s="14" t="n">
        <v>46246</v>
      </c>
      <c r="D6058" s="15" t="n">
        <v>60.38</v>
      </c>
    </row>
    <row r="6059" customFormat="false" ht="15" hidden="false" customHeight="false" outlineLevel="0" collapsed="false">
      <c r="A6059" s="13" t="s">
        <v>8381</v>
      </c>
      <c r="B6059" s="13" t="s">
        <v>188</v>
      </c>
      <c r="C6059" s="14" t="n">
        <v>46246</v>
      </c>
      <c r="D6059" s="15" t="n">
        <v>79.03</v>
      </c>
    </row>
    <row r="6060" customFormat="false" ht="15" hidden="false" customHeight="false" outlineLevel="0" collapsed="false">
      <c r="A6060" s="13" t="s">
        <v>8382</v>
      </c>
      <c r="B6060" s="13" t="s">
        <v>5913</v>
      </c>
      <c r="C6060" s="14" t="n">
        <v>46246</v>
      </c>
      <c r="D6060" s="15" t="n">
        <v>32.6</v>
      </c>
    </row>
    <row r="6061" customFormat="false" ht="15" hidden="false" customHeight="false" outlineLevel="0" collapsed="false">
      <c r="A6061" s="13" t="s">
        <v>8383</v>
      </c>
      <c r="B6061" s="13" t="s">
        <v>8384</v>
      </c>
      <c r="C6061" s="14" t="n">
        <v>46246</v>
      </c>
      <c r="D6061" s="15" t="n">
        <v>44.48</v>
      </c>
    </row>
    <row r="6062" customFormat="false" ht="15" hidden="false" customHeight="false" outlineLevel="0" collapsed="false">
      <c r="A6062" s="13" t="s">
        <v>8385</v>
      </c>
      <c r="B6062" s="13" t="s">
        <v>5101</v>
      </c>
      <c r="C6062" s="14" t="n">
        <v>46246</v>
      </c>
      <c r="D6062" s="15" t="n">
        <v>44.51</v>
      </c>
    </row>
    <row r="6063" customFormat="false" ht="15" hidden="false" customHeight="false" outlineLevel="0" collapsed="false">
      <c r="A6063" s="13" t="s">
        <v>8386</v>
      </c>
      <c r="B6063" s="13" t="s">
        <v>482</v>
      </c>
      <c r="C6063" s="14" t="n">
        <v>46246</v>
      </c>
      <c r="D6063" s="15" t="n">
        <v>35.07</v>
      </c>
    </row>
    <row r="6064" customFormat="false" ht="15" hidden="false" customHeight="false" outlineLevel="0" collapsed="false">
      <c r="A6064" s="13" t="s">
        <v>8387</v>
      </c>
      <c r="B6064" s="13" t="s">
        <v>1987</v>
      </c>
      <c r="C6064" s="14" t="n">
        <v>46247</v>
      </c>
      <c r="D6064" s="15" t="n">
        <v>40.07</v>
      </c>
    </row>
    <row r="6065" customFormat="false" ht="15" hidden="false" customHeight="false" outlineLevel="0" collapsed="false">
      <c r="A6065" s="13" t="s">
        <v>8388</v>
      </c>
      <c r="B6065" s="13" t="s">
        <v>8389</v>
      </c>
      <c r="C6065" s="14" t="n">
        <v>46247</v>
      </c>
      <c r="D6065" s="15" t="n">
        <v>23.86</v>
      </c>
    </row>
    <row r="6066" customFormat="false" ht="15" hidden="false" customHeight="false" outlineLevel="0" collapsed="false">
      <c r="A6066" s="13" t="s">
        <v>8390</v>
      </c>
      <c r="B6066" s="13" t="s">
        <v>4532</v>
      </c>
      <c r="C6066" s="14" t="n">
        <v>46247</v>
      </c>
      <c r="D6066" s="15" t="n">
        <v>92.59</v>
      </c>
    </row>
    <row r="6067" customFormat="false" ht="15" hidden="false" customHeight="false" outlineLevel="0" collapsed="false">
      <c r="A6067" s="13" t="s">
        <v>8391</v>
      </c>
      <c r="B6067" s="13" t="s">
        <v>629</v>
      </c>
      <c r="C6067" s="14" t="n">
        <v>46247</v>
      </c>
      <c r="D6067" s="15" t="n">
        <v>18.67</v>
      </c>
    </row>
    <row r="6068" customFormat="false" ht="15" hidden="false" customHeight="false" outlineLevel="0" collapsed="false">
      <c r="A6068" s="13" t="s">
        <v>8392</v>
      </c>
      <c r="B6068" s="13" t="s">
        <v>8393</v>
      </c>
      <c r="C6068" s="14" t="n">
        <v>46247</v>
      </c>
      <c r="D6068" s="15" t="n">
        <v>31.96</v>
      </c>
    </row>
    <row r="6069" customFormat="false" ht="15" hidden="false" customHeight="false" outlineLevel="0" collapsed="false">
      <c r="A6069" s="13" t="s">
        <v>8394</v>
      </c>
      <c r="B6069" s="13" t="s">
        <v>42</v>
      </c>
      <c r="C6069" s="14" t="n">
        <v>46247</v>
      </c>
      <c r="D6069" s="15" t="n">
        <v>37.38</v>
      </c>
    </row>
    <row r="6070" customFormat="false" ht="15" hidden="false" customHeight="false" outlineLevel="0" collapsed="false">
      <c r="A6070" s="13" t="s">
        <v>8395</v>
      </c>
      <c r="B6070" s="13" t="s">
        <v>5113</v>
      </c>
      <c r="C6070" s="14" t="n">
        <v>46247</v>
      </c>
      <c r="D6070" s="15" t="n">
        <v>42.17</v>
      </c>
    </row>
    <row r="6071" customFormat="false" ht="15" hidden="false" customHeight="false" outlineLevel="0" collapsed="false">
      <c r="A6071" s="13" t="s">
        <v>8396</v>
      </c>
      <c r="B6071" s="13" t="s">
        <v>5495</v>
      </c>
      <c r="C6071" s="14" t="n">
        <v>46247</v>
      </c>
      <c r="D6071" s="15" t="n">
        <v>29.3</v>
      </c>
    </row>
    <row r="6072" customFormat="false" ht="15" hidden="false" customHeight="false" outlineLevel="0" collapsed="false">
      <c r="A6072" s="13" t="s">
        <v>8397</v>
      </c>
      <c r="B6072" s="13" t="s">
        <v>1457</v>
      </c>
      <c r="C6072" s="14" t="n">
        <v>46247</v>
      </c>
      <c r="D6072" s="15" t="n">
        <v>96.41</v>
      </c>
    </row>
    <row r="6073" customFormat="false" ht="15" hidden="false" customHeight="false" outlineLevel="0" collapsed="false">
      <c r="A6073" s="13" t="s">
        <v>8398</v>
      </c>
      <c r="B6073" s="13" t="s">
        <v>4037</v>
      </c>
      <c r="C6073" s="14" t="n">
        <v>46247</v>
      </c>
      <c r="D6073" s="15" t="n">
        <v>58.14</v>
      </c>
    </row>
    <row r="6074" customFormat="false" ht="15" hidden="false" customHeight="false" outlineLevel="0" collapsed="false">
      <c r="A6074" s="13" t="s">
        <v>8399</v>
      </c>
      <c r="B6074" s="13" t="s">
        <v>8400</v>
      </c>
      <c r="C6074" s="14" t="n">
        <v>46247</v>
      </c>
      <c r="D6074" s="15" t="n">
        <v>22.98</v>
      </c>
    </row>
    <row r="6075" customFormat="false" ht="15" hidden="false" customHeight="false" outlineLevel="0" collapsed="false">
      <c r="A6075" s="13" t="s">
        <v>8401</v>
      </c>
      <c r="B6075" s="13" t="s">
        <v>8402</v>
      </c>
      <c r="C6075" s="14" t="n">
        <v>46248</v>
      </c>
      <c r="D6075" s="15" t="n">
        <v>31.44</v>
      </c>
    </row>
    <row r="6076" customFormat="false" ht="15" hidden="false" customHeight="false" outlineLevel="0" collapsed="false">
      <c r="A6076" s="13" t="s">
        <v>8403</v>
      </c>
      <c r="B6076" s="13" t="s">
        <v>586</v>
      </c>
      <c r="C6076" s="14" t="n">
        <v>46248</v>
      </c>
      <c r="D6076" s="15" t="n">
        <v>14.59</v>
      </c>
    </row>
    <row r="6077" customFormat="false" ht="15" hidden="false" customHeight="false" outlineLevel="0" collapsed="false">
      <c r="A6077" s="13" t="s">
        <v>8404</v>
      </c>
      <c r="B6077" s="13" t="s">
        <v>5509</v>
      </c>
      <c r="C6077" s="14" t="n">
        <v>46248</v>
      </c>
      <c r="D6077" s="15" t="n">
        <v>16.23</v>
      </c>
    </row>
    <row r="6078" customFormat="false" ht="15" hidden="false" customHeight="false" outlineLevel="0" collapsed="false">
      <c r="A6078" s="13" t="s">
        <v>8405</v>
      </c>
      <c r="B6078" s="13" t="s">
        <v>6057</v>
      </c>
      <c r="C6078" s="14" t="n">
        <v>46248</v>
      </c>
      <c r="D6078" s="15" t="n">
        <v>23.92</v>
      </c>
    </row>
    <row r="6079" customFormat="false" ht="15" hidden="false" customHeight="false" outlineLevel="0" collapsed="false">
      <c r="A6079" s="13" t="s">
        <v>8406</v>
      </c>
      <c r="B6079" s="13" t="s">
        <v>3129</v>
      </c>
      <c r="C6079" s="14" t="n">
        <v>46248</v>
      </c>
      <c r="D6079" s="15" t="n">
        <v>70.05</v>
      </c>
    </row>
    <row r="6080" customFormat="false" ht="15" hidden="false" customHeight="false" outlineLevel="0" collapsed="false">
      <c r="A6080" s="13" t="s">
        <v>8407</v>
      </c>
      <c r="B6080" s="13" t="s">
        <v>8408</v>
      </c>
      <c r="C6080" s="14" t="n">
        <v>46248</v>
      </c>
      <c r="D6080" s="15" t="n">
        <v>20.51</v>
      </c>
    </row>
    <row r="6081" customFormat="false" ht="15" hidden="false" customHeight="false" outlineLevel="0" collapsed="false">
      <c r="A6081" s="13" t="s">
        <v>8409</v>
      </c>
      <c r="B6081" s="13" t="s">
        <v>8410</v>
      </c>
      <c r="C6081" s="14" t="n">
        <v>46248</v>
      </c>
      <c r="D6081" s="15" t="n">
        <v>22.53</v>
      </c>
    </row>
    <row r="6082" customFormat="false" ht="15" hidden="false" customHeight="false" outlineLevel="0" collapsed="false">
      <c r="A6082" s="13" t="s">
        <v>8411</v>
      </c>
      <c r="B6082" s="13" t="s">
        <v>1854</v>
      </c>
      <c r="C6082" s="14" t="n">
        <v>46248</v>
      </c>
      <c r="D6082" s="15" t="n">
        <v>26.88</v>
      </c>
    </row>
    <row r="6083" customFormat="false" ht="15" hidden="false" customHeight="false" outlineLevel="0" collapsed="false">
      <c r="A6083" s="13" t="s">
        <v>8412</v>
      </c>
      <c r="B6083" s="13" t="s">
        <v>5725</v>
      </c>
      <c r="C6083" s="14" t="n">
        <v>46248</v>
      </c>
      <c r="D6083" s="15" t="n">
        <v>53.34</v>
      </c>
    </row>
    <row r="6084" customFormat="false" ht="15" hidden="false" customHeight="false" outlineLevel="0" collapsed="false">
      <c r="A6084" s="13" t="s">
        <v>8413</v>
      </c>
      <c r="B6084" s="13" t="s">
        <v>5993</v>
      </c>
      <c r="C6084" s="14" t="n">
        <v>46248</v>
      </c>
      <c r="D6084" s="15" t="n">
        <v>24.23</v>
      </c>
    </row>
    <row r="6085" customFormat="false" ht="15" hidden="false" customHeight="false" outlineLevel="0" collapsed="false">
      <c r="A6085" s="13" t="s">
        <v>8414</v>
      </c>
      <c r="B6085" s="13" t="s">
        <v>8415</v>
      </c>
      <c r="C6085" s="14" t="n">
        <v>46248</v>
      </c>
      <c r="D6085" s="15" t="n">
        <v>32.78</v>
      </c>
    </row>
    <row r="6086" customFormat="false" ht="15" hidden="false" customHeight="false" outlineLevel="0" collapsed="false">
      <c r="A6086" s="13" t="s">
        <v>8416</v>
      </c>
      <c r="B6086" s="13" t="s">
        <v>1362</v>
      </c>
      <c r="C6086" s="14" t="n">
        <v>46248</v>
      </c>
      <c r="D6086" s="15" t="n">
        <v>36.5</v>
      </c>
    </row>
    <row r="6087" customFormat="false" ht="15" hidden="false" customHeight="false" outlineLevel="0" collapsed="false">
      <c r="A6087" s="13" t="s">
        <v>8417</v>
      </c>
      <c r="B6087" s="13" t="s">
        <v>8418</v>
      </c>
      <c r="C6087" s="14" t="n">
        <v>46249</v>
      </c>
      <c r="D6087" s="15" t="n">
        <v>57.92</v>
      </c>
    </row>
    <row r="6088" customFormat="false" ht="15" hidden="false" customHeight="false" outlineLevel="0" collapsed="false">
      <c r="A6088" s="13" t="s">
        <v>8419</v>
      </c>
      <c r="B6088" s="13" t="s">
        <v>5703</v>
      </c>
      <c r="C6088" s="14" t="n">
        <v>46249</v>
      </c>
      <c r="D6088" s="15" t="n">
        <v>44.46</v>
      </c>
    </row>
    <row r="6089" customFormat="false" ht="15" hidden="false" customHeight="false" outlineLevel="0" collapsed="false">
      <c r="A6089" s="13" t="s">
        <v>8420</v>
      </c>
      <c r="B6089" s="13" t="s">
        <v>1555</v>
      </c>
      <c r="C6089" s="14" t="n">
        <v>46249</v>
      </c>
      <c r="D6089" s="15" t="n">
        <v>14.39</v>
      </c>
    </row>
    <row r="6090" customFormat="false" ht="15" hidden="false" customHeight="false" outlineLevel="0" collapsed="false">
      <c r="A6090" s="13" t="s">
        <v>8421</v>
      </c>
      <c r="B6090" s="13" t="s">
        <v>8422</v>
      </c>
      <c r="C6090" s="14" t="n">
        <v>46249</v>
      </c>
      <c r="D6090" s="15" t="n">
        <v>27.89</v>
      </c>
    </row>
    <row r="6091" customFormat="false" ht="15" hidden="false" customHeight="false" outlineLevel="0" collapsed="false">
      <c r="A6091" s="13" t="s">
        <v>8423</v>
      </c>
      <c r="B6091" s="13" t="s">
        <v>1312</v>
      </c>
      <c r="C6091" s="14" t="n">
        <v>46249</v>
      </c>
      <c r="D6091" s="15" t="n">
        <v>53.54</v>
      </c>
    </row>
    <row r="6092" customFormat="false" ht="15" hidden="false" customHeight="false" outlineLevel="0" collapsed="false">
      <c r="A6092" s="13" t="s">
        <v>8424</v>
      </c>
      <c r="B6092" s="13" t="s">
        <v>8425</v>
      </c>
      <c r="C6092" s="14" t="n">
        <v>46249</v>
      </c>
      <c r="D6092" s="15" t="n">
        <v>35.44</v>
      </c>
    </row>
    <row r="6093" customFormat="false" ht="15" hidden="false" customHeight="false" outlineLevel="0" collapsed="false">
      <c r="A6093" s="13" t="s">
        <v>8426</v>
      </c>
      <c r="B6093" s="13" t="s">
        <v>4725</v>
      </c>
      <c r="C6093" s="14" t="n">
        <v>46249</v>
      </c>
      <c r="D6093" s="15" t="n">
        <v>22.52</v>
      </c>
    </row>
    <row r="6094" customFormat="false" ht="15" hidden="false" customHeight="false" outlineLevel="0" collapsed="false">
      <c r="A6094" s="13" t="s">
        <v>8427</v>
      </c>
      <c r="B6094" s="13" t="s">
        <v>7417</v>
      </c>
      <c r="C6094" s="14" t="n">
        <v>46249</v>
      </c>
      <c r="D6094" s="15" t="n">
        <v>55.07</v>
      </c>
    </row>
    <row r="6095" customFormat="false" ht="15" hidden="false" customHeight="false" outlineLevel="0" collapsed="false">
      <c r="A6095" s="13" t="s">
        <v>8428</v>
      </c>
      <c r="B6095" s="13" t="s">
        <v>2518</v>
      </c>
      <c r="C6095" s="14" t="n">
        <v>46249</v>
      </c>
      <c r="D6095" s="15" t="n">
        <v>39.26</v>
      </c>
    </row>
    <row r="6096" customFormat="false" ht="15" hidden="false" customHeight="false" outlineLevel="0" collapsed="false">
      <c r="A6096" s="13" t="s">
        <v>8429</v>
      </c>
      <c r="B6096" s="13" t="s">
        <v>5066</v>
      </c>
      <c r="C6096" s="14" t="n">
        <v>46249</v>
      </c>
      <c r="D6096" s="15" t="n">
        <v>42.41</v>
      </c>
    </row>
    <row r="6097" customFormat="false" ht="15" hidden="false" customHeight="false" outlineLevel="0" collapsed="false">
      <c r="A6097" s="13" t="s">
        <v>8430</v>
      </c>
      <c r="B6097" s="13" t="s">
        <v>7142</v>
      </c>
      <c r="C6097" s="14" t="n">
        <v>46249</v>
      </c>
      <c r="D6097" s="15" t="n">
        <v>28.28</v>
      </c>
    </row>
    <row r="6098" customFormat="false" ht="15" hidden="false" customHeight="false" outlineLevel="0" collapsed="false">
      <c r="A6098" s="13" t="s">
        <v>8431</v>
      </c>
      <c r="B6098" s="13" t="s">
        <v>7247</v>
      </c>
      <c r="C6098" s="14" t="n">
        <v>46249</v>
      </c>
      <c r="D6098" s="15" t="n">
        <v>21.89</v>
      </c>
    </row>
    <row r="6099" customFormat="false" ht="15" hidden="false" customHeight="false" outlineLevel="0" collapsed="false">
      <c r="A6099" s="13" t="s">
        <v>8432</v>
      </c>
      <c r="B6099" s="13" t="s">
        <v>8433</v>
      </c>
      <c r="C6099" s="14" t="n">
        <v>46250</v>
      </c>
      <c r="D6099" s="15" t="n">
        <v>52.92</v>
      </c>
    </row>
    <row r="6100" customFormat="false" ht="15" hidden="false" customHeight="false" outlineLevel="0" collapsed="false">
      <c r="A6100" s="13" t="s">
        <v>8434</v>
      </c>
      <c r="B6100" s="13" t="s">
        <v>8435</v>
      </c>
      <c r="C6100" s="14" t="n">
        <v>46250</v>
      </c>
      <c r="D6100" s="15" t="n">
        <v>23.62</v>
      </c>
    </row>
    <row r="6101" customFormat="false" ht="15" hidden="false" customHeight="false" outlineLevel="0" collapsed="false">
      <c r="A6101" s="13" t="s">
        <v>8436</v>
      </c>
      <c r="B6101" s="13" t="s">
        <v>3552</v>
      </c>
      <c r="C6101" s="14" t="n">
        <v>46250</v>
      </c>
      <c r="D6101" s="15" t="n">
        <v>71.61</v>
      </c>
    </row>
    <row r="6102" customFormat="false" ht="15" hidden="false" customHeight="false" outlineLevel="0" collapsed="false">
      <c r="A6102" s="13" t="s">
        <v>8437</v>
      </c>
      <c r="B6102" s="13" t="s">
        <v>4398</v>
      </c>
      <c r="C6102" s="14" t="n">
        <v>46250</v>
      </c>
      <c r="D6102" s="15" t="n">
        <v>71.86</v>
      </c>
    </row>
    <row r="6103" customFormat="false" ht="15" hidden="false" customHeight="false" outlineLevel="0" collapsed="false">
      <c r="A6103" s="13" t="s">
        <v>8438</v>
      </c>
      <c r="B6103" s="13" t="s">
        <v>8439</v>
      </c>
      <c r="C6103" s="14" t="n">
        <v>46250</v>
      </c>
      <c r="D6103" s="15" t="n">
        <v>54.33</v>
      </c>
    </row>
    <row r="6104" customFormat="false" ht="15" hidden="false" customHeight="false" outlineLevel="0" collapsed="false">
      <c r="A6104" s="13" t="s">
        <v>8440</v>
      </c>
      <c r="B6104" s="13" t="s">
        <v>714</v>
      </c>
      <c r="C6104" s="14" t="n">
        <v>46250</v>
      </c>
      <c r="D6104" s="15" t="n">
        <v>42.27</v>
      </c>
    </row>
    <row r="6105" customFormat="false" ht="15" hidden="false" customHeight="false" outlineLevel="0" collapsed="false">
      <c r="A6105" s="13" t="s">
        <v>8441</v>
      </c>
      <c r="B6105" s="13" t="s">
        <v>8442</v>
      </c>
      <c r="C6105" s="14" t="n">
        <v>46250</v>
      </c>
      <c r="D6105" s="15" t="n">
        <v>51.72</v>
      </c>
    </row>
    <row r="6106" customFormat="false" ht="15" hidden="false" customHeight="false" outlineLevel="0" collapsed="false">
      <c r="A6106" s="13" t="s">
        <v>8443</v>
      </c>
      <c r="B6106" s="13" t="s">
        <v>5462</v>
      </c>
      <c r="C6106" s="14" t="n">
        <v>46250</v>
      </c>
      <c r="D6106" s="15" t="n">
        <v>59.44</v>
      </c>
    </row>
    <row r="6107" customFormat="false" ht="15" hidden="false" customHeight="false" outlineLevel="0" collapsed="false">
      <c r="A6107" s="13" t="s">
        <v>8444</v>
      </c>
      <c r="B6107" s="13" t="s">
        <v>8445</v>
      </c>
      <c r="C6107" s="14" t="n">
        <v>46250</v>
      </c>
      <c r="D6107" s="15" t="n">
        <v>26.79</v>
      </c>
    </row>
    <row r="6108" customFormat="false" ht="15" hidden="false" customHeight="false" outlineLevel="0" collapsed="false">
      <c r="A6108" s="13" t="s">
        <v>8446</v>
      </c>
      <c r="B6108" s="13" t="s">
        <v>364</v>
      </c>
      <c r="C6108" s="14" t="n">
        <v>46250</v>
      </c>
      <c r="D6108" s="15" t="n">
        <v>73.68</v>
      </c>
    </row>
    <row r="6109" customFormat="false" ht="15" hidden="false" customHeight="false" outlineLevel="0" collapsed="false">
      <c r="A6109" s="13" t="s">
        <v>8447</v>
      </c>
      <c r="B6109" s="13" t="s">
        <v>3003</v>
      </c>
      <c r="C6109" s="14" t="n">
        <v>46251</v>
      </c>
      <c r="D6109" s="15" t="n">
        <v>67.14</v>
      </c>
    </row>
    <row r="6110" customFormat="false" ht="15" hidden="false" customHeight="false" outlineLevel="0" collapsed="false">
      <c r="A6110" s="13" t="s">
        <v>8448</v>
      </c>
      <c r="B6110" s="13" t="s">
        <v>3944</v>
      </c>
      <c r="C6110" s="14" t="n">
        <v>46251</v>
      </c>
      <c r="D6110" s="15" t="n">
        <v>94.82</v>
      </c>
    </row>
    <row r="6111" customFormat="false" ht="15" hidden="false" customHeight="false" outlineLevel="0" collapsed="false">
      <c r="A6111" s="13" t="s">
        <v>8449</v>
      </c>
      <c r="B6111" s="13" t="s">
        <v>8450</v>
      </c>
      <c r="C6111" s="14" t="n">
        <v>46251</v>
      </c>
      <c r="D6111" s="15" t="n">
        <v>25.48</v>
      </c>
    </row>
    <row r="6112" customFormat="false" ht="15" hidden="false" customHeight="false" outlineLevel="0" collapsed="false">
      <c r="A6112" s="13" t="s">
        <v>8451</v>
      </c>
      <c r="B6112" s="13" t="s">
        <v>8452</v>
      </c>
      <c r="C6112" s="14" t="n">
        <v>46251</v>
      </c>
      <c r="D6112" s="15" t="n">
        <v>47.82</v>
      </c>
    </row>
    <row r="6113" customFormat="false" ht="15" hidden="false" customHeight="false" outlineLevel="0" collapsed="false">
      <c r="A6113" s="13" t="s">
        <v>8453</v>
      </c>
      <c r="B6113" s="13" t="s">
        <v>1041</v>
      </c>
      <c r="C6113" s="14" t="n">
        <v>46251</v>
      </c>
      <c r="D6113" s="15" t="n">
        <v>37.27</v>
      </c>
    </row>
    <row r="6114" customFormat="false" ht="15" hidden="false" customHeight="false" outlineLevel="0" collapsed="false">
      <c r="A6114" s="13" t="s">
        <v>8454</v>
      </c>
      <c r="B6114" s="13" t="s">
        <v>8455</v>
      </c>
      <c r="C6114" s="14" t="n">
        <v>46251</v>
      </c>
      <c r="D6114" s="15" t="n">
        <v>16.04</v>
      </c>
    </row>
    <row r="6115" customFormat="false" ht="15" hidden="false" customHeight="false" outlineLevel="0" collapsed="false">
      <c r="A6115" s="13" t="s">
        <v>8456</v>
      </c>
      <c r="B6115" s="13" t="s">
        <v>1226</v>
      </c>
      <c r="C6115" s="14" t="n">
        <v>46251</v>
      </c>
      <c r="D6115" s="15" t="n">
        <v>51.99</v>
      </c>
    </row>
    <row r="6116" customFormat="false" ht="15" hidden="false" customHeight="false" outlineLevel="0" collapsed="false">
      <c r="A6116" s="13" t="s">
        <v>8457</v>
      </c>
      <c r="B6116" s="13" t="s">
        <v>2158</v>
      </c>
      <c r="C6116" s="14" t="n">
        <v>46252</v>
      </c>
      <c r="D6116" s="15" t="n">
        <v>44.44</v>
      </c>
    </row>
    <row r="6117" customFormat="false" ht="15" hidden="false" customHeight="false" outlineLevel="0" collapsed="false">
      <c r="A6117" s="13" t="s">
        <v>8458</v>
      </c>
      <c r="B6117" s="13" t="s">
        <v>3010</v>
      </c>
      <c r="C6117" s="14" t="n">
        <v>46252</v>
      </c>
      <c r="D6117" s="15" t="n">
        <v>19.55</v>
      </c>
    </row>
    <row r="6118" customFormat="false" ht="15" hidden="false" customHeight="false" outlineLevel="0" collapsed="false">
      <c r="A6118" s="13" t="s">
        <v>8459</v>
      </c>
      <c r="B6118" s="13" t="s">
        <v>3907</v>
      </c>
      <c r="C6118" s="14" t="n">
        <v>46252</v>
      </c>
      <c r="D6118" s="15" t="n">
        <v>49.42</v>
      </c>
    </row>
    <row r="6119" customFormat="false" ht="15" hidden="false" customHeight="false" outlineLevel="0" collapsed="false">
      <c r="A6119" s="13" t="s">
        <v>8460</v>
      </c>
      <c r="B6119" s="13" t="s">
        <v>7058</v>
      </c>
      <c r="C6119" s="14" t="n">
        <v>46253</v>
      </c>
      <c r="D6119" s="15" t="n">
        <v>90.55</v>
      </c>
    </row>
    <row r="6120" customFormat="false" ht="15" hidden="false" customHeight="false" outlineLevel="0" collapsed="false">
      <c r="A6120" s="13" t="s">
        <v>8461</v>
      </c>
      <c r="B6120" s="13" t="s">
        <v>6663</v>
      </c>
      <c r="C6120" s="14" t="n">
        <v>46253</v>
      </c>
      <c r="D6120" s="15" t="n">
        <v>43.8</v>
      </c>
    </row>
    <row r="6121" customFormat="false" ht="15" hidden="false" customHeight="false" outlineLevel="0" collapsed="false">
      <c r="A6121" s="13" t="s">
        <v>8462</v>
      </c>
      <c r="B6121" s="13" t="s">
        <v>1842</v>
      </c>
      <c r="C6121" s="14" t="n">
        <v>46253</v>
      </c>
      <c r="D6121" s="15" t="n">
        <v>34.55</v>
      </c>
    </row>
    <row r="6122" customFormat="false" ht="15" hidden="false" customHeight="false" outlineLevel="0" collapsed="false">
      <c r="A6122" s="13" t="s">
        <v>8463</v>
      </c>
      <c r="B6122" s="13" t="s">
        <v>8464</v>
      </c>
      <c r="C6122" s="14" t="n">
        <v>46253</v>
      </c>
      <c r="D6122" s="15" t="n">
        <v>20.04</v>
      </c>
    </row>
    <row r="6123" customFormat="false" ht="15" hidden="false" customHeight="false" outlineLevel="0" collapsed="false">
      <c r="A6123" s="13" t="s">
        <v>8465</v>
      </c>
      <c r="B6123" s="13" t="s">
        <v>504</v>
      </c>
      <c r="C6123" s="14" t="n">
        <v>46253</v>
      </c>
      <c r="D6123" s="15" t="n">
        <v>56.03</v>
      </c>
    </row>
    <row r="6124" customFormat="false" ht="15" hidden="false" customHeight="false" outlineLevel="0" collapsed="false">
      <c r="A6124" s="13" t="s">
        <v>8466</v>
      </c>
      <c r="B6124" s="13" t="s">
        <v>1539</v>
      </c>
      <c r="C6124" s="14" t="n">
        <v>46253</v>
      </c>
      <c r="D6124" s="15" t="n">
        <v>32.74</v>
      </c>
    </row>
    <row r="6125" customFormat="false" ht="15" hidden="false" customHeight="false" outlineLevel="0" collapsed="false">
      <c r="A6125" s="13" t="s">
        <v>8467</v>
      </c>
      <c r="B6125" s="13" t="s">
        <v>6039</v>
      </c>
      <c r="C6125" s="14" t="n">
        <v>46253</v>
      </c>
      <c r="D6125" s="15" t="n">
        <v>59.78</v>
      </c>
    </row>
    <row r="6126" customFormat="false" ht="15" hidden="false" customHeight="false" outlineLevel="0" collapsed="false">
      <c r="A6126" s="13" t="s">
        <v>8468</v>
      </c>
      <c r="B6126" s="13" t="s">
        <v>8469</v>
      </c>
      <c r="C6126" s="14" t="n">
        <v>46253</v>
      </c>
      <c r="D6126" s="15" t="n">
        <v>41.44</v>
      </c>
    </row>
    <row r="6127" customFormat="false" ht="15" hidden="false" customHeight="false" outlineLevel="0" collapsed="false">
      <c r="A6127" s="13" t="s">
        <v>8470</v>
      </c>
      <c r="B6127" s="13" t="s">
        <v>3190</v>
      </c>
      <c r="C6127" s="14" t="n">
        <v>46253</v>
      </c>
      <c r="D6127" s="15" t="n">
        <v>58.92</v>
      </c>
    </row>
    <row r="6128" customFormat="false" ht="15" hidden="false" customHeight="false" outlineLevel="0" collapsed="false">
      <c r="A6128" s="13" t="s">
        <v>8471</v>
      </c>
      <c r="B6128" s="13" t="s">
        <v>198</v>
      </c>
      <c r="C6128" s="14" t="n">
        <v>46254</v>
      </c>
      <c r="D6128" s="15" t="n">
        <v>49.41</v>
      </c>
    </row>
    <row r="6129" customFormat="false" ht="15" hidden="false" customHeight="false" outlineLevel="0" collapsed="false">
      <c r="A6129" s="13" t="s">
        <v>8472</v>
      </c>
      <c r="B6129" s="13" t="s">
        <v>2478</v>
      </c>
      <c r="C6129" s="14" t="n">
        <v>46254</v>
      </c>
      <c r="D6129" s="15" t="n">
        <v>31.1</v>
      </c>
    </row>
    <row r="6130" customFormat="false" ht="15" hidden="false" customHeight="false" outlineLevel="0" collapsed="false">
      <c r="A6130" s="13" t="s">
        <v>8473</v>
      </c>
      <c r="B6130" s="13" t="s">
        <v>7219</v>
      </c>
      <c r="C6130" s="14" t="n">
        <v>46254</v>
      </c>
      <c r="D6130" s="15" t="n">
        <v>18.65</v>
      </c>
    </row>
    <row r="6131" customFormat="false" ht="15" hidden="false" customHeight="false" outlineLevel="0" collapsed="false">
      <c r="A6131" s="13" t="s">
        <v>8474</v>
      </c>
      <c r="B6131" s="13" t="s">
        <v>5324</v>
      </c>
      <c r="C6131" s="14" t="n">
        <v>46254</v>
      </c>
      <c r="D6131" s="15" t="n">
        <v>53.94</v>
      </c>
    </row>
    <row r="6132" customFormat="false" ht="15" hidden="false" customHeight="false" outlineLevel="0" collapsed="false">
      <c r="A6132" s="13" t="s">
        <v>8475</v>
      </c>
      <c r="B6132" s="13" t="s">
        <v>8476</v>
      </c>
      <c r="C6132" s="14" t="n">
        <v>46254</v>
      </c>
      <c r="D6132" s="15" t="n">
        <v>28.77</v>
      </c>
    </row>
    <row r="6133" customFormat="false" ht="15" hidden="false" customHeight="false" outlineLevel="0" collapsed="false">
      <c r="A6133" s="13" t="s">
        <v>8477</v>
      </c>
      <c r="B6133" s="13" t="s">
        <v>543</v>
      </c>
      <c r="C6133" s="14" t="n">
        <v>46254</v>
      </c>
      <c r="D6133" s="15" t="n">
        <v>33.26</v>
      </c>
    </row>
    <row r="6134" customFormat="false" ht="15" hidden="false" customHeight="false" outlineLevel="0" collapsed="false">
      <c r="A6134" s="13" t="s">
        <v>8478</v>
      </c>
      <c r="B6134" s="13" t="s">
        <v>8479</v>
      </c>
      <c r="C6134" s="14" t="n">
        <v>46254</v>
      </c>
      <c r="D6134" s="15" t="n">
        <v>23.99</v>
      </c>
    </row>
    <row r="6135" customFormat="false" ht="15" hidden="false" customHeight="false" outlineLevel="0" collapsed="false">
      <c r="A6135" s="13" t="s">
        <v>8480</v>
      </c>
      <c r="B6135" s="13" t="s">
        <v>6227</v>
      </c>
      <c r="C6135" s="14" t="n">
        <v>46254</v>
      </c>
      <c r="D6135" s="15" t="n">
        <v>53.9</v>
      </c>
    </row>
    <row r="6136" customFormat="false" ht="15" hidden="false" customHeight="false" outlineLevel="0" collapsed="false">
      <c r="A6136" s="13" t="s">
        <v>8481</v>
      </c>
      <c r="B6136" s="13" t="s">
        <v>3372</v>
      </c>
      <c r="C6136" s="14" t="n">
        <v>46254</v>
      </c>
      <c r="D6136" s="15" t="n">
        <v>36.96</v>
      </c>
    </row>
    <row r="6137" customFormat="false" ht="15" hidden="false" customHeight="false" outlineLevel="0" collapsed="false">
      <c r="A6137" s="13" t="s">
        <v>8482</v>
      </c>
      <c r="B6137" s="13" t="s">
        <v>8483</v>
      </c>
      <c r="C6137" s="14" t="n">
        <v>46254</v>
      </c>
      <c r="D6137" s="15" t="n">
        <v>29.43</v>
      </c>
    </row>
    <row r="6138" customFormat="false" ht="15" hidden="false" customHeight="false" outlineLevel="0" collapsed="false">
      <c r="A6138" s="13" t="s">
        <v>8484</v>
      </c>
      <c r="B6138" s="13" t="s">
        <v>902</v>
      </c>
      <c r="C6138" s="14" t="n">
        <v>46254</v>
      </c>
      <c r="D6138" s="15" t="n">
        <v>52.93</v>
      </c>
    </row>
    <row r="6139" customFormat="false" ht="15" hidden="false" customHeight="false" outlineLevel="0" collapsed="false">
      <c r="A6139" s="13" t="s">
        <v>8485</v>
      </c>
      <c r="B6139" s="13" t="s">
        <v>3391</v>
      </c>
      <c r="C6139" s="14" t="n">
        <v>46254</v>
      </c>
      <c r="D6139" s="15" t="n">
        <v>36.3</v>
      </c>
    </row>
    <row r="6140" customFormat="false" ht="15" hidden="false" customHeight="false" outlineLevel="0" collapsed="false">
      <c r="A6140" s="13" t="s">
        <v>8486</v>
      </c>
      <c r="B6140" s="13" t="s">
        <v>8487</v>
      </c>
      <c r="C6140" s="14" t="n">
        <v>46254</v>
      </c>
      <c r="D6140" s="15" t="n">
        <v>52.42</v>
      </c>
    </row>
    <row r="6141" customFormat="false" ht="15" hidden="false" customHeight="false" outlineLevel="0" collapsed="false">
      <c r="A6141" s="13" t="s">
        <v>8488</v>
      </c>
      <c r="B6141" s="13" t="s">
        <v>6805</v>
      </c>
      <c r="C6141" s="14" t="n">
        <v>46255</v>
      </c>
      <c r="D6141" s="15" t="n">
        <v>63.06</v>
      </c>
    </row>
    <row r="6142" customFormat="false" ht="15" hidden="false" customHeight="false" outlineLevel="0" collapsed="false">
      <c r="A6142" s="13" t="s">
        <v>8489</v>
      </c>
      <c r="B6142" s="13" t="s">
        <v>8490</v>
      </c>
      <c r="C6142" s="14" t="n">
        <v>46255</v>
      </c>
      <c r="D6142" s="15" t="n">
        <v>25.95</v>
      </c>
    </row>
    <row r="6143" customFormat="false" ht="15" hidden="false" customHeight="false" outlineLevel="0" collapsed="false">
      <c r="A6143" s="13" t="s">
        <v>8491</v>
      </c>
      <c r="B6143" s="13" t="s">
        <v>1880</v>
      </c>
      <c r="C6143" s="14" t="n">
        <v>46255</v>
      </c>
      <c r="D6143" s="15" t="n">
        <v>32.07</v>
      </c>
    </row>
    <row r="6144" customFormat="false" ht="15" hidden="false" customHeight="false" outlineLevel="0" collapsed="false">
      <c r="A6144" s="13" t="s">
        <v>8492</v>
      </c>
      <c r="B6144" s="13" t="s">
        <v>6403</v>
      </c>
      <c r="C6144" s="14" t="n">
        <v>46255</v>
      </c>
      <c r="D6144" s="15" t="n">
        <v>50.52</v>
      </c>
    </row>
    <row r="6145" customFormat="false" ht="15" hidden="false" customHeight="false" outlineLevel="0" collapsed="false">
      <c r="A6145" s="13" t="s">
        <v>8493</v>
      </c>
      <c r="B6145" s="13" t="s">
        <v>1027</v>
      </c>
      <c r="C6145" s="14" t="n">
        <v>46255</v>
      </c>
      <c r="D6145" s="15" t="n">
        <v>46.35</v>
      </c>
    </row>
    <row r="6146" customFormat="false" ht="15" hidden="false" customHeight="false" outlineLevel="0" collapsed="false">
      <c r="A6146" s="13" t="s">
        <v>8494</v>
      </c>
      <c r="B6146" s="13" t="s">
        <v>8495</v>
      </c>
      <c r="C6146" s="14" t="n">
        <v>46255</v>
      </c>
      <c r="D6146" s="15" t="n">
        <v>46.86</v>
      </c>
    </row>
    <row r="6147" customFormat="false" ht="15" hidden="false" customHeight="false" outlineLevel="0" collapsed="false">
      <c r="A6147" s="13" t="s">
        <v>8496</v>
      </c>
      <c r="B6147" s="13" t="s">
        <v>6971</v>
      </c>
      <c r="C6147" s="14" t="n">
        <v>46256</v>
      </c>
      <c r="D6147" s="15" t="n">
        <v>31.27</v>
      </c>
    </row>
    <row r="6148" customFormat="false" ht="15" hidden="false" customHeight="false" outlineLevel="0" collapsed="false">
      <c r="A6148" s="13" t="s">
        <v>8497</v>
      </c>
      <c r="B6148" s="13" t="s">
        <v>8498</v>
      </c>
      <c r="C6148" s="14" t="n">
        <v>46257</v>
      </c>
      <c r="D6148" s="15" t="n">
        <v>21.21</v>
      </c>
    </row>
    <row r="6149" customFormat="false" ht="15" hidden="false" customHeight="false" outlineLevel="0" collapsed="false">
      <c r="A6149" s="13" t="s">
        <v>8499</v>
      </c>
      <c r="B6149" s="13" t="s">
        <v>58</v>
      </c>
      <c r="C6149" s="14" t="n">
        <v>46257</v>
      </c>
      <c r="D6149" s="15" t="n">
        <v>23.85</v>
      </c>
    </row>
    <row r="6150" customFormat="false" ht="15" hidden="false" customHeight="false" outlineLevel="0" collapsed="false">
      <c r="A6150" s="13" t="s">
        <v>8500</v>
      </c>
      <c r="B6150" s="13" t="s">
        <v>4187</v>
      </c>
      <c r="C6150" s="14" t="n">
        <v>46257</v>
      </c>
      <c r="D6150" s="15" t="n">
        <v>38.72</v>
      </c>
    </row>
    <row r="6151" customFormat="false" ht="15" hidden="false" customHeight="false" outlineLevel="0" collapsed="false">
      <c r="A6151" s="13" t="s">
        <v>8501</v>
      </c>
      <c r="B6151" s="13" t="s">
        <v>6184</v>
      </c>
      <c r="C6151" s="14" t="n">
        <v>46257</v>
      </c>
      <c r="D6151" s="15" t="n">
        <v>27.82</v>
      </c>
    </row>
    <row r="6152" customFormat="false" ht="15" hidden="false" customHeight="false" outlineLevel="0" collapsed="false">
      <c r="A6152" s="13" t="s">
        <v>8502</v>
      </c>
      <c r="B6152" s="13" t="s">
        <v>8503</v>
      </c>
      <c r="C6152" s="14" t="n">
        <v>46257</v>
      </c>
      <c r="D6152" s="15" t="n">
        <v>38.91</v>
      </c>
    </row>
    <row r="6153" customFormat="false" ht="15" hidden="false" customHeight="false" outlineLevel="0" collapsed="false">
      <c r="A6153" s="13" t="s">
        <v>8504</v>
      </c>
      <c r="B6153" s="13" t="s">
        <v>2199</v>
      </c>
      <c r="C6153" s="14" t="n">
        <v>46257</v>
      </c>
      <c r="D6153" s="15" t="n">
        <v>48.57</v>
      </c>
    </row>
    <row r="6154" customFormat="false" ht="15" hidden="false" customHeight="false" outlineLevel="0" collapsed="false">
      <c r="A6154" s="13" t="s">
        <v>8505</v>
      </c>
      <c r="B6154" s="13" t="s">
        <v>178</v>
      </c>
      <c r="C6154" s="14" t="n">
        <v>46257</v>
      </c>
      <c r="D6154" s="15" t="n">
        <v>35.56</v>
      </c>
    </row>
    <row r="6155" customFormat="false" ht="15" hidden="false" customHeight="false" outlineLevel="0" collapsed="false">
      <c r="A6155" s="13" t="s">
        <v>8506</v>
      </c>
      <c r="B6155" s="13" t="s">
        <v>8507</v>
      </c>
      <c r="C6155" s="14" t="n">
        <v>46257</v>
      </c>
      <c r="D6155" s="15" t="n">
        <v>34.48</v>
      </c>
    </row>
    <row r="6156" customFormat="false" ht="15" hidden="false" customHeight="false" outlineLevel="0" collapsed="false">
      <c r="A6156" s="13" t="s">
        <v>8508</v>
      </c>
      <c r="B6156" s="13" t="s">
        <v>4052</v>
      </c>
      <c r="C6156" s="14" t="n">
        <v>46258</v>
      </c>
      <c r="D6156" s="15" t="n">
        <v>18.96</v>
      </c>
    </row>
    <row r="6157" customFormat="false" ht="15" hidden="false" customHeight="false" outlineLevel="0" collapsed="false">
      <c r="A6157" s="13" t="s">
        <v>8509</v>
      </c>
      <c r="B6157" s="13" t="s">
        <v>2046</v>
      </c>
      <c r="C6157" s="14" t="n">
        <v>46258</v>
      </c>
      <c r="D6157" s="15" t="n">
        <v>22.43</v>
      </c>
    </row>
    <row r="6158" customFormat="false" ht="15" hidden="false" customHeight="false" outlineLevel="0" collapsed="false">
      <c r="A6158" s="13" t="s">
        <v>8510</v>
      </c>
      <c r="B6158" s="13" t="s">
        <v>6454</v>
      </c>
      <c r="C6158" s="14" t="n">
        <v>46258</v>
      </c>
      <c r="D6158" s="15" t="n">
        <v>18.74</v>
      </c>
    </row>
    <row r="6159" customFormat="false" ht="15" hidden="false" customHeight="false" outlineLevel="0" collapsed="false">
      <c r="A6159" s="13" t="s">
        <v>8511</v>
      </c>
      <c r="B6159" s="13" t="s">
        <v>8512</v>
      </c>
      <c r="C6159" s="14" t="n">
        <v>46258</v>
      </c>
      <c r="D6159" s="15" t="n">
        <v>43.15</v>
      </c>
    </row>
    <row r="6160" customFormat="false" ht="15" hidden="false" customHeight="false" outlineLevel="0" collapsed="false">
      <c r="A6160" s="13" t="s">
        <v>8513</v>
      </c>
      <c r="B6160" s="13" t="s">
        <v>2287</v>
      </c>
      <c r="C6160" s="14" t="n">
        <v>46258</v>
      </c>
      <c r="D6160" s="15" t="n">
        <v>42.59</v>
      </c>
    </row>
    <row r="6161" customFormat="false" ht="15" hidden="false" customHeight="false" outlineLevel="0" collapsed="false">
      <c r="A6161" s="13" t="s">
        <v>8514</v>
      </c>
      <c r="B6161" s="13" t="s">
        <v>8515</v>
      </c>
      <c r="C6161" s="14" t="n">
        <v>46258</v>
      </c>
      <c r="D6161" s="15" t="n">
        <v>18.89</v>
      </c>
    </row>
    <row r="6162" customFormat="false" ht="15" hidden="false" customHeight="false" outlineLevel="0" collapsed="false">
      <c r="A6162" s="13" t="s">
        <v>8516</v>
      </c>
      <c r="B6162" s="13" t="s">
        <v>5659</v>
      </c>
      <c r="C6162" s="14" t="n">
        <v>46259</v>
      </c>
      <c r="D6162" s="15" t="n">
        <v>19.9</v>
      </c>
    </row>
    <row r="6163" customFormat="false" ht="15" hidden="false" customHeight="false" outlineLevel="0" collapsed="false">
      <c r="A6163" s="13" t="s">
        <v>8517</v>
      </c>
      <c r="B6163" s="13" t="s">
        <v>6002</v>
      </c>
      <c r="C6163" s="14" t="n">
        <v>46259</v>
      </c>
      <c r="D6163" s="15" t="n">
        <v>51.76</v>
      </c>
    </row>
    <row r="6164" customFormat="false" ht="15" hidden="false" customHeight="false" outlineLevel="0" collapsed="false">
      <c r="A6164" s="13" t="s">
        <v>8518</v>
      </c>
      <c r="B6164" s="13" t="s">
        <v>7610</v>
      </c>
      <c r="C6164" s="14" t="n">
        <v>46259</v>
      </c>
      <c r="D6164" s="15" t="n">
        <v>19.21</v>
      </c>
    </row>
    <row r="6165" customFormat="false" ht="15" hidden="false" customHeight="false" outlineLevel="0" collapsed="false">
      <c r="A6165" s="13" t="s">
        <v>8519</v>
      </c>
      <c r="B6165" s="13" t="s">
        <v>6245</v>
      </c>
      <c r="C6165" s="14" t="n">
        <v>46259</v>
      </c>
      <c r="D6165" s="15" t="n">
        <v>47.75</v>
      </c>
    </row>
    <row r="6166" customFormat="false" ht="15" hidden="false" customHeight="false" outlineLevel="0" collapsed="false">
      <c r="A6166" s="13" t="s">
        <v>8520</v>
      </c>
      <c r="B6166" s="13" t="s">
        <v>8521</v>
      </c>
      <c r="C6166" s="14" t="n">
        <v>46259</v>
      </c>
      <c r="D6166" s="15" t="n">
        <v>48.53</v>
      </c>
    </row>
    <row r="6167" customFormat="false" ht="15" hidden="false" customHeight="false" outlineLevel="0" collapsed="false">
      <c r="A6167" s="13" t="s">
        <v>8522</v>
      </c>
      <c r="B6167" s="13" t="s">
        <v>2048</v>
      </c>
      <c r="C6167" s="14" t="n">
        <v>46259</v>
      </c>
      <c r="D6167" s="15" t="n">
        <v>36.28</v>
      </c>
    </row>
    <row r="6168" customFormat="false" ht="15" hidden="false" customHeight="false" outlineLevel="0" collapsed="false">
      <c r="A6168" s="13" t="s">
        <v>8523</v>
      </c>
      <c r="B6168" s="13" t="s">
        <v>1132</v>
      </c>
      <c r="C6168" s="14" t="n">
        <v>46259</v>
      </c>
      <c r="D6168" s="15" t="n">
        <v>36.87</v>
      </c>
    </row>
    <row r="6169" customFormat="false" ht="15" hidden="false" customHeight="false" outlineLevel="0" collapsed="false">
      <c r="A6169" s="13" t="s">
        <v>8524</v>
      </c>
      <c r="B6169" s="13" t="s">
        <v>3246</v>
      </c>
      <c r="C6169" s="14" t="n">
        <v>46259</v>
      </c>
      <c r="D6169" s="15" t="n">
        <v>28.39</v>
      </c>
    </row>
    <row r="6170" customFormat="false" ht="15" hidden="false" customHeight="false" outlineLevel="0" collapsed="false">
      <c r="A6170" s="13" t="s">
        <v>8525</v>
      </c>
      <c r="B6170" s="13" t="s">
        <v>1616</v>
      </c>
      <c r="C6170" s="14" t="n">
        <v>46259</v>
      </c>
      <c r="D6170" s="15" t="n">
        <v>83.83</v>
      </c>
    </row>
    <row r="6171" customFormat="false" ht="15" hidden="false" customHeight="false" outlineLevel="0" collapsed="false">
      <c r="A6171" s="13" t="s">
        <v>8526</v>
      </c>
      <c r="B6171" s="13" t="s">
        <v>5904</v>
      </c>
      <c r="C6171" s="14" t="n">
        <v>46259</v>
      </c>
      <c r="D6171" s="15" t="n">
        <v>92.61</v>
      </c>
    </row>
    <row r="6172" customFormat="false" ht="15" hidden="false" customHeight="false" outlineLevel="0" collapsed="false">
      <c r="A6172" s="13" t="s">
        <v>8527</v>
      </c>
      <c r="B6172" s="13" t="s">
        <v>3839</v>
      </c>
      <c r="C6172" s="14" t="n">
        <v>46260</v>
      </c>
      <c r="D6172" s="15" t="n">
        <v>38.26</v>
      </c>
    </row>
    <row r="6173" customFormat="false" ht="15" hidden="false" customHeight="false" outlineLevel="0" collapsed="false">
      <c r="A6173" s="13" t="s">
        <v>8528</v>
      </c>
      <c r="B6173" s="13" t="s">
        <v>8529</v>
      </c>
      <c r="C6173" s="14" t="n">
        <v>46260</v>
      </c>
      <c r="D6173" s="15" t="n">
        <v>28.44</v>
      </c>
    </row>
    <row r="6174" customFormat="false" ht="15" hidden="false" customHeight="false" outlineLevel="0" collapsed="false">
      <c r="A6174" s="13" t="s">
        <v>8530</v>
      </c>
      <c r="B6174" s="13" t="s">
        <v>1938</v>
      </c>
      <c r="C6174" s="14" t="n">
        <v>46260</v>
      </c>
      <c r="D6174" s="15" t="n">
        <v>68.1</v>
      </c>
    </row>
    <row r="6175" customFormat="false" ht="15" hidden="false" customHeight="false" outlineLevel="0" collapsed="false">
      <c r="A6175" s="13" t="s">
        <v>8531</v>
      </c>
      <c r="B6175" s="13" t="s">
        <v>8532</v>
      </c>
      <c r="C6175" s="14" t="n">
        <v>46260</v>
      </c>
      <c r="D6175" s="15" t="n">
        <v>24.49</v>
      </c>
    </row>
    <row r="6176" customFormat="false" ht="15" hidden="false" customHeight="false" outlineLevel="0" collapsed="false">
      <c r="A6176" s="13" t="s">
        <v>8533</v>
      </c>
      <c r="B6176" s="13" t="s">
        <v>1038</v>
      </c>
      <c r="C6176" s="14" t="n">
        <v>46260</v>
      </c>
      <c r="D6176" s="15" t="n">
        <v>31.91</v>
      </c>
    </row>
    <row r="6177" customFormat="false" ht="15" hidden="false" customHeight="false" outlineLevel="0" collapsed="false">
      <c r="A6177" s="13" t="s">
        <v>8534</v>
      </c>
      <c r="B6177" s="13" t="s">
        <v>2880</v>
      </c>
      <c r="C6177" s="14" t="n">
        <v>46260</v>
      </c>
      <c r="D6177" s="15" t="n">
        <v>45.66</v>
      </c>
    </row>
    <row r="6178" customFormat="false" ht="15" hidden="false" customHeight="false" outlineLevel="0" collapsed="false">
      <c r="A6178" s="13" t="s">
        <v>8535</v>
      </c>
      <c r="B6178" s="13" t="s">
        <v>1116</v>
      </c>
      <c r="C6178" s="14" t="n">
        <v>46260</v>
      </c>
      <c r="D6178" s="15" t="n">
        <v>43.19</v>
      </c>
    </row>
    <row r="6179" customFormat="false" ht="15" hidden="false" customHeight="false" outlineLevel="0" collapsed="false">
      <c r="A6179" s="13" t="s">
        <v>8536</v>
      </c>
      <c r="B6179" s="13" t="s">
        <v>5929</v>
      </c>
      <c r="C6179" s="14" t="n">
        <v>46260</v>
      </c>
      <c r="D6179" s="15" t="n">
        <v>44.1</v>
      </c>
    </row>
    <row r="6180" customFormat="false" ht="15" hidden="false" customHeight="false" outlineLevel="0" collapsed="false">
      <c r="A6180" s="13" t="s">
        <v>8537</v>
      </c>
      <c r="B6180" s="13" t="s">
        <v>5098</v>
      </c>
      <c r="C6180" s="14" t="n">
        <v>46260</v>
      </c>
      <c r="D6180" s="15" t="n">
        <v>73.49</v>
      </c>
    </row>
    <row r="6181" customFormat="false" ht="15" hidden="false" customHeight="false" outlineLevel="0" collapsed="false">
      <c r="A6181" s="13" t="s">
        <v>8538</v>
      </c>
      <c r="B6181" s="13" t="s">
        <v>6751</v>
      </c>
      <c r="C6181" s="14" t="n">
        <v>46260</v>
      </c>
      <c r="D6181" s="15" t="n">
        <v>29.86</v>
      </c>
    </row>
    <row r="6182" customFormat="false" ht="15" hidden="false" customHeight="false" outlineLevel="0" collapsed="false">
      <c r="A6182" s="13" t="s">
        <v>8539</v>
      </c>
      <c r="B6182" s="13" t="s">
        <v>5771</v>
      </c>
      <c r="C6182" s="14" t="n">
        <v>46261</v>
      </c>
      <c r="D6182" s="15" t="n">
        <v>37.35</v>
      </c>
    </row>
    <row r="6183" customFormat="false" ht="15" hidden="false" customHeight="false" outlineLevel="0" collapsed="false">
      <c r="A6183" s="13" t="s">
        <v>8540</v>
      </c>
      <c r="B6183" s="13" t="s">
        <v>1892</v>
      </c>
      <c r="C6183" s="14" t="n">
        <v>46261</v>
      </c>
      <c r="D6183" s="15" t="n">
        <v>41.02</v>
      </c>
    </row>
    <row r="6184" customFormat="false" ht="15" hidden="false" customHeight="false" outlineLevel="0" collapsed="false">
      <c r="A6184" s="13" t="s">
        <v>8541</v>
      </c>
      <c r="B6184" s="13" t="s">
        <v>219</v>
      </c>
      <c r="C6184" s="14" t="n">
        <v>46261</v>
      </c>
      <c r="D6184" s="15" t="n">
        <v>43.6</v>
      </c>
    </row>
    <row r="6185" customFormat="false" ht="15" hidden="false" customHeight="false" outlineLevel="0" collapsed="false">
      <c r="A6185" s="13" t="s">
        <v>8542</v>
      </c>
      <c r="B6185" s="13" t="s">
        <v>3120</v>
      </c>
      <c r="C6185" s="14" t="n">
        <v>46261</v>
      </c>
      <c r="D6185" s="15" t="n">
        <v>45.45</v>
      </c>
    </row>
    <row r="6186" customFormat="false" ht="15" hidden="false" customHeight="false" outlineLevel="0" collapsed="false">
      <c r="A6186" s="13" t="s">
        <v>8543</v>
      </c>
      <c r="B6186" s="13" t="s">
        <v>548</v>
      </c>
      <c r="C6186" s="14" t="n">
        <v>46261</v>
      </c>
      <c r="D6186" s="15" t="n">
        <v>36.61</v>
      </c>
    </row>
    <row r="6187" customFormat="false" ht="15" hidden="false" customHeight="false" outlineLevel="0" collapsed="false">
      <c r="A6187" s="13" t="s">
        <v>8544</v>
      </c>
      <c r="B6187" s="13" t="s">
        <v>618</v>
      </c>
      <c r="C6187" s="14" t="n">
        <v>46261</v>
      </c>
      <c r="D6187" s="15" t="n">
        <v>35.73</v>
      </c>
    </row>
    <row r="6188" customFormat="false" ht="15" hidden="false" customHeight="false" outlineLevel="0" collapsed="false">
      <c r="A6188" s="13" t="s">
        <v>8545</v>
      </c>
      <c r="B6188" s="13" t="s">
        <v>8546</v>
      </c>
      <c r="C6188" s="14" t="n">
        <v>46261</v>
      </c>
      <c r="D6188" s="15" t="n">
        <v>27.17</v>
      </c>
    </row>
    <row r="6189" customFormat="false" ht="15" hidden="false" customHeight="false" outlineLevel="0" collapsed="false">
      <c r="A6189" s="13" t="s">
        <v>8547</v>
      </c>
      <c r="B6189" s="13" t="s">
        <v>2486</v>
      </c>
      <c r="C6189" s="14" t="n">
        <v>46261</v>
      </c>
      <c r="D6189" s="15" t="n">
        <v>47.69</v>
      </c>
    </row>
    <row r="6190" customFormat="false" ht="15" hidden="false" customHeight="false" outlineLevel="0" collapsed="false">
      <c r="A6190" s="13" t="s">
        <v>8548</v>
      </c>
      <c r="B6190" s="13" t="s">
        <v>565</v>
      </c>
      <c r="C6190" s="14" t="n">
        <v>46261</v>
      </c>
      <c r="D6190" s="15" t="n">
        <v>50.97</v>
      </c>
    </row>
    <row r="6191" customFormat="false" ht="15" hidden="false" customHeight="false" outlineLevel="0" collapsed="false">
      <c r="A6191" s="13" t="s">
        <v>8549</v>
      </c>
      <c r="B6191" s="13" t="s">
        <v>8550</v>
      </c>
      <c r="C6191" s="14" t="n">
        <v>46261</v>
      </c>
      <c r="D6191" s="15" t="n">
        <v>38.31</v>
      </c>
    </row>
    <row r="6192" customFormat="false" ht="15" hidden="false" customHeight="false" outlineLevel="0" collapsed="false">
      <c r="A6192" s="13" t="s">
        <v>8551</v>
      </c>
      <c r="B6192" s="13" t="s">
        <v>8552</v>
      </c>
      <c r="C6192" s="14" t="n">
        <v>46262</v>
      </c>
      <c r="D6192" s="15" t="n">
        <v>21.08</v>
      </c>
    </row>
    <row r="6193" customFormat="false" ht="15" hidden="false" customHeight="false" outlineLevel="0" collapsed="false">
      <c r="A6193" s="13" t="s">
        <v>8553</v>
      </c>
      <c r="B6193" s="13" t="s">
        <v>8554</v>
      </c>
      <c r="C6193" s="14" t="n">
        <v>46262</v>
      </c>
      <c r="D6193" s="15" t="n">
        <v>21.1</v>
      </c>
    </row>
    <row r="6194" customFormat="false" ht="15" hidden="false" customHeight="false" outlineLevel="0" collapsed="false">
      <c r="A6194" s="13" t="s">
        <v>8555</v>
      </c>
      <c r="B6194" s="13" t="s">
        <v>5587</v>
      </c>
      <c r="C6194" s="14" t="n">
        <v>46262</v>
      </c>
      <c r="D6194" s="15" t="n">
        <v>28.25</v>
      </c>
    </row>
    <row r="6195" customFormat="false" ht="15" hidden="false" customHeight="false" outlineLevel="0" collapsed="false">
      <c r="A6195" s="13" t="s">
        <v>8556</v>
      </c>
      <c r="B6195" s="13" t="s">
        <v>682</v>
      </c>
      <c r="C6195" s="14" t="n">
        <v>46262</v>
      </c>
      <c r="D6195" s="15" t="n">
        <v>26.78</v>
      </c>
    </row>
    <row r="6196" customFormat="false" ht="15" hidden="false" customHeight="false" outlineLevel="0" collapsed="false">
      <c r="A6196" s="13" t="s">
        <v>8557</v>
      </c>
      <c r="B6196" s="13" t="s">
        <v>4244</v>
      </c>
      <c r="C6196" s="14" t="n">
        <v>46262</v>
      </c>
      <c r="D6196" s="15" t="n">
        <v>50.83</v>
      </c>
    </row>
    <row r="6197" customFormat="false" ht="15" hidden="false" customHeight="false" outlineLevel="0" collapsed="false">
      <c r="A6197" s="13" t="s">
        <v>8558</v>
      </c>
      <c r="B6197" s="13" t="s">
        <v>2410</v>
      </c>
      <c r="C6197" s="14" t="n">
        <v>46262</v>
      </c>
      <c r="D6197" s="15" t="n">
        <v>77.31</v>
      </c>
    </row>
    <row r="6198" customFormat="false" ht="15" hidden="false" customHeight="false" outlineLevel="0" collapsed="false">
      <c r="A6198" s="13" t="s">
        <v>8559</v>
      </c>
      <c r="B6198" s="13" t="s">
        <v>502</v>
      </c>
      <c r="C6198" s="14" t="n">
        <v>46262</v>
      </c>
      <c r="D6198" s="15" t="n">
        <v>37.89</v>
      </c>
    </row>
    <row r="6199" customFormat="false" ht="15" hidden="false" customHeight="false" outlineLevel="0" collapsed="false">
      <c r="A6199" s="13" t="s">
        <v>8560</v>
      </c>
      <c r="B6199" s="13" t="s">
        <v>3761</v>
      </c>
      <c r="C6199" s="14" t="n">
        <v>46262</v>
      </c>
      <c r="D6199" s="15" t="n">
        <v>40.02</v>
      </c>
    </row>
    <row r="6200" customFormat="false" ht="15" hidden="false" customHeight="false" outlineLevel="0" collapsed="false">
      <c r="A6200" s="13" t="s">
        <v>8561</v>
      </c>
      <c r="B6200" s="13" t="s">
        <v>6704</v>
      </c>
      <c r="C6200" s="14" t="n">
        <v>46262</v>
      </c>
      <c r="D6200" s="15" t="n">
        <v>36.71</v>
      </c>
    </row>
    <row r="6201" customFormat="false" ht="15" hidden="false" customHeight="false" outlineLevel="0" collapsed="false">
      <c r="A6201" s="13" t="s">
        <v>8562</v>
      </c>
      <c r="B6201" s="13" t="s">
        <v>8563</v>
      </c>
      <c r="C6201" s="14" t="n">
        <v>46262</v>
      </c>
      <c r="D6201" s="15" t="n">
        <v>65.08</v>
      </c>
    </row>
    <row r="6202" customFormat="false" ht="15" hidden="false" customHeight="false" outlineLevel="0" collapsed="false">
      <c r="A6202" s="13" t="s">
        <v>8564</v>
      </c>
      <c r="B6202" s="13" t="s">
        <v>2786</v>
      </c>
      <c r="C6202" s="14" t="n">
        <v>46262</v>
      </c>
      <c r="D6202" s="15" t="n">
        <v>62.66</v>
      </c>
    </row>
    <row r="6203" customFormat="false" ht="15" hidden="false" customHeight="false" outlineLevel="0" collapsed="false">
      <c r="A6203" s="13" t="s">
        <v>8565</v>
      </c>
      <c r="B6203" s="13" t="s">
        <v>5850</v>
      </c>
      <c r="C6203" s="14" t="n">
        <v>46262</v>
      </c>
      <c r="D6203" s="15" t="n">
        <v>56.01</v>
      </c>
    </row>
    <row r="6204" customFormat="false" ht="15" hidden="false" customHeight="false" outlineLevel="0" collapsed="false">
      <c r="A6204" s="13" t="s">
        <v>8566</v>
      </c>
      <c r="B6204" s="13" t="s">
        <v>2190</v>
      </c>
      <c r="C6204" s="14" t="n">
        <v>46262</v>
      </c>
      <c r="D6204" s="15" t="n">
        <v>63.74</v>
      </c>
    </row>
    <row r="6205" customFormat="false" ht="15" hidden="false" customHeight="false" outlineLevel="0" collapsed="false">
      <c r="A6205" s="13" t="s">
        <v>8567</v>
      </c>
      <c r="B6205" s="13" t="s">
        <v>5008</v>
      </c>
      <c r="C6205" s="14" t="n">
        <v>46263</v>
      </c>
      <c r="D6205" s="15" t="n">
        <v>14.41</v>
      </c>
    </row>
    <row r="6206" customFormat="false" ht="15" hidden="false" customHeight="false" outlineLevel="0" collapsed="false">
      <c r="A6206" s="13" t="s">
        <v>8568</v>
      </c>
      <c r="B6206" s="13" t="s">
        <v>480</v>
      </c>
      <c r="C6206" s="14" t="n">
        <v>46263</v>
      </c>
      <c r="D6206" s="15" t="n">
        <v>63.11</v>
      </c>
    </row>
    <row r="6207" customFormat="false" ht="15" hidden="false" customHeight="false" outlineLevel="0" collapsed="false">
      <c r="A6207" s="13" t="s">
        <v>8569</v>
      </c>
      <c r="B6207" s="13" t="s">
        <v>5758</v>
      </c>
      <c r="C6207" s="14" t="n">
        <v>46263</v>
      </c>
      <c r="D6207" s="15" t="n">
        <v>24.94</v>
      </c>
    </row>
    <row r="6208" customFormat="false" ht="15" hidden="false" customHeight="false" outlineLevel="0" collapsed="false">
      <c r="A6208" s="13" t="s">
        <v>8570</v>
      </c>
      <c r="B6208" s="13" t="s">
        <v>922</v>
      </c>
      <c r="C6208" s="14" t="n">
        <v>46263</v>
      </c>
      <c r="D6208" s="15" t="n">
        <v>37.7</v>
      </c>
    </row>
    <row r="6209" customFormat="false" ht="15" hidden="false" customHeight="false" outlineLevel="0" collapsed="false">
      <c r="A6209" s="13" t="s">
        <v>8571</v>
      </c>
      <c r="B6209" s="13" t="s">
        <v>8572</v>
      </c>
      <c r="C6209" s="14" t="n">
        <v>46263</v>
      </c>
      <c r="D6209" s="15" t="n">
        <v>54.92</v>
      </c>
    </row>
    <row r="6210" customFormat="false" ht="15" hidden="false" customHeight="false" outlineLevel="0" collapsed="false">
      <c r="A6210" s="13" t="s">
        <v>8573</v>
      </c>
      <c r="B6210" s="13" t="s">
        <v>3968</v>
      </c>
      <c r="C6210" s="14" t="n">
        <v>46264</v>
      </c>
      <c r="D6210" s="15" t="n">
        <v>31.71</v>
      </c>
    </row>
    <row r="6211" customFormat="false" ht="15" hidden="false" customHeight="false" outlineLevel="0" collapsed="false">
      <c r="A6211" s="13" t="s">
        <v>8574</v>
      </c>
      <c r="B6211" s="13" t="s">
        <v>1595</v>
      </c>
      <c r="C6211" s="14" t="n">
        <v>46264</v>
      </c>
      <c r="D6211" s="15" t="n">
        <v>45.49</v>
      </c>
    </row>
    <row r="6212" customFormat="false" ht="15" hidden="false" customHeight="false" outlineLevel="0" collapsed="false">
      <c r="A6212" s="13" t="s">
        <v>8575</v>
      </c>
      <c r="B6212" s="13" t="s">
        <v>8576</v>
      </c>
      <c r="C6212" s="14" t="n">
        <v>46264</v>
      </c>
      <c r="D6212" s="15" t="n">
        <v>30.08</v>
      </c>
    </row>
    <row r="6213" customFormat="false" ht="15" hidden="false" customHeight="false" outlineLevel="0" collapsed="false">
      <c r="A6213" s="13" t="s">
        <v>8577</v>
      </c>
      <c r="B6213" s="13" t="s">
        <v>1457</v>
      </c>
      <c r="C6213" s="14" t="n">
        <v>46264</v>
      </c>
      <c r="D6213" s="15" t="n">
        <v>38.56</v>
      </c>
    </row>
    <row r="6214" customFormat="false" ht="15" hidden="false" customHeight="false" outlineLevel="0" collapsed="false">
      <c r="A6214" s="13" t="s">
        <v>8578</v>
      </c>
      <c r="B6214" s="13" t="s">
        <v>1739</v>
      </c>
      <c r="C6214" s="14" t="n">
        <v>46264</v>
      </c>
      <c r="D6214" s="15" t="n">
        <v>35.83</v>
      </c>
    </row>
    <row r="6215" customFormat="false" ht="15" hidden="false" customHeight="false" outlineLevel="0" collapsed="false">
      <c r="A6215" s="13" t="s">
        <v>8579</v>
      </c>
      <c r="B6215" s="13" t="s">
        <v>5616</v>
      </c>
      <c r="C6215" s="14" t="n">
        <v>46265</v>
      </c>
      <c r="D6215" s="15" t="n">
        <v>36.48</v>
      </c>
    </row>
    <row r="6216" customFormat="false" ht="15" hidden="false" customHeight="false" outlineLevel="0" collapsed="false">
      <c r="A6216" s="13" t="s">
        <v>8580</v>
      </c>
      <c r="B6216" s="13" t="s">
        <v>8581</v>
      </c>
      <c r="C6216" s="14" t="n">
        <v>46265</v>
      </c>
      <c r="D6216" s="15" t="n">
        <v>12.01</v>
      </c>
    </row>
    <row r="6217" customFormat="false" ht="15" hidden="false" customHeight="false" outlineLevel="0" collapsed="false">
      <c r="A6217" s="13" t="s">
        <v>8582</v>
      </c>
      <c r="B6217" s="13" t="s">
        <v>3106</v>
      </c>
      <c r="C6217" s="14" t="n">
        <v>46265</v>
      </c>
      <c r="D6217" s="15" t="n">
        <v>46.79</v>
      </c>
    </row>
    <row r="6218" customFormat="false" ht="15" hidden="false" customHeight="false" outlineLevel="0" collapsed="false">
      <c r="A6218" s="13" t="s">
        <v>8583</v>
      </c>
      <c r="B6218" s="13" t="s">
        <v>5188</v>
      </c>
      <c r="C6218" s="14" t="n">
        <v>46265</v>
      </c>
      <c r="D6218" s="15" t="n">
        <v>35.28</v>
      </c>
    </row>
    <row r="6219" customFormat="false" ht="15" hidden="false" customHeight="false" outlineLevel="0" collapsed="false">
      <c r="A6219" s="13" t="s">
        <v>8584</v>
      </c>
      <c r="B6219" s="13" t="s">
        <v>6008</v>
      </c>
      <c r="C6219" s="14" t="n">
        <v>46265</v>
      </c>
      <c r="D6219" s="15" t="n">
        <v>32.49</v>
      </c>
    </row>
    <row r="6220" customFormat="false" ht="15" hidden="false" customHeight="false" outlineLevel="0" collapsed="false">
      <c r="A6220" s="13" t="s">
        <v>8585</v>
      </c>
      <c r="B6220" s="13" t="s">
        <v>6097</v>
      </c>
      <c r="C6220" s="14" t="n">
        <v>46265</v>
      </c>
      <c r="D6220" s="15" t="n">
        <v>30.14</v>
      </c>
    </row>
    <row r="6221" customFormat="false" ht="15" hidden="false" customHeight="false" outlineLevel="0" collapsed="false">
      <c r="A6221" s="13" t="s">
        <v>8586</v>
      </c>
      <c r="B6221" s="13" t="s">
        <v>5301</v>
      </c>
      <c r="C6221" s="14" t="n">
        <v>46265</v>
      </c>
      <c r="D6221" s="15" t="n">
        <v>33.83</v>
      </c>
    </row>
    <row r="6222" customFormat="false" ht="15" hidden="false" customHeight="false" outlineLevel="0" collapsed="false">
      <c r="A6222" s="13" t="s">
        <v>8587</v>
      </c>
      <c r="B6222" s="13" t="s">
        <v>5766</v>
      </c>
      <c r="C6222" s="14" t="n">
        <v>46265</v>
      </c>
      <c r="D6222" s="15" t="n">
        <v>43.22</v>
      </c>
    </row>
    <row r="6223" customFormat="false" ht="15" hidden="false" customHeight="false" outlineLevel="0" collapsed="false">
      <c r="A6223" s="13" t="s">
        <v>8588</v>
      </c>
      <c r="B6223" s="13" t="s">
        <v>8589</v>
      </c>
      <c r="C6223" s="14" t="n">
        <v>46265</v>
      </c>
      <c r="D6223" s="15" t="n">
        <v>31.75</v>
      </c>
    </row>
    <row r="6224" customFormat="false" ht="15" hidden="false" customHeight="false" outlineLevel="0" collapsed="false">
      <c r="A6224" s="13" t="s">
        <v>8590</v>
      </c>
      <c r="B6224" s="13" t="s">
        <v>8591</v>
      </c>
      <c r="C6224" s="14" t="n">
        <v>46265</v>
      </c>
      <c r="D6224" s="15" t="n">
        <v>27.44</v>
      </c>
    </row>
    <row r="6225" customFormat="false" ht="15" hidden="false" customHeight="false" outlineLevel="0" collapsed="false">
      <c r="A6225" s="13" t="s">
        <v>8592</v>
      </c>
      <c r="B6225" s="13" t="s">
        <v>3441</v>
      </c>
      <c r="C6225" s="14" t="n">
        <v>46265</v>
      </c>
      <c r="D6225" s="15" t="n">
        <v>105.37</v>
      </c>
    </row>
    <row r="6226" customFormat="false" ht="15" hidden="false" customHeight="false" outlineLevel="0" collapsed="false">
      <c r="A6226" s="13" t="s">
        <v>8593</v>
      </c>
      <c r="B6226" s="13" t="s">
        <v>7488</v>
      </c>
      <c r="C6226" s="14" t="n">
        <v>46265</v>
      </c>
      <c r="D6226" s="15" t="n">
        <v>43.91</v>
      </c>
    </row>
    <row r="6227" customFormat="false" ht="15" hidden="false" customHeight="false" outlineLevel="0" collapsed="false">
      <c r="A6227" s="13" t="s">
        <v>8594</v>
      </c>
      <c r="B6227" s="13" t="s">
        <v>2447</v>
      </c>
      <c r="C6227" s="14" t="n">
        <v>46265</v>
      </c>
      <c r="D6227" s="15" t="n">
        <v>21.08</v>
      </c>
    </row>
    <row r="6228" customFormat="false" ht="15" hidden="false" customHeight="false" outlineLevel="0" collapsed="false">
      <c r="A6228" s="13" t="s">
        <v>8595</v>
      </c>
      <c r="B6228" s="13" t="s">
        <v>8596</v>
      </c>
      <c r="C6228" s="14" t="n">
        <v>46266</v>
      </c>
      <c r="D6228" s="15" t="n">
        <v>11.98</v>
      </c>
    </row>
    <row r="6229" customFormat="false" ht="15" hidden="false" customHeight="false" outlineLevel="0" collapsed="false">
      <c r="A6229" s="13" t="s">
        <v>8597</v>
      </c>
      <c r="B6229" s="13" t="s">
        <v>2771</v>
      </c>
      <c r="C6229" s="14" t="n">
        <v>46266</v>
      </c>
      <c r="D6229" s="15" t="n">
        <v>35.15</v>
      </c>
    </row>
    <row r="6230" customFormat="false" ht="15" hidden="false" customHeight="false" outlineLevel="0" collapsed="false">
      <c r="A6230" s="13" t="s">
        <v>8598</v>
      </c>
      <c r="B6230" s="13" t="s">
        <v>2501</v>
      </c>
      <c r="C6230" s="14" t="n">
        <v>46266</v>
      </c>
      <c r="D6230" s="15" t="n">
        <v>55.34</v>
      </c>
    </row>
    <row r="6231" customFormat="false" ht="15" hidden="false" customHeight="false" outlineLevel="0" collapsed="false">
      <c r="A6231" s="13" t="s">
        <v>8599</v>
      </c>
      <c r="B6231" s="13" t="s">
        <v>2459</v>
      </c>
      <c r="C6231" s="14" t="n">
        <v>46266</v>
      </c>
      <c r="D6231" s="15" t="n">
        <v>70</v>
      </c>
    </row>
    <row r="6232" customFormat="false" ht="15" hidden="false" customHeight="false" outlineLevel="0" collapsed="false">
      <c r="A6232" s="13" t="s">
        <v>8600</v>
      </c>
      <c r="B6232" s="13" t="s">
        <v>2983</v>
      </c>
      <c r="C6232" s="14" t="n">
        <v>46266</v>
      </c>
      <c r="D6232" s="15" t="n">
        <v>30.49</v>
      </c>
    </row>
    <row r="6233" customFormat="false" ht="15" hidden="false" customHeight="false" outlineLevel="0" collapsed="false">
      <c r="A6233" s="13" t="s">
        <v>8601</v>
      </c>
      <c r="B6233" s="13" t="s">
        <v>4668</v>
      </c>
      <c r="C6233" s="14" t="n">
        <v>46266</v>
      </c>
      <c r="D6233" s="15" t="n">
        <v>35.13</v>
      </c>
    </row>
    <row r="6234" customFormat="false" ht="15" hidden="false" customHeight="false" outlineLevel="0" collapsed="false">
      <c r="A6234" s="13" t="s">
        <v>8602</v>
      </c>
      <c r="B6234" s="13" t="s">
        <v>6831</v>
      </c>
      <c r="C6234" s="14" t="n">
        <v>46266</v>
      </c>
      <c r="D6234" s="15" t="n">
        <v>59.67</v>
      </c>
    </row>
    <row r="6235" customFormat="false" ht="15" hidden="false" customHeight="false" outlineLevel="0" collapsed="false">
      <c r="A6235" s="13" t="s">
        <v>8603</v>
      </c>
      <c r="B6235" s="13" t="s">
        <v>8604</v>
      </c>
      <c r="C6235" s="14" t="n">
        <v>46266</v>
      </c>
      <c r="D6235" s="15" t="n">
        <v>31.16</v>
      </c>
    </row>
    <row r="6236" customFormat="false" ht="15" hidden="false" customHeight="false" outlineLevel="0" collapsed="false">
      <c r="A6236" s="13" t="s">
        <v>8605</v>
      </c>
      <c r="B6236" s="13" t="s">
        <v>4054</v>
      </c>
      <c r="C6236" s="14" t="n">
        <v>46266</v>
      </c>
      <c r="D6236" s="15" t="n">
        <v>66.38</v>
      </c>
    </row>
    <row r="6237" customFormat="false" ht="15" hidden="false" customHeight="false" outlineLevel="0" collapsed="false">
      <c r="A6237" s="13" t="s">
        <v>8606</v>
      </c>
      <c r="B6237" s="13" t="s">
        <v>8607</v>
      </c>
      <c r="C6237" s="14" t="n">
        <v>46266</v>
      </c>
      <c r="D6237" s="15" t="n">
        <v>15.12</v>
      </c>
    </row>
    <row r="6238" customFormat="false" ht="15" hidden="false" customHeight="false" outlineLevel="0" collapsed="false">
      <c r="A6238" s="13" t="s">
        <v>8608</v>
      </c>
      <c r="B6238" s="13" t="s">
        <v>3683</v>
      </c>
      <c r="C6238" s="14" t="n">
        <v>46266</v>
      </c>
      <c r="D6238" s="15" t="n">
        <v>25.85</v>
      </c>
    </row>
    <row r="6239" customFormat="false" ht="15" hidden="false" customHeight="false" outlineLevel="0" collapsed="false">
      <c r="A6239" s="13" t="s">
        <v>8609</v>
      </c>
      <c r="B6239" s="13" t="s">
        <v>6999</v>
      </c>
      <c r="C6239" s="14" t="n">
        <v>46266</v>
      </c>
      <c r="D6239" s="15" t="n">
        <v>28.57</v>
      </c>
    </row>
    <row r="6240" customFormat="false" ht="15" hidden="false" customHeight="false" outlineLevel="0" collapsed="false">
      <c r="A6240" s="13" t="s">
        <v>8610</v>
      </c>
      <c r="B6240" s="13" t="s">
        <v>5629</v>
      </c>
      <c r="C6240" s="14" t="n">
        <v>46266</v>
      </c>
      <c r="D6240" s="15" t="n">
        <v>31.23</v>
      </c>
    </row>
    <row r="6241" customFormat="false" ht="15" hidden="false" customHeight="false" outlineLevel="0" collapsed="false">
      <c r="A6241" s="13" t="s">
        <v>8611</v>
      </c>
      <c r="B6241" s="13" t="s">
        <v>3634</v>
      </c>
      <c r="C6241" s="14" t="n">
        <v>46267</v>
      </c>
      <c r="D6241" s="15" t="n">
        <v>50.84</v>
      </c>
    </row>
    <row r="6242" customFormat="false" ht="15" hidden="false" customHeight="false" outlineLevel="0" collapsed="false">
      <c r="A6242" s="13" t="s">
        <v>8612</v>
      </c>
      <c r="B6242" s="13" t="s">
        <v>6140</v>
      </c>
      <c r="C6242" s="14" t="n">
        <v>46267</v>
      </c>
      <c r="D6242" s="15" t="n">
        <v>22.89</v>
      </c>
    </row>
    <row r="6243" customFormat="false" ht="15" hidden="false" customHeight="false" outlineLevel="0" collapsed="false">
      <c r="A6243" s="13" t="s">
        <v>8613</v>
      </c>
      <c r="B6243" s="13" t="s">
        <v>8614</v>
      </c>
      <c r="C6243" s="14" t="n">
        <v>46267</v>
      </c>
      <c r="D6243" s="15" t="n">
        <v>21.36</v>
      </c>
    </row>
    <row r="6244" customFormat="false" ht="15" hidden="false" customHeight="false" outlineLevel="0" collapsed="false">
      <c r="A6244" s="13" t="s">
        <v>8615</v>
      </c>
      <c r="B6244" s="13" t="s">
        <v>1770</v>
      </c>
      <c r="C6244" s="14" t="n">
        <v>46267</v>
      </c>
      <c r="D6244" s="15" t="n">
        <v>41.87</v>
      </c>
    </row>
    <row r="6245" customFormat="false" ht="15" hidden="false" customHeight="false" outlineLevel="0" collapsed="false">
      <c r="A6245" s="13" t="s">
        <v>8616</v>
      </c>
      <c r="B6245" s="13" t="s">
        <v>7732</v>
      </c>
      <c r="C6245" s="14" t="n">
        <v>46267</v>
      </c>
      <c r="D6245" s="15" t="n">
        <v>27.09</v>
      </c>
    </row>
    <row r="6246" customFormat="false" ht="15" hidden="false" customHeight="false" outlineLevel="0" collapsed="false">
      <c r="A6246" s="13" t="s">
        <v>8617</v>
      </c>
      <c r="B6246" s="13" t="s">
        <v>3079</v>
      </c>
      <c r="C6246" s="14" t="n">
        <v>46267</v>
      </c>
      <c r="D6246" s="15" t="n">
        <v>36.51</v>
      </c>
    </row>
    <row r="6247" customFormat="false" ht="15" hidden="false" customHeight="false" outlineLevel="0" collapsed="false">
      <c r="A6247" s="13" t="s">
        <v>8618</v>
      </c>
      <c r="B6247" s="13" t="s">
        <v>8619</v>
      </c>
      <c r="C6247" s="14" t="n">
        <v>46267</v>
      </c>
      <c r="D6247" s="15" t="n">
        <v>42.94</v>
      </c>
    </row>
    <row r="6248" customFormat="false" ht="15" hidden="false" customHeight="false" outlineLevel="0" collapsed="false">
      <c r="A6248" s="13" t="s">
        <v>8620</v>
      </c>
      <c r="B6248" s="13" t="s">
        <v>4802</v>
      </c>
      <c r="C6248" s="14" t="n">
        <v>46267</v>
      </c>
      <c r="D6248" s="15" t="n">
        <v>57.14</v>
      </c>
    </row>
    <row r="6249" customFormat="false" ht="15" hidden="false" customHeight="false" outlineLevel="0" collapsed="false">
      <c r="A6249" s="13" t="s">
        <v>8621</v>
      </c>
      <c r="B6249" s="13" t="s">
        <v>7417</v>
      </c>
      <c r="C6249" s="14" t="n">
        <v>46267</v>
      </c>
      <c r="D6249" s="15" t="n">
        <v>24.32</v>
      </c>
    </row>
    <row r="6250" customFormat="false" ht="15" hidden="false" customHeight="false" outlineLevel="0" collapsed="false">
      <c r="A6250" s="13" t="s">
        <v>8622</v>
      </c>
      <c r="B6250" s="13" t="s">
        <v>6377</v>
      </c>
      <c r="C6250" s="14" t="n">
        <v>46267</v>
      </c>
      <c r="D6250" s="15" t="n">
        <v>47.89</v>
      </c>
    </row>
    <row r="6251" customFormat="false" ht="15" hidden="false" customHeight="false" outlineLevel="0" collapsed="false">
      <c r="A6251" s="13" t="s">
        <v>8623</v>
      </c>
      <c r="B6251" s="13" t="s">
        <v>3445</v>
      </c>
      <c r="C6251" s="14" t="n">
        <v>46268</v>
      </c>
      <c r="D6251" s="15" t="n">
        <v>26.97</v>
      </c>
    </row>
    <row r="6252" customFormat="false" ht="15" hidden="false" customHeight="false" outlineLevel="0" collapsed="false">
      <c r="A6252" s="13" t="s">
        <v>8624</v>
      </c>
      <c r="B6252" s="13" t="s">
        <v>8625</v>
      </c>
      <c r="C6252" s="14" t="n">
        <v>46268</v>
      </c>
      <c r="D6252" s="15" t="n">
        <v>30.27</v>
      </c>
    </row>
    <row r="6253" customFormat="false" ht="15" hidden="false" customHeight="false" outlineLevel="0" collapsed="false">
      <c r="A6253" s="13" t="s">
        <v>8626</v>
      </c>
      <c r="B6253" s="13" t="s">
        <v>6425</v>
      </c>
      <c r="C6253" s="14" t="n">
        <v>46268</v>
      </c>
      <c r="D6253" s="15" t="n">
        <v>54.84</v>
      </c>
    </row>
    <row r="6254" customFormat="false" ht="15" hidden="false" customHeight="false" outlineLevel="0" collapsed="false">
      <c r="A6254" s="13" t="s">
        <v>8627</v>
      </c>
      <c r="B6254" s="13" t="s">
        <v>3999</v>
      </c>
      <c r="C6254" s="14" t="n">
        <v>46268</v>
      </c>
      <c r="D6254" s="15" t="n">
        <v>40.96</v>
      </c>
    </row>
    <row r="6255" customFormat="false" ht="15" hidden="false" customHeight="false" outlineLevel="0" collapsed="false">
      <c r="A6255" s="13" t="s">
        <v>8628</v>
      </c>
      <c r="B6255" s="13" t="s">
        <v>4743</v>
      </c>
      <c r="C6255" s="14" t="n">
        <v>46268</v>
      </c>
      <c r="D6255" s="15" t="n">
        <v>54.69</v>
      </c>
    </row>
    <row r="6256" customFormat="false" ht="15" hidden="false" customHeight="false" outlineLevel="0" collapsed="false">
      <c r="A6256" s="13" t="s">
        <v>8629</v>
      </c>
      <c r="B6256" s="13" t="s">
        <v>1479</v>
      </c>
      <c r="C6256" s="14" t="n">
        <v>46268</v>
      </c>
      <c r="D6256" s="15" t="n">
        <v>47.08</v>
      </c>
    </row>
    <row r="6257" customFormat="false" ht="15" hidden="false" customHeight="false" outlineLevel="0" collapsed="false">
      <c r="A6257" s="13" t="s">
        <v>8630</v>
      </c>
      <c r="B6257" s="13" t="s">
        <v>1645</v>
      </c>
      <c r="C6257" s="14" t="n">
        <v>46268</v>
      </c>
      <c r="D6257" s="15" t="n">
        <v>46.31</v>
      </c>
    </row>
    <row r="6258" customFormat="false" ht="15" hidden="false" customHeight="false" outlineLevel="0" collapsed="false">
      <c r="A6258" s="13" t="s">
        <v>8631</v>
      </c>
      <c r="B6258" s="13" t="s">
        <v>902</v>
      </c>
      <c r="C6258" s="14" t="n">
        <v>46268</v>
      </c>
      <c r="D6258" s="15" t="n">
        <v>40.85</v>
      </c>
    </row>
    <row r="6259" customFormat="false" ht="15" hidden="false" customHeight="false" outlineLevel="0" collapsed="false">
      <c r="A6259" s="13" t="s">
        <v>8632</v>
      </c>
      <c r="B6259" s="13" t="s">
        <v>4465</v>
      </c>
      <c r="C6259" s="14" t="n">
        <v>46268</v>
      </c>
      <c r="D6259" s="15" t="n">
        <v>42.63</v>
      </c>
    </row>
    <row r="6260" customFormat="false" ht="15" hidden="false" customHeight="false" outlineLevel="0" collapsed="false">
      <c r="A6260" s="13" t="s">
        <v>8633</v>
      </c>
      <c r="B6260" s="13" t="s">
        <v>6385</v>
      </c>
      <c r="C6260" s="14" t="n">
        <v>46268</v>
      </c>
      <c r="D6260" s="15" t="n">
        <v>43.5</v>
      </c>
    </row>
    <row r="6261" customFormat="false" ht="15" hidden="false" customHeight="false" outlineLevel="0" collapsed="false">
      <c r="A6261" s="13" t="s">
        <v>8634</v>
      </c>
      <c r="B6261" s="13" t="s">
        <v>3450</v>
      </c>
      <c r="C6261" s="14" t="n">
        <v>46268</v>
      </c>
      <c r="D6261" s="15" t="n">
        <v>54.31</v>
      </c>
    </row>
    <row r="6262" customFormat="false" ht="15" hidden="false" customHeight="false" outlineLevel="0" collapsed="false">
      <c r="A6262" s="13" t="s">
        <v>8635</v>
      </c>
      <c r="B6262" s="13" t="s">
        <v>7791</v>
      </c>
      <c r="C6262" s="14" t="n">
        <v>46268</v>
      </c>
      <c r="D6262" s="15" t="n">
        <v>29.1</v>
      </c>
    </row>
    <row r="6263" customFormat="false" ht="15" hidden="false" customHeight="false" outlineLevel="0" collapsed="false">
      <c r="A6263" s="13" t="s">
        <v>8636</v>
      </c>
      <c r="B6263" s="13" t="s">
        <v>8637</v>
      </c>
      <c r="C6263" s="14" t="n">
        <v>46268</v>
      </c>
      <c r="D6263" s="15" t="n">
        <v>45.01</v>
      </c>
    </row>
    <row r="6264" customFormat="false" ht="15" hidden="false" customHeight="false" outlineLevel="0" collapsed="false">
      <c r="A6264" s="13" t="s">
        <v>8638</v>
      </c>
      <c r="B6264" s="13" t="s">
        <v>8639</v>
      </c>
      <c r="C6264" s="14" t="n">
        <v>46268</v>
      </c>
      <c r="D6264" s="15" t="n">
        <v>24.92</v>
      </c>
    </row>
    <row r="6265" customFormat="false" ht="15" hidden="false" customHeight="false" outlineLevel="0" collapsed="false">
      <c r="A6265" s="13" t="s">
        <v>8640</v>
      </c>
      <c r="B6265" s="13" t="s">
        <v>3593</v>
      </c>
      <c r="C6265" s="14" t="n">
        <v>46268</v>
      </c>
      <c r="D6265" s="15" t="n">
        <v>21.91</v>
      </c>
    </row>
    <row r="6266" customFormat="false" ht="15" hidden="false" customHeight="false" outlineLevel="0" collapsed="false">
      <c r="A6266" s="13" t="s">
        <v>8641</v>
      </c>
      <c r="B6266" s="13" t="s">
        <v>6526</v>
      </c>
      <c r="C6266" s="14" t="n">
        <v>46269</v>
      </c>
      <c r="D6266" s="15" t="n">
        <v>22.88</v>
      </c>
    </row>
    <row r="6267" customFormat="false" ht="15" hidden="false" customHeight="false" outlineLevel="0" collapsed="false">
      <c r="A6267" s="13" t="s">
        <v>8642</v>
      </c>
      <c r="B6267" s="13" t="s">
        <v>3552</v>
      </c>
      <c r="C6267" s="14" t="n">
        <v>46269</v>
      </c>
      <c r="D6267" s="15" t="n">
        <v>40.62</v>
      </c>
    </row>
    <row r="6268" customFormat="false" ht="15" hidden="false" customHeight="false" outlineLevel="0" collapsed="false">
      <c r="A6268" s="13" t="s">
        <v>8643</v>
      </c>
      <c r="B6268" s="13" t="s">
        <v>8644</v>
      </c>
      <c r="C6268" s="14" t="n">
        <v>46269</v>
      </c>
      <c r="D6268" s="15" t="n">
        <v>53.65</v>
      </c>
    </row>
    <row r="6269" customFormat="false" ht="15" hidden="false" customHeight="false" outlineLevel="0" collapsed="false">
      <c r="A6269" s="13" t="s">
        <v>8645</v>
      </c>
      <c r="B6269" s="13" t="s">
        <v>8646</v>
      </c>
      <c r="C6269" s="14" t="n">
        <v>46269</v>
      </c>
      <c r="D6269" s="15" t="n">
        <v>12.14</v>
      </c>
    </row>
    <row r="6270" customFormat="false" ht="15" hidden="false" customHeight="false" outlineLevel="0" collapsed="false">
      <c r="A6270" s="13" t="s">
        <v>8647</v>
      </c>
      <c r="B6270" s="13" t="s">
        <v>2215</v>
      </c>
      <c r="C6270" s="14" t="n">
        <v>46269</v>
      </c>
      <c r="D6270" s="15" t="n">
        <v>58.55</v>
      </c>
    </row>
    <row r="6271" customFormat="false" ht="15" hidden="false" customHeight="false" outlineLevel="0" collapsed="false">
      <c r="A6271" s="13" t="s">
        <v>8648</v>
      </c>
      <c r="B6271" s="13" t="s">
        <v>2059</v>
      </c>
      <c r="C6271" s="14" t="n">
        <v>46269</v>
      </c>
      <c r="D6271" s="15" t="n">
        <v>55.6</v>
      </c>
    </row>
    <row r="6272" customFormat="false" ht="15" hidden="false" customHeight="false" outlineLevel="0" collapsed="false">
      <c r="A6272" s="13" t="s">
        <v>8649</v>
      </c>
      <c r="B6272" s="13" t="s">
        <v>4895</v>
      </c>
      <c r="C6272" s="14" t="n">
        <v>46269</v>
      </c>
      <c r="D6272" s="15" t="n">
        <v>22.95</v>
      </c>
    </row>
    <row r="6273" customFormat="false" ht="15" hidden="false" customHeight="false" outlineLevel="0" collapsed="false">
      <c r="A6273" s="13" t="s">
        <v>8650</v>
      </c>
      <c r="B6273" s="13" t="s">
        <v>2546</v>
      </c>
      <c r="C6273" s="14" t="n">
        <v>46269</v>
      </c>
      <c r="D6273" s="15" t="n">
        <v>75.95</v>
      </c>
    </row>
    <row r="6274" customFormat="false" ht="15" hidden="false" customHeight="false" outlineLevel="0" collapsed="false">
      <c r="A6274" s="13" t="s">
        <v>8651</v>
      </c>
      <c r="B6274" s="13" t="s">
        <v>7247</v>
      </c>
      <c r="C6274" s="14" t="n">
        <v>46269</v>
      </c>
      <c r="D6274" s="15" t="n">
        <v>54.7</v>
      </c>
    </row>
    <row r="6275" customFormat="false" ht="15" hidden="false" customHeight="false" outlineLevel="0" collapsed="false">
      <c r="A6275" s="13" t="s">
        <v>8652</v>
      </c>
      <c r="B6275" s="13" t="s">
        <v>2364</v>
      </c>
      <c r="C6275" s="14" t="n">
        <v>46270</v>
      </c>
      <c r="D6275" s="15" t="n">
        <v>24.46</v>
      </c>
    </row>
    <row r="6276" customFormat="false" ht="15" hidden="false" customHeight="false" outlineLevel="0" collapsed="false">
      <c r="A6276" s="13" t="s">
        <v>8653</v>
      </c>
      <c r="B6276" s="13" t="s">
        <v>458</v>
      </c>
      <c r="C6276" s="14" t="n">
        <v>46270</v>
      </c>
      <c r="D6276" s="15" t="n">
        <v>44.54</v>
      </c>
    </row>
    <row r="6277" customFormat="false" ht="15" hidden="false" customHeight="false" outlineLevel="0" collapsed="false">
      <c r="A6277" s="13" t="s">
        <v>8654</v>
      </c>
      <c r="B6277" s="13" t="s">
        <v>4267</v>
      </c>
      <c r="C6277" s="14" t="n">
        <v>46270</v>
      </c>
      <c r="D6277" s="15" t="n">
        <v>41.12</v>
      </c>
    </row>
    <row r="6278" customFormat="false" ht="15" hidden="false" customHeight="false" outlineLevel="0" collapsed="false">
      <c r="A6278" s="13" t="s">
        <v>8655</v>
      </c>
      <c r="B6278" s="13" t="s">
        <v>5540</v>
      </c>
      <c r="C6278" s="14" t="n">
        <v>46270</v>
      </c>
      <c r="D6278" s="15" t="n">
        <v>31.52</v>
      </c>
    </row>
    <row r="6279" customFormat="false" ht="15" hidden="false" customHeight="false" outlineLevel="0" collapsed="false">
      <c r="A6279" s="13" t="s">
        <v>8656</v>
      </c>
      <c r="B6279" s="13" t="s">
        <v>400</v>
      </c>
      <c r="C6279" s="14" t="n">
        <v>46270</v>
      </c>
      <c r="D6279" s="15" t="n">
        <v>62.47</v>
      </c>
    </row>
    <row r="6280" customFormat="false" ht="15" hidden="false" customHeight="false" outlineLevel="0" collapsed="false">
      <c r="A6280" s="13" t="s">
        <v>8657</v>
      </c>
      <c r="B6280" s="13" t="s">
        <v>7496</v>
      </c>
      <c r="C6280" s="14" t="n">
        <v>46270</v>
      </c>
      <c r="D6280" s="15" t="n">
        <v>62.91</v>
      </c>
    </row>
    <row r="6281" customFormat="false" ht="15" hidden="false" customHeight="false" outlineLevel="0" collapsed="false">
      <c r="A6281" s="13" t="s">
        <v>8658</v>
      </c>
      <c r="B6281" s="13" t="s">
        <v>4653</v>
      </c>
      <c r="C6281" s="14" t="n">
        <v>46270</v>
      </c>
      <c r="D6281" s="15" t="n">
        <v>43.43</v>
      </c>
    </row>
    <row r="6282" customFormat="false" ht="15" hidden="false" customHeight="false" outlineLevel="0" collapsed="false">
      <c r="A6282" s="13" t="s">
        <v>8659</v>
      </c>
      <c r="B6282" s="13" t="s">
        <v>818</v>
      </c>
      <c r="C6282" s="14" t="n">
        <v>46270</v>
      </c>
      <c r="D6282" s="15" t="n">
        <v>38.17</v>
      </c>
    </row>
    <row r="6283" customFormat="false" ht="15" hidden="false" customHeight="false" outlineLevel="0" collapsed="false">
      <c r="A6283" s="13" t="s">
        <v>8660</v>
      </c>
      <c r="B6283" s="13" t="s">
        <v>6949</v>
      </c>
      <c r="C6283" s="14" t="n">
        <v>46270</v>
      </c>
      <c r="D6283" s="15" t="n">
        <v>29.73</v>
      </c>
    </row>
    <row r="6284" customFormat="false" ht="15" hidden="false" customHeight="false" outlineLevel="0" collapsed="false">
      <c r="A6284" s="13" t="s">
        <v>8661</v>
      </c>
      <c r="B6284" s="13" t="s">
        <v>6638</v>
      </c>
      <c r="C6284" s="14" t="n">
        <v>46270</v>
      </c>
      <c r="D6284" s="15" t="n">
        <v>38.17</v>
      </c>
    </row>
    <row r="6285" customFormat="false" ht="15" hidden="false" customHeight="false" outlineLevel="0" collapsed="false">
      <c r="A6285" s="13" t="s">
        <v>8662</v>
      </c>
      <c r="B6285" s="13" t="s">
        <v>188</v>
      </c>
      <c r="C6285" s="14" t="n">
        <v>46270</v>
      </c>
      <c r="D6285" s="15" t="n">
        <v>52.46</v>
      </c>
    </row>
    <row r="6286" customFormat="false" ht="15" hidden="false" customHeight="false" outlineLevel="0" collapsed="false">
      <c r="A6286" s="13" t="s">
        <v>8663</v>
      </c>
      <c r="B6286" s="13" t="s">
        <v>6755</v>
      </c>
      <c r="C6286" s="14" t="n">
        <v>46270</v>
      </c>
      <c r="D6286" s="15" t="n">
        <v>30.98</v>
      </c>
    </row>
    <row r="6287" customFormat="false" ht="15" hidden="false" customHeight="false" outlineLevel="0" collapsed="false">
      <c r="A6287" s="13" t="s">
        <v>8664</v>
      </c>
      <c r="B6287" s="13" t="s">
        <v>8665</v>
      </c>
      <c r="C6287" s="14" t="n">
        <v>46271</v>
      </c>
      <c r="D6287" s="15" t="n">
        <v>39.41</v>
      </c>
    </row>
    <row r="6288" customFormat="false" ht="15" hidden="false" customHeight="false" outlineLevel="0" collapsed="false">
      <c r="A6288" s="13" t="s">
        <v>8666</v>
      </c>
      <c r="B6288" s="13" t="s">
        <v>824</v>
      </c>
      <c r="C6288" s="14" t="n">
        <v>46271</v>
      </c>
      <c r="D6288" s="15" t="n">
        <v>86.89</v>
      </c>
    </row>
    <row r="6289" customFormat="false" ht="15" hidden="false" customHeight="false" outlineLevel="0" collapsed="false">
      <c r="A6289" s="13" t="s">
        <v>8667</v>
      </c>
      <c r="B6289" s="13" t="s">
        <v>8016</v>
      </c>
      <c r="C6289" s="14" t="n">
        <v>46271</v>
      </c>
      <c r="D6289" s="15" t="n">
        <v>28.26</v>
      </c>
    </row>
    <row r="6290" customFormat="false" ht="15" hidden="false" customHeight="false" outlineLevel="0" collapsed="false">
      <c r="A6290" s="13" t="s">
        <v>8668</v>
      </c>
      <c r="B6290" s="13" t="s">
        <v>360</v>
      </c>
      <c r="C6290" s="14" t="n">
        <v>46271</v>
      </c>
      <c r="D6290" s="15" t="n">
        <v>35.76</v>
      </c>
    </row>
    <row r="6291" customFormat="false" ht="15" hidden="false" customHeight="false" outlineLevel="0" collapsed="false">
      <c r="A6291" s="13" t="s">
        <v>8669</v>
      </c>
      <c r="B6291" s="13" t="s">
        <v>4232</v>
      </c>
      <c r="C6291" s="14" t="n">
        <v>46271</v>
      </c>
      <c r="D6291" s="15" t="n">
        <v>25.74</v>
      </c>
    </row>
    <row r="6292" customFormat="false" ht="15" hidden="false" customHeight="false" outlineLevel="0" collapsed="false">
      <c r="A6292" s="13" t="s">
        <v>8670</v>
      </c>
      <c r="B6292" s="13" t="s">
        <v>3372</v>
      </c>
      <c r="C6292" s="14" t="n">
        <v>46271</v>
      </c>
      <c r="D6292" s="15" t="n">
        <v>27.89</v>
      </c>
    </row>
    <row r="6293" customFormat="false" ht="15" hidden="false" customHeight="false" outlineLevel="0" collapsed="false">
      <c r="A6293" s="13" t="s">
        <v>8671</v>
      </c>
      <c r="B6293" s="13" t="s">
        <v>2289</v>
      </c>
      <c r="C6293" s="14" t="n">
        <v>46271</v>
      </c>
      <c r="D6293" s="15" t="n">
        <v>30.26</v>
      </c>
    </row>
    <row r="6294" customFormat="false" ht="15" hidden="false" customHeight="false" outlineLevel="0" collapsed="false">
      <c r="A6294" s="13" t="s">
        <v>8672</v>
      </c>
      <c r="B6294" s="13" t="s">
        <v>8673</v>
      </c>
      <c r="C6294" s="14" t="n">
        <v>46271</v>
      </c>
      <c r="D6294" s="15" t="n">
        <v>33.01</v>
      </c>
    </row>
    <row r="6295" customFormat="false" ht="15" hidden="false" customHeight="false" outlineLevel="0" collapsed="false">
      <c r="A6295" s="13" t="s">
        <v>8674</v>
      </c>
      <c r="B6295" s="13" t="s">
        <v>4398</v>
      </c>
      <c r="C6295" s="14" t="n">
        <v>46272</v>
      </c>
      <c r="D6295" s="15" t="n">
        <v>59.65</v>
      </c>
    </row>
    <row r="6296" customFormat="false" ht="15" hidden="false" customHeight="false" outlineLevel="0" collapsed="false">
      <c r="A6296" s="13" t="s">
        <v>8675</v>
      </c>
      <c r="B6296" s="13" t="s">
        <v>3585</v>
      </c>
      <c r="C6296" s="14" t="n">
        <v>46272</v>
      </c>
      <c r="D6296" s="15" t="n">
        <v>60.33</v>
      </c>
    </row>
    <row r="6297" customFormat="false" ht="15" hidden="false" customHeight="false" outlineLevel="0" collapsed="false">
      <c r="A6297" s="13" t="s">
        <v>8676</v>
      </c>
      <c r="B6297" s="13" t="s">
        <v>5935</v>
      </c>
      <c r="C6297" s="14" t="n">
        <v>46272</v>
      </c>
      <c r="D6297" s="15" t="n">
        <v>33.27</v>
      </c>
    </row>
    <row r="6298" customFormat="false" ht="15" hidden="false" customHeight="false" outlineLevel="0" collapsed="false">
      <c r="A6298" s="13" t="s">
        <v>8677</v>
      </c>
      <c r="B6298" s="13" t="s">
        <v>7008</v>
      </c>
      <c r="C6298" s="14" t="n">
        <v>46272</v>
      </c>
      <c r="D6298" s="15" t="n">
        <v>51.2</v>
      </c>
    </row>
    <row r="6299" customFormat="false" ht="15" hidden="false" customHeight="false" outlineLevel="0" collapsed="false">
      <c r="A6299" s="13" t="s">
        <v>8678</v>
      </c>
      <c r="B6299" s="13" t="s">
        <v>730</v>
      </c>
      <c r="C6299" s="14" t="n">
        <v>46272</v>
      </c>
      <c r="D6299" s="15" t="n">
        <v>54.06</v>
      </c>
    </row>
    <row r="6300" customFormat="false" ht="15" hidden="false" customHeight="false" outlineLevel="0" collapsed="false">
      <c r="A6300" s="13" t="s">
        <v>8679</v>
      </c>
      <c r="B6300" s="13" t="s">
        <v>6772</v>
      </c>
      <c r="C6300" s="14" t="n">
        <v>46272</v>
      </c>
      <c r="D6300" s="15" t="n">
        <v>33.19</v>
      </c>
    </row>
    <row r="6301" customFormat="false" ht="15" hidden="false" customHeight="false" outlineLevel="0" collapsed="false">
      <c r="A6301" s="13" t="s">
        <v>8680</v>
      </c>
      <c r="B6301" s="13" t="s">
        <v>8681</v>
      </c>
      <c r="C6301" s="14" t="n">
        <v>46272</v>
      </c>
      <c r="D6301" s="15" t="n">
        <v>12.73</v>
      </c>
    </row>
    <row r="6302" customFormat="false" ht="15" hidden="false" customHeight="false" outlineLevel="0" collapsed="false">
      <c r="A6302" s="13" t="s">
        <v>8682</v>
      </c>
      <c r="B6302" s="13" t="s">
        <v>3025</v>
      </c>
      <c r="C6302" s="14" t="n">
        <v>46272</v>
      </c>
      <c r="D6302" s="15" t="n">
        <v>45.38</v>
      </c>
    </row>
    <row r="6303" customFormat="false" ht="15" hidden="false" customHeight="false" outlineLevel="0" collapsed="false">
      <c r="A6303" s="13" t="s">
        <v>8683</v>
      </c>
      <c r="B6303" s="13" t="s">
        <v>899</v>
      </c>
      <c r="C6303" s="14" t="n">
        <v>46272</v>
      </c>
      <c r="D6303" s="15" t="n">
        <v>30.59</v>
      </c>
    </row>
    <row r="6304" customFormat="false" ht="15" hidden="false" customHeight="false" outlineLevel="0" collapsed="false">
      <c r="A6304" s="13" t="s">
        <v>8684</v>
      </c>
      <c r="B6304" s="13" t="s">
        <v>5993</v>
      </c>
      <c r="C6304" s="14" t="n">
        <v>46272</v>
      </c>
      <c r="D6304" s="15" t="n">
        <v>42.46</v>
      </c>
    </row>
    <row r="6305" customFormat="false" ht="15" hidden="false" customHeight="false" outlineLevel="0" collapsed="false">
      <c r="A6305" s="13" t="s">
        <v>8685</v>
      </c>
      <c r="B6305" s="13" t="s">
        <v>1440</v>
      </c>
      <c r="C6305" s="14" t="n">
        <v>46272</v>
      </c>
      <c r="D6305" s="15" t="n">
        <v>43.83</v>
      </c>
    </row>
    <row r="6306" customFormat="false" ht="15" hidden="false" customHeight="false" outlineLevel="0" collapsed="false">
      <c r="A6306" s="13" t="s">
        <v>8686</v>
      </c>
      <c r="B6306" s="13" t="s">
        <v>3299</v>
      </c>
      <c r="C6306" s="14" t="n">
        <v>46272</v>
      </c>
      <c r="D6306" s="15" t="n">
        <v>42.29</v>
      </c>
    </row>
    <row r="6307" customFormat="false" ht="15" hidden="false" customHeight="false" outlineLevel="0" collapsed="false">
      <c r="A6307" s="13" t="s">
        <v>8687</v>
      </c>
      <c r="B6307" s="13" t="s">
        <v>1727</v>
      </c>
      <c r="C6307" s="14" t="n">
        <v>46273</v>
      </c>
      <c r="D6307" s="15" t="n">
        <v>54.09</v>
      </c>
    </row>
    <row r="6308" customFormat="false" ht="15" hidden="false" customHeight="false" outlineLevel="0" collapsed="false">
      <c r="A6308" s="13" t="s">
        <v>8688</v>
      </c>
      <c r="B6308" s="13" t="s">
        <v>8689</v>
      </c>
      <c r="C6308" s="14" t="n">
        <v>46273</v>
      </c>
      <c r="D6308" s="15" t="n">
        <v>65.78</v>
      </c>
    </row>
    <row r="6309" customFormat="false" ht="15" hidden="false" customHeight="false" outlineLevel="0" collapsed="false">
      <c r="A6309" s="13" t="s">
        <v>8690</v>
      </c>
      <c r="B6309" s="13" t="s">
        <v>5773</v>
      </c>
      <c r="C6309" s="14" t="n">
        <v>46273</v>
      </c>
      <c r="D6309" s="15" t="n">
        <v>55.91</v>
      </c>
    </row>
    <row r="6310" customFormat="false" ht="15" hidden="false" customHeight="false" outlineLevel="0" collapsed="false">
      <c r="A6310" s="13" t="s">
        <v>8691</v>
      </c>
      <c r="B6310" s="13" t="s">
        <v>8692</v>
      </c>
      <c r="C6310" s="14" t="n">
        <v>46273</v>
      </c>
      <c r="D6310" s="15" t="n">
        <v>31.32</v>
      </c>
    </row>
    <row r="6311" customFormat="false" ht="15" hidden="false" customHeight="false" outlineLevel="0" collapsed="false">
      <c r="A6311" s="13" t="s">
        <v>8693</v>
      </c>
      <c r="B6311" s="13" t="s">
        <v>5175</v>
      </c>
      <c r="C6311" s="14" t="n">
        <v>46273</v>
      </c>
      <c r="D6311" s="15" t="n">
        <v>23.48</v>
      </c>
    </row>
    <row r="6312" customFormat="false" ht="15" hidden="false" customHeight="false" outlineLevel="0" collapsed="false">
      <c r="A6312" s="13" t="s">
        <v>8694</v>
      </c>
      <c r="B6312" s="13" t="s">
        <v>3522</v>
      </c>
      <c r="C6312" s="14" t="n">
        <v>46273</v>
      </c>
      <c r="D6312" s="15" t="n">
        <v>19.45</v>
      </c>
    </row>
    <row r="6313" customFormat="false" ht="15" hidden="false" customHeight="false" outlineLevel="0" collapsed="false">
      <c r="A6313" s="13" t="s">
        <v>8695</v>
      </c>
      <c r="B6313" s="13" t="s">
        <v>144</v>
      </c>
      <c r="C6313" s="14" t="n">
        <v>46273</v>
      </c>
      <c r="D6313" s="15" t="n">
        <v>73.47</v>
      </c>
    </row>
    <row r="6314" customFormat="false" ht="15" hidden="false" customHeight="false" outlineLevel="0" collapsed="false">
      <c r="A6314" s="13" t="s">
        <v>8696</v>
      </c>
      <c r="B6314" s="13" t="s">
        <v>629</v>
      </c>
      <c r="C6314" s="14" t="n">
        <v>46273</v>
      </c>
      <c r="D6314" s="15" t="n">
        <v>49.82</v>
      </c>
    </row>
    <row r="6315" customFormat="false" ht="15" hidden="false" customHeight="false" outlineLevel="0" collapsed="false">
      <c r="A6315" s="13" t="s">
        <v>8697</v>
      </c>
      <c r="B6315" s="13" t="s">
        <v>3472</v>
      </c>
      <c r="C6315" s="14" t="n">
        <v>46273</v>
      </c>
      <c r="D6315" s="15" t="n">
        <v>30.76</v>
      </c>
    </row>
    <row r="6316" customFormat="false" ht="15" hidden="false" customHeight="false" outlineLevel="0" collapsed="false">
      <c r="A6316" s="13" t="s">
        <v>8698</v>
      </c>
      <c r="B6316" s="13" t="s">
        <v>2939</v>
      </c>
      <c r="C6316" s="14" t="n">
        <v>46273</v>
      </c>
      <c r="D6316" s="15" t="n">
        <v>29.2</v>
      </c>
    </row>
    <row r="6317" customFormat="false" ht="15" hidden="false" customHeight="false" outlineLevel="0" collapsed="false">
      <c r="A6317" s="13" t="s">
        <v>8699</v>
      </c>
      <c r="B6317" s="13" t="s">
        <v>5957</v>
      </c>
      <c r="C6317" s="14" t="n">
        <v>46273</v>
      </c>
      <c r="D6317" s="15" t="n">
        <v>27.68</v>
      </c>
    </row>
    <row r="6318" customFormat="false" ht="15" hidden="false" customHeight="false" outlineLevel="0" collapsed="false">
      <c r="A6318" s="13" t="s">
        <v>8700</v>
      </c>
      <c r="B6318" s="13" t="s">
        <v>8701</v>
      </c>
      <c r="C6318" s="14" t="n">
        <v>46273</v>
      </c>
      <c r="D6318" s="15" t="n">
        <v>33.55</v>
      </c>
    </row>
    <row r="6319" customFormat="false" ht="15" hidden="false" customHeight="false" outlineLevel="0" collapsed="false">
      <c r="A6319" s="13" t="s">
        <v>8702</v>
      </c>
      <c r="B6319" s="13" t="s">
        <v>5714</v>
      </c>
      <c r="C6319" s="14" t="n">
        <v>46273</v>
      </c>
      <c r="D6319" s="15" t="n">
        <v>68.43</v>
      </c>
    </row>
    <row r="6320" customFormat="false" ht="15" hidden="false" customHeight="false" outlineLevel="0" collapsed="false">
      <c r="A6320" s="13" t="s">
        <v>8703</v>
      </c>
      <c r="B6320" s="13" t="s">
        <v>853</v>
      </c>
      <c r="C6320" s="14" t="n">
        <v>46274</v>
      </c>
      <c r="D6320" s="15" t="n">
        <v>69.45</v>
      </c>
    </row>
    <row r="6321" customFormat="false" ht="15" hidden="false" customHeight="false" outlineLevel="0" collapsed="false">
      <c r="A6321" s="13" t="s">
        <v>8704</v>
      </c>
      <c r="B6321" s="13" t="s">
        <v>8705</v>
      </c>
      <c r="C6321" s="14" t="n">
        <v>46274</v>
      </c>
      <c r="D6321" s="15" t="n">
        <v>34.9</v>
      </c>
    </row>
    <row r="6322" customFormat="false" ht="15" hidden="false" customHeight="false" outlineLevel="0" collapsed="false">
      <c r="A6322" s="13" t="s">
        <v>8706</v>
      </c>
      <c r="B6322" s="13" t="s">
        <v>4532</v>
      </c>
      <c r="C6322" s="14" t="n">
        <v>46274</v>
      </c>
      <c r="D6322" s="15" t="n">
        <v>34.12</v>
      </c>
    </row>
    <row r="6323" customFormat="false" ht="15" hidden="false" customHeight="false" outlineLevel="0" collapsed="false">
      <c r="A6323" s="13" t="s">
        <v>8707</v>
      </c>
      <c r="B6323" s="13" t="s">
        <v>2142</v>
      </c>
      <c r="C6323" s="14" t="n">
        <v>46274</v>
      </c>
      <c r="D6323" s="15" t="n">
        <v>29.82</v>
      </c>
    </row>
    <row r="6324" customFormat="false" ht="15" hidden="false" customHeight="false" outlineLevel="0" collapsed="false">
      <c r="A6324" s="13" t="s">
        <v>8708</v>
      </c>
      <c r="B6324" s="13" t="s">
        <v>223</v>
      </c>
      <c r="C6324" s="14" t="n">
        <v>46274</v>
      </c>
      <c r="D6324" s="15" t="n">
        <v>32.73</v>
      </c>
    </row>
    <row r="6325" customFormat="false" ht="15" hidden="false" customHeight="false" outlineLevel="0" collapsed="false">
      <c r="A6325" s="13" t="s">
        <v>8709</v>
      </c>
      <c r="B6325" s="13" t="s">
        <v>2850</v>
      </c>
      <c r="C6325" s="14" t="n">
        <v>46274</v>
      </c>
      <c r="D6325" s="15" t="n">
        <v>44.61</v>
      </c>
    </row>
    <row r="6326" customFormat="false" ht="15" hidden="false" customHeight="false" outlineLevel="0" collapsed="false">
      <c r="A6326" s="13" t="s">
        <v>8710</v>
      </c>
      <c r="B6326" s="13" t="s">
        <v>2199</v>
      </c>
      <c r="C6326" s="14" t="n">
        <v>46274</v>
      </c>
      <c r="D6326" s="15" t="n">
        <v>43.61</v>
      </c>
    </row>
    <row r="6327" customFormat="false" ht="15" hidden="false" customHeight="false" outlineLevel="0" collapsed="false">
      <c r="A6327" s="13" t="s">
        <v>8711</v>
      </c>
      <c r="B6327" s="13" t="s">
        <v>970</v>
      </c>
      <c r="C6327" s="14" t="n">
        <v>46274</v>
      </c>
      <c r="D6327" s="15" t="n">
        <v>32.72</v>
      </c>
    </row>
    <row r="6328" customFormat="false" ht="15" hidden="false" customHeight="false" outlineLevel="0" collapsed="false">
      <c r="A6328" s="13" t="s">
        <v>8712</v>
      </c>
      <c r="B6328" s="13" t="s">
        <v>8713</v>
      </c>
      <c r="C6328" s="14" t="n">
        <v>46274</v>
      </c>
      <c r="D6328" s="15" t="n">
        <v>18.88</v>
      </c>
    </row>
    <row r="6329" customFormat="false" ht="15" hidden="false" customHeight="false" outlineLevel="0" collapsed="false">
      <c r="A6329" s="13" t="s">
        <v>8714</v>
      </c>
      <c r="B6329" s="13" t="s">
        <v>8715</v>
      </c>
      <c r="C6329" s="14" t="n">
        <v>46274</v>
      </c>
      <c r="D6329" s="15" t="n">
        <v>54.48</v>
      </c>
    </row>
    <row r="6330" customFormat="false" ht="15" hidden="false" customHeight="false" outlineLevel="0" collapsed="false">
      <c r="A6330" s="13" t="s">
        <v>8716</v>
      </c>
      <c r="B6330" s="13" t="s">
        <v>5742</v>
      </c>
      <c r="C6330" s="14" t="n">
        <v>46274</v>
      </c>
      <c r="D6330" s="15" t="n">
        <v>37.73</v>
      </c>
    </row>
    <row r="6331" customFormat="false" ht="15" hidden="false" customHeight="false" outlineLevel="0" collapsed="false">
      <c r="A6331" s="13" t="s">
        <v>8717</v>
      </c>
      <c r="B6331" s="13" t="s">
        <v>8718</v>
      </c>
      <c r="C6331" s="14" t="n">
        <v>46275</v>
      </c>
      <c r="D6331" s="15" t="n">
        <v>22.97</v>
      </c>
    </row>
    <row r="6332" customFormat="false" ht="15" hidden="false" customHeight="false" outlineLevel="0" collapsed="false">
      <c r="A6332" s="13" t="s">
        <v>8719</v>
      </c>
      <c r="B6332" s="13" t="s">
        <v>835</v>
      </c>
      <c r="C6332" s="14" t="n">
        <v>46275</v>
      </c>
      <c r="D6332" s="15" t="n">
        <v>49.65</v>
      </c>
    </row>
    <row r="6333" customFormat="false" ht="15" hidden="false" customHeight="false" outlineLevel="0" collapsed="false">
      <c r="A6333" s="13" t="s">
        <v>8720</v>
      </c>
      <c r="B6333" s="13" t="s">
        <v>6349</v>
      </c>
      <c r="C6333" s="14" t="n">
        <v>46275</v>
      </c>
      <c r="D6333" s="15" t="n">
        <v>43.04</v>
      </c>
    </row>
    <row r="6334" customFormat="false" ht="15" hidden="false" customHeight="false" outlineLevel="0" collapsed="false">
      <c r="A6334" s="13" t="s">
        <v>8721</v>
      </c>
      <c r="B6334" s="13" t="s">
        <v>8722</v>
      </c>
      <c r="C6334" s="14" t="n">
        <v>46275</v>
      </c>
      <c r="D6334" s="15" t="n">
        <v>21.97</v>
      </c>
    </row>
    <row r="6335" customFormat="false" ht="15" hidden="false" customHeight="false" outlineLevel="0" collapsed="false">
      <c r="A6335" s="13" t="s">
        <v>8723</v>
      </c>
      <c r="B6335" s="13" t="s">
        <v>3917</v>
      </c>
      <c r="C6335" s="14" t="n">
        <v>46275</v>
      </c>
      <c r="D6335" s="15" t="n">
        <v>50.67</v>
      </c>
    </row>
    <row r="6336" customFormat="false" ht="15" hidden="false" customHeight="false" outlineLevel="0" collapsed="false">
      <c r="A6336" s="13" t="s">
        <v>8724</v>
      </c>
      <c r="B6336" s="13" t="s">
        <v>7265</v>
      </c>
      <c r="C6336" s="14" t="n">
        <v>46275</v>
      </c>
      <c r="D6336" s="15" t="n">
        <v>54.55</v>
      </c>
    </row>
    <row r="6337" customFormat="false" ht="15" hidden="false" customHeight="false" outlineLevel="0" collapsed="false">
      <c r="A6337" s="13" t="s">
        <v>8725</v>
      </c>
      <c r="B6337" s="13" t="s">
        <v>5722</v>
      </c>
      <c r="C6337" s="14" t="n">
        <v>46275</v>
      </c>
      <c r="D6337" s="15" t="n">
        <v>60.39</v>
      </c>
    </row>
    <row r="6338" customFormat="false" ht="15" hidden="false" customHeight="false" outlineLevel="0" collapsed="false">
      <c r="A6338" s="13" t="s">
        <v>8726</v>
      </c>
      <c r="B6338" s="13" t="s">
        <v>2605</v>
      </c>
      <c r="C6338" s="14" t="n">
        <v>46276</v>
      </c>
      <c r="D6338" s="15" t="n">
        <v>50.4</v>
      </c>
    </row>
    <row r="6339" customFormat="false" ht="15" hidden="false" customHeight="false" outlineLevel="0" collapsed="false">
      <c r="A6339" s="13" t="s">
        <v>8727</v>
      </c>
      <c r="B6339" s="13" t="s">
        <v>1987</v>
      </c>
      <c r="C6339" s="14" t="n">
        <v>46276</v>
      </c>
      <c r="D6339" s="15" t="n">
        <v>45.12</v>
      </c>
    </row>
    <row r="6340" customFormat="false" ht="15" hidden="false" customHeight="false" outlineLevel="0" collapsed="false">
      <c r="A6340" s="13" t="s">
        <v>8728</v>
      </c>
      <c r="B6340" s="13" t="s">
        <v>6831</v>
      </c>
      <c r="C6340" s="14" t="n">
        <v>46276</v>
      </c>
      <c r="D6340" s="15" t="n">
        <v>53.22</v>
      </c>
    </row>
    <row r="6341" customFormat="false" ht="15" hidden="false" customHeight="false" outlineLevel="0" collapsed="false">
      <c r="A6341" s="13" t="s">
        <v>8729</v>
      </c>
      <c r="B6341" s="13" t="s">
        <v>1595</v>
      </c>
      <c r="C6341" s="14" t="n">
        <v>46276</v>
      </c>
      <c r="D6341" s="15" t="n">
        <v>35.89</v>
      </c>
    </row>
    <row r="6342" customFormat="false" ht="15" hidden="false" customHeight="false" outlineLevel="0" collapsed="false">
      <c r="A6342" s="13" t="s">
        <v>8730</v>
      </c>
      <c r="B6342" s="13" t="s">
        <v>8731</v>
      </c>
      <c r="C6342" s="14" t="n">
        <v>46276</v>
      </c>
      <c r="D6342" s="15" t="n">
        <v>28.99</v>
      </c>
    </row>
    <row r="6343" customFormat="false" ht="15" hidden="false" customHeight="false" outlineLevel="0" collapsed="false">
      <c r="A6343" s="13" t="s">
        <v>8732</v>
      </c>
      <c r="B6343" s="13" t="s">
        <v>8733</v>
      </c>
      <c r="C6343" s="14" t="n">
        <v>46276</v>
      </c>
      <c r="D6343" s="15" t="n">
        <v>17.66</v>
      </c>
    </row>
    <row r="6344" customFormat="false" ht="15" hidden="false" customHeight="false" outlineLevel="0" collapsed="false">
      <c r="A6344" s="13" t="s">
        <v>8734</v>
      </c>
      <c r="B6344" s="13" t="s">
        <v>8735</v>
      </c>
      <c r="C6344" s="14" t="n">
        <v>46276</v>
      </c>
      <c r="D6344" s="15" t="n">
        <v>60.2</v>
      </c>
    </row>
    <row r="6345" customFormat="false" ht="15" hidden="false" customHeight="false" outlineLevel="0" collapsed="false">
      <c r="A6345" s="13" t="s">
        <v>8736</v>
      </c>
      <c r="B6345" s="13" t="s">
        <v>1041</v>
      </c>
      <c r="C6345" s="14" t="n">
        <v>46276</v>
      </c>
      <c r="D6345" s="15" t="n">
        <v>43.24</v>
      </c>
    </row>
    <row r="6346" customFormat="false" ht="15" hidden="false" customHeight="false" outlineLevel="0" collapsed="false">
      <c r="A6346" s="13" t="s">
        <v>8737</v>
      </c>
      <c r="B6346" s="13" t="s">
        <v>3480</v>
      </c>
      <c r="C6346" s="14" t="n">
        <v>46276</v>
      </c>
      <c r="D6346" s="15" t="n">
        <v>50.35</v>
      </c>
    </row>
    <row r="6347" customFormat="false" ht="15" hidden="false" customHeight="false" outlineLevel="0" collapsed="false">
      <c r="A6347" s="13" t="s">
        <v>8738</v>
      </c>
      <c r="B6347" s="13" t="s">
        <v>126</v>
      </c>
      <c r="C6347" s="14" t="n">
        <v>46277</v>
      </c>
      <c r="D6347" s="15" t="n">
        <v>39.8</v>
      </c>
    </row>
    <row r="6348" customFormat="false" ht="15" hidden="false" customHeight="false" outlineLevel="0" collapsed="false">
      <c r="A6348" s="13" t="s">
        <v>8739</v>
      </c>
      <c r="B6348" s="13" t="s">
        <v>3729</v>
      </c>
      <c r="C6348" s="14" t="n">
        <v>46277</v>
      </c>
      <c r="D6348" s="15" t="n">
        <v>28.29</v>
      </c>
    </row>
    <row r="6349" customFormat="false" ht="15" hidden="false" customHeight="false" outlineLevel="0" collapsed="false">
      <c r="A6349" s="13" t="s">
        <v>8740</v>
      </c>
      <c r="B6349" s="13" t="s">
        <v>2937</v>
      </c>
      <c r="C6349" s="14" t="n">
        <v>46277</v>
      </c>
      <c r="D6349" s="15" t="n">
        <v>41.44</v>
      </c>
    </row>
    <row r="6350" customFormat="false" ht="15" hidden="false" customHeight="false" outlineLevel="0" collapsed="false">
      <c r="A6350" s="13" t="s">
        <v>8741</v>
      </c>
      <c r="B6350" s="13" t="s">
        <v>6870</v>
      </c>
      <c r="C6350" s="14" t="n">
        <v>46277</v>
      </c>
      <c r="D6350" s="15" t="n">
        <v>62.54</v>
      </c>
    </row>
    <row r="6351" customFormat="false" ht="15" hidden="false" customHeight="false" outlineLevel="0" collapsed="false">
      <c r="A6351" s="13" t="s">
        <v>8742</v>
      </c>
      <c r="B6351" s="13" t="s">
        <v>8743</v>
      </c>
      <c r="C6351" s="14" t="n">
        <v>46277</v>
      </c>
      <c r="D6351" s="15" t="n">
        <v>12.18</v>
      </c>
    </row>
    <row r="6352" customFormat="false" ht="15" hidden="false" customHeight="false" outlineLevel="0" collapsed="false">
      <c r="A6352" s="13" t="s">
        <v>8744</v>
      </c>
      <c r="B6352" s="13" t="s">
        <v>4389</v>
      </c>
      <c r="C6352" s="14" t="n">
        <v>46277</v>
      </c>
      <c r="D6352" s="15" t="n">
        <v>22.64</v>
      </c>
    </row>
    <row r="6353" customFormat="false" ht="15" hidden="false" customHeight="false" outlineLevel="0" collapsed="false">
      <c r="A6353" s="13" t="s">
        <v>8745</v>
      </c>
      <c r="B6353" s="13" t="s">
        <v>8746</v>
      </c>
      <c r="C6353" s="14" t="n">
        <v>46277</v>
      </c>
      <c r="D6353" s="15" t="n">
        <v>28.45</v>
      </c>
    </row>
    <row r="6354" customFormat="false" ht="15" hidden="false" customHeight="false" outlineLevel="0" collapsed="false">
      <c r="A6354" s="13" t="s">
        <v>8747</v>
      </c>
      <c r="B6354" s="13" t="s">
        <v>7695</v>
      </c>
      <c r="C6354" s="14" t="n">
        <v>46278</v>
      </c>
      <c r="D6354" s="15" t="n">
        <v>67.08</v>
      </c>
    </row>
    <row r="6355" customFormat="false" ht="15" hidden="false" customHeight="false" outlineLevel="0" collapsed="false">
      <c r="A6355" s="13" t="s">
        <v>8748</v>
      </c>
      <c r="B6355" s="13" t="s">
        <v>6446</v>
      </c>
      <c r="C6355" s="14" t="n">
        <v>46278</v>
      </c>
      <c r="D6355" s="15" t="n">
        <v>56.66</v>
      </c>
    </row>
    <row r="6356" customFormat="false" ht="15" hidden="false" customHeight="false" outlineLevel="0" collapsed="false">
      <c r="A6356" s="13" t="s">
        <v>8749</v>
      </c>
      <c r="B6356" s="13" t="s">
        <v>8750</v>
      </c>
      <c r="C6356" s="14" t="n">
        <v>46278</v>
      </c>
      <c r="D6356" s="15" t="n">
        <v>40.83</v>
      </c>
    </row>
    <row r="6357" customFormat="false" ht="15" hidden="false" customHeight="false" outlineLevel="0" collapsed="false">
      <c r="A6357" s="13" t="s">
        <v>8751</v>
      </c>
      <c r="B6357" s="13" t="s">
        <v>8752</v>
      </c>
      <c r="C6357" s="14" t="n">
        <v>46278</v>
      </c>
      <c r="D6357" s="15" t="n">
        <v>18.75</v>
      </c>
    </row>
    <row r="6358" customFormat="false" ht="15" hidden="false" customHeight="false" outlineLevel="0" collapsed="false">
      <c r="A6358" s="13" t="s">
        <v>8753</v>
      </c>
      <c r="B6358" s="13" t="s">
        <v>4246</v>
      </c>
      <c r="C6358" s="14" t="n">
        <v>46278</v>
      </c>
      <c r="D6358" s="15" t="n">
        <v>43.34</v>
      </c>
    </row>
    <row r="6359" customFormat="false" ht="15" hidden="false" customHeight="false" outlineLevel="0" collapsed="false">
      <c r="A6359" s="13" t="s">
        <v>8754</v>
      </c>
      <c r="B6359" s="13" t="s">
        <v>3832</v>
      </c>
      <c r="C6359" s="14" t="n">
        <v>46278</v>
      </c>
      <c r="D6359" s="15" t="n">
        <v>60.11</v>
      </c>
    </row>
    <row r="6360" customFormat="false" ht="15" hidden="false" customHeight="false" outlineLevel="0" collapsed="false">
      <c r="A6360" s="13" t="s">
        <v>8755</v>
      </c>
      <c r="B6360" s="13" t="s">
        <v>8756</v>
      </c>
      <c r="C6360" s="14" t="n">
        <v>46278</v>
      </c>
      <c r="D6360" s="15" t="n">
        <v>33</v>
      </c>
    </row>
    <row r="6361" customFormat="false" ht="15" hidden="false" customHeight="false" outlineLevel="0" collapsed="false">
      <c r="A6361" s="13" t="s">
        <v>8757</v>
      </c>
      <c r="B6361" s="13" t="s">
        <v>2544</v>
      </c>
      <c r="C6361" s="14" t="n">
        <v>46278</v>
      </c>
      <c r="D6361" s="15" t="n">
        <v>58.23</v>
      </c>
    </row>
    <row r="6362" customFormat="false" ht="15" hidden="false" customHeight="false" outlineLevel="0" collapsed="false">
      <c r="A6362" s="13" t="s">
        <v>8758</v>
      </c>
      <c r="B6362" s="13" t="s">
        <v>5690</v>
      </c>
      <c r="C6362" s="14" t="n">
        <v>46278</v>
      </c>
      <c r="D6362" s="15" t="n">
        <v>36.27</v>
      </c>
    </row>
    <row r="6363" customFormat="false" ht="15" hidden="false" customHeight="false" outlineLevel="0" collapsed="false">
      <c r="A6363" s="13" t="s">
        <v>8759</v>
      </c>
      <c r="B6363" s="13" t="s">
        <v>7818</v>
      </c>
      <c r="C6363" s="14" t="n">
        <v>46278</v>
      </c>
      <c r="D6363" s="15" t="n">
        <v>44.63</v>
      </c>
    </row>
    <row r="6364" customFormat="false" ht="15" hidden="false" customHeight="false" outlineLevel="0" collapsed="false">
      <c r="A6364" s="13" t="s">
        <v>8760</v>
      </c>
      <c r="B6364" s="13" t="s">
        <v>8761</v>
      </c>
      <c r="C6364" s="14" t="n">
        <v>46279</v>
      </c>
      <c r="D6364" s="15" t="n">
        <v>43.78</v>
      </c>
    </row>
    <row r="6365" customFormat="false" ht="15" hidden="false" customHeight="false" outlineLevel="0" collapsed="false">
      <c r="A6365" s="13" t="s">
        <v>8762</v>
      </c>
      <c r="B6365" s="13" t="s">
        <v>2501</v>
      </c>
      <c r="C6365" s="14" t="n">
        <v>46279</v>
      </c>
      <c r="D6365" s="15" t="n">
        <v>36.35</v>
      </c>
    </row>
    <row r="6366" customFormat="false" ht="15" hidden="false" customHeight="false" outlineLevel="0" collapsed="false">
      <c r="A6366" s="13" t="s">
        <v>8763</v>
      </c>
      <c r="B6366" s="13" t="s">
        <v>658</v>
      </c>
      <c r="C6366" s="14" t="n">
        <v>46279</v>
      </c>
      <c r="D6366" s="15" t="n">
        <v>28.72</v>
      </c>
    </row>
    <row r="6367" customFormat="false" ht="15" hidden="false" customHeight="false" outlineLevel="0" collapsed="false">
      <c r="A6367" s="13" t="s">
        <v>8764</v>
      </c>
      <c r="B6367" s="13" t="s">
        <v>8765</v>
      </c>
      <c r="C6367" s="14" t="n">
        <v>46279</v>
      </c>
      <c r="D6367" s="15" t="n">
        <v>41.64</v>
      </c>
    </row>
    <row r="6368" customFormat="false" ht="15" hidden="false" customHeight="false" outlineLevel="0" collapsed="false">
      <c r="A6368" s="13" t="s">
        <v>8766</v>
      </c>
      <c r="B6368" s="13" t="s">
        <v>8767</v>
      </c>
      <c r="C6368" s="14" t="n">
        <v>46279</v>
      </c>
      <c r="D6368" s="15" t="n">
        <v>30.63</v>
      </c>
    </row>
    <row r="6369" customFormat="false" ht="15" hidden="false" customHeight="false" outlineLevel="0" collapsed="false">
      <c r="A6369" s="13" t="s">
        <v>8768</v>
      </c>
      <c r="B6369" s="13" t="s">
        <v>618</v>
      </c>
      <c r="C6369" s="14" t="n">
        <v>46279</v>
      </c>
      <c r="D6369" s="15" t="n">
        <v>36.46</v>
      </c>
    </row>
    <row r="6370" customFormat="false" ht="15" hidden="false" customHeight="false" outlineLevel="0" collapsed="false">
      <c r="A6370" s="13" t="s">
        <v>8769</v>
      </c>
      <c r="B6370" s="13" t="s">
        <v>4568</v>
      </c>
      <c r="C6370" s="14" t="n">
        <v>46279</v>
      </c>
      <c r="D6370" s="15" t="n">
        <v>41.42</v>
      </c>
    </row>
    <row r="6371" customFormat="false" ht="15" hidden="false" customHeight="false" outlineLevel="0" collapsed="false">
      <c r="A6371" s="13" t="s">
        <v>8770</v>
      </c>
      <c r="B6371" s="13" t="s">
        <v>4761</v>
      </c>
      <c r="C6371" s="14" t="n">
        <v>46279</v>
      </c>
      <c r="D6371" s="15" t="n">
        <v>65.61</v>
      </c>
    </row>
    <row r="6372" customFormat="false" ht="15" hidden="false" customHeight="false" outlineLevel="0" collapsed="false">
      <c r="A6372" s="13" t="s">
        <v>8771</v>
      </c>
      <c r="B6372" s="13" t="s">
        <v>8772</v>
      </c>
      <c r="C6372" s="14" t="n">
        <v>46279</v>
      </c>
      <c r="D6372" s="15" t="n">
        <v>42.4</v>
      </c>
    </row>
    <row r="6373" customFormat="false" ht="15" hidden="false" customHeight="false" outlineLevel="0" collapsed="false">
      <c r="A6373" s="13" t="s">
        <v>8773</v>
      </c>
      <c r="B6373" s="13" t="s">
        <v>8774</v>
      </c>
      <c r="C6373" s="14" t="n">
        <v>46280</v>
      </c>
      <c r="D6373" s="15" t="n">
        <v>22.09</v>
      </c>
    </row>
    <row r="6374" customFormat="false" ht="15" hidden="false" customHeight="false" outlineLevel="0" collapsed="false">
      <c r="A6374" s="13" t="s">
        <v>8775</v>
      </c>
      <c r="B6374" s="13" t="s">
        <v>6421</v>
      </c>
      <c r="C6374" s="14" t="n">
        <v>46280</v>
      </c>
      <c r="D6374" s="15" t="n">
        <v>40.18</v>
      </c>
    </row>
    <row r="6375" customFormat="false" ht="15" hidden="false" customHeight="false" outlineLevel="0" collapsed="false">
      <c r="A6375" s="13" t="s">
        <v>8776</v>
      </c>
      <c r="B6375" s="13" t="s">
        <v>633</v>
      </c>
      <c r="C6375" s="14" t="n">
        <v>46280</v>
      </c>
      <c r="D6375" s="15" t="n">
        <v>40.33</v>
      </c>
    </row>
    <row r="6376" customFormat="false" ht="15" hidden="false" customHeight="false" outlineLevel="0" collapsed="false">
      <c r="A6376" s="13" t="s">
        <v>8777</v>
      </c>
      <c r="B6376" s="13" t="s">
        <v>8778</v>
      </c>
      <c r="C6376" s="14" t="n">
        <v>46280</v>
      </c>
      <c r="D6376" s="15" t="n">
        <v>24.54</v>
      </c>
    </row>
    <row r="6377" customFormat="false" ht="15" hidden="false" customHeight="false" outlineLevel="0" collapsed="false">
      <c r="A6377" s="13" t="s">
        <v>8779</v>
      </c>
      <c r="B6377" s="13" t="s">
        <v>1842</v>
      </c>
      <c r="C6377" s="14" t="n">
        <v>46280</v>
      </c>
      <c r="D6377" s="15" t="n">
        <v>19.66</v>
      </c>
    </row>
    <row r="6378" customFormat="false" ht="15" hidden="false" customHeight="false" outlineLevel="0" collapsed="false">
      <c r="A6378" s="13" t="s">
        <v>8780</v>
      </c>
      <c r="B6378" s="13" t="s">
        <v>697</v>
      </c>
      <c r="C6378" s="14" t="n">
        <v>46280</v>
      </c>
      <c r="D6378" s="15" t="n">
        <v>112.46</v>
      </c>
    </row>
    <row r="6379" customFormat="false" ht="15" hidden="false" customHeight="false" outlineLevel="0" collapsed="false">
      <c r="A6379" s="13" t="s">
        <v>8781</v>
      </c>
      <c r="B6379" s="13" t="s">
        <v>138</v>
      </c>
      <c r="C6379" s="14" t="n">
        <v>46280</v>
      </c>
      <c r="D6379" s="15" t="n">
        <v>62.19</v>
      </c>
    </row>
    <row r="6380" customFormat="false" ht="15" hidden="false" customHeight="false" outlineLevel="0" collapsed="false">
      <c r="A6380" s="13" t="s">
        <v>8782</v>
      </c>
      <c r="B6380" s="13" t="s">
        <v>8783</v>
      </c>
      <c r="C6380" s="14" t="n">
        <v>46280</v>
      </c>
      <c r="D6380" s="15" t="n">
        <v>38.62</v>
      </c>
    </row>
    <row r="6381" customFormat="false" ht="15" hidden="false" customHeight="false" outlineLevel="0" collapsed="false">
      <c r="A6381" s="13" t="s">
        <v>8784</v>
      </c>
      <c r="B6381" s="13" t="s">
        <v>5725</v>
      </c>
      <c r="C6381" s="14" t="n">
        <v>46280</v>
      </c>
      <c r="D6381" s="15" t="n">
        <v>62.99</v>
      </c>
    </row>
    <row r="6382" customFormat="false" ht="15" hidden="false" customHeight="false" outlineLevel="0" collapsed="false">
      <c r="A6382" s="13" t="s">
        <v>8785</v>
      </c>
      <c r="B6382" s="13" t="s">
        <v>6156</v>
      </c>
      <c r="C6382" s="14" t="n">
        <v>46280</v>
      </c>
      <c r="D6382" s="15" t="n">
        <v>38.36</v>
      </c>
    </row>
    <row r="6383" customFormat="false" ht="15" hidden="false" customHeight="false" outlineLevel="0" collapsed="false">
      <c r="A6383" s="13" t="s">
        <v>8786</v>
      </c>
      <c r="B6383" s="13" t="s">
        <v>6344</v>
      </c>
      <c r="C6383" s="14" t="n">
        <v>46280</v>
      </c>
      <c r="D6383" s="15" t="n">
        <v>25.69</v>
      </c>
    </row>
    <row r="6384" customFormat="false" ht="15" hidden="false" customHeight="false" outlineLevel="0" collapsed="false">
      <c r="A6384" s="13" t="s">
        <v>8787</v>
      </c>
      <c r="B6384" s="13" t="s">
        <v>5027</v>
      </c>
      <c r="C6384" s="14" t="n">
        <v>46280</v>
      </c>
      <c r="D6384" s="15" t="n">
        <v>24.92</v>
      </c>
    </row>
    <row r="6385" customFormat="false" ht="15" hidden="false" customHeight="false" outlineLevel="0" collapsed="false">
      <c r="A6385" s="13" t="s">
        <v>8788</v>
      </c>
      <c r="B6385" s="13" t="s">
        <v>452</v>
      </c>
      <c r="C6385" s="14" t="n">
        <v>46280</v>
      </c>
      <c r="D6385" s="15" t="n">
        <v>28.5</v>
      </c>
    </row>
    <row r="6386" customFormat="false" ht="15" hidden="false" customHeight="false" outlineLevel="0" collapsed="false">
      <c r="A6386" s="13" t="s">
        <v>8789</v>
      </c>
      <c r="B6386" s="13" t="s">
        <v>3886</v>
      </c>
      <c r="C6386" s="14" t="n">
        <v>46281</v>
      </c>
      <c r="D6386" s="15" t="n">
        <v>18.3</v>
      </c>
    </row>
    <row r="6387" customFormat="false" ht="15" hidden="false" customHeight="false" outlineLevel="0" collapsed="false">
      <c r="A6387" s="13" t="s">
        <v>8790</v>
      </c>
      <c r="B6387" s="13" t="s">
        <v>2478</v>
      </c>
      <c r="C6387" s="14" t="n">
        <v>46281</v>
      </c>
      <c r="D6387" s="15" t="n">
        <v>36.87</v>
      </c>
    </row>
    <row r="6388" customFormat="false" ht="15" hidden="false" customHeight="false" outlineLevel="0" collapsed="false">
      <c r="A6388" s="13" t="s">
        <v>8791</v>
      </c>
      <c r="B6388" s="13" t="s">
        <v>8792</v>
      </c>
      <c r="C6388" s="14" t="n">
        <v>46281</v>
      </c>
      <c r="D6388" s="15" t="n">
        <v>62.06</v>
      </c>
    </row>
    <row r="6389" customFormat="false" ht="15" hidden="false" customHeight="false" outlineLevel="0" collapsed="false">
      <c r="A6389" s="13" t="s">
        <v>8793</v>
      </c>
      <c r="B6389" s="13" t="s">
        <v>3999</v>
      </c>
      <c r="C6389" s="14" t="n">
        <v>46281</v>
      </c>
      <c r="D6389" s="15" t="n">
        <v>44.95</v>
      </c>
    </row>
    <row r="6390" customFormat="false" ht="15" hidden="false" customHeight="false" outlineLevel="0" collapsed="false">
      <c r="A6390" s="13" t="s">
        <v>8794</v>
      </c>
      <c r="B6390" s="13" t="s">
        <v>554</v>
      </c>
      <c r="C6390" s="14" t="n">
        <v>46281</v>
      </c>
      <c r="D6390" s="15" t="n">
        <v>31.98</v>
      </c>
    </row>
    <row r="6391" customFormat="false" ht="15" hidden="false" customHeight="false" outlineLevel="0" collapsed="false">
      <c r="A6391" s="13" t="s">
        <v>8795</v>
      </c>
      <c r="B6391" s="13" t="s">
        <v>902</v>
      </c>
      <c r="C6391" s="14" t="n">
        <v>46281</v>
      </c>
      <c r="D6391" s="15" t="n">
        <v>40.74</v>
      </c>
    </row>
    <row r="6392" customFormat="false" ht="15" hidden="false" customHeight="false" outlineLevel="0" collapsed="false">
      <c r="A6392" s="13" t="s">
        <v>8796</v>
      </c>
      <c r="B6392" s="13" t="s">
        <v>1426</v>
      </c>
      <c r="C6392" s="14" t="n">
        <v>46281</v>
      </c>
      <c r="D6392" s="15" t="n">
        <v>10.98</v>
      </c>
    </row>
    <row r="6393" customFormat="false" ht="15" hidden="false" customHeight="false" outlineLevel="0" collapsed="false">
      <c r="A6393" s="13" t="s">
        <v>8797</v>
      </c>
      <c r="B6393" s="13" t="s">
        <v>6462</v>
      </c>
      <c r="C6393" s="14" t="n">
        <v>46282</v>
      </c>
      <c r="D6393" s="15" t="n">
        <v>46.98</v>
      </c>
    </row>
    <row r="6394" customFormat="false" ht="15" hidden="false" customHeight="false" outlineLevel="0" collapsed="false">
      <c r="A6394" s="13" t="s">
        <v>8798</v>
      </c>
      <c r="B6394" s="13" t="s">
        <v>3246</v>
      </c>
      <c r="C6394" s="14" t="n">
        <v>46282</v>
      </c>
      <c r="D6394" s="15" t="n">
        <v>58.78</v>
      </c>
    </row>
    <row r="6395" customFormat="false" ht="15" hidden="false" customHeight="false" outlineLevel="0" collapsed="false">
      <c r="A6395" s="13" t="s">
        <v>8799</v>
      </c>
      <c r="B6395" s="13" t="s">
        <v>52</v>
      </c>
      <c r="C6395" s="14" t="n">
        <v>46282</v>
      </c>
      <c r="D6395" s="15" t="n">
        <v>55.51</v>
      </c>
    </row>
    <row r="6396" customFormat="false" ht="15" hidden="false" customHeight="false" outlineLevel="0" collapsed="false">
      <c r="A6396" s="13" t="s">
        <v>8800</v>
      </c>
      <c r="B6396" s="13" t="s">
        <v>7349</v>
      </c>
      <c r="C6396" s="14" t="n">
        <v>46283</v>
      </c>
      <c r="D6396" s="15" t="n">
        <v>53.03</v>
      </c>
    </row>
    <row r="6397" customFormat="false" ht="15" hidden="false" customHeight="false" outlineLevel="0" collapsed="false">
      <c r="A6397" s="13" t="s">
        <v>8801</v>
      </c>
      <c r="B6397" s="13" t="s">
        <v>8802</v>
      </c>
      <c r="C6397" s="14" t="n">
        <v>46283</v>
      </c>
      <c r="D6397" s="15" t="n">
        <v>49.88</v>
      </c>
    </row>
    <row r="6398" customFormat="false" ht="15" hidden="false" customHeight="false" outlineLevel="0" collapsed="false">
      <c r="A6398" s="13" t="s">
        <v>8803</v>
      </c>
      <c r="B6398" s="13" t="s">
        <v>6180</v>
      </c>
      <c r="C6398" s="14" t="n">
        <v>46283</v>
      </c>
      <c r="D6398" s="15" t="n">
        <v>53.09</v>
      </c>
    </row>
    <row r="6399" customFormat="false" ht="15" hidden="false" customHeight="false" outlineLevel="0" collapsed="false">
      <c r="A6399" s="13" t="s">
        <v>8804</v>
      </c>
      <c r="B6399" s="13" t="s">
        <v>7219</v>
      </c>
      <c r="C6399" s="14" t="n">
        <v>46283</v>
      </c>
      <c r="D6399" s="15" t="n">
        <v>47.54</v>
      </c>
    </row>
    <row r="6400" customFormat="false" ht="15" hidden="false" customHeight="false" outlineLevel="0" collapsed="false">
      <c r="A6400" s="13" t="s">
        <v>8805</v>
      </c>
      <c r="B6400" s="13" t="s">
        <v>8806</v>
      </c>
      <c r="C6400" s="14" t="n">
        <v>46283</v>
      </c>
      <c r="D6400" s="15" t="n">
        <v>19.62</v>
      </c>
    </row>
    <row r="6401" customFormat="false" ht="15" hidden="false" customHeight="false" outlineLevel="0" collapsed="false">
      <c r="A6401" s="13" t="s">
        <v>8807</v>
      </c>
      <c r="B6401" s="13" t="s">
        <v>8808</v>
      </c>
      <c r="C6401" s="14" t="n">
        <v>46283</v>
      </c>
      <c r="D6401" s="15" t="n">
        <v>31.2</v>
      </c>
    </row>
    <row r="6402" customFormat="false" ht="15" hidden="false" customHeight="false" outlineLevel="0" collapsed="false">
      <c r="A6402" s="13" t="s">
        <v>8809</v>
      </c>
      <c r="B6402" s="13" t="s">
        <v>1680</v>
      </c>
      <c r="C6402" s="14" t="n">
        <v>46283</v>
      </c>
      <c r="D6402" s="15" t="n">
        <v>36.19</v>
      </c>
    </row>
    <row r="6403" customFormat="false" ht="15" hidden="false" customHeight="false" outlineLevel="0" collapsed="false">
      <c r="A6403" s="13" t="s">
        <v>8810</v>
      </c>
      <c r="B6403" s="13" t="s">
        <v>5216</v>
      </c>
      <c r="C6403" s="14" t="n">
        <v>46283</v>
      </c>
      <c r="D6403" s="15" t="n">
        <v>48.63</v>
      </c>
    </row>
    <row r="6404" customFormat="false" ht="15" hidden="false" customHeight="false" outlineLevel="0" collapsed="false">
      <c r="A6404" s="13" t="s">
        <v>8811</v>
      </c>
      <c r="B6404" s="13" t="s">
        <v>5066</v>
      </c>
      <c r="C6404" s="14" t="n">
        <v>46283</v>
      </c>
      <c r="D6404" s="15" t="n">
        <v>17.83</v>
      </c>
    </row>
    <row r="6405" customFormat="false" ht="15" hidden="false" customHeight="false" outlineLevel="0" collapsed="false">
      <c r="A6405" s="13" t="s">
        <v>8812</v>
      </c>
      <c r="B6405" s="13" t="s">
        <v>5101</v>
      </c>
      <c r="C6405" s="14" t="n">
        <v>46283</v>
      </c>
      <c r="D6405" s="15" t="n">
        <v>42.25</v>
      </c>
    </row>
    <row r="6406" customFormat="false" ht="15" hidden="false" customHeight="false" outlineLevel="0" collapsed="false">
      <c r="A6406" s="13" t="s">
        <v>8813</v>
      </c>
      <c r="B6406" s="13" t="s">
        <v>8814</v>
      </c>
      <c r="C6406" s="14" t="n">
        <v>46284</v>
      </c>
      <c r="D6406" s="15" t="n">
        <v>28.22</v>
      </c>
    </row>
    <row r="6407" customFormat="false" ht="15" hidden="false" customHeight="false" outlineLevel="0" collapsed="false">
      <c r="A6407" s="13" t="s">
        <v>8815</v>
      </c>
      <c r="B6407" s="13" t="s">
        <v>8816</v>
      </c>
      <c r="C6407" s="14" t="n">
        <v>46284</v>
      </c>
      <c r="D6407" s="15" t="n">
        <v>36.97</v>
      </c>
    </row>
    <row r="6408" customFormat="false" ht="15" hidden="false" customHeight="false" outlineLevel="0" collapsed="false">
      <c r="A6408" s="13" t="s">
        <v>8817</v>
      </c>
      <c r="B6408" s="13" t="s">
        <v>8818</v>
      </c>
      <c r="C6408" s="14" t="n">
        <v>46284</v>
      </c>
      <c r="D6408" s="15" t="n">
        <v>20.1</v>
      </c>
    </row>
    <row r="6409" customFormat="false" ht="15" hidden="false" customHeight="false" outlineLevel="0" collapsed="false">
      <c r="A6409" s="13" t="s">
        <v>8819</v>
      </c>
      <c r="B6409" s="13" t="s">
        <v>6427</v>
      </c>
      <c r="C6409" s="14" t="n">
        <v>46284</v>
      </c>
      <c r="D6409" s="15" t="n">
        <v>32.67</v>
      </c>
    </row>
    <row r="6410" customFormat="false" ht="15" hidden="false" customHeight="false" outlineLevel="0" collapsed="false">
      <c r="A6410" s="13" t="s">
        <v>8820</v>
      </c>
      <c r="B6410" s="13" t="s">
        <v>4244</v>
      </c>
      <c r="C6410" s="14" t="n">
        <v>46284</v>
      </c>
      <c r="D6410" s="15" t="n">
        <v>36.94</v>
      </c>
    </row>
    <row r="6411" customFormat="false" ht="15" hidden="false" customHeight="false" outlineLevel="0" collapsed="false">
      <c r="A6411" s="13" t="s">
        <v>8821</v>
      </c>
      <c r="B6411" s="13" t="s">
        <v>2239</v>
      </c>
      <c r="C6411" s="14" t="n">
        <v>46284</v>
      </c>
      <c r="D6411" s="15" t="n">
        <v>33.92</v>
      </c>
    </row>
    <row r="6412" customFormat="false" ht="15" hidden="false" customHeight="false" outlineLevel="0" collapsed="false">
      <c r="A6412" s="13" t="s">
        <v>8822</v>
      </c>
      <c r="B6412" s="13" t="s">
        <v>7034</v>
      </c>
      <c r="C6412" s="14" t="n">
        <v>46284</v>
      </c>
      <c r="D6412" s="15" t="n">
        <v>39.02</v>
      </c>
    </row>
    <row r="6413" customFormat="false" ht="15" hidden="false" customHeight="false" outlineLevel="0" collapsed="false">
      <c r="A6413" s="13" t="s">
        <v>8823</v>
      </c>
      <c r="B6413" s="13" t="s">
        <v>428</v>
      </c>
      <c r="C6413" s="14" t="n">
        <v>46284</v>
      </c>
      <c r="D6413" s="15" t="n">
        <v>55.46</v>
      </c>
    </row>
    <row r="6414" customFormat="false" ht="15" hidden="false" customHeight="false" outlineLevel="0" collapsed="false">
      <c r="A6414" s="13" t="s">
        <v>8824</v>
      </c>
      <c r="B6414" s="13" t="s">
        <v>6482</v>
      </c>
      <c r="C6414" s="14" t="n">
        <v>46284</v>
      </c>
      <c r="D6414" s="15" t="n">
        <v>46.62</v>
      </c>
    </row>
    <row r="6415" customFormat="false" ht="15" hidden="false" customHeight="false" outlineLevel="0" collapsed="false">
      <c r="A6415" s="13" t="s">
        <v>8825</v>
      </c>
      <c r="B6415" s="13" t="s">
        <v>1226</v>
      </c>
      <c r="C6415" s="14" t="n">
        <v>46284</v>
      </c>
      <c r="D6415" s="15" t="n">
        <v>53.62</v>
      </c>
    </row>
    <row r="6416" customFormat="false" ht="15" hidden="false" customHeight="false" outlineLevel="0" collapsed="false">
      <c r="A6416" s="13" t="s">
        <v>8826</v>
      </c>
      <c r="B6416" s="13" t="s">
        <v>8827</v>
      </c>
      <c r="C6416" s="14" t="n">
        <v>46285</v>
      </c>
      <c r="D6416" s="15" t="n">
        <v>30.77</v>
      </c>
    </row>
    <row r="6417" customFormat="false" ht="15" hidden="false" customHeight="false" outlineLevel="0" collapsed="false">
      <c r="A6417" s="13" t="s">
        <v>8828</v>
      </c>
      <c r="B6417" s="13" t="s">
        <v>8829</v>
      </c>
      <c r="C6417" s="14" t="n">
        <v>46285</v>
      </c>
      <c r="D6417" s="15" t="n">
        <v>34.43</v>
      </c>
    </row>
    <row r="6418" customFormat="false" ht="15" hidden="false" customHeight="false" outlineLevel="0" collapsed="false">
      <c r="A6418" s="13" t="s">
        <v>8830</v>
      </c>
      <c r="B6418" s="13" t="s">
        <v>4267</v>
      </c>
      <c r="C6418" s="14" t="n">
        <v>46285</v>
      </c>
      <c r="D6418" s="15" t="n">
        <v>45.9</v>
      </c>
    </row>
    <row r="6419" customFormat="false" ht="15" hidden="false" customHeight="false" outlineLevel="0" collapsed="false">
      <c r="A6419" s="13" t="s">
        <v>8831</v>
      </c>
      <c r="B6419" s="13" t="s">
        <v>5587</v>
      </c>
      <c r="C6419" s="14" t="n">
        <v>46285</v>
      </c>
      <c r="D6419" s="15" t="n">
        <v>41.88</v>
      </c>
    </row>
    <row r="6420" customFormat="false" ht="15" hidden="false" customHeight="false" outlineLevel="0" collapsed="false">
      <c r="A6420" s="13" t="s">
        <v>8832</v>
      </c>
      <c r="B6420" s="13" t="s">
        <v>8833</v>
      </c>
      <c r="C6420" s="14" t="n">
        <v>46285</v>
      </c>
      <c r="D6420" s="15" t="n">
        <v>19.91</v>
      </c>
    </row>
    <row r="6421" customFormat="false" ht="15" hidden="false" customHeight="false" outlineLevel="0" collapsed="false">
      <c r="A6421" s="13" t="s">
        <v>8834</v>
      </c>
      <c r="B6421" s="13" t="s">
        <v>5263</v>
      </c>
      <c r="C6421" s="14" t="n">
        <v>46285</v>
      </c>
      <c r="D6421" s="15" t="n">
        <v>43.13</v>
      </c>
    </row>
    <row r="6422" customFormat="false" ht="15" hidden="false" customHeight="false" outlineLevel="0" collapsed="false">
      <c r="A6422" s="13" t="s">
        <v>8835</v>
      </c>
      <c r="B6422" s="13" t="s">
        <v>3544</v>
      </c>
      <c r="C6422" s="14" t="n">
        <v>46285</v>
      </c>
      <c r="D6422" s="15" t="n">
        <v>33.75</v>
      </c>
    </row>
    <row r="6423" customFormat="false" ht="15" hidden="false" customHeight="false" outlineLevel="0" collapsed="false">
      <c r="A6423" s="13" t="s">
        <v>8836</v>
      </c>
      <c r="B6423" s="13" t="s">
        <v>3907</v>
      </c>
      <c r="C6423" s="14" t="n">
        <v>46285</v>
      </c>
      <c r="D6423" s="15" t="n">
        <v>40.91</v>
      </c>
    </row>
    <row r="6424" customFormat="false" ht="15" hidden="false" customHeight="false" outlineLevel="0" collapsed="false">
      <c r="A6424" s="13" t="s">
        <v>8837</v>
      </c>
      <c r="B6424" s="13" t="s">
        <v>8838</v>
      </c>
      <c r="C6424" s="14" t="n">
        <v>46286</v>
      </c>
      <c r="D6424" s="15" t="n">
        <v>27.12</v>
      </c>
    </row>
    <row r="6425" customFormat="false" ht="15" hidden="false" customHeight="false" outlineLevel="0" collapsed="false">
      <c r="A6425" s="13" t="s">
        <v>8839</v>
      </c>
      <c r="B6425" s="13" t="s">
        <v>2459</v>
      </c>
      <c r="C6425" s="14" t="n">
        <v>46286</v>
      </c>
      <c r="D6425" s="15" t="n">
        <v>74.77</v>
      </c>
    </row>
    <row r="6426" customFormat="false" ht="15" hidden="false" customHeight="false" outlineLevel="0" collapsed="false">
      <c r="A6426" s="13" t="s">
        <v>8840</v>
      </c>
      <c r="B6426" s="13" t="s">
        <v>8841</v>
      </c>
      <c r="C6426" s="14" t="n">
        <v>46286</v>
      </c>
      <c r="D6426" s="15" t="n">
        <v>23.35</v>
      </c>
    </row>
    <row r="6427" customFormat="false" ht="15" hidden="false" customHeight="false" outlineLevel="0" collapsed="false">
      <c r="A6427" s="13" t="s">
        <v>8842</v>
      </c>
      <c r="B6427" s="13" t="s">
        <v>5909</v>
      </c>
      <c r="C6427" s="14" t="n">
        <v>46286</v>
      </c>
      <c r="D6427" s="15" t="n">
        <v>91.95</v>
      </c>
    </row>
    <row r="6428" customFormat="false" ht="15" hidden="false" customHeight="false" outlineLevel="0" collapsed="false">
      <c r="A6428" s="13" t="s">
        <v>8843</v>
      </c>
      <c r="B6428" s="13" t="s">
        <v>8844</v>
      </c>
      <c r="C6428" s="14" t="n">
        <v>46286</v>
      </c>
      <c r="D6428" s="15" t="n">
        <v>36.61</v>
      </c>
    </row>
    <row r="6429" customFormat="false" ht="15" hidden="false" customHeight="false" outlineLevel="0" collapsed="false">
      <c r="A6429" s="13" t="s">
        <v>8845</v>
      </c>
      <c r="B6429" s="13" t="s">
        <v>3079</v>
      </c>
      <c r="C6429" s="14" t="n">
        <v>46286</v>
      </c>
      <c r="D6429" s="15" t="n">
        <v>37.51</v>
      </c>
    </row>
    <row r="6430" customFormat="false" ht="15" hidden="false" customHeight="false" outlineLevel="0" collapsed="false">
      <c r="A6430" s="13" t="s">
        <v>8846</v>
      </c>
      <c r="B6430" s="13" t="s">
        <v>2958</v>
      </c>
      <c r="C6430" s="14" t="n">
        <v>46286</v>
      </c>
      <c r="D6430" s="15" t="n">
        <v>57.05</v>
      </c>
    </row>
    <row r="6431" customFormat="false" ht="15" hidden="false" customHeight="false" outlineLevel="0" collapsed="false">
      <c r="A6431" s="13" t="s">
        <v>8847</v>
      </c>
      <c r="B6431" s="13" t="s">
        <v>1867</v>
      </c>
      <c r="C6431" s="14" t="n">
        <v>46286</v>
      </c>
      <c r="D6431" s="15" t="n">
        <v>46.32</v>
      </c>
    </row>
    <row r="6432" customFormat="false" ht="15" hidden="false" customHeight="false" outlineLevel="0" collapsed="false">
      <c r="A6432" s="13" t="s">
        <v>8848</v>
      </c>
      <c r="B6432" s="13" t="s">
        <v>6638</v>
      </c>
      <c r="C6432" s="14" t="n">
        <v>46286</v>
      </c>
      <c r="D6432" s="15" t="n">
        <v>48.75</v>
      </c>
    </row>
    <row r="6433" customFormat="false" ht="15" hidden="false" customHeight="false" outlineLevel="0" collapsed="false">
      <c r="A6433" s="13" t="s">
        <v>8849</v>
      </c>
      <c r="B6433" s="13" t="s">
        <v>519</v>
      </c>
      <c r="C6433" s="14" t="n">
        <v>46286</v>
      </c>
      <c r="D6433" s="15" t="n">
        <v>34.67</v>
      </c>
    </row>
    <row r="6434" customFormat="false" ht="15" hidden="false" customHeight="false" outlineLevel="0" collapsed="false">
      <c r="A6434" s="13" t="s">
        <v>8850</v>
      </c>
      <c r="B6434" s="13" t="s">
        <v>5993</v>
      </c>
      <c r="C6434" s="14" t="n">
        <v>46286</v>
      </c>
      <c r="D6434" s="15" t="n">
        <v>90.68</v>
      </c>
    </row>
    <row r="6435" customFormat="false" ht="15" hidden="false" customHeight="false" outlineLevel="0" collapsed="false">
      <c r="A6435" s="13" t="s">
        <v>8851</v>
      </c>
      <c r="B6435" s="13" t="s">
        <v>116</v>
      </c>
      <c r="C6435" s="14" t="n">
        <v>46286</v>
      </c>
      <c r="D6435" s="15" t="n">
        <v>40.65</v>
      </c>
    </row>
    <row r="6436" customFormat="false" ht="15" hidden="false" customHeight="false" outlineLevel="0" collapsed="false">
      <c r="A6436" s="13" t="s">
        <v>8852</v>
      </c>
      <c r="B6436" s="13" t="s">
        <v>3739</v>
      </c>
      <c r="C6436" s="14" t="n">
        <v>46286</v>
      </c>
      <c r="D6436" s="15" t="n">
        <v>51.91</v>
      </c>
    </row>
    <row r="6437" customFormat="false" ht="15" hidden="false" customHeight="false" outlineLevel="0" collapsed="false">
      <c r="A6437" s="13" t="s">
        <v>8853</v>
      </c>
      <c r="B6437" s="13" t="s">
        <v>8854</v>
      </c>
      <c r="C6437" s="14" t="n">
        <v>46286</v>
      </c>
      <c r="D6437" s="15" t="n">
        <v>25.53</v>
      </c>
    </row>
    <row r="6438" customFormat="false" ht="15" hidden="false" customHeight="false" outlineLevel="0" collapsed="false">
      <c r="A6438" s="13" t="s">
        <v>8855</v>
      </c>
      <c r="B6438" s="13" t="s">
        <v>3299</v>
      </c>
      <c r="C6438" s="14" t="n">
        <v>46286</v>
      </c>
      <c r="D6438" s="15" t="n">
        <v>43.59</v>
      </c>
    </row>
    <row r="6439" customFormat="false" ht="15" hidden="false" customHeight="false" outlineLevel="0" collapsed="false">
      <c r="A6439" s="13" t="s">
        <v>8856</v>
      </c>
      <c r="B6439" s="13" t="s">
        <v>3129</v>
      </c>
      <c r="C6439" s="14" t="n">
        <v>46287</v>
      </c>
      <c r="D6439" s="15" t="n">
        <v>63.57</v>
      </c>
    </row>
    <row r="6440" customFormat="false" ht="15" hidden="false" customHeight="false" outlineLevel="0" collapsed="false">
      <c r="A6440" s="13" t="s">
        <v>8857</v>
      </c>
      <c r="B6440" s="13" t="s">
        <v>6171</v>
      </c>
      <c r="C6440" s="14" t="n">
        <v>46287</v>
      </c>
      <c r="D6440" s="15" t="n">
        <v>27.91</v>
      </c>
    </row>
    <row r="6441" customFormat="false" ht="15" hidden="false" customHeight="false" outlineLevel="0" collapsed="false">
      <c r="A6441" s="13" t="s">
        <v>8858</v>
      </c>
      <c r="B6441" s="13" t="s">
        <v>1116</v>
      </c>
      <c r="C6441" s="14" t="n">
        <v>46287</v>
      </c>
      <c r="D6441" s="15" t="n">
        <v>42.9</v>
      </c>
    </row>
    <row r="6442" customFormat="false" ht="15" hidden="false" customHeight="false" outlineLevel="0" collapsed="false">
      <c r="A6442" s="13" t="s">
        <v>8859</v>
      </c>
      <c r="B6442" s="13" t="s">
        <v>1232</v>
      </c>
      <c r="C6442" s="14" t="n">
        <v>46287</v>
      </c>
      <c r="D6442" s="15" t="n">
        <v>19.55</v>
      </c>
    </row>
    <row r="6443" customFormat="false" ht="15" hidden="false" customHeight="false" outlineLevel="0" collapsed="false">
      <c r="A6443" s="13" t="s">
        <v>8860</v>
      </c>
      <c r="B6443" s="13" t="s">
        <v>5476</v>
      </c>
      <c r="C6443" s="14" t="n">
        <v>46287</v>
      </c>
      <c r="D6443" s="15" t="n">
        <v>90.64</v>
      </c>
    </row>
    <row r="6444" customFormat="false" ht="15" hidden="false" customHeight="false" outlineLevel="0" collapsed="false">
      <c r="A6444" s="13" t="s">
        <v>8861</v>
      </c>
      <c r="B6444" s="13" t="s">
        <v>3927</v>
      </c>
      <c r="C6444" s="14" t="n">
        <v>46287</v>
      </c>
      <c r="D6444" s="15" t="n">
        <v>50.29</v>
      </c>
    </row>
    <row r="6445" customFormat="false" ht="15" hidden="false" customHeight="false" outlineLevel="0" collapsed="false">
      <c r="A6445" s="13" t="s">
        <v>8862</v>
      </c>
      <c r="B6445" s="13" t="s">
        <v>8863</v>
      </c>
      <c r="C6445" s="14" t="n">
        <v>46288</v>
      </c>
      <c r="D6445" s="15" t="n">
        <v>31.33</v>
      </c>
    </row>
    <row r="6446" customFormat="false" ht="15" hidden="false" customHeight="false" outlineLevel="0" collapsed="false">
      <c r="A6446" s="13" t="s">
        <v>8864</v>
      </c>
      <c r="B6446" s="13" t="s">
        <v>3106</v>
      </c>
      <c r="C6446" s="14" t="n">
        <v>46288</v>
      </c>
      <c r="D6446" s="15" t="n">
        <v>81.79</v>
      </c>
    </row>
    <row r="6447" customFormat="false" ht="15" hidden="false" customHeight="false" outlineLevel="0" collapsed="false">
      <c r="A6447" s="13" t="s">
        <v>8865</v>
      </c>
      <c r="B6447" s="13" t="s">
        <v>6827</v>
      </c>
      <c r="C6447" s="14" t="n">
        <v>46288</v>
      </c>
      <c r="D6447" s="15" t="n">
        <v>37.81</v>
      </c>
    </row>
    <row r="6448" customFormat="false" ht="15" hidden="false" customHeight="false" outlineLevel="0" collapsed="false">
      <c r="A6448" s="13" t="s">
        <v>8866</v>
      </c>
      <c r="B6448" s="13" t="s">
        <v>4532</v>
      </c>
      <c r="C6448" s="14" t="n">
        <v>46288</v>
      </c>
      <c r="D6448" s="15" t="n">
        <v>24.34</v>
      </c>
    </row>
    <row r="6449" customFormat="false" ht="15" hidden="false" customHeight="false" outlineLevel="0" collapsed="false">
      <c r="A6449" s="13" t="s">
        <v>8867</v>
      </c>
      <c r="B6449" s="13" t="s">
        <v>6616</v>
      </c>
      <c r="C6449" s="14" t="n">
        <v>46288</v>
      </c>
      <c r="D6449" s="15" t="n">
        <v>46.05</v>
      </c>
    </row>
    <row r="6450" customFormat="false" ht="15" hidden="false" customHeight="false" outlineLevel="0" collapsed="false">
      <c r="A6450" s="13" t="s">
        <v>8868</v>
      </c>
      <c r="B6450" s="13" t="s">
        <v>6819</v>
      </c>
      <c r="C6450" s="14" t="n">
        <v>46288</v>
      </c>
      <c r="D6450" s="15" t="n">
        <v>27.52</v>
      </c>
    </row>
    <row r="6451" customFormat="false" ht="15" hidden="false" customHeight="false" outlineLevel="0" collapsed="false">
      <c r="A6451" s="13" t="s">
        <v>8869</v>
      </c>
      <c r="B6451" s="13" t="s">
        <v>4054</v>
      </c>
      <c r="C6451" s="14" t="n">
        <v>46288</v>
      </c>
      <c r="D6451" s="15" t="n">
        <v>20.72</v>
      </c>
    </row>
    <row r="6452" customFormat="false" ht="15" hidden="false" customHeight="false" outlineLevel="0" collapsed="false">
      <c r="A6452" s="13" t="s">
        <v>8870</v>
      </c>
      <c r="B6452" s="13" t="s">
        <v>8871</v>
      </c>
      <c r="C6452" s="14" t="n">
        <v>46288</v>
      </c>
      <c r="D6452" s="15" t="n">
        <v>35.56</v>
      </c>
    </row>
    <row r="6453" customFormat="false" ht="15" hidden="false" customHeight="false" outlineLevel="0" collapsed="false">
      <c r="A6453" s="13" t="s">
        <v>8872</v>
      </c>
      <c r="B6453" s="13" t="s">
        <v>3450</v>
      </c>
      <c r="C6453" s="14" t="n">
        <v>46288</v>
      </c>
      <c r="D6453" s="15" t="n">
        <v>42.04</v>
      </c>
    </row>
    <row r="6454" customFormat="false" ht="15" hidden="false" customHeight="false" outlineLevel="0" collapsed="false">
      <c r="A6454" s="13" t="s">
        <v>8873</v>
      </c>
      <c r="B6454" s="13" t="s">
        <v>8874</v>
      </c>
      <c r="C6454" s="14" t="n">
        <v>46288</v>
      </c>
      <c r="D6454" s="15" t="n">
        <v>43.01</v>
      </c>
    </row>
    <row r="6455" customFormat="false" ht="15" hidden="false" customHeight="false" outlineLevel="0" collapsed="false">
      <c r="A6455" s="13" t="s">
        <v>8875</v>
      </c>
      <c r="B6455" s="13" t="s">
        <v>5904</v>
      </c>
      <c r="C6455" s="14" t="n">
        <v>46288</v>
      </c>
      <c r="D6455" s="15" t="n">
        <v>21.62</v>
      </c>
    </row>
    <row r="6456" customFormat="false" ht="15" hidden="false" customHeight="false" outlineLevel="0" collapsed="false">
      <c r="A6456" s="13" t="s">
        <v>8876</v>
      </c>
      <c r="B6456" s="13" t="s">
        <v>8877</v>
      </c>
      <c r="C6456" s="14" t="n">
        <v>46288</v>
      </c>
      <c r="D6456" s="15" t="n">
        <v>18.87</v>
      </c>
    </row>
    <row r="6457" customFormat="false" ht="15" hidden="false" customHeight="false" outlineLevel="0" collapsed="false">
      <c r="A6457" s="13" t="s">
        <v>8878</v>
      </c>
      <c r="B6457" s="13" t="s">
        <v>3445</v>
      </c>
      <c r="C6457" s="14" t="n">
        <v>46289</v>
      </c>
      <c r="D6457" s="15" t="n">
        <v>45.07</v>
      </c>
    </row>
    <row r="6458" customFormat="false" ht="15" hidden="false" customHeight="false" outlineLevel="0" collapsed="false">
      <c r="A6458" s="13" t="s">
        <v>8879</v>
      </c>
      <c r="B6458" s="13" t="s">
        <v>7058</v>
      </c>
      <c r="C6458" s="14" t="n">
        <v>46289</v>
      </c>
      <c r="D6458" s="15" t="n">
        <v>47.95</v>
      </c>
    </row>
    <row r="6459" customFormat="false" ht="15" hidden="false" customHeight="false" outlineLevel="0" collapsed="false">
      <c r="A6459" s="13" t="s">
        <v>8880</v>
      </c>
      <c r="B6459" s="13" t="s">
        <v>8881</v>
      </c>
      <c r="C6459" s="14" t="n">
        <v>46289</v>
      </c>
      <c r="D6459" s="15" t="n">
        <v>32.62</v>
      </c>
    </row>
    <row r="6460" customFormat="false" ht="15" hidden="false" customHeight="false" outlineLevel="0" collapsed="false">
      <c r="A6460" s="13" t="s">
        <v>8882</v>
      </c>
      <c r="B6460" s="13" t="s">
        <v>543</v>
      </c>
      <c r="C6460" s="14" t="n">
        <v>46289</v>
      </c>
      <c r="D6460" s="15" t="n">
        <v>70.7</v>
      </c>
    </row>
    <row r="6461" customFormat="false" ht="15" hidden="false" customHeight="false" outlineLevel="0" collapsed="false">
      <c r="A6461" s="13" t="s">
        <v>8883</v>
      </c>
      <c r="B6461" s="13" t="s">
        <v>8884</v>
      </c>
      <c r="C6461" s="14" t="n">
        <v>46289</v>
      </c>
      <c r="D6461" s="15" t="n">
        <v>46.15</v>
      </c>
    </row>
    <row r="6462" customFormat="false" ht="15" hidden="false" customHeight="false" outlineLevel="0" collapsed="false">
      <c r="A6462" s="13" t="s">
        <v>8885</v>
      </c>
      <c r="B6462" s="13" t="s">
        <v>4272</v>
      </c>
      <c r="C6462" s="14" t="n">
        <v>46289</v>
      </c>
      <c r="D6462" s="15" t="n">
        <v>50.97</v>
      </c>
    </row>
    <row r="6463" customFormat="false" ht="15" hidden="false" customHeight="false" outlineLevel="0" collapsed="false">
      <c r="A6463" s="13" t="s">
        <v>8886</v>
      </c>
      <c r="B6463" s="13" t="s">
        <v>3217</v>
      </c>
      <c r="C6463" s="14" t="n">
        <v>46289</v>
      </c>
      <c r="D6463" s="15" t="n">
        <v>14.23</v>
      </c>
    </row>
    <row r="6464" customFormat="false" ht="15" hidden="false" customHeight="false" outlineLevel="0" collapsed="false">
      <c r="A6464" s="13" t="s">
        <v>8887</v>
      </c>
      <c r="B6464" s="13" t="s">
        <v>5948</v>
      </c>
      <c r="C6464" s="14" t="n">
        <v>46289</v>
      </c>
      <c r="D6464" s="15" t="n">
        <v>44.6</v>
      </c>
    </row>
    <row r="6465" customFormat="false" ht="15" hidden="false" customHeight="false" outlineLevel="0" collapsed="false">
      <c r="A6465" s="13" t="s">
        <v>8888</v>
      </c>
      <c r="B6465" s="13" t="s">
        <v>8889</v>
      </c>
      <c r="C6465" s="14" t="n">
        <v>46289</v>
      </c>
      <c r="D6465" s="15" t="n">
        <v>28.06</v>
      </c>
    </row>
    <row r="6466" customFormat="false" ht="15" hidden="false" customHeight="false" outlineLevel="0" collapsed="false">
      <c r="A6466" s="13" t="s">
        <v>8890</v>
      </c>
      <c r="B6466" s="13" t="s">
        <v>3848</v>
      </c>
      <c r="C6466" s="14" t="n">
        <v>46289</v>
      </c>
      <c r="D6466" s="15" t="n">
        <v>36.22</v>
      </c>
    </row>
    <row r="6467" customFormat="false" ht="15" hidden="false" customHeight="false" outlineLevel="0" collapsed="false">
      <c r="A6467" s="13" t="s">
        <v>8891</v>
      </c>
      <c r="B6467" s="13" t="s">
        <v>7488</v>
      </c>
      <c r="C6467" s="14" t="n">
        <v>46289</v>
      </c>
      <c r="D6467" s="15" t="n">
        <v>38.43</v>
      </c>
    </row>
    <row r="6468" customFormat="false" ht="15" hidden="false" customHeight="false" outlineLevel="0" collapsed="false">
      <c r="A6468" s="13" t="s">
        <v>8892</v>
      </c>
      <c r="B6468" s="13" t="s">
        <v>2786</v>
      </c>
      <c r="C6468" s="14" t="n">
        <v>46289</v>
      </c>
      <c r="D6468" s="15" t="n">
        <v>32.53</v>
      </c>
    </row>
    <row r="6469" customFormat="false" ht="15" hidden="false" customHeight="false" outlineLevel="0" collapsed="false">
      <c r="A6469" s="13" t="s">
        <v>8893</v>
      </c>
      <c r="B6469" s="13" t="s">
        <v>168</v>
      </c>
      <c r="C6469" s="14" t="n">
        <v>46289</v>
      </c>
      <c r="D6469" s="15" t="n">
        <v>95.07</v>
      </c>
    </row>
    <row r="6470" customFormat="false" ht="15" hidden="false" customHeight="false" outlineLevel="0" collapsed="false">
      <c r="A6470" s="13" t="s">
        <v>8894</v>
      </c>
      <c r="B6470" s="13" t="s">
        <v>8895</v>
      </c>
      <c r="C6470" s="14" t="n">
        <v>46290</v>
      </c>
      <c r="D6470" s="15" t="n">
        <v>58.4</v>
      </c>
    </row>
    <row r="6471" customFormat="false" ht="15" hidden="false" customHeight="false" outlineLevel="0" collapsed="false">
      <c r="A6471" s="13" t="s">
        <v>8896</v>
      </c>
      <c r="B6471" s="13" t="s">
        <v>198</v>
      </c>
      <c r="C6471" s="14" t="n">
        <v>46290</v>
      </c>
      <c r="D6471" s="15" t="n">
        <v>33.58</v>
      </c>
    </row>
    <row r="6472" customFormat="false" ht="15" hidden="false" customHeight="false" outlineLevel="0" collapsed="false">
      <c r="A6472" s="13" t="s">
        <v>8897</v>
      </c>
      <c r="B6472" s="13" t="s">
        <v>5703</v>
      </c>
      <c r="C6472" s="14" t="n">
        <v>46290</v>
      </c>
      <c r="D6472" s="15" t="n">
        <v>56.03</v>
      </c>
    </row>
    <row r="6473" customFormat="false" ht="15" hidden="false" customHeight="false" outlineLevel="0" collapsed="false">
      <c r="A6473" s="13" t="s">
        <v>8898</v>
      </c>
      <c r="B6473" s="13" t="s">
        <v>3175</v>
      </c>
      <c r="C6473" s="14" t="n">
        <v>46290</v>
      </c>
      <c r="D6473" s="15" t="n">
        <v>25.89</v>
      </c>
    </row>
    <row r="6474" customFormat="false" ht="15" hidden="false" customHeight="false" outlineLevel="0" collapsed="false">
      <c r="A6474" s="13" t="s">
        <v>8899</v>
      </c>
      <c r="B6474" s="13" t="s">
        <v>682</v>
      </c>
      <c r="C6474" s="14" t="n">
        <v>46290</v>
      </c>
      <c r="D6474" s="15" t="n">
        <v>38.94</v>
      </c>
    </row>
    <row r="6475" customFormat="false" ht="15" hidden="false" customHeight="false" outlineLevel="0" collapsed="false">
      <c r="A6475" s="13" t="s">
        <v>8900</v>
      </c>
      <c r="B6475" s="13" t="s">
        <v>227</v>
      </c>
      <c r="C6475" s="14" t="n">
        <v>46290</v>
      </c>
      <c r="D6475" s="15" t="n">
        <v>20.19</v>
      </c>
    </row>
    <row r="6476" customFormat="false" ht="15" hidden="false" customHeight="false" outlineLevel="0" collapsed="false">
      <c r="A6476" s="13" t="s">
        <v>8901</v>
      </c>
      <c r="B6476" s="13" t="s">
        <v>7740</v>
      </c>
      <c r="C6476" s="14" t="n">
        <v>46290</v>
      </c>
      <c r="D6476" s="15" t="n">
        <v>29.96</v>
      </c>
    </row>
    <row r="6477" customFormat="false" ht="15" hidden="false" customHeight="false" outlineLevel="0" collapsed="false">
      <c r="A6477" s="13" t="s">
        <v>8902</v>
      </c>
      <c r="B6477" s="13" t="s">
        <v>8903</v>
      </c>
      <c r="C6477" s="14" t="n">
        <v>46290</v>
      </c>
      <c r="D6477" s="15" t="n">
        <v>37.14</v>
      </c>
    </row>
    <row r="6478" customFormat="false" ht="15" hidden="false" customHeight="false" outlineLevel="0" collapsed="false">
      <c r="A6478" s="13" t="s">
        <v>8904</v>
      </c>
      <c r="B6478" s="13" t="s">
        <v>1854</v>
      </c>
      <c r="C6478" s="14" t="n">
        <v>46290</v>
      </c>
      <c r="D6478" s="15" t="n">
        <v>80.21</v>
      </c>
    </row>
    <row r="6479" customFormat="false" ht="15" hidden="false" customHeight="false" outlineLevel="0" collapsed="false">
      <c r="A6479" s="13" t="s">
        <v>8905</v>
      </c>
      <c r="B6479" s="13" t="s">
        <v>7376</v>
      </c>
      <c r="C6479" s="14" t="n">
        <v>46290</v>
      </c>
      <c r="D6479" s="15" t="n">
        <v>35.75</v>
      </c>
    </row>
    <row r="6480" customFormat="false" ht="15" hidden="false" customHeight="false" outlineLevel="0" collapsed="false">
      <c r="A6480" s="13" t="s">
        <v>8906</v>
      </c>
      <c r="B6480" s="13" t="s">
        <v>188</v>
      </c>
      <c r="C6480" s="14" t="n">
        <v>46290</v>
      </c>
      <c r="D6480" s="15" t="n">
        <v>36.48</v>
      </c>
    </row>
    <row r="6481" customFormat="false" ht="15" hidden="false" customHeight="false" outlineLevel="0" collapsed="false">
      <c r="A6481" s="13" t="s">
        <v>8907</v>
      </c>
      <c r="B6481" s="13" t="s">
        <v>8908</v>
      </c>
      <c r="C6481" s="14" t="n">
        <v>46290</v>
      </c>
      <c r="D6481" s="15" t="n">
        <v>15.63</v>
      </c>
    </row>
    <row r="6482" customFormat="false" ht="15" hidden="false" customHeight="false" outlineLevel="0" collapsed="false">
      <c r="A6482" s="13" t="s">
        <v>8909</v>
      </c>
      <c r="B6482" s="13" t="s">
        <v>1539</v>
      </c>
      <c r="C6482" s="14" t="n">
        <v>46290</v>
      </c>
      <c r="D6482" s="15" t="n">
        <v>30.4</v>
      </c>
    </row>
    <row r="6483" customFormat="false" ht="15" hidden="false" customHeight="false" outlineLevel="0" collapsed="false">
      <c r="A6483" s="13" t="s">
        <v>8910</v>
      </c>
      <c r="B6483" s="13" t="s">
        <v>2041</v>
      </c>
      <c r="C6483" s="14" t="n">
        <v>46291</v>
      </c>
      <c r="D6483" s="15" t="n">
        <v>59.52</v>
      </c>
    </row>
    <row r="6484" customFormat="false" ht="15" hidden="false" customHeight="false" outlineLevel="0" collapsed="false">
      <c r="A6484" s="13" t="s">
        <v>8911</v>
      </c>
      <c r="B6484" s="13" t="s">
        <v>5188</v>
      </c>
      <c r="C6484" s="14" t="n">
        <v>46291</v>
      </c>
      <c r="D6484" s="15" t="n">
        <v>47.6</v>
      </c>
    </row>
    <row r="6485" customFormat="false" ht="15" hidden="false" customHeight="false" outlineLevel="0" collapsed="false">
      <c r="A6485" s="13" t="s">
        <v>8912</v>
      </c>
      <c r="B6485" s="13" t="s">
        <v>6002</v>
      </c>
      <c r="C6485" s="14" t="n">
        <v>46291</v>
      </c>
      <c r="D6485" s="15" t="n">
        <v>32.4</v>
      </c>
    </row>
    <row r="6486" customFormat="false" ht="15" hidden="false" customHeight="false" outlineLevel="0" collapsed="false">
      <c r="A6486" s="13" t="s">
        <v>8913</v>
      </c>
      <c r="B6486" s="13" t="s">
        <v>824</v>
      </c>
      <c r="C6486" s="14" t="n">
        <v>46291</v>
      </c>
      <c r="D6486" s="15" t="n">
        <v>85.11</v>
      </c>
    </row>
    <row r="6487" customFormat="false" ht="15" hidden="false" customHeight="false" outlineLevel="0" collapsed="false">
      <c r="A6487" s="13" t="s">
        <v>8914</v>
      </c>
      <c r="B6487" s="13" t="s">
        <v>7932</v>
      </c>
      <c r="C6487" s="14" t="n">
        <v>46291</v>
      </c>
      <c r="D6487" s="15" t="n">
        <v>25.7</v>
      </c>
    </row>
    <row r="6488" customFormat="false" ht="15" hidden="false" customHeight="false" outlineLevel="0" collapsed="false">
      <c r="A6488" s="13" t="s">
        <v>8915</v>
      </c>
      <c r="B6488" s="13" t="s">
        <v>5957</v>
      </c>
      <c r="C6488" s="14" t="n">
        <v>46291</v>
      </c>
      <c r="D6488" s="15" t="n">
        <v>45.13</v>
      </c>
    </row>
    <row r="6489" customFormat="false" ht="15" hidden="false" customHeight="false" outlineLevel="0" collapsed="false">
      <c r="A6489" s="13" t="s">
        <v>8916</v>
      </c>
      <c r="B6489" s="13" t="s">
        <v>2880</v>
      </c>
      <c r="C6489" s="14" t="n">
        <v>46291</v>
      </c>
      <c r="D6489" s="15" t="n">
        <v>47.02</v>
      </c>
    </row>
    <row r="6490" customFormat="false" ht="15" hidden="false" customHeight="false" outlineLevel="0" collapsed="false">
      <c r="A6490" s="13" t="s">
        <v>8917</v>
      </c>
      <c r="B6490" s="13" t="s">
        <v>8918</v>
      </c>
      <c r="C6490" s="14" t="n">
        <v>46292</v>
      </c>
      <c r="D6490" s="15" t="n">
        <v>44.72</v>
      </c>
    </row>
    <row r="6491" customFormat="false" ht="15" hidden="false" customHeight="false" outlineLevel="0" collapsed="false">
      <c r="A6491" s="13" t="s">
        <v>8919</v>
      </c>
      <c r="B6491" s="13" t="s">
        <v>2899</v>
      </c>
      <c r="C6491" s="14" t="n">
        <v>46292</v>
      </c>
      <c r="D6491" s="15" t="n">
        <v>31.6</v>
      </c>
    </row>
    <row r="6492" customFormat="false" ht="15" hidden="false" customHeight="false" outlineLevel="0" collapsed="false">
      <c r="A6492" s="13" t="s">
        <v>8920</v>
      </c>
      <c r="B6492" s="13" t="s">
        <v>3420</v>
      </c>
      <c r="C6492" s="14" t="n">
        <v>46292</v>
      </c>
      <c r="D6492" s="15" t="n">
        <v>29.15</v>
      </c>
    </row>
    <row r="6493" customFormat="false" ht="15" hidden="false" customHeight="false" outlineLevel="0" collapsed="false">
      <c r="A6493" s="13" t="s">
        <v>8921</v>
      </c>
      <c r="B6493" s="13" t="s">
        <v>7417</v>
      </c>
      <c r="C6493" s="14" t="n">
        <v>46292</v>
      </c>
      <c r="D6493" s="15" t="n">
        <v>28.87</v>
      </c>
    </row>
    <row r="6494" customFormat="false" ht="15" hidden="false" customHeight="false" outlineLevel="0" collapsed="false">
      <c r="A6494" s="13" t="s">
        <v>8922</v>
      </c>
      <c r="B6494" s="13" t="s">
        <v>504</v>
      </c>
      <c r="C6494" s="14" t="n">
        <v>46292</v>
      </c>
      <c r="D6494" s="15" t="n">
        <v>43.79</v>
      </c>
    </row>
    <row r="6495" customFormat="false" ht="15" hidden="false" customHeight="false" outlineLevel="0" collapsed="false">
      <c r="A6495" s="13" t="s">
        <v>8923</v>
      </c>
      <c r="B6495" s="13" t="s">
        <v>3902</v>
      </c>
      <c r="C6495" s="14" t="n">
        <v>46292</v>
      </c>
      <c r="D6495" s="15" t="n">
        <v>24</v>
      </c>
    </row>
    <row r="6496" customFormat="false" ht="15" hidden="false" customHeight="false" outlineLevel="0" collapsed="false">
      <c r="A6496" s="13" t="s">
        <v>8924</v>
      </c>
      <c r="B6496" s="13" t="s">
        <v>5913</v>
      </c>
      <c r="C6496" s="14" t="n">
        <v>46292</v>
      </c>
      <c r="D6496" s="15" t="n">
        <v>33.1</v>
      </c>
    </row>
    <row r="6497" customFormat="false" ht="15" hidden="false" customHeight="false" outlineLevel="0" collapsed="false">
      <c r="A6497" s="13" t="s">
        <v>8925</v>
      </c>
      <c r="B6497" s="13" t="s">
        <v>6509</v>
      </c>
      <c r="C6497" s="14" t="n">
        <v>46292</v>
      </c>
      <c r="D6497" s="15" t="n">
        <v>23.97</v>
      </c>
    </row>
    <row r="6498" customFormat="false" ht="15" hidden="false" customHeight="false" outlineLevel="0" collapsed="false">
      <c r="A6498" s="13" t="s">
        <v>8926</v>
      </c>
      <c r="B6498" s="13" t="s">
        <v>8927</v>
      </c>
      <c r="C6498" s="14" t="n">
        <v>46292</v>
      </c>
      <c r="D6498" s="15" t="n">
        <v>37.8</v>
      </c>
    </row>
    <row r="6499" customFormat="false" ht="15" hidden="false" customHeight="false" outlineLevel="0" collapsed="false">
      <c r="A6499" s="13" t="s">
        <v>8928</v>
      </c>
      <c r="B6499" s="13" t="s">
        <v>3634</v>
      </c>
      <c r="C6499" s="14" t="n">
        <v>46293</v>
      </c>
      <c r="D6499" s="15" t="n">
        <v>27.25</v>
      </c>
    </row>
    <row r="6500" customFormat="false" ht="15" hidden="false" customHeight="false" outlineLevel="0" collapsed="false">
      <c r="A6500" s="13" t="s">
        <v>8929</v>
      </c>
      <c r="B6500" s="13" t="s">
        <v>1987</v>
      </c>
      <c r="C6500" s="14" t="n">
        <v>46293</v>
      </c>
      <c r="D6500" s="15" t="n">
        <v>67.25</v>
      </c>
    </row>
    <row r="6501" customFormat="false" ht="15" hidden="false" customHeight="false" outlineLevel="0" collapsed="false">
      <c r="A6501" s="13" t="s">
        <v>8930</v>
      </c>
      <c r="B6501" s="13" t="s">
        <v>8931</v>
      </c>
      <c r="C6501" s="14" t="n">
        <v>46293</v>
      </c>
      <c r="D6501" s="15" t="n">
        <v>30.05</v>
      </c>
    </row>
    <row r="6502" customFormat="false" ht="15" hidden="false" customHeight="false" outlineLevel="0" collapsed="false">
      <c r="A6502" s="13" t="s">
        <v>8932</v>
      </c>
      <c r="B6502" s="13" t="s">
        <v>8933</v>
      </c>
      <c r="C6502" s="14" t="n">
        <v>46293</v>
      </c>
      <c r="D6502" s="15" t="n">
        <v>37.92</v>
      </c>
    </row>
    <row r="6503" customFormat="false" ht="15" hidden="false" customHeight="false" outlineLevel="0" collapsed="false">
      <c r="A6503" s="13" t="s">
        <v>8934</v>
      </c>
      <c r="B6503" s="13" t="s">
        <v>8935</v>
      </c>
      <c r="C6503" s="14" t="n">
        <v>46293</v>
      </c>
      <c r="D6503" s="15" t="n">
        <v>36.81</v>
      </c>
    </row>
    <row r="6504" customFormat="false" ht="15" hidden="false" customHeight="false" outlineLevel="0" collapsed="false">
      <c r="A6504" s="13" t="s">
        <v>8936</v>
      </c>
      <c r="B6504" s="13" t="s">
        <v>3732</v>
      </c>
      <c r="C6504" s="14" t="n">
        <v>46293</v>
      </c>
      <c r="D6504" s="15" t="n">
        <v>45</v>
      </c>
    </row>
    <row r="6505" customFormat="false" ht="15" hidden="false" customHeight="false" outlineLevel="0" collapsed="false">
      <c r="A6505" s="13" t="s">
        <v>8937</v>
      </c>
      <c r="B6505" s="13" t="s">
        <v>8938</v>
      </c>
      <c r="C6505" s="14" t="n">
        <v>46293</v>
      </c>
      <c r="D6505" s="15" t="n">
        <v>16.57</v>
      </c>
    </row>
    <row r="6506" customFormat="false" ht="15" hidden="false" customHeight="false" outlineLevel="0" collapsed="false">
      <c r="A6506" s="13" t="s">
        <v>8939</v>
      </c>
      <c r="B6506" s="13" t="s">
        <v>8940</v>
      </c>
      <c r="C6506" s="14" t="n">
        <v>46293</v>
      </c>
      <c r="D6506" s="15" t="n">
        <v>83.38</v>
      </c>
    </row>
    <row r="6507" customFormat="false" ht="15" hidden="false" customHeight="false" outlineLevel="0" collapsed="false">
      <c r="A6507" s="13" t="s">
        <v>8941</v>
      </c>
      <c r="B6507" s="13" t="s">
        <v>3988</v>
      </c>
      <c r="C6507" s="14" t="n">
        <v>46293</v>
      </c>
      <c r="D6507" s="15" t="n">
        <v>37.46</v>
      </c>
    </row>
    <row r="6508" customFormat="false" ht="15" hidden="false" customHeight="false" outlineLevel="0" collapsed="false">
      <c r="A6508" s="13" t="s">
        <v>8942</v>
      </c>
      <c r="B6508" s="13" t="s">
        <v>1645</v>
      </c>
      <c r="C6508" s="14" t="n">
        <v>46293</v>
      </c>
      <c r="D6508" s="15" t="n">
        <v>38.49</v>
      </c>
    </row>
    <row r="6509" customFormat="false" ht="15" hidden="false" customHeight="false" outlineLevel="0" collapsed="false">
      <c r="A6509" s="13" t="s">
        <v>8943</v>
      </c>
      <c r="B6509" s="13" t="s">
        <v>8944</v>
      </c>
      <c r="C6509" s="14" t="n">
        <v>46293</v>
      </c>
      <c r="D6509" s="15" t="n">
        <v>36.95</v>
      </c>
    </row>
    <row r="6510" customFormat="false" ht="15" hidden="false" customHeight="false" outlineLevel="0" collapsed="false">
      <c r="A6510" s="13" t="s">
        <v>8945</v>
      </c>
      <c r="B6510" s="13" t="s">
        <v>8010</v>
      </c>
      <c r="C6510" s="14" t="n">
        <v>46293</v>
      </c>
      <c r="D6510" s="15" t="n">
        <v>22.84</v>
      </c>
    </row>
    <row r="6511" customFormat="false" ht="15" hidden="false" customHeight="false" outlineLevel="0" collapsed="false">
      <c r="A6511" s="13" t="s">
        <v>8946</v>
      </c>
      <c r="B6511" s="13" t="s">
        <v>1457</v>
      </c>
      <c r="C6511" s="14" t="n">
        <v>46293</v>
      </c>
      <c r="D6511" s="15" t="n">
        <v>52.33</v>
      </c>
    </row>
    <row r="6512" customFormat="false" ht="15" hidden="false" customHeight="false" outlineLevel="0" collapsed="false">
      <c r="A6512" s="13" t="s">
        <v>8947</v>
      </c>
      <c r="B6512" s="13" t="s">
        <v>565</v>
      </c>
      <c r="C6512" s="14" t="n">
        <v>46293</v>
      </c>
      <c r="D6512" s="15" t="n">
        <v>51.53</v>
      </c>
    </row>
    <row r="6513" customFormat="false" ht="15" hidden="false" customHeight="false" outlineLevel="0" collapsed="false">
      <c r="A6513" s="13" t="s">
        <v>8948</v>
      </c>
      <c r="B6513" s="13" t="s">
        <v>8949</v>
      </c>
      <c r="C6513" s="14" t="n">
        <v>46293</v>
      </c>
      <c r="D6513" s="15" t="n">
        <v>19.01</v>
      </c>
    </row>
    <row r="6514" customFormat="false" ht="15" hidden="false" customHeight="false" outlineLevel="0" collapsed="false">
      <c r="A6514" s="13" t="s">
        <v>8950</v>
      </c>
      <c r="B6514" s="13" t="s">
        <v>8951</v>
      </c>
      <c r="C6514" s="14" t="n">
        <v>46293</v>
      </c>
      <c r="D6514" s="15" t="n">
        <v>35.56</v>
      </c>
    </row>
    <row r="6515" customFormat="false" ht="15" hidden="false" customHeight="false" outlineLevel="0" collapsed="false">
      <c r="A6515" s="13" t="s">
        <v>8952</v>
      </c>
      <c r="B6515" s="13" t="s">
        <v>8953</v>
      </c>
      <c r="C6515" s="14" t="n">
        <v>46294</v>
      </c>
      <c r="D6515" s="15" t="n">
        <v>58.01</v>
      </c>
    </row>
    <row r="6516" customFormat="false" ht="15" hidden="false" customHeight="false" outlineLevel="0" collapsed="false">
      <c r="A6516" s="13" t="s">
        <v>8954</v>
      </c>
      <c r="B6516" s="13" t="s">
        <v>5667</v>
      </c>
      <c r="C6516" s="14" t="n">
        <v>46294</v>
      </c>
      <c r="D6516" s="15" t="n">
        <v>36.11</v>
      </c>
    </row>
    <row r="6517" customFormat="false" ht="15" hidden="false" customHeight="false" outlineLevel="0" collapsed="false">
      <c r="A6517" s="13" t="s">
        <v>8955</v>
      </c>
      <c r="B6517" s="13" t="s">
        <v>480</v>
      </c>
      <c r="C6517" s="14" t="n">
        <v>46294</v>
      </c>
      <c r="D6517" s="15" t="n">
        <v>30.44</v>
      </c>
    </row>
    <row r="6518" customFormat="false" ht="15" hidden="false" customHeight="false" outlineLevel="0" collapsed="false">
      <c r="A6518" s="13" t="s">
        <v>8956</v>
      </c>
      <c r="B6518" s="13" t="s">
        <v>8957</v>
      </c>
      <c r="C6518" s="14" t="n">
        <v>46294</v>
      </c>
      <c r="D6518" s="15" t="n">
        <v>97.23</v>
      </c>
    </row>
    <row r="6519" customFormat="false" ht="15" hidden="false" customHeight="false" outlineLevel="0" collapsed="false">
      <c r="A6519" s="13" t="s">
        <v>8958</v>
      </c>
      <c r="B6519" s="13" t="s">
        <v>7247</v>
      </c>
      <c r="C6519" s="14" t="n">
        <v>46294</v>
      </c>
      <c r="D6519" s="15" t="n">
        <v>32.66</v>
      </c>
    </row>
    <row r="6520" customFormat="false" ht="15" hidden="false" customHeight="false" outlineLevel="0" collapsed="false">
      <c r="A6520" s="13" t="s">
        <v>8959</v>
      </c>
      <c r="B6520" s="13" t="s">
        <v>3003</v>
      </c>
      <c r="C6520" s="14" t="n">
        <v>46295</v>
      </c>
      <c r="D6520" s="15" t="n">
        <v>30.44</v>
      </c>
    </row>
    <row r="6521" customFormat="false" ht="15" hidden="false" customHeight="false" outlineLevel="0" collapsed="false">
      <c r="A6521" s="13" t="s">
        <v>8960</v>
      </c>
      <c r="B6521" s="13" t="s">
        <v>2410</v>
      </c>
      <c r="C6521" s="14" t="n">
        <v>46295</v>
      </c>
      <c r="D6521" s="15" t="n">
        <v>20.96</v>
      </c>
    </row>
    <row r="6522" customFormat="false" ht="15" hidden="false" customHeight="false" outlineLevel="0" collapsed="false">
      <c r="A6522" s="13" t="s">
        <v>8961</v>
      </c>
      <c r="B6522" s="13" t="s">
        <v>277</v>
      </c>
      <c r="C6522" s="14" t="n">
        <v>46295</v>
      </c>
      <c r="D6522" s="15" t="n">
        <v>34.77</v>
      </c>
    </row>
    <row r="6523" customFormat="false" ht="15" hidden="false" customHeight="false" outlineLevel="0" collapsed="false">
      <c r="A6523" s="13" t="s">
        <v>8962</v>
      </c>
      <c r="B6523" s="13" t="s">
        <v>5462</v>
      </c>
      <c r="C6523" s="14" t="n">
        <v>46295</v>
      </c>
      <c r="D6523" s="15" t="n">
        <v>49.41</v>
      </c>
    </row>
    <row r="6524" customFormat="false" ht="15" hidden="false" customHeight="false" outlineLevel="0" collapsed="false">
      <c r="A6524" s="13" t="s">
        <v>8963</v>
      </c>
      <c r="B6524" s="13" t="s">
        <v>6039</v>
      </c>
      <c r="C6524" s="14" t="n">
        <v>46295</v>
      </c>
      <c r="D6524" s="15" t="n">
        <v>36.14</v>
      </c>
    </row>
    <row r="6525" customFormat="false" ht="15" hidden="false" customHeight="false" outlineLevel="0" collapsed="false">
      <c r="A6525" s="13" t="s">
        <v>8964</v>
      </c>
      <c r="B6525" s="13" t="s">
        <v>6915</v>
      </c>
      <c r="C6525" s="14" t="n">
        <v>46295</v>
      </c>
      <c r="D6525" s="15" t="n">
        <v>51.55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24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3"/>
    <col collapsed="false" customWidth="true" hidden="false" outlineLevel="0" max="3" min="3" style="0" width="17"/>
    <col collapsed="false" customWidth="true" hidden="false" outlineLevel="0" max="4" min="4" style="0" width="20"/>
    <col collapsed="false" customWidth="true" hidden="false" outlineLevel="0" max="5" min="5" style="0" width="9"/>
    <col collapsed="false" customWidth="true" hidden="false" outlineLevel="0" max="7" min="6" style="0" width="12"/>
    <col collapsed="false" customWidth="true" hidden="false" outlineLevel="0" max="8" min="8" style="0" width="9"/>
    <col collapsed="false" customWidth="true" hidden="false" outlineLevel="0" max="9" min="9" style="0" width="10"/>
    <col collapsed="false" customWidth="true" hidden="false" outlineLevel="0" max="11" min="10" style="0" width="11"/>
    <col collapsed="false" customWidth="true" hidden="false" outlineLevel="0" max="12" min="12" style="0" width="12"/>
    <col collapsed="false" customWidth="true" hidden="false" outlineLevel="0" max="13" min="13" style="0" width="13"/>
    <col collapsed="false" customWidth="true" hidden="false" outlineLevel="0" max="14" min="14" style="0" width="15"/>
    <col collapsed="false" customWidth="true" hidden="false" outlineLevel="0" max="15" min="15" style="0" width="12"/>
    <col collapsed="false" customWidth="true" hidden="false" outlineLevel="0" max="16" min="16" style="0" width="9"/>
    <col collapsed="false" customWidth="true" hidden="false" outlineLevel="0" max="17" min="17" style="0" width="18"/>
  </cols>
  <sheetData>
    <row r="1" customFormat="false" ht="45" hidden="false" customHeight="true" outlineLevel="0" collapsed="false">
      <c r="A1" s="6" t="s">
        <v>38</v>
      </c>
      <c r="B1" s="6" t="s">
        <v>8965</v>
      </c>
      <c r="C1" s="6" t="s">
        <v>8966</v>
      </c>
      <c r="D1" s="6" t="s">
        <v>8967</v>
      </c>
      <c r="E1" s="6" t="s">
        <v>8968</v>
      </c>
      <c r="F1" s="6" t="s">
        <v>8969</v>
      </c>
      <c r="G1" s="6" t="s">
        <v>8970</v>
      </c>
      <c r="H1" s="6" t="s">
        <v>8971</v>
      </c>
      <c r="I1" s="6" t="s">
        <v>8972</v>
      </c>
      <c r="J1" s="6" t="s">
        <v>8973</v>
      </c>
      <c r="K1" s="6" t="s">
        <v>8974</v>
      </c>
      <c r="L1" s="6" t="s">
        <v>8975</v>
      </c>
      <c r="M1" s="6" t="s">
        <v>8976</v>
      </c>
      <c r="N1" s="6" t="s">
        <v>8977</v>
      </c>
      <c r="O1" s="6" t="s">
        <v>8978</v>
      </c>
      <c r="P1" s="6" t="s">
        <v>8979</v>
      </c>
      <c r="Q1" s="6" t="s">
        <v>8980</v>
      </c>
    </row>
    <row r="2" customFormat="false" ht="15" hidden="false" customHeight="false" outlineLevel="0" collapsed="false">
      <c r="A2" s="13" t="s">
        <v>4827</v>
      </c>
      <c r="B2" s="13" t="s">
        <v>8981</v>
      </c>
      <c r="C2" s="13" t="s">
        <v>8982</v>
      </c>
      <c r="D2" s="13" t="s">
        <v>8983</v>
      </c>
      <c r="E2" s="13" t="s">
        <v>8984</v>
      </c>
      <c r="F2" s="16" t="n">
        <f aca="false">_xlfn.MINIFS(Pedidos!$C$2:$C$7000,Pedidos!$B$2:$B$7000,A2,Pedidos!$C$2:$C$7000,"&lt;"&amp;Parámetros!$B$4)</f>
        <v>45967</v>
      </c>
      <c r="G2" s="16" t="n">
        <f aca="false">_xlfn.MAXIFS(Pedidos!$C$2:$C$7000,Pedidos!$B$2:$B$7000,A2,Pedidos!$C$2:$C$7000,"&lt;"&amp;Parámetros!$B$4)</f>
        <v>45967</v>
      </c>
      <c r="H2" s="17" t="n">
        <f aca="false">COUNTIFS(Pedidos!$B$2:$B$7000,A2,Pedidos!$C$2:$C$7000,"&lt;"&amp;Parámetros!$B$4)</f>
        <v>1</v>
      </c>
      <c r="I2" s="7" t="n">
        <f aca="false">IF(H2=0,"",Parámetros!$B$4-G2)</f>
        <v>329</v>
      </c>
      <c r="J2" s="17" t="n">
        <f aca="false">COUNTIFS(Pedidos!$B$2:$B$7000,A2,Pedidos!$C$2:$C$7000,"&gt;="&amp;(Parámetros!$B$4-180),Pedidos!$C$2:$C$7000,"&lt;"&amp;Parámetros!$B$4)</f>
        <v>0</v>
      </c>
      <c r="K2" s="18" t="str">
        <f aca="false">IF(H2&lt;2,"",(G2-F2)/(H2-1))</f>
        <v/>
      </c>
      <c r="L2" s="19" t="str">
        <f aca="false">IF(OR(K2="",K2=0),"",I2/K2)</f>
        <v/>
      </c>
      <c r="M2" s="20" t="n">
        <f aca="false">SUMIFS(Pedidos!$D$2:$D$7000,Pedidos!$B$2:$B$7000,A2,Pedidos!$C$2:$C$7000,"&gt;="&amp;(Parámetros!$B$4-365),Pedidos!$C$2:$C$7000,"&lt;"&amp;Parámetros!$B$4)</f>
        <v>45.17</v>
      </c>
      <c r="N2" s="7" t="str">
        <f aca="false">IF(H2=0,"Sin compras",IF(H2=1,"Una sola compra",IF(I2&gt;Parámetros!$B$5,"Perdido","Activo")))</f>
        <v>Una sola compra</v>
      </c>
      <c r="O2" s="21" t="str">
        <f aca="false">IF(N2&lt;&gt;"Activo","",1/(1+EXP(-(Parámetros!$B$10+Parámetros!$B$11*I2+Parámetros!$B$12*J2))))</f>
        <v/>
      </c>
      <c r="P2" s="7" t="str">
        <f aca="false">IF(O2="","",IF(O2&gt;=Parámetros!$B$7,"Alto",IF(O2&gt;=Parámetros!$B$8,"Medio","Bajo")))</f>
        <v/>
      </c>
      <c r="Q2" s="7" t="str">
        <f aca="false">IF(AND(N2="Activo",L2&lt;&gt;""),IF(L2&gt;Parámetros!$B$6,"Se está retrasando",""),"")</f>
        <v/>
      </c>
    </row>
    <row r="3" customFormat="false" ht="15" hidden="false" customHeight="false" outlineLevel="0" collapsed="false">
      <c r="A3" s="13" t="s">
        <v>4899</v>
      </c>
      <c r="B3" s="13" t="s">
        <v>8985</v>
      </c>
      <c r="C3" s="13" t="s">
        <v>8986</v>
      </c>
      <c r="D3" s="13" t="s">
        <v>8987</v>
      </c>
      <c r="E3" s="13" t="s">
        <v>8988</v>
      </c>
      <c r="F3" s="16" t="n">
        <f aca="false">_xlfn.MINIFS(Pedidos!$C$2:$C$7000,Pedidos!$B$2:$B$7000,A3,Pedidos!$C$2:$C$7000,"&lt;"&amp;Parámetros!$B$4)</f>
        <v>45972</v>
      </c>
      <c r="G3" s="16" t="n">
        <f aca="false">_xlfn.MAXIFS(Pedidos!$C$2:$C$7000,Pedidos!$B$2:$B$7000,A3,Pedidos!$C$2:$C$7000,"&lt;"&amp;Parámetros!$B$4)</f>
        <v>46154</v>
      </c>
      <c r="H3" s="17" t="n">
        <f aca="false">COUNTIFS(Pedidos!$B$2:$B$7000,A3,Pedidos!$C$2:$C$7000,"&lt;"&amp;Parámetros!$B$4)</f>
        <v>2</v>
      </c>
      <c r="I3" s="7" t="n">
        <f aca="false">IF(H3=0,"",Parámetros!$B$4-G3)</f>
        <v>142</v>
      </c>
      <c r="J3" s="17" t="n">
        <f aca="false">COUNTIFS(Pedidos!$B$2:$B$7000,A3,Pedidos!$C$2:$C$7000,"&gt;="&amp;(Parámetros!$B$4-180),Pedidos!$C$2:$C$7000,"&lt;"&amp;Parámetros!$B$4)</f>
        <v>1</v>
      </c>
      <c r="K3" s="18" t="n">
        <f aca="false">IF(H3&lt;2,"",(G3-F3)/(H3-1))</f>
        <v>182</v>
      </c>
      <c r="L3" s="19" t="n">
        <f aca="false">IF(OR(K3="",K3=0),"",I3/K3)</f>
        <v>0.78021978021978</v>
      </c>
      <c r="M3" s="20" t="n">
        <f aca="false">SUMIFS(Pedidos!$D$2:$D$7000,Pedidos!$B$2:$B$7000,A3,Pedidos!$C$2:$C$7000,"&gt;="&amp;(Parámetros!$B$4-365),Pedidos!$C$2:$C$7000,"&lt;"&amp;Parámetros!$B$4)</f>
        <v>84.37</v>
      </c>
      <c r="N3" s="7" t="str">
        <f aca="false">IF(H3=0,"Sin compras",IF(H3=1,"Una sola compra",IF(I3&gt;Parámetros!$B$5,"Perdido","Activo")))</f>
        <v>Activo</v>
      </c>
      <c r="O3" s="21" t="n">
        <f aca="false">IF(N3&lt;&gt;"Activo","",1/(1+EXP(-(Parámetros!$B$10+Parámetros!$B$11*I3+Parámetros!$B$12*J3))))</f>
        <v>0.89415468026048</v>
      </c>
      <c r="P3" s="7" t="str">
        <f aca="false">IF(O3="","",IF(O3&gt;=Parámetros!$B$7,"Alto",IF(O3&gt;=Parámetros!$B$8,"Medio","Bajo")))</f>
        <v>Alto</v>
      </c>
      <c r="Q3" s="7" t="str">
        <f aca="false">IF(AND(N3="Activo",L3&lt;&gt;""),IF(L3&gt;Parámetros!$B$6,"Se está retrasando",""),"")</f>
        <v/>
      </c>
    </row>
    <row r="4" customFormat="false" ht="15" hidden="false" customHeight="false" outlineLevel="0" collapsed="false">
      <c r="A4" s="13" t="s">
        <v>7235</v>
      </c>
      <c r="B4" s="13" t="s">
        <v>8989</v>
      </c>
      <c r="C4" s="13" t="s">
        <v>8990</v>
      </c>
      <c r="D4" s="13" t="s">
        <v>8991</v>
      </c>
      <c r="E4" s="13" t="s">
        <v>8988</v>
      </c>
      <c r="F4" s="16" t="n">
        <f aca="false">_xlfn.MINIFS(Pedidos!$C$2:$C$7000,Pedidos!$B$2:$B$7000,A4,Pedidos!$C$2:$C$7000,"&lt;"&amp;Parámetros!$B$4)</f>
        <v>46154</v>
      </c>
      <c r="G4" s="16" t="n">
        <f aca="false">_xlfn.MAXIFS(Pedidos!$C$2:$C$7000,Pedidos!$B$2:$B$7000,A4,Pedidos!$C$2:$C$7000,"&lt;"&amp;Parámetros!$B$4)</f>
        <v>46154</v>
      </c>
      <c r="H4" s="17" t="n">
        <f aca="false">COUNTIFS(Pedidos!$B$2:$B$7000,A4,Pedidos!$C$2:$C$7000,"&lt;"&amp;Parámetros!$B$4)</f>
        <v>1</v>
      </c>
      <c r="I4" s="7" t="n">
        <f aca="false">IF(H4=0,"",Parámetros!$B$4-G4)</f>
        <v>142</v>
      </c>
      <c r="J4" s="17" t="n">
        <f aca="false">COUNTIFS(Pedidos!$B$2:$B$7000,A4,Pedidos!$C$2:$C$7000,"&gt;="&amp;(Parámetros!$B$4-180),Pedidos!$C$2:$C$7000,"&lt;"&amp;Parámetros!$B$4)</f>
        <v>1</v>
      </c>
      <c r="K4" s="18" t="str">
        <f aca="false">IF(H4&lt;2,"",(G4-F4)/(H4-1))</f>
        <v/>
      </c>
      <c r="L4" s="19" t="str">
        <f aca="false">IF(OR(K4="",K4=0),"",I4/K4)</f>
        <v/>
      </c>
      <c r="M4" s="20" t="n">
        <f aca="false">SUMIFS(Pedidos!$D$2:$D$7000,Pedidos!$B$2:$B$7000,A4,Pedidos!$C$2:$C$7000,"&gt;="&amp;(Parámetros!$B$4-365),Pedidos!$C$2:$C$7000,"&lt;"&amp;Parámetros!$B$4)</f>
        <v>17.13</v>
      </c>
      <c r="N4" s="7" t="str">
        <f aca="false">IF(H4=0,"Sin compras",IF(H4=1,"Una sola compra",IF(I4&gt;Parámetros!$B$5,"Perdido","Activo")))</f>
        <v>Una sola compra</v>
      </c>
      <c r="O4" s="21" t="str">
        <f aca="false">IF(N4&lt;&gt;"Activo","",1/(1+EXP(-(Parámetros!$B$10+Parámetros!$B$11*I4+Parámetros!$B$12*J4))))</f>
        <v/>
      </c>
      <c r="P4" s="7" t="str">
        <f aca="false">IF(O4="","",IF(O4&gt;=Parámetros!$B$7,"Alto",IF(O4&gt;=Parámetros!$B$8,"Medio","Bajo")))</f>
        <v/>
      </c>
      <c r="Q4" s="7" t="str">
        <f aca="false">IF(AND(N4="Activo",L4&lt;&gt;""),IF(L4&gt;Parámetros!$B$6,"Se está retrasando",""),"")</f>
        <v/>
      </c>
    </row>
    <row r="5" customFormat="false" ht="15" hidden="false" customHeight="false" outlineLevel="0" collapsed="false">
      <c r="A5" s="13" t="s">
        <v>3530</v>
      </c>
      <c r="B5" s="13" t="s">
        <v>8992</v>
      </c>
      <c r="C5" s="13" t="s">
        <v>8993</v>
      </c>
      <c r="D5" s="13" t="s">
        <v>8994</v>
      </c>
      <c r="E5" s="13" t="s">
        <v>8988</v>
      </c>
      <c r="F5" s="16" t="n">
        <f aca="false">_xlfn.MINIFS(Pedidos!$C$2:$C$7000,Pedidos!$B$2:$B$7000,A5,Pedidos!$C$2:$C$7000,"&lt;"&amp;Parámetros!$B$4)</f>
        <v>45870</v>
      </c>
      <c r="G5" s="16" t="n">
        <f aca="false">_xlfn.MAXIFS(Pedidos!$C$2:$C$7000,Pedidos!$B$2:$B$7000,A5,Pedidos!$C$2:$C$7000,"&lt;"&amp;Parámetros!$B$4)</f>
        <v>45870</v>
      </c>
      <c r="H5" s="17" t="n">
        <f aca="false">COUNTIFS(Pedidos!$B$2:$B$7000,A5,Pedidos!$C$2:$C$7000,"&lt;"&amp;Parámetros!$B$4)</f>
        <v>1</v>
      </c>
      <c r="I5" s="7" t="n">
        <f aca="false">IF(H5=0,"",Parámetros!$B$4-G5)</f>
        <v>426</v>
      </c>
      <c r="J5" s="17" t="n">
        <f aca="false">COUNTIFS(Pedidos!$B$2:$B$7000,A5,Pedidos!$C$2:$C$7000,"&gt;="&amp;(Parámetros!$B$4-180),Pedidos!$C$2:$C$7000,"&lt;"&amp;Parámetros!$B$4)</f>
        <v>0</v>
      </c>
      <c r="K5" s="18" t="str">
        <f aca="false">IF(H5&lt;2,"",(G5-F5)/(H5-1))</f>
        <v/>
      </c>
      <c r="L5" s="19" t="str">
        <f aca="false">IF(OR(K5="",K5=0),"",I5/K5)</f>
        <v/>
      </c>
      <c r="M5" s="20" t="n">
        <f aca="false">SUMIFS(Pedidos!$D$2:$D$7000,Pedidos!$B$2:$B$7000,A5,Pedidos!$C$2:$C$7000,"&gt;="&amp;(Parámetros!$B$4-365),Pedidos!$C$2:$C$7000,"&lt;"&amp;Parámetros!$B$4)</f>
        <v>0</v>
      </c>
      <c r="N5" s="7" t="str">
        <f aca="false">IF(H5=0,"Sin compras",IF(H5=1,"Una sola compra",IF(I5&gt;Parámetros!$B$5,"Perdido","Activo")))</f>
        <v>Una sola compra</v>
      </c>
      <c r="O5" s="21" t="str">
        <f aca="false">IF(N5&lt;&gt;"Activo","",1/(1+EXP(-(Parámetros!$B$10+Parámetros!$B$11*I5+Parámetros!$B$12*J5))))</f>
        <v/>
      </c>
      <c r="P5" s="7" t="str">
        <f aca="false">IF(O5="","",IF(O5&gt;=Parámetros!$B$7,"Alto",IF(O5&gt;=Parámetros!$B$8,"Medio","Bajo")))</f>
        <v/>
      </c>
      <c r="Q5" s="7" t="str">
        <f aca="false">IF(AND(N5="Activo",L5&lt;&gt;""),IF(L5&gt;Parámetros!$B$6,"Se está retrasando",""),"")</f>
        <v/>
      </c>
    </row>
    <row r="6" customFormat="false" ht="15" hidden="false" customHeight="false" outlineLevel="0" collapsed="false">
      <c r="A6" s="13" t="s">
        <v>4660</v>
      </c>
      <c r="B6" s="13" t="s">
        <v>8995</v>
      </c>
      <c r="C6" s="13" t="s">
        <v>8993</v>
      </c>
      <c r="D6" s="13" t="s">
        <v>8983</v>
      </c>
      <c r="E6" s="13" t="s">
        <v>8988</v>
      </c>
      <c r="F6" s="16" t="n">
        <f aca="false">_xlfn.MINIFS(Pedidos!$C$2:$C$7000,Pedidos!$B$2:$B$7000,A6,Pedidos!$C$2:$C$7000,"&lt;"&amp;Parámetros!$B$4)</f>
        <v>45954</v>
      </c>
      <c r="G6" s="16" t="n">
        <f aca="false">_xlfn.MAXIFS(Pedidos!$C$2:$C$7000,Pedidos!$B$2:$B$7000,A6,Pedidos!$C$2:$C$7000,"&lt;"&amp;Parámetros!$B$4)</f>
        <v>45954</v>
      </c>
      <c r="H6" s="17" t="n">
        <f aca="false">COUNTIFS(Pedidos!$B$2:$B$7000,A6,Pedidos!$C$2:$C$7000,"&lt;"&amp;Parámetros!$B$4)</f>
        <v>1</v>
      </c>
      <c r="I6" s="7" t="n">
        <f aca="false">IF(H6=0,"",Parámetros!$B$4-G6)</f>
        <v>342</v>
      </c>
      <c r="J6" s="17" t="n">
        <f aca="false">COUNTIFS(Pedidos!$B$2:$B$7000,A6,Pedidos!$C$2:$C$7000,"&gt;="&amp;(Parámetros!$B$4-180),Pedidos!$C$2:$C$7000,"&lt;"&amp;Parámetros!$B$4)</f>
        <v>0</v>
      </c>
      <c r="K6" s="18" t="str">
        <f aca="false">IF(H6&lt;2,"",(G6-F6)/(H6-1))</f>
        <v/>
      </c>
      <c r="L6" s="19" t="str">
        <f aca="false">IF(OR(K6="",K6=0),"",I6/K6)</f>
        <v/>
      </c>
      <c r="M6" s="20" t="n">
        <f aca="false">SUMIFS(Pedidos!$D$2:$D$7000,Pedidos!$B$2:$B$7000,A6,Pedidos!$C$2:$C$7000,"&gt;="&amp;(Parámetros!$B$4-365),Pedidos!$C$2:$C$7000,"&lt;"&amp;Parámetros!$B$4)</f>
        <v>30.77</v>
      </c>
      <c r="N6" s="7" t="str">
        <f aca="false">IF(H6=0,"Sin compras",IF(H6=1,"Una sola compra",IF(I6&gt;Parámetros!$B$5,"Perdido","Activo")))</f>
        <v>Una sola compra</v>
      </c>
      <c r="O6" s="21" t="str">
        <f aca="false">IF(N6&lt;&gt;"Activo","",1/(1+EXP(-(Parámetros!$B$10+Parámetros!$B$11*I6+Parámetros!$B$12*J6))))</f>
        <v/>
      </c>
      <c r="P6" s="7" t="str">
        <f aca="false">IF(O6="","",IF(O6&gt;=Parámetros!$B$7,"Alto",IF(O6&gt;=Parámetros!$B$8,"Medio","Bajo")))</f>
        <v/>
      </c>
      <c r="Q6" s="7" t="str">
        <f aca="false">IF(AND(N6="Activo",L6&lt;&gt;""),IF(L6&gt;Parámetros!$B$6,"Se está retrasando",""),"")</f>
        <v/>
      </c>
    </row>
    <row r="7" customFormat="false" ht="15" hidden="false" customHeight="false" outlineLevel="0" collapsed="false">
      <c r="A7" s="13" t="s">
        <v>3464</v>
      </c>
      <c r="B7" s="13" t="s">
        <v>8992</v>
      </c>
      <c r="C7" s="13" t="s">
        <v>8990</v>
      </c>
      <c r="D7" s="13" t="s">
        <v>8983</v>
      </c>
      <c r="E7" s="13" t="s">
        <v>8988</v>
      </c>
      <c r="F7" s="16" t="n">
        <f aca="false">_xlfn.MINIFS(Pedidos!$C$2:$C$7000,Pedidos!$B$2:$B$7000,A7,Pedidos!$C$2:$C$7000,"&lt;"&amp;Parámetros!$B$4)</f>
        <v>45866</v>
      </c>
      <c r="G7" s="16" t="n">
        <f aca="false">_xlfn.MAXIFS(Pedidos!$C$2:$C$7000,Pedidos!$B$2:$B$7000,A7,Pedidos!$C$2:$C$7000,"&lt;"&amp;Parámetros!$B$4)</f>
        <v>46012</v>
      </c>
      <c r="H7" s="17" t="n">
        <f aca="false">COUNTIFS(Pedidos!$B$2:$B$7000,A7,Pedidos!$C$2:$C$7000,"&lt;"&amp;Parámetros!$B$4)</f>
        <v>2</v>
      </c>
      <c r="I7" s="7" t="n">
        <f aca="false">IF(H7=0,"",Parámetros!$B$4-G7)</f>
        <v>284</v>
      </c>
      <c r="J7" s="17" t="n">
        <f aca="false">COUNTIFS(Pedidos!$B$2:$B$7000,A7,Pedidos!$C$2:$C$7000,"&gt;="&amp;(Parámetros!$B$4-180),Pedidos!$C$2:$C$7000,"&lt;"&amp;Parámetros!$B$4)</f>
        <v>0</v>
      </c>
      <c r="K7" s="18" t="n">
        <f aca="false">IF(H7&lt;2,"",(G7-F7)/(H7-1))</f>
        <v>146</v>
      </c>
      <c r="L7" s="19" t="n">
        <f aca="false">IF(OR(K7="",K7=0),"",I7/K7)</f>
        <v>1.94520547945205</v>
      </c>
      <c r="M7" s="20" t="n">
        <f aca="false">SUMIFS(Pedidos!$D$2:$D$7000,Pedidos!$B$2:$B$7000,A7,Pedidos!$C$2:$C$7000,"&gt;="&amp;(Parámetros!$B$4-365),Pedidos!$C$2:$C$7000,"&lt;"&amp;Parámetros!$B$4)</f>
        <v>36.31</v>
      </c>
      <c r="N7" s="7" t="str">
        <f aca="false">IF(H7=0,"Sin compras",IF(H7=1,"Una sola compra",IF(I7&gt;Parámetros!$B$5,"Perdido","Activo")))</f>
        <v>Perdido</v>
      </c>
      <c r="O7" s="21" t="str">
        <f aca="false">IF(N7&lt;&gt;"Activo","",1/(1+EXP(-(Parámetros!$B$10+Parámetros!$B$11*I7+Parámetros!$B$12*J7))))</f>
        <v/>
      </c>
      <c r="P7" s="7" t="str">
        <f aca="false">IF(O7="","",IF(O7&gt;=Parámetros!$B$7,"Alto",IF(O7&gt;=Parámetros!$B$8,"Medio","Bajo")))</f>
        <v/>
      </c>
      <c r="Q7" s="7" t="str">
        <f aca="false">IF(AND(N7="Activo",L7&lt;&gt;""),IF(L7&gt;Parámetros!$B$6,"Se está retrasando",""),"")</f>
        <v/>
      </c>
    </row>
    <row r="8" customFormat="false" ht="15" hidden="false" customHeight="false" outlineLevel="0" collapsed="false">
      <c r="A8" s="13" t="s">
        <v>1688</v>
      </c>
      <c r="B8" s="13" t="s">
        <v>8996</v>
      </c>
      <c r="C8" s="13" t="s">
        <v>8993</v>
      </c>
      <c r="D8" s="13" t="s">
        <v>8997</v>
      </c>
      <c r="E8" s="13" t="s">
        <v>8988</v>
      </c>
      <c r="F8" s="16" t="n">
        <f aca="false">_xlfn.MINIFS(Pedidos!$C$2:$C$7000,Pedidos!$B$2:$B$7000,A8,Pedidos!$C$2:$C$7000,"&lt;"&amp;Parámetros!$B$4)</f>
        <v>45731</v>
      </c>
      <c r="G8" s="16" t="n">
        <f aca="false">_xlfn.MAXIFS(Pedidos!$C$2:$C$7000,Pedidos!$B$2:$B$7000,A8,Pedidos!$C$2:$C$7000,"&lt;"&amp;Parámetros!$B$4)</f>
        <v>45954</v>
      </c>
      <c r="H8" s="17" t="n">
        <f aca="false">COUNTIFS(Pedidos!$B$2:$B$7000,A8,Pedidos!$C$2:$C$7000,"&lt;"&amp;Parámetros!$B$4)</f>
        <v>4</v>
      </c>
      <c r="I8" s="7" t="n">
        <f aca="false">IF(H8=0,"",Parámetros!$B$4-G8)</f>
        <v>342</v>
      </c>
      <c r="J8" s="17" t="n">
        <f aca="false">COUNTIFS(Pedidos!$B$2:$B$7000,A8,Pedidos!$C$2:$C$7000,"&gt;="&amp;(Parámetros!$B$4-180),Pedidos!$C$2:$C$7000,"&lt;"&amp;Parámetros!$B$4)</f>
        <v>0</v>
      </c>
      <c r="K8" s="18" t="n">
        <f aca="false">IF(H8&lt;2,"",(G8-F8)/(H8-1))</f>
        <v>74.3333333333333</v>
      </c>
      <c r="L8" s="19" t="n">
        <f aca="false">IF(OR(K8="",K8=0),"",I8/K8)</f>
        <v>4.60089686098655</v>
      </c>
      <c r="M8" s="20" t="n">
        <f aca="false">SUMIFS(Pedidos!$D$2:$D$7000,Pedidos!$B$2:$B$7000,A8,Pedidos!$C$2:$C$7000,"&gt;="&amp;(Parámetros!$B$4-365),Pedidos!$C$2:$C$7000,"&lt;"&amp;Parámetros!$B$4)</f>
        <v>55.07</v>
      </c>
      <c r="N8" s="7" t="str">
        <f aca="false">IF(H8=0,"Sin compras",IF(H8=1,"Una sola compra",IF(I8&gt;Parámetros!$B$5,"Perdido","Activo")))</f>
        <v>Perdido</v>
      </c>
      <c r="O8" s="21" t="str">
        <f aca="false">IF(N8&lt;&gt;"Activo","",1/(1+EXP(-(Parámetros!$B$10+Parámetros!$B$11*I8+Parámetros!$B$12*J8))))</f>
        <v/>
      </c>
      <c r="P8" s="7" t="str">
        <f aca="false">IF(O8="","",IF(O8&gt;=Parámetros!$B$7,"Alto",IF(O8&gt;=Parámetros!$B$8,"Medio","Bajo")))</f>
        <v/>
      </c>
      <c r="Q8" s="7" t="str">
        <f aca="false">IF(AND(N8="Activo",L8&lt;&gt;""),IF(L8&gt;Parámetros!$B$6,"Se está retrasando",""),"")</f>
        <v/>
      </c>
    </row>
    <row r="9" customFormat="false" ht="15" hidden="false" customHeight="false" outlineLevel="0" collapsed="false">
      <c r="A9" s="13" t="s">
        <v>4597</v>
      </c>
      <c r="B9" s="13" t="s">
        <v>8992</v>
      </c>
      <c r="C9" s="13" t="s">
        <v>8990</v>
      </c>
      <c r="D9" s="13" t="s">
        <v>8983</v>
      </c>
      <c r="E9" s="13" t="s">
        <v>8988</v>
      </c>
      <c r="F9" s="16" t="n">
        <f aca="false">_xlfn.MINIFS(Pedidos!$C$2:$C$7000,Pedidos!$B$2:$B$7000,A9,Pedidos!$C$2:$C$7000,"&lt;"&amp;Parámetros!$B$4)</f>
        <v>45949</v>
      </c>
      <c r="G9" s="16" t="n">
        <f aca="false">_xlfn.MAXIFS(Pedidos!$C$2:$C$7000,Pedidos!$B$2:$B$7000,A9,Pedidos!$C$2:$C$7000,"&lt;"&amp;Parámetros!$B$4)</f>
        <v>45949</v>
      </c>
      <c r="H9" s="17" t="n">
        <f aca="false">COUNTIFS(Pedidos!$B$2:$B$7000,A9,Pedidos!$C$2:$C$7000,"&lt;"&amp;Parámetros!$B$4)</f>
        <v>1</v>
      </c>
      <c r="I9" s="7" t="n">
        <f aca="false">IF(H9=0,"",Parámetros!$B$4-G9)</f>
        <v>347</v>
      </c>
      <c r="J9" s="17" t="n">
        <f aca="false">COUNTIFS(Pedidos!$B$2:$B$7000,A9,Pedidos!$C$2:$C$7000,"&gt;="&amp;(Parámetros!$B$4-180),Pedidos!$C$2:$C$7000,"&lt;"&amp;Parámetros!$B$4)</f>
        <v>0</v>
      </c>
      <c r="K9" s="18" t="str">
        <f aca="false">IF(H9&lt;2,"",(G9-F9)/(H9-1))</f>
        <v/>
      </c>
      <c r="L9" s="19" t="str">
        <f aca="false">IF(OR(K9="",K9=0),"",I9/K9)</f>
        <v/>
      </c>
      <c r="M9" s="20" t="n">
        <f aca="false">SUMIFS(Pedidos!$D$2:$D$7000,Pedidos!$B$2:$B$7000,A9,Pedidos!$C$2:$C$7000,"&gt;="&amp;(Parámetros!$B$4-365),Pedidos!$C$2:$C$7000,"&lt;"&amp;Parámetros!$B$4)</f>
        <v>21.22</v>
      </c>
      <c r="N9" s="7" t="str">
        <f aca="false">IF(H9=0,"Sin compras",IF(H9=1,"Una sola compra",IF(I9&gt;Parámetros!$B$5,"Perdido","Activo")))</f>
        <v>Una sola compra</v>
      </c>
      <c r="O9" s="21" t="str">
        <f aca="false">IF(N9&lt;&gt;"Activo","",1/(1+EXP(-(Parámetros!$B$10+Parámetros!$B$11*I9+Parámetros!$B$12*J9))))</f>
        <v/>
      </c>
      <c r="P9" s="7" t="str">
        <f aca="false">IF(O9="","",IF(O9&gt;=Parámetros!$B$7,"Alto",IF(O9&gt;=Parámetros!$B$8,"Medio","Bajo")))</f>
        <v/>
      </c>
      <c r="Q9" s="7" t="str">
        <f aca="false">IF(AND(N9="Activo",L9&lt;&gt;""),IF(L9&gt;Parámetros!$B$6,"Se está retrasando",""),"")</f>
        <v/>
      </c>
    </row>
    <row r="10" customFormat="false" ht="15" hidden="false" customHeight="false" outlineLevel="0" collapsed="false">
      <c r="A10" s="13" t="s">
        <v>2304</v>
      </c>
      <c r="B10" s="13" t="s">
        <v>8981</v>
      </c>
      <c r="C10" s="13" t="s">
        <v>8990</v>
      </c>
      <c r="D10" s="13" t="s">
        <v>8983</v>
      </c>
      <c r="E10" s="13" t="s">
        <v>8988</v>
      </c>
      <c r="F10" s="16" t="n">
        <f aca="false">_xlfn.MINIFS(Pedidos!$C$2:$C$7000,Pedidos!$B$2:$B$7000,A10,Pedidos!$C$2:$C$7000,"&lt;"&amp;Parámetros!$B$4)</f>
        <v>45778</v>
      </c>
      <c r="G10" s="16" t="n">
        <f aca="false">_xlfn.MAXIFS(Pedidos!$C$2:$C$7000,Pedidos!$B$2:$B$7000,A10,Pedidos!$C$2:$C$7000,"&lt;"&amp;Parámetros!$B$4)</f>
        <v>45995</v>
      </c>
      <c r="H10" s="17" t="n">
        <f aca="false">COUNTIFS(Pedidos!$B$2:$B$7000,A10,Pedidos!$C$2:$C$7000,"&lt;"&amp;Parámetros!$B$4)</f>
        <v>2</v>
      </c>
      <c r="I10" s="7" t="n">
        <f aca="false">IF(H10=0,"",Parámetros!$B$4-G10)</f>
        <v>301</v>
      </c>
      <c r="J10" s="17" t="n">
        <f aca="false">COUNTIFS(Pedidos!$B$2:$B$7000,A10,Pedidos!$C$2:$C$7000,"&gt;="&amp;(Parámetros!$B$4-180),Pedidos!$C$2:$C$7000,"&lt;"&amp;Parámetros!$B$4)</f>
        <v>0</v>
      </c>
      <c r="K10" s="18" t="n">
        <f aca="false">IF(H10&lt;2,"",(G10-F10)/(H10-1))</f>
        <v>217</v>
      </c>
      <c r="L10" s="19" t="n">
        <f aca="false">IF(OR(K10="",K10=0),"",I10/K10)</f>
        <v>1.38709677419355</v>
      </c>
      <c r="M10" s="20" t="n">
        <f aca="false">SUMIFS(Pedidos!$D$2:$D$7000,Pedidos!$B$2:$B$7000,A10,Pedidos!$C$2:$C$7000,"&gt;="&amp;(Parámetros!$B$4-365),Pedidos!$C$2:$C$7000,"&lt;"&amp;Parámetros!$B$4)</f>
        <v>39.55</v>
      </c>
      <c r="N10" s="7" t="str">
        <f aca="false">IF(H10=0,"Sin compras",IF(H10=1,"Una sola compra",IF(I10&gt;Parámetros!$B$5,"Perdido","Activo")))</f>
        <v>Perdido</v>
      </c>
      <c r="O10" s="21" t="str">
        <f aca="false">IF(N10&lt;&gt;"Activo","",1/(1+EXP(-(Parámetros!$B$10+Parámetros!$B$11*I10+Parámetros!$B$12*J10))))</f>
        <v/>
      </c>
      <c r="P10" s="7" t="str">
        <f aca="false">IF(O10="","",IF(O10&gt;=Parámetros!$B$7,"Alto",IF(O10&gt;=Parámetros!$B$8,"Medio","Bajo")))</f>
        <v/>
      </c>
      <c r="Q10" s="7" t="str">
        <f aca="false">IF(AND(N10="Activo",L10&lt;&gt;""),IF(L10&gt;Parámetros!$B$6,"Se está retrasando",""),"")</f>
        <v/>
      </c>
    </row>
    <row r="11" customFormat="false" ht="15" hidden="false" customHeight="false" outlineLevel="0" collapsed="false">
      <c r="A11" s="13" t="s">
        <v>2016</v>
      </c>
      <c r="B11" s="13" t="s">
        <v>8998</v>
      </c>
      <c r="C11" s="13" t="s">
        <v>8982</v>
      </c>
      <c r="D11" s="13" t="s">
        <v>8994</v>
      </c>
      <c r="E11" s="13" t="s">
        <v>8988</v>
      </c>
      <c r="F11" s="16" t="n">
        <f aca="false">_xlfn.MINIFS(Pedidos!$C$2:$C$7000,Pedidos!$B$2:$B$7000,A11,Pedidos!$C$2:$C$7000,"&lt;"&amp;Parámetros!$B$4)</f>
        <v>45757</v>
      </c>
      <c r="G11" s="16" t="n">
        <f aca="false">_xlfn.MAXIFS(Pedidos!$C$2:$C$7000,Pedidos!$B$2:$B$7000,A11,Pedidos!$C$2:$C$7000,"&lt;"&amp;Parámetros!$B$4)</f>
        <v>45757</v>
      </c>
      <c r="H11" s="17" t="n">
        <f aca="false">COUNTIFS(Pedidos!$B$2:$B$7000,A11,Pedidos!$C$2:$C$7000,"&lt;"&amp;Parámetros!$B$4)</f>
        <v>1</v>
      </c>
      <c r="I11" s="7" t="n">
        <f aca="false">IF(H11=0,"",Parámetros!$B$4-G11)</f>
        <v>539</v>
      </c>
      <c r="J11" s="17" t="n">
        <f aca="false">COUNTIFS(Pedidos!$B$2:$B$7000,A11,Pedidos!$C$2:$C$7000,"&gt;="&amp;(Parámetros!$B$4-180),Pedidos!$C$2:$C$7000,"&lt;"&amp;Parámetros!$B$4)</f>
        <v>0</v>
      </c>
      <c r="K11" s="18" t="str">
        <f aca="false">IF(H11&lt;2,"",(G11-F11)/(H11-1))</f>
        <v/>
      </c>
      <c r="L11" s="19" t="str">
        <f aca="false">IF(OR(K11="",K11=0),"",I11/K11)</f>
        <v/>
      </c>
      <c r="M11" s="20" t="n">
        <f aca="false">SUMIFS(Pedidos!$D$2:$D$7000,Pedidos!$B$2:$B$7000,A11,Pedidos!$C$2:$C$7000,"&gt;="&amp;(Parámetros!$B$4-365),Pedidos!$C$2:$C$7000,"&lt;"&amp;Parámetros!$B$4)</f>
        <v>0</v>
      </c>
      <c r="N11" s="7" t="str">
        <f aca="false">IF(H11=0,"Sin compras",IF(H11=1,"Una sola compra",IF(I11&gt;Parámetros!$B$5,"Perdido","Activo")))</f>
        <v>Una sola compra</v>
      </c>
      <c r="O11" s="21" t="str">
        <f aca="false">IF(N11&lt;&gt;"Activo","",1/(1+EXP(-(Parámetros!$B$10+Parámetros!$B$11*I11+Parámetros!$B$12*J11))))</f>
        <v/>
      </c>
      <c r="P11" s="7" t="str">
        <f aca="false">IF(O11="","",IF(O11&gt;=Parámetros!$B$7,"Alto",IF(O11&gt;=Parámetros!$B$8,"Medio","Bajo")))</f>
        <v/>
      </c>
      <c r="Q11" s="7" t="str">
        <f aca="false">IF(AND(N11="Activo",L11&lt;&gt;""),IF(L11&gt;Parámetros!$B$6,"Se está retrasando",""),"")</f>
        <v/>
      </c>
    </row>
    <row r="12" customFormat="false" ht="15" hidden="false" customHeight="false" outlineLevel="0" collapsed="false">
      <c r="A12" s="13" t="s">
        <v>2605</v>
      </c>
      <c r="B12" s="13" t="s">
        <v>8981</v>
      </c>
      <c r="C12" s="13" t="s">
        <v>8982</v>
      </c>
      <c r="D12" s="13" t="s">
        <v>8999</v>
      </c>
      <c r="E12" s="13" t="s">
        <v>8984</v>
      </c>
      <c r="F12" s="16" t="n">
        <f aca="false">_xlfn.MINIFS(Pedidos!$C$2:$C$7000,Pedidos!$B$2:$B$7000,A12,Pedidos!$C$2:$C$7000,"&lt;"&amp;Parámetros!$B$4)</f>
        <v>45802</v>
      </c>
      <c r="G12" s="16" t="n">
        <f aca="false">_xlfn.MAXIFS(Pedidos!$C$2:$C$7000,Pedidos!$B$2:$B$7000,A12,Pedidos!$C$2:$C$7000,"&lt;"&amp;Parámetros!$B$4)</f>
        <v>46276</v>
      </c>
      <c r="H12" s="17" t="n">
        <f aca="false">COUNTIFS(Pedidos!$B$2:$B$7000,A12,Pedidos!$C$2:$C$7000,"&lt;"&amp;Parámetros!$B$4)</f>
        <v>16</v>
      </c>
      <c r="I12" s="7" t="n">
        <f aca="false">IF(H12=0,"",Parámetros!$B$4-G12)</f>
        <v>20</v>
      </c>
      <c r="J12" s="17" t="n">
        <f aca="false">COUNTIFS(Pedidos!$B$2:$B$7000,A12,Pedidos!$C$2:$C$7000,"&gt;="&amp;(Parámetros!$B$4-180),Pedidos!$C$2:$C$7000,"&lt;"&amp;Parámetros!$B$4)</f>
        <v>6</v>
      </c>
      <c r="K12" s="18" t="n">
        <f aca="false">IF(H12&lt;2,"",(G12-F12)/(H12-1))</f>
        <v>31.6</v>
      </c>
      <c r="L12" s="19" t="n">
        <f aca="false">IF(OR(K12="",K12=0),"",I12/K12)</f>
        <v>0.632911392405063</v>
      </c>
      <c r="M12" s="20" t="n">
        <f aca="false">SUMIFS(Pedidos!$D$2:$D$7000,Pedidos!$B$2:$B$7000,A12,Pedidos!$C$2:$C$7000,"&gt;="&amp;(Parámetros!$B$4-365),Pedidos!$C$2:$C$7000,"&lt;"&amp;Parámetros!$B$4)</f>
        <v>464.61</v>
      </c>
      <c r="N12" s="7" t="str">
        <f aca="false">IF(H12=0,"Sin compras",IF(H12=1,"Una sola compra",IF(I12&gt;Parámetros!$B$5,"Perdido","Activo")))</f>
        <v>Activo</v>
      </c>
      <c r="O12" s="21" t="n">
        <f aca="false">IF(N12&lt;&gt;"Activo","",1/(1+EXP(-(Parámetros!$B$10+Parámetros!$B$11*I12+Parámetros!$B$12*J12))))</f>
        <v>0.0124488505376814</v>
      </c>
      <c r="P12" s="7" t="str">
        <f aca="false">IF(O12="","",IF(O12&gt;=Parámetros!$B$7,"Alto",IF(O12&gt;=Parámetros!$B$8,"Medio","Bajo")))</f>
        <v>Bajo</v>
      </c>
      <c r="Q12" s="7" t="str">
        <f aca="false">IF(AND(N12="Activo",L12&lt;&gt;""),IF(L12&gt;Parámetros!$B$6,"Se está retrasando",""),"")</f>
        <v/>
      </c>
    </row>
    <row r="13" customFormat="false" ht="15" hidden="false" customHeight="false" outlineLevel="0" collapsed="false">
      <c r="A13" s="13" t="s">
        <v>4201</v>
      </c>
      <c r="B13" s="13" t="s">
        <v>9000</v>
      </c>
      <c r="C13" s="13" t="s">
        <v>8982</v>
      </c>
      <c r="D13" s="13" t="s">
        <v>8997</v>
      </c>
      <c r="E13" s="13" t="s">
        <v>8988</v>
      </c>
      <c r="F13" s="16" t="n">
        <f aca="false">_xlfn.MINIFS(Pedidos!$C$2:$C$7000,Pedidos!$B$2:$B$7000,A13,Pedidos!$C$2:$C$7000,"&lt;"&amp;Parámetros!$B$4)</f>
        <v>45920</v>
      </c>
      <c r="G13" s="16" t="n">
        <f aca="false">_xlfn.MAXIFS(Pedidos!$C$2:$C$7000,Pedidos!$B$2:$B$7000,A13,Pedidos!$C$2:$C$7000,"&lt;"&amp;Parámetros!$B$4)</f>
        <v>46114</v>
      </c>
      <c r="H13" s="17" t="n">
        <f aca="false">COUNTIFS(Pedidos!$B$2:$B$7000,A13,Pedidos!$C$2:$C$7000,"&lt;"&amp;Parámetros!$B$4)</f>
        <v>5</v>
      </c>
      <c r="I13" s="7" t="n">
        <f aca="false">IF(H13=0,"",Parámetros!$B$4-G13)</f>
        <v>182</v>
      </c>
      <c r="J13" s="17" t="n">
        <f aca="false">COUNTIFS(Pedidos!$B$2:$B$7000,A13,Pedidos!$C$2:$C$7000,"&gt;="&amp;(Parámetros!$B$4-180),Pedidos!$C$2:$C$7000,"&lt;"&amp;Parámetros!$B$4)</f>
        <v>0</v>
      </c>
      <c r="K13" s="18" t="n">
        <f aca="false">IF(H13&lt;2,"",(G13-F13)/(H13-1))</f>
        <v>48.5</v>
      </c>
      <c r="L13" s="19" t="n">
        <f aca="false">IF(OR(K13="",K13=0),"",I13/K13)</f>
        <v>3.75257731958763</v>
      </c>
      <c r="M13" s="20" t="n">
        <f aca="false">SUMIFS(Pedidos!$D$2:$D$7000,Pedidos!$B$2:$B$7000,A13,Pedidos!$C$2:$C$7000,"&gt;="&amp;(Parámetros!$B$4-365),Pedidos!$C$2:$C$7000,"&lt;"&amp;Parámetros!$B$4)</f>
        <v>127.15</v>
      </c>
      <c r="N13" s="7" t="str">
        <f aca="false">IF(H13=0,"Sin compras",IF(H13=1,"Una sola compra",IF(I13&gt;Parámetros!$B$5,"Perdido","Activo")))</f>
        <v>Perdido</v>
      </c>
      <c r="O13" s="21" t="str">
        <f aca="false">IF(N13&lt;&gt;"Activo","",1/(1+EXP(-(Parámetros!$B$10+Parámetros!$B$11*I13+Parámetros!$B$12*J13))))</f>
        <v/>
      </c>
      <c r="P13" s="7" t="str">
        <f aca="false">IF(O13="","",IF(O13&gt;=Parámetros!$B$7,"Alto",IF(O13&gt;=Parámetros!$B$8,"Medio","Bajo")))</f>
        <v/>
      </c>
      <c r="Q13" s="7" t="str">
        <f aca="false">IF(AND(N13="Activo",L13&lt;&gt;""),IF(L13&gt;Parámetros!$B$6,"Se está retrasando",""),"")</f>
        <v/>
      </c>
    </row>
    <row r="14" customFormat="false" ht="15" hidden="false" customHeight="false" outlineLevel="0" collapsed="false">
      <c r="A14" s="13" t="s">
        <v>8863</v>
      </c>
      <c r="B14" s="13" t="s">
        <v>9001</v>
      </c>
      <c r="C14" s="13" t="s">
        <v>8993</v>
      </c>
      <c r="D14" s="13" t="s">
        <v>9002</v>
      </c>
      <c r="E14" s="13" t="s">
        <v>8988</v>
      </c>
      <c r="F14" s="16" t="n">
        <f aca="false">_xlfn.MINIFS(Pedidos!$C$2:$C$7000,Pedidos!$B$2:$B$7000,A14,Pedidos!$C$2:$C$7000,"&lt;"&amp;Parámetros!$B$4)</f>
        <v>46288</v>
      </c>
      <c r="G14" s="16" t="n">
        <f aca="false">_xlfn.MAXIFS(Pedidos!$C$2:$C$7000,Pedidos!$B$2:$B$7000,A14,Pedidos!$C$2:$C$7000,"&lt;"&amp;Parámetros!$B$4)</f>
        <v>46288</v>
      </c>
      <c r="H14" s="17" t="n">
        <f aca="false">COUNTIFS(Pedidos!$B$2:$B$7000,A14,Pedidos!$C$2:$C$7000,"&lt;"&amp;Parámetros!$B$4)</f>
        <v>1</v>
      </c>
      <c r="I14" s="7" t="n">
        <f aca="false">IF(H14=0,"",Parámetros!$B$4-G14)</f>
        <v>8</v>
      </c>
      <c r="J14" s="17" t="n">
        <f aca="false">COUNTIFS(Pedidos!$B$2:$B$7000,A14,Pedidos!$C$2:$C$7000,"&gt;="&amp;(Parámetros!$B$4-180),Pedidos!$C$2:$C$7000,"&lt;"&amp;Parámetros!$B$4)</f>
        <v>1</v>
      </c>
      <c r="K14" s="18" t="str">
        <f aca="false">IF(H14&lt;2,"",(G14-F14)/(H14-1))</f>
        <v/>
      </c>
      <c r="L14" s="19" t="str">
        <f aca="false">IF(OR(K14="",K14=0),"",I14/K14)</f>
        <v/>
      </c>
      <c r="M14" s="20" t="n">
        <f aca="false">SUMIFS(Pedidos!$D$2:$D$7000,Pedidos!$B$2:$B$7000,A14,Pedidos!$C$2:$C$7000,"&gt;="&amp;(Parámetros!$B$4-365),Pedidos!$C$2:$C$7000,"&lt;"&amp;Parámetros!$B$4)</f>
        <v>31.33</v>
      </c>
      <c r="N14" s="7" t="str">
        <f aca="false">IF(H14=0,"Sin compras",IF(H14=1,"Una sola compra",IF(I14&gt;Parámetros!$B$5,"Perdido","Activo")))</f>
        <v>Una sola compra</v>
      </c>
      <c r="O14" s="21" t="str">
        <f aca="false">IF(N14&lt;&gt;"Activo","",1/(1+EXP(-(Parámetros!$B$10+Parámetros!$B$11*I14+Parámetros!$B$12*J14))))</f>
        <v/>
      </c>
      <c r="P14" s="7" t="str">
        <f aca="false">IF(O14="","",IF(O14&gt;=Parámetros!$B$7,"Alto",IF(O14&gt;=Parámetros!$B$8,"Medio","Bajo")))</f>
        <v/>
      </c>
      <c r="Q14" s="7" t="str">
        <f aca="false">IF(AND(N14="Activo",L14&lt;&gt;""),IF(L14&gt;Parámetros!$B$6,"Se está retrasando",""),"")</f>
        <v/>
      </c>
    </row>
    <row r="15" customFormat="false" ht="15" hidden="false" customHeight="false" outlineLevel="0" collapsed="false">
      <c r="A15" s="13" t="s">
        <v>1690</v>
      </c>
      <c r="B15" s="13" t="s">
        <v>9003</v>
      </c>
      <c r="C15" s="13" t="s">
        <v>8982</v>
      </c>
      <c r="D15" s="13" t="s">
        <v>8987</v>
      </c>
      <c r="E15" s="13" t="s">
        <v>8988</v>
      </c>
      <c r="F15" s="16" t="n">
        <f aca="false">_xlfn.MINIFS(Pedidos!$C$2:$C$7000,Pedidos!$B$2:$B$7000,A15,Pedidos!$C$2:$C$7000,"&lt;"&amp;Parámetros!$B$4)</f>
        <v>45731</v>
      </c>
      <c r="G15" s="16" t="n">
        <f aca="false">_xlfn.MAXIFS(Pedidos!$C$2:$C$7000,Pedidos!$B$2:$B$7000,A15,Pedidos!$C$2:$C$7000,"&lt;"&amp;Parámetros!$B$4)</f>
        <v>46194</v>
      </c>
      <c r="H15" s="17" t="n">
        <f aca="false">COUNTIFS(Pedidos!$B$2:$B$7000,A15,Pedidos!$C$2:$C$7000,"&lt;"&amp;Parámetros!$B$4)</f>
        <v>3</v>
      </c>
      <c r="I15" s="7" t="n">
        <f aca="false">IF(H15=0,"",Parámetros!$B$4-G15)</f>
        <v>102</v>
      </c>
      <c r="J15" s="17" t="n">
        <f aca="false">COUNTIFS(Pedidos!$B$2:$B$7000,A15,Pedidos!$C$2:$C$7000,"&gt;="&amp;(Parámetros!$B$4-180),Pedidos!$C$2:$C$7000,"&lt;"&amp;Parámetros!$B$4)</f>
        <v>1</v>
      </c>
      <c r="K15" s="18" t="n">
        <f aca="false">IF(H15&lt;2,"",(G15-F15)/(H15-1))</f>
        <v>231.5</v>
      </c>
      <c r="L15" s="19" t="n">
        <f aca="false">IF(OR(K15="",K15=0),"",I15/K15)</f>
        <v>0.44060475161987</v>
      </c>
      <c r="M15" s="20" t="n">
        <f aca="false">SUMIFS(Pedidos!$D$2:$D$7000,Pedidos!$B$2:$B$7000,A15,Pedidos!$C$2:$C$7000,"&gt;="&amp;(Parámetros!$B$4-365),Pedidos!$C$2:$C$7000,"&lt;"&amp;Parámetros!$B$4)</f>
        <v>59.42</v>
      </c>
      <c r="N15" s="7" t="str">
        <f aca="false">IF(H15=0,"Sin compras",IF(H15=1,"Una sola compra",IF(I15&gt;Parámetros!$B$5,"Perdido","Activo")))</f>
        <v>Activo</v>
      </c>
      <c r="O15" s="21" t="n">
        <f aca="false">IF(N15&lt;&gt;"Activo","",1/(1+EXP(-(Parámetros!$B$10+Parámetros!$B$11*I15+Parámetros!$B$12*J15))))</f>
        <v>0.81059792223382</v>
      </c>
      <c r="P15" s="7" t="str">
        <f aca="false">IF(O15="","",IF(O15&gt;=Parámetros!$B$7,"Alto",IF(O15&gt;=Parámetros!$B$8,"Medio","Bajo")))</f>
        <v>Alto</v>
      </c>
      <c r="Q15" s="7" t="str">
        <f aca="false">IF(AND(N15="Activo",L15&lt;&gt;""),IF(L15&gt;Parámetros!$B$6,"Se está retrasando",""),"")</f>
        <v/>
      </c>
    </row>
    <row r="16" customFormat="false" ht="15" hidden="false" customHeight="false" outlineLevel="0" collapsed="false">
      <c r="A16" s="13" t="s">
        <v>5040</v>
      </c>
      <c r="B16" s="13" t="s">
        <v>8981</v>
      </c>
      <c r="C16" s="13" t="s">
        <v>8982</v>
      </c>
      <c r="D16" s="13" t="s">
        <v>8983</v>
      </c>
      <c r="E16" s="13" t="s">
        <v>8988</v>
      </c>
      <c r="F16" s="16" t="n">
        <f aca="false">_xlfn.MINIFS(Pedidos!$C$2:$C$7000,Pedidos!$B$2:$B$7000,A16,Pedidos!$C$2:$C$7000,"&lt;"&amp;Parámetros!$B$4)</f>
        <v>45983</v>
      </c>
      <c r="G16" s="16" t="n">
        <f aca="false">_xlfn.MAXIFS(Pedidos!$C$2:$C$7000,Pedidos!$B$2:$B$7000,A16,Pedidos!$C$2:$C$7000,"&lt;"&amp;Parámetros!$B$4)</f>
        <v>45983</v>
      </c>
      <c r="H16" s="17" t="n">
        <f aca="false">COUNTIFS(Pedidos!$B$2:$B$7000,A16,Pedidos!$C$2:$C$7000,"&lt;"&amp;Parámetros!$B$4)</f>
        <v>1</v>
      </c>
      <c r="I16" s="7" t="n">
        <f aca="false">IF(H16=0,"",Parámetros!$B$4-G16)</f>
        <v>313</v>
      </c>
      <c r="J16" s="17" t="n">
        <f aca="false">COUNTIFS(Pedidos!$B$2:$B$7000,A16,Pedidos!$C$2:$C$7000,"&gt;="&amp;(Parámetros!$B$4-180),Pedidos!$C$2:$C$7000,"&lt;"&amp;Parámetros!$B$4)</f>
        <v>0</v>
      </c>
      <c r="K16" s="18" t="str">
        <f aca="false">IF(H16&lt;2,"",(G16-F16)/(H16-1))</f>
        <v/>
      </c>
      <c r="L16" s="19" t="str">
        <f aca="false">IF(OR(K16="",K16=0),"",I16/K16)</f>
        <v/>
      </c>
      <c r="M16" s="20" t="n">
        <f aca="false">SUMIFS(Pedidos!$D$2:$D$7000,Pedidos!$B$2:$B$7000,A16,Pedidos!$C$2:$C$7000,"&gt;="&amp;(Parámetros!$B$4-365),Pedidos!$C$2:$C$7000,"&lt;"&amp;Parámetros!$B$4)</f>
        <v>36.38</v>
      </c>
      <c r="N16" s="7" t="str">
        <f aca="false">IF(H16=0,"Sin compras",IF(H16=1,"Una sola compra",IF(I16&gt;Parámetros!$B$5,"Perdido","Activo")))</f>
        <v>Una sola compra</v>
      </c>
      <c r="O16" s="21" t="str">
        <f aca="false">IF(N16&lt;&gt;"Activo","",1/(1+EXP(-(Parámetros!$B$10+Parámetros!$B$11*I16+Parámetros!$B$12*J16))))</f>
        <v/>
      </c>
      <c r="P16" s="7" t="str">
        <f aca="false">IF(O16="","",IF(O16&gt;=Parámetros!$B$7,"Alto",IF(O16&gt;=Parámetros!$B$8,"Medio","Bajo")))</f>
        <v/>
      </c>
      <c r="Q16" s="7" t="str">
        <f aca="false">IF(AND(N16="Activo",L16&lt;&gt;""),IF(L16&gt;Parámetros!$B$6,"Se está retrasando",""),"")</f>
        <v/>
      </c>
    </row>
    <row r="17" customFormat="false" ht="15" hidden="false" customHeight="false" outlineLevel="0" collapsed="false">
      <c r="A17" s="13" t="s">
        <v>3886</v>
      </c>
      <c r="B17" s="13" t="s">
        <v>9004</v>
      </c>
      <c r="C17" s="13" t="s">
        <v>8990</v>
      </c>
      <c r="D17" s="13" t="s">
        <v>8999</v>
      </c>
      <c r="E17" s="13" t="s">
        <v>8988</v>
      </c>
      <c r="F17" s="16" t="n">
        <f aca="false">_xlfn.MINIFS(Pedidos!$C$2:$C$7000,Pedidos!$B$2:$B$7000,A17,Pedidos!$C$2:$C$7000,"&lt;"&amp;Parámetros!$B$4)</f>
        <v>45896</v>
      </c>
      <c r="G17" s="16" t="n">
        <f aca="false">_xlfn.MAXIFS(Pedidos!$C$2:$C$7000,Pedidos!$B$2:$B$7000,A17,Pedidos!$C$2:$C$7000,"&lt;"&amp;Parámetros!$B$4)</f>
        <v>46281</v>
      </c>
      <c r="H17" s="17" t="n">
        <f aca="false">COUNTIFS(Pedidos!$B$2:$B$7000,A17,Pedidos!$C$2:$C$7000,"&lt;"&amp;Parámetros!$B$4)</f>
        <v>6</v>
      </c>
      <c r="I17" s="7" t="n">
        <f aca="false">IF(H17=0,"",Parámetros!$B$4-G17)</f>
        <v>15</v>
      </c>
      <c r="J17" s="17" t="n">
        <f aca="false">COUNTIFS(Pedidos!$B$2:$B$7000,A17,Pedidos!$C$2:$C$7000,"&gt;="&amp;(Parámetros!$B$4-180),Pedidos!$C$2:$C$7000,"&lt;"&amp;Parámetros!$B$4)</f>
        <v>3</v>
      </c>
      <c r="K17" s="18" t="n">
        <f aca="false">IF(H17&lt;2,"",(G17-F17)/(H17-1))</f>
        <v>77</v>
      </c>
      <c r="L17" s="19" t="n">
        <f aca="false">IF(OR(K17="",K17=0),"",I17/K17)</f>
        <v>0.194805194805195</v>
      </c>
      <c r="M17" s="20" t="n">
        <f aca="false">SUMIFS(Pedidos!$D$2:$D$7000,Pedidos!$B$2:$B$7000,A17,Pedidos!$C$2:$C$7000,"&gt;="&amp;(Parámetros!$B$4-365),Pedidos!$C$2:$C$7000,"&lt;"&amp;Parámetros!$B$4)</f>
        <v>131.99</v>
      </c>
      <c r="N17" s="7" t="str">
        <f aca="false">IF(H17=0,"Sin compras",IF(H17=1,"Una sola compra",IF(I17&gt;Parámetros!$B$5,"Perdido","Activo")))</f>
        <v>Activo</v>
      </c>
      <c r="O17" s="21" t="n">
        <f aca="false">IF(N17&lt;&gt;"Activo","",1/(1+EXP(-(Parámetros!$B$10+Parámetros!$B$11*I17+Parámetros!$B$12*J17))))</f>
        <v>0.142033757023147</v>
      </c>
      <c r="P17" s="7" t="str">
        <f aca="false">IF(O17="","",IF(O17&gt;=Parámetros!$B$7,"Alto",IF(O17&gt;=Parámetros!$B$8,"Medio","Bajo")))</f>
        <v>Bajo</v>
      </c>
      <c r="Q17" s="7" t="str">
        <f aca="false">IF(AND(N17="Activo",L17&lt;&gt;""),IF(L17&gt;Parámetros!$B$6,"Se está retrasando",""),"")</f>
        <v/>
      </c>
    </row>
    <row r="18" customFormat="false" ht="15" hidden="false" customHeight="false" outlineLevel="0" collapsed="false">
      <c r="A18" s="13" t="s">
        <v>1113</v>
      </c>
      <c r="B18" s="13" t="s">
        <v>8992</v>
      </c>
      <c r="C18" s="13" t="s">
        <v>8986</v>
      </c>
      <c r="D18" s="13" t="s">
        <v>8994</v>
      </c>
      <c r="E18" s="13" t="s">
        <v>8988</v>
      </c>
      <c r="F18" s="16" t="n">
        <f aca="false">_xlfn.MINIFS(Pedidos!$C$2:$C$7000,Pedidos!$B$2:$B$7000,A18,Pedidos!$C$2:$C$7000,"&lt;"&amp;Parámetros!$B$4)</f>
        <v>45685</v>
      </c>
      <c r="G18" s="16" t="n">
        <f aca="false">_xlfn.MAXIFS(Pedidos!$C$2:$C$7000,Pedidos!$B$2:$B$7000,A18,Pedidos!$C$2:$C$7000,"&lt;"&amp;Parámetros!$B$4)</f>
        <v>45685</v>
      </c>
      <c r="H18" s="17" t="n">
        <f aca="false">COUNTIFS(Pedidos!$B$2:$B$7000,A18,Pedidos!$C$2:$C$7000,"&lt;"&amp;Parámetros!$B$4)</f>
        <v>1</v>
      </c>
      <c r="I18" s="7" t="n">
        <f aca="false">IF(H18=0,"",Parámetros!$B$4-G18)</f>
        <v>611</v>
      </c>
      <c r="J18" s="17" t="n">
        <f aca="false">COUNTIFS(Pedidos!$B$2:$B$7000,A18,Pedidos!$C$2:$C$7000,"&gt;="&amp;(Parámetros!$B$4-180),Pedidos!$C$2:$C$7000,"&lt;"&amp;Parámetros!$B$4)</f>
        <v>0</v>
      </c>
      <c r="K18" s="18" t="str">
        <f aca="false">IF(H18&lt;2,"",(G18-F18)/(H18-1))</f>
        <v/>
      </c>
      <c r="L18" s="19" t="str">
        <f aca="false">IF(OR(K18="",K18=0),"",I18/K18)</f>
        <v/>
      </c>
      <c r="M18" s="20" t="n">
        <f aca="false">SUMIFS(Pedidos!$D$2:$D$7000,Pedidos!$B$2:$B$7000,A18,Pedidos!$C$2:$C$7000,"&gt;="&amp;(Parámetros!$B$4-365),Pedidos!$C$2:$C$7000,"&lt;"&amp;Parámetros!$B$4)</f>
        <v>0</v>
      </c>
      <c r="N18" s="7" t="str">
        <f aca="false">IF(H18=0,"Sin compras",IF(H18=1,"Una sola compra",IF(I18&gt;Parámetros!$B$5,"Perdido","Activo")))</f>
        <v>Una sola compra</v>
      </c>
      <c r="O18" s="21" t="str">
        <f aca="false">IF(N18&lt;&gt;"Activo","",1/(1+EXP(-(Parámetros!$B$10+Parámetros!$B$11*I18+Parámetros!$B$12*J18))))</f>
        <v/>
      </c>
      <c r="P18" s="7" t="str">
        <f aca="false">IF(O18="","",IF(O18&gt;=Parámetros!$B$7,"Alto",IF(O18&gt;=Parámetros!$B$8,"Medio","Bajo")))</f>
        <v/>
      </c>
      <c r="Q18" s="7" t="str">
        <f aca="false">IF(AND(N18="Activo",L18&lt;&gt;""),IF(L18&gt;Parámetros!$B$6,"Se está retrasando",""),"")</f>
        <v/>
      </c>
    </row>
    <row r="19" customFormat="false" ht="15" hidden="false" customHeight="false" outlineLevel="0" collapsed="false">
      <c r="A19" s="13" t="s">
        <v>8256</v>
      </c>
      <c r="B19" s="13" t="s">
        <v>8998</v>
      </c>
      <c r="C19" s="13" t="s">
        <v>8990</v>
      </c>
      <c r="D19" s="13" t="s">
        <v>9002</v>
      </c>
      <c r="E19" s="13" t="s">
        <v>8988</v>
      </c>
      <c r="F19" s="16" t="n">
        <f aca="false">_xlfn.MINIFS(Pedidos!$C$2:$C$7000,Pedidos!$B$2:$B$7000,A19,Pedidos!$C$2:$C$7000,"&lt;"&amp;Parámetros!$B$4)</f>
        <v>46238</v>
      </c>
      <c r="G19" s="16" t="n">
        <f aca="false">_xlfn.MAXIFS(Pedidos!$C$2:$C$7000,Pedidos!$B$2:$B$7000,A19,Pedidos!$C$2:$C$7000,"&lt;"&amp;Parámetros!$B$4)</f>
        <v>46238</v>
      </c>
      <c r="H19" s="17" t="n">
        <f aca="false">COUNTIFS(Pedidos!$B$2:$B$7000,A19,Pedidos!$C$2:$C$7000,"&lt;"&amp;Parámetros!$B$4)</f>
        <v>1</v>
      </c>
      <c r="I19" s="7" t="n">
        <f aca="false">IF(H19=0,"",Parámetros!$B$4-G19)</f>
        <v>58</v>
      </c>
      <c r="J19" s="17" t="n">
        <f aca="false">COUNTIFS(Pedidos!$B$2:$B$7000,A19,Pedidos!$C$2:$C$7000,"&gt;="&amp;(Parámetros!$B$4-180),Pedidos!$C$2:$C$7000,"&lt;"&amp;Parámetros!$B$4)</f>
        <v>1</v>
      </c>
      <c r="K19" s="18" t="str">
        <f aca="false">IF(H19&lt;2,"",(G19-F19)/(H19-1))</f>
        <v/>
      </c>
      <c r="L19" s="19" t="str">
        <f aca="false">IF(OR(K19="",K19=0),"",I19/K19)</f>
        <v/>
      </c>
      <c r="M19" s="20" t="n">
        <f aca="false">SUMIFS(Pedidos!$D$2:$D$7000,Pedidos!$B$2:$B$7000,A19,Pedidos!$C$2:$C$7000,"&gt;="&amp;(Parámetros!$B$4-365),Pedidos!$C$2:$C$7000,"&lt;"&amp;Parámetros!$B$4)</f>
        <v>22.4</v>
      </c>
      <c r="N19" s="7" t="str">
        <f aca="false">IF(H19=0,"Sin compras",IF(H19=1,"Una sola compra",IF(I19&gt;Parámetros!$B$5,"Perdido","Activo")))</f>
        <v>Una sola compra</v>
      </c>
      <c r="O19" s="21" t="str">
        <f aca="false">IF(N19&lt;&gt;"Activo","",1/(1+EXP(-(Parámetros!$B$10+Parámetros!$B$11*I19+Parámetros!$B$12*J19))))</f>
        <v/>
      </c>
      <c r="P19" s="7" t="str">
        <f aca="false">IF(O19="","",IF(O19&gt;=Parámetros!$B$7,"Alto",IF(O19&gt;=Parámetros!$B$8,"Medio","Bajo")))</f>
        <v/>
      </c>
      <c r="Q19" s="7" t="str">
        <f aca="false">IF(AND(N19="Activo",L19&lt;&gt;""),IF(L19&gt;Parámetros!$B$6,"Se está retrasando",""),"")</f>
        <v/>
      </c>
    </row>
    <row r="20" customFormat="false" ht="15" hidden="false" customHeight="false" outlineLevel="0" collapsed="false">
      <c r="A20" s="13" t="s">
        <v>7452</v>
      </c>
      <c r="B20" s="13" t="s">
        <v>9001</v>
      </c>
      <c r="C20" s="13" t="s">
        <v>8982</v>
      </c>
      <c r="D20" s="13" t="s">
        <v>8991</v>
      </c>
      <c r="E20" s="13" t="s">
        <v>8988</v>
      </c>
      <c r="F20" s="16" t="n">
        <f aca="false">_xlfn.MINIFS(Pedidos!$C$2:$C$7000,Pedidos!$B$2:$B$7000,A20,Pedidos!$C$2:$C$7000,"&lt;"&amp;Parámetros!$B$4)</f>
        <v>46173</v>
      </c>
      <c r="G20" s="16" t="n">
        <f aca="false">_xlfn.MAXIFS(Pedidos!$C$2:$C$7000,Pedidos!$B$2:$B$7000,A20,Pedidos!$C$2:$C$7000,"&lt;"&amp;Parámetros!$B$4)</f>
        <v>46173</v>
      </c>
      <c r="H20" s="17" t="n">
        <f aca="false">COUNTIFS(Pedidos!$B$2:$B$7000,A20,Pedidos!$C$2:$C$7000,"&lt;"&amp;Parámetros!$B$4)</f>
        <v>1</v>
      </c>
      <c r="I20" s="7" t="n">
        <f aca="false">IF(H20=0,"",Parámetros!$B$4-G20)</f>
        <v>123</v>
      </c>
      <c r="J20" s="17" t="n">
        <f aca="false">COUNTIFS(Pedidos!$B$2:$B$7000,A20,Pedidos!$C$2:$C$7000,"&gt;="&amp;(Parámetros!$B$4-180),Pedidos!$C$2:$C$7000,"&lt;"&amp;Parámetros!$B$4)</f>
        <v>1</v>
      </c>
      <c r="K20" s="18" t="str">
        <f aca="false">IF(H20&lt;2,"",(G20-F20)/(H20-1))</f>
        <v/>
      </c>
      <c r="L20" s="19" t="str">
        <f aca="false">IF(OR(K20="",K20=0),"",I20/K20)</f>
        <v/>
      </c>
      <c r="M20" s="20" t="n">
        <f aca="false">SUMIFS(Pedidos!$D$2:$D$7000,Pedidos!$B$2:$B$7000,A20,Pedidos!$C$2:$C$7000,"&gt;="&amp;(Parámetros!$B$4-365),Pedidos!$C$2:$C$7000,"&lt;"&amp;Parámetros!$B$4)</f>
        <v>26.88</v>
      </c>
      <c r="N20" s="7" t="str">
        <f aca="false">IF(H20=0,"Sin compras",IF(H20=1,"Una sola compra",IF(I20&gt;Parámetros!$B$5,"Perdido","Activo")))</f>
        <v>Una sola compra</v>
      </c>
      <c r="O20" s="21" t="str">
        <f aca="false">IF(N20&lt;&gt;"Activo","",1/(1+EXP(-(Parámetros!$B$10+Parámetros!$B$11*I20+Parámetros!$B$12*J20))))</f>
        <v/>
      </c>
      <c r="P20" s="7" t="str">
        <f aca="false">IF(O20="","",IF(O20&gt;=Parámetros!$B$7,"Alto",IF(O20&gt;=Parámetros!$B$8,"Medio","Bajo")))</f>
        <v/>
      </c>
      <c r="Q20" s="7" t="str">
        <f aca="false">IF(AND(N20="Activo",L20&lt;&gt;""),IF(L20&gt;Parámetros!$B$6,"Se está retrasando",""),"")</f>
        <v/>
      </c>
    </row>
    <row r="21" customFormat="false" ht="15" hidden="false" customHeight="false" outlineLevel="0" collapsed="false">
      <c r="A21" s="13" t="s">
        <v>845</v>
      </c>
      <c r="B21" s="13" t="s">
        <v>8995</v>
      </c>
      <c r="C21" s="13" t="s">
        <v>8986</v>
      </c>
      <c r="D21" s="13" t="s">
        <v>8994</v>
      </c>
      <c r="E21" s="13" t="s">
        <v>8988</v>
      </c>
      <c r="F21" s="16" t="n">
        <f aca="false">_xlfn.MINIFS(Pedidos!$C$2:$C$7000,Pedidos!$B$2:$B$7000,A21,Pedidos!$C$2:$C$7000,"&lt;"&amp;Parámetros!$B$4)</f>
        <v>45660</v>
      </c>
      <c r="G21" s="16" t="n">
        <f aca="false">_xlfn.MAXIFS(Pedidos!$C$2:$C$7000,Pedidos!$B$2:$B$7000,A21,Pedidos!$C$2:$C$7000,"&lt;"&amp;Parámetros!$B$4)</f>
        <v>45660</v>
      </c>
      <c r="H21" s="17" t="n">
        <f aca="false">COUNTIFS(Pedidos!$B$2:$B$7000,A21,Pedidos!$C$2:$C$7000,"&lt;"&amp;Parámetros!$B$4)</f>
        <v>1</v>
      </c>
      <c r="I21" s="7" t="n">
        <f aca="false">IF(H21=0,"",Parámetros!$B$4-G21)</f>
        <v>636</v>
      </c>
      <c r="J21" s="17" t="n">
        <f aca="false">COUNTIFS(Pedidos!$B$2:$B$7000,A21,Pedidos!$C$2:$C$7000,"&gt;="&amp;(Parámetros!$B$4-180),Pedidos!$C$2:$C$7000,"&lt;"&amp;Parámetros!$B$4)</f>
        <v>0</v>
      </c>
      <c r="K21" s="18" t="str">
        <f aca="false">IF(H21&lt;2,"",(G21-F21)/(H21-1))</f>
        <v/>
      </c>
      <c r="L21" s="19" t="str">
        <f aca="false">IF(OR(K21="",K21=0),"",I21/K21)</f>
        <v/>
      </c>
      <c r="M21" s="20" t="n">
        <f aca="false">SUMIFS(Pedidos!$D$2:$D$7000,Pedidos!$B$2:$B$7000,A21,Pedidos!$C$2:$C$7000,"&gt;="&amp;(Parámetros!$B$4-365),Pedidos!$C$2:$C$7000,"&lt;"&amp;Parámetros!$B$4)</f>
        <v>0</v>
      </c>
      <c r="N21" s="7" t="str">
        <f aca="false">IF(H21=0,"Sin compras",IF(H21=1,"Una sola compra",IF(I21&gt;Parámetros!$B$5,"Perdido","Activo")))</f>
        <v>Una sola compra</v>
      </c>
      <c r="O21" s="21" t="str">
        <f aca="false">IF(N21&lt;&gt;"Activo","",1/(1+EXP(-(Parámetros!$B$10+Parámetros!$B$11*I21+Parámetros!$B$12*J21))))</f>
        <v/>
      </c>
      <c r="P21" s="7" t="str">
        <f aca="false">IF(O21="","",IF(O21&gt;=Parámetros!$B$7,"Alto",IF(O21&gt;=Parámetros!$B$8,"Medio","Bajo")))</f>
        <v/>
      </c>
      <c r="Q21" s="7" t="str">
        <f aca="false">IF(AND(N21="Activo",L21&lt;&gt;""),IF(L21&gt;Parámetros!$B$6,"Se está retrasando",""),"")</f>
        <v/>
      </c>
    </row>
    <row r="22" customFormat="false" ht="15" hidden="false" customHeight="false" outlineLevel="0" collapsed="false">
      <c r="A22" s="13" t="s">
        <v>4393</v>
      </c>
      <c r="B22" s="13" t="s">
        <v>8981</v>
      </c>
      <c r="C22" s="13" t="s">
        <v>8993</v>
      </c>
      <c r="D22" s="13" t="s">
        <v>8994</v>
      </c>
      <c r="E22" s="13" t="s">
        <v>8988</v>
      </c>
      <c r="F22" s="16" t="n">
        <f aca="false">_xlfn.MINIFS(Pedidos!$C$2:$C$7000,Pedidos!$B$2:$B$7000,A22,Pedidos!$C$2:$C$7000,"&lt;"&amp;Parámetros!$B$4)</f>
        <v>45935</v>
      </c>
      <c r="G22" s="16" t="n">
        <f aca="false">_xlfn.MAXIFS(Pedidos!$C$2:$C$7000,Pedidos!$B$2:$B$7000,A22,Pedidos!$C$2:$C$7000,"&lt;"&amp;Parámetros!$B$4)</f>
        <v>45935</v>
      </c>
      <c r="H22" s="17" t="n">
        <f aca="false">COUNTIFS(Pedidos!$B$2:$B$7000,A22,Pedidos!$C$2:$C$7000,"&lt;"&amp;Parámetros!$B$4)</f>
        <v>1</v>
      </c>
      <c r="I22" s="7" t="n">
        <f aca="false">IF(H22=0,"",Parámetros!$B$4-G22)</f>
        <v>361</v>
      </c>
      <c r="J22" s="17" t="n">
        <f aca="false">COUNTIFS(Pedidos!$B$2:$B$7000,A22,Pedidos!$C$2:$C$7000,"&gt;="&amp;(Parámetros!$B$4-180),Pedidos!$C$2:$C$7000,"&lt;"&amp;Parámetros!$B$4)</f>
        <v>0</v>
      </c>
      <c r="K22" s="18" t="str">
        <f aca="false">IF(H22&lt;2,"",(G22-F22)/(H22-1))</f>
        <v/>
      </c>
      <c r="L22" s="19" t="str">
        <f aca="false">IF(OR(K22="",K22=0),"",I22/K22)</f>
        <v/>
      </c>
      <c r="M22" s="20" t="n">
        <f aca="false">SUMIFS(Pedidos!$D$2:$D$7000,Pedidos!$B$2:$B$7000,A22,Pedidos!$C$2:$C$7000,"&gt;="&amp;(Parámetros!$B$4-365),Pedidos!$C$2:$C$7000,"&lt;"&amp;Parámetros!$B$4)</f>
        <v>60.86</v>
      </c>
      <c r="N22" s="7" t="str">
        <f aca="false">IF(H22=0,"Sin compras",IF(H22=1,"Una sola compra",IF(I22&gt;Parámetros!$B$5,"Perdido","Activo")))</f>
        <v>Una sola compra</v>
      </c>
      <c r="O22" s="21" t="str">
        <f aca="false">IF(N22&lt;&gt;"Activo","",1/(1+EXP(-(Parámetros!$B$10+Parámetros!$B$11*I22+Parámetros!$B$12*J22))))</f>
        <v/>
      </c>
      <c r="P22" s="7" t="str">
        <f aca="false">IF(O22="","",IF(O22&gt;=Parámetros!$B$7,"Alto",IF(O22&gt;=Parámetros!$B$8,"Medio","Bajo")))</f>
        <v/>
      </c>
      <c r="Q22" s="7" t="str">
        <f aca="false">IF(AND(N22="Activo",L22&lt;&gt;""),IF(L22&gt;Parámetros!$B$6,"Se está retrasando",""),"")</f>
        <v/>
      </c>
    </row>
    <row r="23" customFormat="false" ht="15" hidden="false" customHeight="false" outlineLevel="0" collapsed="false">
      <c r="A23" s="13" t="s">
        <v>3094</v>
      </c>
      <c r="B23" s="13" t="s">
        <v>9000</v>
      </c>
      <c r="C23" s="13" t="s">
        <v>8993</v>
      </c>
      <c r="D23" s="13" t="s">
        <v>8994</v>
      </c>
      <c r="E23" s="13" t="s">
        <v>8988</v>
      </c>
      <c r="F23" s="16" t="n">
        <f aca="false">_xlfn.MINIFS(Pedidos!$C$2:$C$7000,Pedidos!$B$2:$B$7000,A23,Pedidos!$C$2:$C$7000,"&lt;"&amp;Parámetros!$B$4)</f>
        <v>45838</v>
      </c>
      <c r="G23" s="16" t="n">
        <f aca="false">_xlfn.MAXIFS(Pedidos!$C$2:$C$7000,Pedidos!$B$2:$B$7000,A23,Pedidos!$C$2:$C$7000,"&lt;"&amp;Parámetros!$B$4)</f>
        <v>45838</v>
      </c>
      <c r="H23" s="17" t="n">
        <f aca="false">COUNTIFS(Pedidos!$B$2:$B$7000,A23,Pedidos!$C$2:$C$7000,"&lt;"&amp;Parámetros!$B$4)</f>
        <v>1</v>
      </c>
      <c r="I23" s="7" t="n">
        <f aca="false">IF(H23=0,"",Parámetros!$B$4-G23)</f>
        <v>458</v>
      </c>
      <c r="J23" s="17" t="n">
        <f aca="false">COUNTIFS(Pedidos!$B$2:$B$7000,A23,Pedidos!$C$2:$C$7000,"&gt;="&amp;(Parámetros!$B$4-180),Pedidos!$C$2:$C$7000,"&lt;"&amp;Parámetros!$B$4)</f>
        <v>0</v>
      </c>
      <c r="K23" s="18" t="str">
        <f aca="false">IF(H23&lt;2,"",(G23-F23)/(H23-1))</f>
        <v/>
      </c>
      <c r="L23" s="19" t="str">
        <f aca="false">IF(OR(K23="",K23=0),"",I23/K23)</f>
        <v/>
      </c>
      <c r="M23" s="20" t="n">
        <f aca="false">SUMIFS(Pedidos!$D$2:$D$7000,Pedidos!$B$2:$B$7000,A23,Pedidos!$C$2:$C$7000,"&gt;="&amp;(Parámetros!$B$4-365),Pedidos!$C$2:$C$7000,"&lt;"&amp;Parámetros!$B$4)</f>
        <v>0</v>
      </c>
      <c r="N23" s="7" t="str">
        <f aca="false">IF(H23=0,"Sin compras",IF(H23=1,"Una sola compra",IF(I23&gt;Parámetros!$B$5,"Perdido","Activo")))</f>
        <v>Una sola compra</v>
      </c>
      <c r="O23" s="21" t="str">
        <f aca="false">IF(N23&lt;&gt;"Activo","",1/(1+EXP(-(Parámetros!$B$10+Parámetros!$B$11*I23+Parámetros!$B$12*J23))))</f>
        <v/>
      </c>
      <c r="P23" s="7" t="str">
        <f aca="false">IF(O23="","",IF(O23&gt;=Parámetros!$B$7,"Alto",IF(O23&gt;=Parámetros!$B$8,"Medio","Bajo")))</f>
        <v/>
      </c>
      <c r="Q23" s="7" t="str">
        <f aca="false">IF(AND(N23="Activo",L23&lt;&gt;""),IF(L23&gt;Parámetros!$B$6,"Se está retrasando",""),"")</f>
        <v/>
      </c>
    </row>
    <row r="24" customFormat="false" ht="15" hidden="false" customHeight="false" outlineLevel="0" collapsed="false">
      <c r="A24" s="13" t="s">
        <v>8355</v>
      </c>
      <c r="B24" s="13" t="s">
        <v>8995</v>
      </c>
      <c r="C24" s="13" t="s">
        <v>8982</v>
      </c>
      <c r="D24" s="13" t="s">
        <v>9002</v>
      </c>
      <c r="E24" s="13" t="s">
        <v>8988</v>
      </c>
      <c r="F24" s="16" t="n">
        <f aca="false">_xlfn.MINIFS(Pedidos!$C$2:$C$7000,Pedidos!$B$2:$B$7000,A24,Pedidos!$C$2:$C$7000,"&lt;"&amp;Parámetros!$B$4)</f>
        <v>46245</v>
      </c>
      <c r="G24" s="16" t="n">
        <f aca="false">_xlfn.MAXIFS(Pedidos!$C$2:$C$7000,Pedidos!$B$2:$B$7000,A24,Pedidos!$C$2:$C$7000,"&lt;"&amp;Parámetros!$B$4)</f>
        <v>46245</v>
      </c>
      <c r="H24" s="17" t="n">
        <f aca="false">COUNTIFS(Pedidos!$B$2:$B$7000,A24,Pedidos!$C$2:$C$7000,"&lt;"&amp;Parámetros!$B$4)</f>
        <v>1</v>
      </c>
      <c r="I24" s="7" t="n">
        <f aca="false">IF(H24=0,"",Parámetros!$B$4-G24)</f>
        <v>51</v>
      </c>
      <c r="J24" s="17" t="n">
        <f aca="false">COUNTIFS(Pedidos!$B$2:$B$7000,A24,Pedidos!$C$2:$C$7000,"&gt;="&amp;(Parámetros!$B$4-180),Pedidos!$C$2:$C$7000,"&lt;"&amp;Parámetros!$B$4)</f>
        <v>1</v>
      </c>
      <c r="K24" s="18" t="str">
        <f aca="false">IF(H24&lt;2,"",(G24-F24)/(H24-1))</f>
        <v/>
      </c>
      <c r="L24" s="19" t="str">
        <f aca="false">IF(OR(K24="",K24=0),"",I24/K24)</f>
        <v/>
      </c>
      <c r="M24" s="20" t="n">
        <f aca="false">SUMIFS(Pedidos!$D$2:$D$7000,Pedidos!$B$2:$B$7000,A24,Pedidos!$C$2:$C$7000,"&gt;="&amp;(Parámetros!$B$4-365),Pedidos!$C$2:$C$7000,"&lt;"&amp;Parámetros!$B$4)</f>
        <v>39.46</v>
      </c>
      <c r="N24" s="7" t="str">
        <f aca="false">IF(H24=0,"Sin compras",IF(H24=1,"Una sola compra",IF(I24&gt;Parámetros!$B$5,"Perdido","Activo")))</f>
        <v>Una sola compra</v>
      </c>
      <c r="O24" s="21" t="str">
        <f aca="false">IF(N24&lt;&gt;"Activo","",1/(1+EXP(-(Parámetros!$B$10+Parámetros!$B$11*I24+Parámetros!$B$12*J24))))</f>
        <v/>
      </c>
      <c r="P24" s="7" t="str">
        <f aca="false">IF(O24="","",IF(O24&gt;=Parámetros!$B$7,"Alto",IF(O24&gt;=Parámetros!$B$8,"Medio","Bajo")))</f>
        <v/>
      </c>
      <c r="Q24" s="7" t="str">
        <f aca="false">IF(AND(N24="Activo",L24&lt;&gt;""),IF(L24&gt;Parámetros!$B$6,"Se está retrasando",""),"")</f>
        <v/>
      </c>
    </row>
    <row r="25" customFormat="false" ht="15" hidden="false" customHeight="false" outlineLevel="0" collapsed="false">
      <c r="A25" s="13" t="s">
        <v>6107</v>
      </c>
      <c r="B25" s="13" t="s">
        <v>8981</v>
      </c>
      <c r="C25" s="13" t="s">
        <v>8993</v>
      </c>
      <c r="D25" s="13" t="s">
        <v>8983</v>
      </c>
      <c r="E25" s="13" t="s">
        <v>8988</v>
      </c>
      <c r="F25" s="16" t="n">
        <f aca="false">_xlfn.MINIFS(Pedidos!$C$2:$C$7000,Pedidos!$B$2:$B$7000,A25,Pedidos!$C$2:$C$7000,"&lt;"&amp;Parámetros!$B$4)</f>
        <v>46064</v>
      </c>
      <c r="G25" s="16" t="n">
        <f aca="false">_xlfn.MAXIFS(Pedidos!$C$2:$C$7000,Pedidos!$B$2:$B$7000,A25,Pedidos!$C$2:$C$7000,"&lt;"&amp;Parámetros!$B$4)</f>
        <v>46064</v>
      </c>
      <c r="H25" s="17" t="n">
        <f aca="false">COUNTIFS(Pedidos!$B$2:$B$7000,A25,Pedidos!$C$2:$C$7000,"&lt;"&amp;Parámetros!$B$4)</f>
        <v>1</v>
      </c>
      <c r="I25" s="7" t="n">
        <f aca="false">IF(H25=0,"",Parámetros!$B$4-G25)</f>
        <v>232</v>
      </c>
      <c r="J25" s="17" t="n">
        <f aca="false">COUNTIFS(Pedidos!$B$2:$B$7000,A25,Pedidos!$C$2:$C$7000,"&gt;="&amp;(Parámetros!$B$4-180),Pedidos!$C$2:$C$7000,"&lt;"&amp;Parámetros!$B$4)</f>
        <v>0</v>
      </c>
      <c r="K25" s="18" t="str">
        <f aca="false">IF(H25&lt;2,"",(G25-F25)/(H25-1))</f>
        <v/>
      </c>
      <c r="L25" s="19" t="str">
        <f aca="false">IF(OR(K25="",K25=0),"",I25/K25)</f>
        <v/>
      </c>
      <c r="M25" s="20" t="n">
        <f aca="false">SUMIFS(Pedidos!$D$2:$D$7000,Pedidos!$B$2:$B$7000,A25,Pedidos!$C$2:$C$7000,"&gt;="&amp;(Parámetros!$B$4-365),Pedidos!$C$2:$C$7000,"&lt;"&amp;Parámetros!$B$4)</f>
        <v>14.69</v>
      </c>
      <c r="N25" s="7" t="str">
        <f aca="false">IF(H25=0,"Sin compras",IF(H25=1,"Una sola compra",IF(I25&gt;Parámetros!$B$5,"Perdido","Activo")))</f>
        <v>Una sola compra</v>
      </c>
      <c r="O25" s="21" t="str">
        <f aca="false">IF(N25&lt;&gt;"Activo","",1/(1+EXP(-(Parámetros!$B$10+Parámetros!$B$11*I25+Parámetros!$B$12*J25))))</f>
        <v/>
      </c>
      <c r="P25" s="7" t="str">
        <f aca="false">IF(O25="","",IF(O25&gt;=Parámetros!$B$7,"Alto",IF(O25&gt;=Parámetros!$B$8,"Medio","Bajo")))</f>
        <v/>
      </c>
      <c r="Q25" s="7" t="str">
        <f aca="false">IF(AND(N25="Activo",L25&lt;&gt;""),IF(L25&gt;Parámetros!$B$6,"Se está retrasando",""),"")</f>
        <v/>
      </c>
    </row>
    <row r="26" customFormat="false" ht="15" hidden="false" customHeight="false" outlineLevel="0" collapsed="false">
      <c r="A26" s="13" t="s">
        <v>3604</v>
      </c>
      <c r="B26" s="13" t="s">
        <v>9000</v>
      </c>
      <c r="C26" s="13" t="s">
        <v>8993</v>
      </c>
      <c r="D26" s="13" t="s">
        <v>8994</v>
      </c>
      <c r="E26" s="13" t="s">
        <v>8988</v>
      </c>
      <c r="F26" s="16" t="n">
        <f aca="false">_xlfn.MINIFS(Pedidos!$C$2:$C$7000,Pedidos!$B$2:$B$7000,A26,Pedidos!$C$2:$C$7000,"&lt;"&amp;Parámetros!$B$4)</f>
        <v>45875</v>
      </c>
      <c r="G26" s="16" t="n">
        <f aca="false">_xlfn.MAXIFS(Pedidos!$C$2:$C$7000,Pedidos!$B$2:$B$7000,A26,Pedidos!$C$2:$C$7000,"&lt;"&amp;Parámetros!$B$4)</f>
        <v>45875</v>
      </c>
      <c r="H26" s="17" t="n">
        <f aca="false">COUNTIFS(Pedidos!$B$2:$B$7000,A26,Pedidos!$C$2:$C$7000,"&lt;"&amp;Parámetros!$B$4)</f>
        <v>1</v>
      </c>
      <c r="I26" s="7" t="n">
        <f aca="false">IF(H26=0,"",Parámetros!$B$4-G26)</f>
        <v>421</v>
      </c>
      <c r="J26" s="17" t="n">
        <f aca="false">COUNTIFS(Pedidos!$B$2:$B$7000,A26,Pedidos!$C$2:$C$7000,"&gt;="&amp;(Parámetros!$B$4-180),Pedidos!$C$2:$C$7000,"&lt;"&amp;Parámetros!$B$4)</f>
        <v>0</v>
      </c>
      <c r="K26" s="18" t="str">
        <f aca="false">IF(H26&lt;2,"",(G26-F26)/(H26-1))</f>
        <v/>
      </c>
      <c r="L26" s="19" t="str">
        <f aca="false">IF(OR(K26="",K26=0),"",I26/K26)</f>
        <v/>
      </c>
      <c r="M26" s="20" t="n">
        <f aca="false">SUMIFS(Pedidos!$D$2:$D$7000,Pedidos!$B$2:$B$7000,A26,Pedidos!$C$2:$C$7000,"&gt;="&amp;(Parámetros!$B$4-365),Pedidos!$C$2:$C$7000,"&lt;"&amp;Parámetros!$B$4)</f>
        <v>0</v>
      </c>
      <c r="N26" s="7" t="str">
        <f aca="false">IF(H26=0,"Sin compras",IF(H26=1,"Una sola compra",IF(I26&gt;Parámetros!$B$5,"Perdido","Activo")))</f>
        <v>Una sola compra</v>
      </c>
      <c r="O26" s="21" t="str">
        <f aca="false">IF(N26&lt;&gt;"Activo","",1/(1+EXP(-(Parámetros!$B$10+Parámetros!$B$11*I26+Parámetros!$B$12*J26))))</f>
        <v/>
      </c>
      <c r="P26" s="7" t="str">
        <f aca="false">IF(O26="","",IF(O26&gt;=Parámetros!$B$7,"Alto",IF(O26&gt;=Parámetros!$B$8,"Medio","Bajo")))</f>
        <v/>
      </c>
      <c r="Q26" s="7" t="str">
        <f aca="false">IF(AND(N26="Activo",L26&lt;&gt;""),IF(L26&gt;Parámetros!$B$6,"Se está retrasando",""),"")</f>
        <v/>
      </c>
    </row>
    <row r="27" customFormat="false" ht="15" hidden="false" customHeight="false" outlineLevel="0" collapsed="false">
      <c r="A27" s="13" t="s">
        <v>8188</v>
      </c>
      <c r="B27" s="13" t="s">
        <v>9000</v>
      </c>
      <c r="C27" s="13" t="s">
        <v>8982</v>
      </c>
      <c r="D27" s="13" t="s">
        <v>9002</v>
      </c>
      <c r="E27" s="13" t="s">
        <v>8988</v>
      </c>
      <c r="F27" s="16" t="n">
        <f aca="false">_xlfn.MINIFS(Pedidos!$C$2:$C$7000,Pedidos!$B$2:$B$7000,A27,Pedidos!$C$2:$C$7000,"&lt;"&amp;Parámetros!$B$4)</f>
        <v>46232</v>
      </c>
      <c r="G27" s="16" t="n">
        <f aca="false">_xlfn.MAXIFS(Pedidos!$C$2:$C$7000,Pedidos!$B$2:$B$7000,A27,Pedidos!$C$2:$C$7000,"&lt;"&amp;Parámetros!$B$4)</f>
        <v>46232</v>
      </c>
      <c r="H27" s="17" t="n">
        <f aca="false">COUNTIFS(Pedidos!$B$2:$B$7000,A27,Pedidos!$C$2:$C$7000,"&lt;"&amp;Parámetros!$B$4)</f>
        <v>1</v>
      </c>
      <c r="I27" s="7" t="n">
        <f aca="false">IF(H27=0,"",Parámetros!$B$4-G27)</f>
        <v>64</v>
      </c>
      <c r="J27" s="17" t="n">
        <f aca="false">COUNTIFS(Pedidos!$B$2:$B$7000,A27,Pedidos!$C$2:$C$7000,"&gt;="&amp;(Parámetros!$B$4-180),Pedidos!$C$2:$C$7000,"&lt;"&amp;Parámetros!$B$4)</f>
        <v>1</v>
      </c>
      <c r="K27" s="18" t="str">
        <f aca="false">IF(H27&lt;2,"",(G27-F27)/(H27-1))</f>
        <v/>
      </c>
      <c r="L27" s="19" t="str">
        <f aca="false">IF(OR(K27="",K27=0),"",I27/K27)</f>
        <v/>
      </c>
      <c r="M27" s="20" t="n">
        <f aca="false">SUMIFS(Pedidos!$D$2:$D$7000,Pedidos!$B$2:$B$7000,A27,Pedidos!$C$2:$C$7000,"&gt;="&amp;(Parámetros!$B$4-365),Pedidos!$C$2:$C$7000,"&lt;"&amp;Parámetros!$B$4)</f>
        <v>31.36</v>
      </c>
      <c r="N27" s="7" t="str">
        <f aca="false">IF(H27=0,"Sin compras",IF(H27=1,"Una sola compra",IF(I27&gt;Parámetros!$B$5,"Perdido","Activo")))</f>
        <v>Una sola compra</v>
      </c>
      <c r="O27" s="21" t="str">
        <f aca="false">IF(N27&lt;&gt;"Activo","",1/(1+EXP(-(Parámetros!$B$10+Parámetros!$B$11*I27+Parámetros!$B$12*J27))))</f>
        <v/>
      </c>
      <c r="P27" s="7" t="str">
        <f aca="false">IF(O27="","",IF(O27&gt;=Parámetros!$B$7,"Alto",IF(O27&gt;=Parámetros!$B$8,"Medio","Bajo")))</f>
        <v/>
      </c>
      <c r="Q27" s="7" t="str">
        <f aca="false">IF(AND(N27="Activo",L27&lt;&gt;""),IF(L27&gt;Parámetros!$B$6,"Se está retrasando",""),"")</f>
        <v/>
      </c>
    </row>
    <row r="28" customFormat="false" ht="15" hidden="false" customHeight="false" outlineLevel="0" collapsed="false">
      <c r="A28" s="13" t="s">
        <v>349</v>
      </c>
      <c r="B28" s="13" t="s">
        <v>8981</v>
      </c>
      <c r="C28" s="13" t="s">
        <v>8982</v>
      </c>
      <c r="D28" s="13" t="s">
        <v>8994</v>
      </c>
      <c r="E28" s="13" t="s">
        <v>8988</v>
      </c>
      <c r="F28" s="16" t="n">
        <f aca="false">_xlfn.MINIFS(Pedidos!$C$2:$C$7000,Pedidos!$B$2:$B$7000,A28,Pedidos!$C$2:$C$7000,"&lt;"&amp;Parámetros!$B$4)</f>
        <v>45606</v>
      </c>
      <c r="G28" s="16" t="n">
        <f aca="false">_xlfn.MAXIFS(Pedidos!$C$2:$C$7000,Pedidos!$B$2:$B$7000,A28,Pedidos!$C$2:$C$7000,"&lt;"&amp;Parámetros!$B$4)</f>
        <v>45606</v>
      </c>
      <c r="H28" s="17" t="n">
        <f aca="false">COUNTIFS(Pedidos!$B$2:$B$7000,A28,Pedidos!$C$2:$C$7000,"&lt;"&amp;Parámetros!$B$4)</f>
        <v>1</v>
      </c>
      <c r="I28" s="7" t="n">
        <f aca="false">IF(H28=0,"",Parámetros!$B$4-G28)</f>
        <v>690</v>
      </c>
      <c r="J28" s="17" t="n">
        <f aca="false">COUNTIFS(Pedidos!$B$2:$B$7000,A28,Pedidos!$C$2:$C$7000,"&gt;="&amp;(Parámetros!$B$4-180),Pedidos!$C$2:$C$7000,"&lt;"&amp;Parámetros!$B$4)</f>
        <v>0</v>
      </c>
      <c r="K28" s="18" t="str">
        <f aca="false">IF(H28&lt;2,"",(G28-F28)/(H28-1))</f>
        <v/>
      </c>
      <c r="L28" s="19" t="str">
        <f aca="false">IF(OR(K28="",K28=0),"",I28/K28)</f>
        <v/>
      </c>
      <c r="M28" s="20" t="n">
        <f aca="false">SUMIFS(Pedidos!$D$2:$D$7000,Pedidos!$B$2:$B$7000,A28,Pedidos!$C$2:$C$7000,"&gt;="&amp;(Parámetros!$B$4-365),Pedidos!$C$2:$C$7000,"&lt;"&amp;Parámetros!$B$4)</f>
        <v>0</v>
      </c>
      <c r="N28" s="7" t="str">
        <f aca="false">IF(H28=0,"Sin compras",IF(H28=1,"Una sola compra",IF(I28&gt;Parámetros!$B$5,"Perdido","Activo")))</f>
        <v>Una sola compra</v>
      </c>
      <c r="O28" s="21" t="str">
        <f aca="false">IF(N28&lt;&gt;"Activo","",1/(1+EXP(-(Parámetros!$B$10+Parámetros!$B$11*I28+Parámetros!$B$12*J28))))</f>
        <v/>
      </c>
      <c r="P28" s="7" t="str">
        <f aca="false">IF(O28="","",IF(O28&gt;=Parámetros!$B$7,"Alto",IF(O28&gt;=Parámetros!$B$8,"Medio","Bajo")))</f>
        <v/>
      </c>
      <c r="Q28" s="7" t="str">
        <f aca="false">IF(AND(N28="Activo",L28&lt;&gt;""),IF(L28&gt;Parámetros!$B$6,"Se está retrasando",""),"")</f>
        <v/>
      </c>
    </row>
    <row r="29" customFormat="false" ht="15" hidden="false" customHeight="false" outlineLevel="0" collapsed="false">
      <c r="A29" s="13" t="s">
        <v>2273</v>
      </c>
      <c r="B29" s="13" t="s">
        <v>8981</v>
      </c>
      <c r="C29" s="13" t="s">
        <v>8986</v>
      </c>
      <c r="D29" s="13" t="s">
        <v>9005</v>
      </c>
      <c r="E29" s="13" t="s">
        <v>8984</v>
      </c>
      <c r="F29" s="16" t="n">
        <f aca="false">_xlfn.MINIFS(Pedidos!$C$2:$C$7000,Pedidos!$B$2:$B$7000,A29,Pedidos!$C$2:$C$7000,"&lt;"&amp;Parámetros!$B$4)</f>
        <v>45776</v>
      </c>
      <c r="G29" s="16" t="n">
        <f aca="false">_xlfn.MAXIFS(Pedidos!$C$2:$C$7000,Pedidos!$B$2:$B$7000,A29,Pedidos!$C$2:$C$7000,"&lt;"&amp;Parámetros!$B$4)</f>
        <v>46049</v>
      </c>
      <c r="H29" s="17" t="n">
        <f aca="false">COUNTIFS(Pedidos!$B$2:$B$7000,A29,Pedidos!$C$2:$C$7000,"&lt;"&amp;Parámetros!$B$4)</f>
        <v>3</v>
      </c>
      <c r="I29" s="7" t="n">
        <f aca="false">IF(H29=0,"",Parámetros!$B$4-G29)</f>
        <v>247</v>
      </c>
      <c r="J29" s="17" t="n">
        <f aca="false">COUNTIFS(Pedidos!$B$2:$B$7000,A29,Pedidos!$C$2:$C$7000,"&gt;="&amp;(Parámetros!$B$4-180),Pedidos!$C$2:$C$7000,"&lt;"&amp;Parámetros!$B$4)</f>
        <v>0</v>
      </c>
      <c r="K29" s="18" t="n">
        <f aca="false">IF(H29&lt;2,"",(G29-F29)/(H29-1))</f>
        <v>136.5</v>
      </c>
      <c r="L29" s="19" t="n">
        <f aca="false">IF(OR(K29="",K29=0),"",I29/K29)</f>
        <v>1.80952380952381</v>
      </c>
      <c r="M29" s="20" t="n">
        <f aca="false">SUMIFS(Pedidos!$D$2:$D$7000,Pedidos!$B$2:$B$7000,A29,Pedidos!$C$2:$C$7000,"&gt;="&amp;(Parámetros!$B$4-365),Pedidos!$C$2:$C$7000,"&lt;"&amp;Parámetros!$B$4)</f>
        <v>76.58</v>
      </c>
      <c r="N29" s="7" t="str">
        <f aca="false">IF(H29=0,"Sin compras",IF(H29=1,"Una sola compra",IF(I29&gt;Parámetros!$B$5,"Perdido","Activo")))</f>
        <v>Perdido</v>
      </c>
      <c r="O29" s="21" t="str">
        <f aca="false">IF(N29&lt;&gt;"Activo","",1/(1+EXP(-(Parámetros!$B$10+Parámetros!$B$11*I29+Parámetros!$B$12*J29))))</f>
        <v/>
      </c>
      <c r="P29" s="7" t="str">
        <f aca="false">IF(O29="","",IF(O29&gt;=Parámetros!$B$7,"Alto",IF(O29&gt;=Parámetros!$B$8,"Medio","Bajo")))</f>
        <v/>
      </c>
      <c r="Q29" s="7" t="str">
        <f aca="false">IF(AND(N29="Activo",L29&lt;&gt;""),IF(L29&gt;Parámetros!$B$6,"Se está retrasando",""),"")</f>
        <v/>
      </c>
    </row>
    <row r="30" customFormat="false" ht="15" hidden="false" customHeight="false" outlineLevel="0" collapsed="false">
      <c r="A30" s="13" t="s">
        <v>810</v>
      </c>
      <c r="B30" s="13" t="s">
        <v>8981</v>
      </c>
      <c r="C30" s="13" t="s">
        <v>8982</v>
      </c>
      <c r="D30" s="13" t="s">
        <v>8994</v>
      </c>
      <c r="E30" s="13" t="s">
        <v>8988</v>
      </c>
      <c r="F30" s="16" t="n">
        <f aca="false">_xlfn.MINIFS(Pedidos!$C$2:$C$7000,Pedidos!$B$2:$B$7000,A30,Pedidos!$C$2:$C$7000,"&lt;"&amp;Parámetros!$B$4)</f>
        <v>45657</v>
      </c>
      <c r="G30" s="16" t="n">
        <f aca="false">_xlfn.MAXIFS(Pedidos!$C$2:$C$7000,Pedidos!$B$2:$B$7000,A30,Pedidos!$C$2:$C$7000,"&lt;"&amp;Parámetros!$B$4)</f>
        <v>45657</v>
      </c>
      <c r="H30" s="17" t="n">
        <f aca="false">COUNTIFS(Pedidos!$B$2:$B$7000,A30,Pedidos!$C$2:$C$7000,"&lt;"&amp;Parámetros!$B$4)</f>
        <v>1</v>
      </c>
      <c r="I30" s="7" t="n">
        <f aca="false">IF(H30=0,"",Parámetros!$B$4-G30)</f>
        <v>639</v>
      </c>
      <c r="J30" s="17" t="n">
        <f aca="false">COUNTIFS(Pedidos!$B$2:$B$7000,A30,Pedidos!$C$2:$C$7000,"&gt;="&amp;(Parámetros!$B$4-180),Pedidos!$C$2:$C$7000,"&lt;"&amp;Parámetros!$B$4)</f>
        <v>0</v>
      </c>
      <c r="K30" s="18" t="str">
        <f aca="false">IF(H30&lt;2,"",(G30-F30)/(H30-1))</f>
        <v/>
      </c>
      <c r="L30" s="19" t="str">
        <f aca="false">IF(OR(K30="",K30=0),"",I30/K30)</f>
        <v/>
      </c>
      <c r="M30" s="20" t="n">
        <f aca="false">SUMIFS(Pedidos!$D$2:$D$7000,Pedidos!$B$2:$B$7000,A30,Pedidos!$C$2:$C$7000,"&gt;="&amp;(Parámetros!$B$4-365),Pedidos!$C$2:$C$7000,"&lt;"&amp;Parámetros!$B$4)</f>
        <v>0</v>
      </c>
      <c r="N30" s="7" t="str">
        <f aca="false">IF(H30=0,"Sin compras",IF(H30=1,"Una sola compra",IF(I30&gt;Parámetros!$B$5,"Perdido","Activo")))</f>
        <v>Una sola compra</v>
      </c>
      <c r="O30" s="21" t="str">
        <f aca="false">IF(N30&lt;&gt;"Activo","",1/(1+EXP(-(Parámetros!$B$10+Parámetros!$B$11*I30+Parámetros!$B$12*J30))))</f>
        <v/>
      </c>
      <c r="P30" s="7" t="str">
        <f aca="false">IF(O30="","",IF(O30&gt;=Parámetros!$B$7,"Alto",IF(O30&gt;=Parámetros!$B$8,"Medio","Bajo")))</f>
        <v/>
      </c>
      <c r="Q30" s="7" t="str">
        <f aca="false">IF(AND(N30="Activo",L30&lt;&gt;""),IF(L30&gt;Parámetros!$B$6,"Se está retrasando",""),"")</f>
        <v/>
      </c>
    </row>
    <row r="31" customFormat="false" ht="15" hidden="false" customHeight="false" outlineLevel="0" collapsed="false">
      <c r="A31" s="13" t="s">
        <v>3404</v>
      </c>
      <c r="B31" s="13" t="s">
        <v>8981</v>
      </c>
      <c r="C31" s="13" t="s">
        <v>8982</v>
      </c>
      <c r="D31" s="13" t="s">
        <v>8994</v>
      </c>
      <c r="E31" s="13" t="s">
        <v>8988</v>
      </c>
      <c r="F31" s="16" t="n">
        <f aca="false">_xlfn.MINIFS(Pedidos!$C$2:$C$7000,Pedidos!$B$2:$B$7000,A31,Pedidos!$C$2:$C$7000,"&lt;"&amp;Parámetros!$B$4)</f>
        <v>45862</v>
      </c>
      <c r="G31" s="16" t="n">
        <f aca="false">_xlfn.MAXIFS(Pedidos!$C$2:$C$7000,Pedidos!$B$2:$B$7000,A31,Pedidos!$C$2:$C$7000,"&lt;"&amp;Parámetros!$B$4)</f>
        <v>45862</v>
      </c>
      <c r="H31" s="17" t="n">
        <f aca="false">COUNTIFS(Pedidos!$B$2:$B$7000,A31,Pedidos!$C$2:$C$7000,"&lt;"&amp;Parámetros!$B$4)</f>
        <v>1</v>
      </c>
      <c r="I31" s="7" t="n">
        <f aca="false">IF(H31=0,"",Parámetros!$B$4-G31)</f>
        <v>434</v>
      </c>
      <c r="J31" s="17" t="n">
        <f aca="false">COUNTIFS(Pedidos!$B$2:$B$7000,A31,Pedidos!$C$2:$C$7000,"&gt;="&amp;(Parámetros!$B$4-180),Pedidos!$C$2:$C$7000,"&lt;"&amp;Parámetros!$B$4)</f>
        <v>0</v>
      </c>
      <c r="K31" s="18" t="str">
        <f aca="false">IF(H31&lt;2,"",(G31-F31)/(H31-1))</f>
        <v/>
      </c>
      <c r="L31" s="19" t="str">
        <f aca="false">IF(OR(K31="",K31=0),"",I31/K31)</f>
        <v/>
      </c>
      <c r="M31" s="20" t="n">
        <f aca="false">SUMIFS(Pedidos!$D$2:$D$7000,Pedidos!$B$2:$B$7000,A31,Pedidos!$C$2:$C$7000,"&gt;="&amp;(Parámetros!$B$4-365),Pedidos!$C$2:$C$7000,"&lt;"&amp;Parámetros!$B$4)</f>
        <v>0</v>
      </c>
      <c r="N31" s="7" t="str">
        <f aca="false">IF(H31=0,"Sin compras",IF(H31=1,"Una sola compra",IF(I31&gt;Parámetros!$B$5,"Perdido","Activo")))</f>
        <v>Una sola compra</v>
      </c>
      <c r="O31" s="21" t="str">
        <f aca="false">IF(N31&lt;&gt;"Activo","",1/(1+EXP(-(Parámetros!$B$10+Parámetros!$B$11*I31+Parámetros!$B$12*J31))))</f>
        <v/>
      </c>
      <c r="P31" s="7" t="str">
        <f aca="false">IF(O31="","",IF(O31&gt;=Parámetros!$B$7,"Alto",IF(O31&gt;=Parámetros!$B$8,"Medio","Bajo")))</f>
        <v/>
      </c>
      <c r="Q31" s="7" t="str">
        <f aca="false">IF(AND(N31="Activo",L31&lt;&gt;""),IF(L31&gt;Parámetros!$B$6,"Se está retrasando",""),"")</f>
        <v/>
      </c>
    </row>
    <row r="32" customFormat="false" ht="15" hidden="false" customHeight="false" outlineLevel="0" collapsed="false">
      <c r="A32" s="13" t="s">
        <v>8827</v>
      </c>
      <c r="B32" s="13" t="s">
        <v>8989</v>
      </c>
      <c r="C32" s="13" t="s">
        <v>8982</v>
      </c>
      <c r="D32" s="13" t="s">
        <v>9002</v>
      </c>
      <c r="E32" s="13" t="s">
        <v>8988</v>
      </c>
      <c r="F32" s="16" t="n">
        <f aca="false">_xlfn.MINIFS(Pedidos!$C$2:$C$7000,Pedidos!$B$2:$B$7000,A32,Pedidos!$C$2:$C$7000,"&lt;"&amp;Parámetros!$B$4)</f>
        <v>46285</v>
      </c>
      <c r="G32" s="16" t="n">
        <f aca="false">_xlfn.MAXIFS(Pedidos!$C$2:$C$7000,Pedidos!$B$2:$B$7000,A32,Pedidos!$C$2:$C$7000,"&lt;"&amp;Parámetros!$B$4)</f>
        <v>46285</v>
      </c>
      <c r="H32" s="17" t="n">
        <f aca="false">COUNTIFS(Pedidos!$B$2:$B$7000,A32,Pedidos!$C$2:$C$7000,"&lt;"&amp;Parámetros!$B$4)</f>
        <v>1</v>
      </c>
      <c r="I32" s="7" t="n">
        <f aca="false">IF(H32=0,"",Parámetros!$B$4-G32)</f>
        <v>11</v>
      </c>
      <c r="J32" s="17" t="n">
        <f aca="false">COUNTIFS(Pedidos!$B$2:$B$7000,A32,Pedidos!$C$2:$C$7000,"&gt;="&amp;(Parámetros!$B$4-180),Pedidos!$C$2:$C$7000,"&lt;"&amp;Parámetros!$B$4)</f>
        <v>1</v>
      </c>
      <c r="K32" s="18" t="str">
        <f aca="false">IF(H32&lt;2,"",(G32-F32)/(H32-1))</f>
        <v/>
      </c>
      <c r="L32" s="19" t="str">
        <f aca="false">IF(OR(K32="",K32=0),"",I32/K32)</f>
        <v/>
      </c>
      <c r="M32" s="20" t="n">
        <f aca="false">SUMIFS(Pedidos!$D$2:$D$7000,Pedidos!$B$2:$B$7000,A32,Pedidos!$C$2:$C$7000,"&gt;="&amp;(Parámetros!$B$4-365),Pedidos!$C$2:$C$7000,"&lt;"&amp;Parámetros!$B$4)</f>
        <v>30.77</v>
      </c>
      <c r="N32" s="7" t="str">
        <f aca="false">IF(H32=0,"Sin compras",IF(H32=1,"Una sola compra",IF(I32&gt;Parámetros!$B$5,"Perdido","Activo")))</f>
        <v>Una sola compra</v>
      </c>
      <c r="O32" s="21" t="str">
        <f aca="false">IF(N32&lt;&gt;"Activo","",1/(1+EXP(-(Parámetros!$B$10+Parámetros!$B$11*I32+Parámetros!$B$12*J32))))</f>
        <v/>
      </c>
      <c r="P32" s="7" t="str">
        <f aca="false">IF(O32="","",IF(O32&gt;=Parámetros!$B$7,"Alto",IF(O32&gt;=Parámetros!$B$8,"Medio","Bajo")))</f>
        <v/>
      </c>
      <c r="Q32" s="7" t="str">
        <f aca="false">IF(AND(N32="Activo",L32&lt;&gt;""),IF(L32&gt;Parámetros!$B$6,"Se está retrasando",""),"")</f>
        <v/>
      </c>
    </row>
    <row r="33" customFormat="false" ht="15" hidden="false" customHeight="false" outlineLevel="0" collapsed="false">
      <c r="A33" s="13" t="s">
        <v>1302</v>
      </c>
      <c r="B33" s="13" t="s">
        <v>8996</v>
      </c>
      <c r="C33" s="13" t="s">
        <v>8982</v>
      </c>
      <c r="D33" s="13" t="s">
        <v>9006</v>
      </c>
      <c r="E33" s="13" t="s">
        <v>8988</v>
      </c>
      <c r="F33" s="16" t="n">
        <f aca="false">_xlfn.MINIFS(Pedidos!$C$2:$C$7000,Pedidos!$B$2:$B$7000,A33,Pedidos!$C$2:$C$7000,"&lt;"&amp;Parámetros!$B$4)</f>
        <v>45702</v>
      </c>
      <c r="G33" s="16" t="n">
        <f aca="false">_xlfn.MAXIFS(Pedidos!$C$2:$C$7000,Pedidos!$B$2:$B$7000,A33,Pedidos!$C$2:$C$7000,"&lt;"&amp;Parámetros!$B$4)</f>
        <v>45864</v>
      </c>
      <c r="H33" s="17" t="n">
        <f aca="false">COUNTIFS(Pedidos!$B$2:$B$7000,A33,Pedidos!$C$2:$C$7000,"&lt;"&amp;Parámetros!$B$4)</f>
        <v>4</v>
      </c>
      <c r="I33" s="7" t="n">
        <f aca="false">IF(H33=0,"",Parámetros!$B$4-G33)</f>
        <v>432</v>
      </c>
      <c r="J33" s="17" t="n">
        <f aca="false">COUNTIFS(Pedidos!$B$2:$B$7000,A33,Pedidos!$C$2:$C$7000,"&gt;="&amp;(Parámetros!$B$4-180),Pedidos!$C$2:$C$7000,"&lt;"&amp;Parámetros!$B$4)</f>
        <v>0</v>
      </c>
      <c r="K33" s="18" t="n">
        <f aca="false">IF(H33&lt;2,"",(G33-F33)/(H33-1))</f>
        <v>54</v>
      </c>
      <c r="L33" s="19" t="n">
        <f aca="false">IF(OR(K33="",K33=0),"",I33/K33)</f>
        <v>8</v>
      </c>
      <c r="M33" s="20" t="n">
        <f aca="false">SUMIFS(Pedidos!$D$2:$D$7000,Pedidos!$B$2:$B$7000,A33,Pedidos!$C$2:$C$7000,"&gt;="&amp;(Parámetros!$B$4-365),Pedidos!$C$2:$C$7000,"&lt;"&amp;Parámetros!$B$4)</f>
        <v>0</v>
      </c>
      <c r="N33" s="7" t="str">
        <f aca="false">IF(H33=0,"Sin compras",IF(H33=1,"Una sola compra",IF(I33&gt;Parámetros!$B$5,"Perdido","Activo")))</f>
        <v>Perdido</v>
      </c>
      <c r="O33" s="21" t="str">
        <f aca="false">IF(N33&lt;&gt;"Activo","",1/(1+EXP(-(Parámetros!$B$10+Parámetros!$B$11*I33+Parámetros!$B$12*J33))))</f>
        <v/>
      </c>
      <c r="P33" s="7" t="str">
        <f aca="false">IF(O33="","",IF(O33&gt;=Parámetros!$B$7,"Alto",IF(O33&gt;=Parámetros!$B$8,"Medio","Bajo")))</f>
        <v/>
      </c>
      <c r="Q33" s="7" t="str">
        <f aca="false">IF(AND(N33="Activo",L33&lt;&gt;""),IF(L33&gt;Parámetros!$B$6,"Se está retrasando",""),"")</f>
        <v/>
      </c>
    </row>
    <row r="34" customFormat="false" ht="15" hidden="false" customHeight="false" outlineLevel="0" collapsed="false">
      <c r="A34" s="13" t="s">
        <v>1102</v>
      </c>
      <c r="B34" s="13" t="s">
        <v>8981</v>
      </c>
      <c r="C34" s="13" t="s">
        <v>8993</v>
      </c>
      <c r="D34" s="13" t="s">
        <v>8994</v>
      </c>
      <c r="E34" s="13" t="s">
        <v>8988</v>
      </c>
      <c r="F34" s="16" t="n">
        <f aca="false">_xlfn.MINIFS(Pedidos!$C$2:$C$7000,Pedidos!$B$2:$B$7000,A34,Pedidos!$C$2:$C$7000,"&lt;"&amp;Parámetros!$B$4)</f>
        <v>45684</v>
      </c>
      <c r="G34" s="16" t="n">
        <f aca="false">_xlfn.MAXIFS(Pedidos!$C$2:$C$7000,Pedidos!$B$2:$B$7000,A34,Pedidos!$C$2:$C$7000,"&lt;"&amp;Parámetros!$B$4)</f>
        <v>45784</v>
      </c>
      <c r="H34" s="17" t="n">
        <f aca="false">COUNTIFS(Pedidos!$B$2:$B$7000,A34,Pedidos!$C$2:$C$7000,"&lt;"&amp;Parámetros!$B$4)</f>
        <v>2</v>
      </c>
      <c r="I34" s="7" t="n">
        <f aca="false">IF(H34=0,"",Parámetros!$B$4-G34)</f>
        <v>512</v>
      </c>
      <c r="J34" s="17" t="n">
        <f aca="false">COUNTIFS(Pedidos!$B$2:$B$7000,A34,Pedidos!$C$2:$C$7000,"&gt;="&amp;(Parámetros!$B$4-180),Pedidos!$C$2:$C$7000,"&lt;"&amp;Parámetros!$B$4)</f>
        <v>0</v>
      </c>
      <c r="K34" s="18" t="n">
        <f aca="false">IF(H34&lt;2,"",(G34-F34)/(H34-1))</f>
        <v>100</v>
      </c>
      <c r="L34" s="19" t="n">
        <f aca="false">IF(OR(K34="",K34=0),"",I34/K34)</f>
        <v>5.12</v>
      </c>
      <c r="M34" s="20" t="n">
        <f aca="false">SUMIFS(Pedidos!$D$2:$D$7000,Pedidos!$B$2:$B$7000,A34,Pedidos!$C$2:$C$7000,"&gt;="&amp;(Parámetros!$B$4-365),Pedidos!$C$2:$C$7000,"&lt;"&amp;Parámetros!$B$4)</f>
        <v>0</v>
      </c>
      <c r="N34" s="7" t="str">
        <f aca="false">IF(H34=0,"Sin compras",IF(H34=1,"Una sola compra",IF(I34&gt;Parámetros!$B$5,"Perdido","Activo")))</f>
        <v>Perdido</v>
      </c>
      <c r="O34" s="21" t="str">
        <f aca="false">IF(N34&lt;&gt;"Activo","",1/(1+EXP(-(Parámetros!$B$10+Parámetros!$B$11*I34+Parámetros!$B$12*J34))))</f>
        <v/>
      </c>
      <c r="P34" s="7" t="str">
        <f aca="false">IF(O34="","",IF(O34&gt;=Parámetros!$B$7,"Alto",IF(O34&gt;=Parámetros!$B$8,"Medio","Bajo")))</f>
        <v/>
      </c>
      <c r="Q34" s="7" t="str">
        <f aca="false">IF(AND(N34="Activo",L34&lt;&gt;""),IF(L34&gt;Parámetros!$B$6,"Se está retrasando",""),"")</f>
        <v/>
      </c>
    </row>
    <row r="35" customFormat="false" ht="15" hidden="false" customHeight="false" outlineLevel="0" collapsed="false">
      <c r="A35" s="13" t="s">
        <v>7349</v>
      </c>
      <c r="B35" s="13" t="s">
        <v>8995</v>
      </c>
      <c r="C35" s="13" t="s">
        <v>8993</v>
      </c>
      <c r="D35" s="13" t="s">
        <v>8987</v>
      </c>
      <c r="E35" s="13" t="s">
        <v>8988</v>
      </c>
      <c r="F35" s="16" t="n">
        <f aca="false">_xlfn.MINIFS(Pedidos!$C$2:$C$7000,Pedidos!$B$2:$B$7000,A35,Pedidos!$C$2:$C$7000,"&lt;"&amp;Parámetros!$B$4)</f>
        <v>46164</v>
      </c>
      <c r="G35" s="16" t="n">
        <f aca="false">_xlfn.MAXIFS(Pedidos!$C$2:$C$7000,Pedidos!$B$2:$B$7000,A35,Pedidos!$C$2:$C$7000,"&lt;"&amp;Parámetros!$B$4)</f>
        <v>46283</v>
      </c>
      <c r="H35" s="17" t="n">
        <f aca="false">COUNTIFS(Pedidos!$B$2:$B$7000,A35,Pedidos!$C$2:$C$7000,"&lt;"&amp;Parámetros!$B$4)</f>
        <v>2</v>
      </c>
      <c r="I35" s="7" t="n">
        <f aca="false">IF(H35=0,"",Parámetros!$B$4-G35)</f>
        <v>13</v>
      </c>
      <c r="J35" s="17" t="n">
        <f aca="false">COUNTIFS(Pedidos!$B$2:$B$7000,A35,Pedidos!$C$2:$C$7000,"&gt;="&amp;(Parámetros!$B$4-180),Pedidos!$C$2:$C$7000,"&lt;"&amp;Parámetros!$B$4)</f>
        <v>2</v>
      </c>
      <c r="K35" s="18" t="n">
        <f aca="false">IF(H35&lt;2,"",(G35-F35)/(H35-1))</f>
        <v>119</v>
      </c>
      <c r="L35" s="19" t="n">
        <f aca="false">IF(OR(K35="",K35=0),"",I35/K35)</f>
        <v>0.109243697478992</v>
      </c>
      <c r="M35" s="20" t="n">
        <f aca="false">SUMIFS(Pedidos!$D$2:$D$7000,Pedidos!$B$2:$B$7000,A35,Pedidos!$C$2:$C$7000,"&gt;="&amp;(Parámetros!$B$4-365),Pedidos!$C$2:$C$7000,"&lt;"&amp;Parámetros!$B$4)</f>
        <v>101.41</v>
      </c>
      <c r="N35" s="7" t="str">
        <f aca="false">IF(H35=0,"Sin compras",IF(H35=1,"Una sola compra",IF(I35&gt;Parámetros!$B$5,"Perdido","Activo")))</f>
        <v>Activo</v>
      </c>
      <c r="O35" s="21" t="n">
        <f aca="false">IF(N35&lt;&gt;"Activo","",1/(1+EXP(-(Parámetros!$B$10+Parámetros!$B$11*I35+Parámetros!$B$12*J35))))</f>
        <v>0.279730259806517</v>
      </c>
      <c r="P35" s="7" t="str">
        <f aca="false">IF(O35="","",IF(O35&gt;=Parámetros!$B$7,"Alto",IF(O35&gt;=Parámetros!$B$8,"Medio","Bajo")))</f>
        <v>Bajo</v>
      </c>
      <c r="Q35" s="7" t="str">
        <f aca="false">IF(AND(N35="Activo",L35&lt;&gt;""),IF(L35&gt;Parámetros!$B$6,"Se está retrasando",""),"")</f>
        <v/>
      </c>
    </row>
    <row r="36" customFormat="false" ht="15" hidden="false" customHeight="false" outlineLevel="0" collapsed="false">
      <c r="A36" s="13" t="s">
        <v>78</v>
      </c>
      <c r="B36" s="13" t="s">
        <v>8989</v>
      </c>
      <c r="C36" s="13" t="s">
        <v>8982</v>
      </c>
      <c r="D36" s="13" t="s">
        <v>8994</v>
      </c>
      <c r="E36" s="13" t="s">
        <v>8988</v>
      </c>
      <c r="F36" s="16" t="n">
        <f aca="false">_xlfn.MINIFS(Pedidos!$C$2:$C$7000,Pedidos!$B$2:$B$7000,A36,Pedidos!$C$2:$C$7000,"&lt;"&amp;Parámetros!$B$4)</f>
        <v>45572</v>
      </c>
      <c r="G36" s="16" t="n">
        <f aca="false">_xlfn.MAXIFS(Pedidos!$C$2:$C$7000,Pedidos!$B$2:$B$7000,A36,Pedidos!$C$2:$C$7000,"&lt;"&amp;Parámetros!$B$4)</f>
        <v>45572</v>
      </c>
      <c r="H36" s="17" t="n">
        <f aca="false">COUNTIFS(Pedidos!$B$2:$B$7000,A36,Pedidos!$C$2:$C$7000,"&lt;"&amp;Parámetros!$B$4)</f>
        <v>1</v>
      </c>
      <c r="I36" s="7" t="n">
        <f aca="false">IF(H36=0,"",Parámetros!$B$4-G36)</f>
        <v>724</v>
      </c>
      <c r="J36" s="17" t="n">
        <f aca="false">COUNTIFS(Pedidos!$B$2:$B$7000,A36,Pedidos!$C$2:$C$7000,"&gt;="&amp;(Parámetros!$B$4-180),Pedidos!$C$2:$C$7000,"&lt;"&amp;Parámetros!$B$4)</f>
        <v>0</v>
      </c>
      <c r="K36" s="18" t="str">
        <f aca="false">IF(H36&lt;2,"",(G36-F36)/(H36-1))</f>
        <v/>
      </c>
      <c r="L36" s="19" t="str">
        <f aca="false">IF(OR(K36="",K36=0),"",I36/K36)</f>
        <v/>
      </c>
      <c r="M36" s="20" t="n">
        <f aca="false">SUMIFS(Pedidos!$D$2:$D$7000,Pedidos!$B$2:$B$7000,A36,Pedidos!$C$2:$C$7000,"&gt;="&amp;(Parámetros!$B$4-365),Pedidos!$C$2:$C$7000,"&lt;"&amp;Parámetros!$B$4)</f>
        <v>0</v>
      </c>
      <c r="N36" s="7" t="str">
        <f aca="false">IF(H36=0,"Sin compras",IF(H36=1,"Una sola compra",IF(I36&gt;Parámetros!$B$5,"Perdido","Activo")))</f>
        <v>Una sola compra</v>
      </c>
      <c r="O36" s="21" t="str">
        <f aca="false">IF(N36&lt;&gt;"Activo","",1/(1+EXP(-(Parámetros!$B$10+Parámetros!$B$11*I36+Parámetros!$B$12*J36))))</f>
        <v/>
      </c>
      <c r="P36" s="7" t="str">
        <f aca="false">IF(O36="","",IF(O36&gt;=Parámetros!$B$7,"Alto",IF(O36&gt;=Parámetros!$B$8,"Medio","Bajo")))</f>
        <v/>
      </c>
      <c r="Q36" s="7" t="str">
        <f aca="false">IF(AND(N36="Activo",L36&lt;&gt;""),IF(L36&gt;Parámetros!$B$6,"Se está retrasando",""),"")</f>
        <v/>
      </c>
    </row>
    <row r="37" customFormat="false" ht="15" hidden="false" customHeight="false" outlineLevel="0" collapsed="false">
      <c r="A37" s="13" t="s">
        <v>3634</v>
      </c>
      <c r="B37" s="13" t="s">
        <v>8996</v>
      </c>
      <c r="C37" s="13" t="s">
        <v>8982</v>
      </c>
      <c r="D37" s="13" t="s">
        <v>8999</v>
      </c>
      <c r="E37" s="13" t="s">
        <v>8988</v>
      </c>
      <c r="F37" s="16" t="n">
        <f aca="false">_xlfn.MINIFS(Pedidos!$C$2:$C$7000,Pedidos!$B$2:$B$7000,A37,Pedidos!$C$2:$C$7000,"&lt;"&amp;Parámetros!$B$4)</f>
        <v>45878</v>
      </c>
      <c r="G37" s="16" t="n">
        <f aca="false">_xlfn.MAXIFS(Pedidos!$C$2:$C$7000,Pedidos!$B$2:$B$7000,A37,Pedidos!$C$2:$C$7000,"&lt;"&amp;Parámetros!$B$4)</f>
        <v>46293</v>
      </c>
      <c r="H37" s="17" t="n">
        <f aca="false">COUNTIFS(Pedidos!$B$2:$B$7000,A37,Pedidos!$C$2:$C$7000,"&lt;"&amp;Parámetros!$B$4)</f>
        <v>14</v>
      </c>
      <c r="I37" s="7" t="n">
        <f aca="false">IF(H37=0,"",Parámetros!$B$4-G37)</f>
        <v>3</v>
      </c>
      <c r="J37" s="17" t="n">
        <f aca="false">COUNTIFS(Pedidos!$B$2:$B$7000,A37,Pedidos!$C$2:$C$7000,"&gt;="&amp;(Parámetros!$B$4-180),Pedidos!$C$2:$C$7000,"&lt;"&amp;Parámetros!$B$4)</f>
        <v>6</v>
      </c>
      <c r="K37" s="18" t="n">
        <f aca="false">IF(H37&lt;2,"",(G37-F37)/(H37-1))</f>
        <v>31.9230769230769</v>
      </c>
      <c r="L37" s="19" t="n">
        <f aca="false">IF(OR(K37="",K37=0),"",I37/K37)</f>
        <v>0.0939759036144578</v>
      </c>
      <c r="M37" s="20" t="n">
        <f aca="false">SUMIFS(Pedidos!$D$2:$D$7000,Pedidos!$B$2:$B$7000,A37,Pedidos!$C$2:$C$7000,"&gt;="&amp;(Parámetros!$B$4-365),Pedidos!$C$2:$C$7000,"&lt;"&amp;Parámetros!$B$4)</f>
        <v>515.35</v>
      </c>
      <c r="N37" s="7" t="str">
        <f aca="false">IF(H37=0,"Sin compras",IF(H37=1,"Una sola compra",IF(I37&gt;Parámetros!$B$5,"Perdido","Activo")))</f>
        <v>Activo</v>
      </c>
      <c r="O37" s="21" t="n">
        <f aca="false">IF(N37&lt;&gt;"Activo","",1/(1+EXP(-(Parámetros!$B$10+Parámetros!$B$11*I37+Parámetros!$B$12*J37))))</f>
        <v>0.00935356630312019</v>
      </c>
      <c r="P37" s="7" t="str">
        <f aca="false">IF(O37="","",IF(O37&gt;=Parámetros!$B$7,"Alto",IF(O37&gt;=Parámetros!$B$8,"Medio","Bajo")))</f>
        <v>Bajo</v>
      </c>
      <c r="Q37" s="7" t="str">
        <f aca="false">IF(AND(N37="Activo",L37&lt;&gt;""),IF(L37&gt;Parámetros!$B$6,"Se está retrasando",""),"")</f>
        <v/>
      </c>
    </row>
    <row r="38" customFormat="false" ht="15" hidden="false" customHeight="false" outlineLevel="0" collapsed="false">
      <c r="A38" s="13" t="s">
        <v>2686</v>
      </c>
      <c r="B38" s="13" t="s">
        <v>8995</v>
      </c>
      <c r="C38" s="13" t="s">
        <v>8982</v>
      </c>
      <c r="D38" s="13" t="s">
        <v>8983</v>
      </c>
      <c r="E38" s="13" t="s">
        <v>8988</v>
      </c>
      <c r="F38" s="16" t="n">
        <f aca="false">_xlfn.MINIFS(Pedidos!$C$2:$C$7000,Pedidos!$B$2:$B$7000,A38,Pedidos!$C$2:$C$7000,"&lt;"&amp;Parámetros!$B$4)</f>
        <v>45808</v>
      </c>
      <c r="G38" s="16" t="n">
        <f aca="false">_xlfn.MAXIFS(Pedidos!$C$2:$C$7000,Pedidos!$B$2:$B$7000,A38,Pedidos!$C$2:$C$7000,"&lt;"&amp;Parámetros!$B$4)</f>
        <v>46033</v>
      </c>
      <c r="H38" s="17" t="n">
        <f aca="false">COUNTIFS(Pedidos!$B$2:$B$7000,A38,Pedidos!$C$2:$C$7000,"&lt;"&amp;Parámetros!$B$4)</f>
        <v>2</v>
      </c>
      <c r="I38" s="7" t="n">
        <f aca="false">IF(H38=0,"",Parámetros!$B$4-G38)</f>
        <v>263</v>
      </c>
      <c r="J38" s="17" t="n">
        <f aca="false">COUNTIFS(Pedidos!$B$2:$B$7000,A38,Pedidos!$C$2:$C$7000,"&gt;="&amp;(Parámetros!$B$4-180),Pedidos!$C$2:$C$7000,"&lt;"&amp;Parámetros!$B$4)</f>
        <v>0</v>
      </c>
      <c r="K38" s="18" t="n">
        <f aca="false">IF(H38&lt;2,"",(G38-F38)/(H38-1))</f>
        <v>225</v>
      </c>
      <c r="L38" s="19" t="n">
        <f aca="false">IF(OR(K38="",K38=0),"",I38/K38)</f>
        <v>1.16888888888889</v>
      </c>
      <c r="M38" s="20" t="n">
        <f aca="false">SUMIFS(Pedidos!$D$2:$D$7000,Pedidos!$B$2:$B$7000,A38,Pedidos!$C$2:$C$7000,"&gt;="&amp;(Parámetros!$B$4-365),Pedidos!$C$2:$C$7000,"&lt;"&amp;Parámetros!$B$4)</f>
        <v>40.16</v>
      </c>
      <c r="N38" s="7" t="str">
        <f aca="false">IF(H38=0,"Sin compras",IF(H38=1,"Una sola compra",IF(I38&gt;Parámetros!$B$5,"Perdido","Activo")))</f>
        <v>Perdido</v>
      </c>
      <c r="O38" s="21" t="str">
        <f aca="false">IF(N38&lt;&gt;"Activo","",1/(1+EXP(-(Parámetros!$B$10+Parámetros!$B$11*I38+Parámetros!$B$12*J38))))</f>
        <v/>
      </c>
      <c r="P38" s="7" t="str">
        <f aca="false">IF(O38="","",IF(O38&gt;=Parámetros!$B$7,"Alto",IF(O38&gt;=Parámetros!$B$8,"Medio","Bajo")))</f>
        <v/>
      </c>
      <c r="Q38" s="7" t="str">
        <f aca="false">IF(AND(N38="Activo",L38&lt;&gt;""),IF(L38&gt;Parámetros!$B$6,"Se está retrasando",""),"")</f>
        <v/>
      </c>
    </row>
    <row r="39" customFormat="false" ht="15" hidden="false" customHeight="false" outlineLevel="0" collapsed="false">
      <c r="A39" s="13" t="s">
        <v>1860</v>
      </c>
      <c r="B39" s="13" t="s">
        <v>8995</v>
      </c>
      <c r="C39" s="13" t="s">
        <v>8993</v>
      </c>
      <c r="D39" s="13" t="s">
        <v>8994</v>
      </c>
      <c r="E39" s="13" t="s">
        <v>8984</v>
      </c>
      <c r="F39" s="16" t="n">
        <f aca="false">_xlfn.MINIFS(Pedidos!$C$2:$C$7000,Pedidos!$B$2:$B$7000,A39,Pedidos!$C$2:$C$7000,"&lt;"&amp;Parámetros!$B$4)</f>
        <v>45745</v>
      </c>
      <c r="G39" s="16" t="n">
        <f aca="false">_xlfn.MAXIFS(Pedidos!$C$2:$C$7000,Pedidos!$B$2:$B$7000,A39,Pedidos!$C$2:$C$7000,"&lt;"&amp;Parámetros!$B$4)</f>
        <v>45745</v>
      </c>
      <c r="H39" s="17" t="n">
        <f aca="false">COUNTIFS(Pedidos!$B$2:$B$7000,A39,Pedidos!$C$2:$C$7000,"&lt;"&amp;Parámetros!$B$4)</f>
        <v>1</v>
      </c>
      <c r="I39" s="7" t="n">
        <f aca="false">IF(H39=0,"",Parámetros!$B$4-G39)</f>
        <v>551</v>
      </c>
      <c r="J39" s="17" t="n">
        <f aca="false">COUNTIFS(Pedidos!$B$2:$B$7000,A39,Pedidos!$C$2:$C$7000,"&gt;="&amp;(Parámetros!$B$4-180),Pedidos!$C$2:$C$7000,"&lt;"&amp;Parámetros!$B$4)</f>
        <v>0</v>
      </c>
      <c r="K39" s="18" t="str">
        <f aca="false">IF(H39&lt;2,"",(G39-F39)/(H39-1))</f>
        <v/>
      </c>
      <c r="L39" s="19" t="str">
        <f aca="false">IF(OR(K39="",K39=0),"",I39/K39)</f>
        <v/>
      </c>
      <c r="M39" s="20" t="n">
        <f aca="false">SUMIFS(Pedidos!$D$2:$D$7000,Pedidos!$B$2:$B$7000,A39,Pedidos!$C$2:$C$7000,"&gt;="&amp;(Parámetros!$B$4-365),Pedidos!$C$2:$C$7000,"&lt;"&amp;Parámetros!$B$4)</f>
        <v>0</v>
      </c>
      <c r="N39" s="7" t="str">
        <f aca="false">IF(H39=0,"Sin compras",IF(H39=1,"Una sola compra",IF(I39&gt;Parámetros!$B$5,"Perdido","Activo")))</f>
        <v>Una sola compra</v>
      </c>
      <c r="O39" s="21" t="str">
        <f aca="false">IF(N39&lt;&gt;"Activo","",1/(1+EXP(-(Parámetros!$B$10+Parámetros!$B$11*I39+Parámetros!$B$12*J39))))</f>
        <v/>
      </c>
      <c r="P39" s="7" t="str">
        <f aca="false">IF(O39="","",IF(O39&gt;=Parámetros!$B$7,"Alto",IF(O39&gt;=Parámetros!$B$8,"Medio","Bajo")))</f>
        <v/>
      </c>
      <c r="Q39" s="7" t="str">
        <f aca="false">IF(AND(N39="Activo",L39&lt;&gt;""),IF(L39&gt;Parámetros!$B$6,"Se está retrasando",""),"")</f>
        <v/>
      </c>
    </row>
    <row r="40" customFormat="false" ht="15" hidden="false" customHeight="false" outlineLevel="0" collapsed="false">
      <c r="A40" s="13" t="s">
        <v>5441</v>
      </c>
      <c r="B40" s="13" t="s">
        <v>8981</v>
      </c>
      <c r="C40" s="13" t="s">
        <v>8986</v>
      </c>
      <c r="D40" s="13" t="s">
        <v>8999</v>
      </c>
      <c r="E40" s="13" t="s">
        <v>8988</v>
      </c>
      <c r="F40" s="16" t="n">
        <f aca="false">_xlfn.MINIFS(Pedidos!$C$2:$C$7000,Pedidos!$B$2:$B$7000,A40,Pedidos!$C$2:$C$7000,"&lt;"&amp;Parámetros!$B$4)</f>
        <v>46012</v>
      </c>
      <c r="G40" s="16" t="n">
        <f aca="false">_xlfn.MAXIFS(Pedidos!$C$2:$C$7000,Pedidos!$B$2:$B$7000,A40,Pedidos!$C$2:$C$7000,"&lt;"&amp;Parámetros!$B$4)</f>
        <v>46239</v>
      </c>
      <c r="H40" s="17" t="n">
        <f aca="false">COUNTIFS(Pedidos!$B$2:$B$7000,A40,Pedidos!$C$2:$C$7000,"&lt;"&amp;Parámetros!$B$4)</f>
        <v>5</v>
      </c>
      <c r="I40" s="7" t="n">
        <f aca="false">IF(H40=0,"",Parámetros!$B$4-G40)</f>
        <v>57</v>
      </c>
      <c r="J40" s="17" t="n">
        <f aca="false">COUNTIFS(Pedidos!$B$2:$B$7000,A40,Pedidos!$C$2:$C$7000,"&gt;="&amp;(Parámetros!$B$4-180),Pedidos!$C$2:$C$7000,"&lt;"&amp;Parámetros!$B$4)</f>
        <v>3</v>
      </c>
      <c r="K40" s="18" t="n">
        <f aca="false">IF(H40&lt;2,"",(G40-F40)/(H40-1))</f>
        <v>56.75</v>
      </c>
      <c r="L40" s="19" t="n">
        <f aca="false">IF(OR(K40="",K40=0),"",I40/K40)</f>
        <v>1.00440528634361</v>
      </c>
      <c r="M40" s="20" t="n">
        <f aca="false">SUMIFS(Pedidos!$D$2:$D$7000,Pedidos!$B$2:$B$7000,A40,Pedidos!$C$2:$C$7000,"&gt;="&amp;(Parámetros!$B$4-365),Pedidos!$C$2:$C$7000,"&lt;"&amp;Parámetros!$B$4)</f>
        <v>175.73</v>
      </c>
      <c r="N40" s="7" t="str">
        <f aca="false">IF(H40=0,"Sin compras",IF(H40=1,"Una sola compra",IF(I40&gt;Parámetros!$B$5,"Perdido","Activo")))</f>
        <v>Activo</v>
      </c>
      <c r="O40" s="21" t="n">
        <f aca="false">IF(N40&lt;&gt;"Activo","",1/(1+EXP(-(Parámetros!$B$10+Parámetros!$B$11*I40+Parámetros!$B$12*J40))))</f>
        <v>0.252655378422424</v>
      </c>
      <c r="P40" s="7" t="str">
        <f aca="false">IF(O40="","",IF(O40&gt;=Parámetros!$B$7,"Alto",IF(O40&gt;=Parámetros!$B$8,"Medio","Bajo")))</f>
        <v>Bajo</v>
      </c>
      <c r="Q40" s="7" t="str">
        <f aca="false">IF(AND(N40="Activo",L40&lt;&gt;""),IF(L40&gt;Parámetros!$B$6,"Se está retrasando",""),"")</f>
        <v/>
      </c>
    </row>
    <row r="41" customFormat="false" ht="15" hidden="false" customHeight="false" outlineLevel="0" collapsed="false">
      <c r="A41" s="13" t="s">
        <v>2164</v>
      </c>
      <c r="B41" s="13" t="s">
        <v>8989</v>
      </c>
      <c r="C41" s="13" t="s">
        <v>8993</v>
      </c>
      <c r="D41" s="13" t="s">
        <v>8994</v>
      </c>
      <c r="E41" s="13" t="s">
        <v>8988</v>
      </c>
      <c r="F41" s="16" t="n">
        <f aca="false">_xlfn.MINIFS(Pedidos!$C$2:$C$7000,Pedidos!$B$2:$B$7000,A41,Pedidos!$C$2:$C$7000,"&lt;"&amp;Parámetros!$B$4)</f>
        <v>45768</v>
      </c>
      <c r="G41" s="16" t="n">
        <f aca="false">_xlfn.MAXIFS(Pedidos!$C$2:$C$7000,Pedidos!$B$2:$B$7000,A41,Pedidos!$C$2:$C$7000,"&lt;"&amp;Parámetros!$B$4)</f>
        <v>45768</v>
      </c>
      <c r="H41" s="17" t="n">
        <f aca="false">COUNTIFS(Pedidos!$B$2:$B$7000,A41,Pedidos!$C$2:$C$7000,"&lt;"&amp;Parámetros!$B$4)</f>
        <v>1</v>
      </c>
      <c r="I41" s="7" t="n">
        <f aca="false">IF(H41=0,"",Parámetros!$B$4-G41)</f>
        <v>528</v>
      </c>
      <c r="J41" s="17" t="n">
        <f aca="false">COUNTIFS(Pedidos!$B$2:$B$7000,A41,Pedidos!$C$2:$C$7000,"&gt;="&amp;(Parámetros!$B$4-180),Pedidos!$C$2:$C$7000,"&lt;"&amp;Parámetros!$B$4)</f>
        <v>0</v>
      </c>
      <c r="K41" s="18" t="str">
        <f aca="false">IF(H41&lt;2,"",(G41-F41)/(H41-1))</f>
        <v/>
      </c>
      <c r="L41" s="19" t="str">
        <f aca="false">IF(OR(K41="",K41=0),"",I41/K41)</f>
        <v/>
      </c>
      <c r="M41" s="20" t="n">
        <f aca="false">SUMIFS(Pedidos!$D$2:$D$7000,Pedidos!$B$2:$B$7000,A41,Pedidos!$C$2:$C$7000,"&gt;="&amp;(Parámetros!$B$4-365),Pedidos!$C$2:$C$7000,"&lt;"&amp;Parámetros!$B$4)</f>
        <v>0</v>
      </c>
      <c r="N41" s="7" t="str">
        <f aca="false">IF(H41=0,"Sin compras",IF(H41=1,"Una sola compra",IF(I41&gt;Parámetros!$B$5,"Perdido","Activo")))</f>
        <v>Una sola compra</v>
      </c>
      <c r="O41" s="21" t="str">
        <f aca="false">IF(N41&lt;&gt;"Activo","",1/(1+EXP(-(Parámetros!$B$10+Parámetros!$B$11*I41+Parámetros!$B$12*J41))))</f>
        <v/>
      </c>
      <c r="P41" s="7" t="str">
        <f aca="false">IF(O41="","",IF(O41&gt;=Parámetros!$B$7,"Alto",IF(O41&gt;=Parámetros!$B$8,"Medio","Bajo")))</f>
        <v/>
      </c>
      <c r="Q41" s="7" t="str">
        <f aca="false">IF(AND(N41="Activo",L41&lt;&gt;""),IF(L41&gt;Parámetros!$B$6,"Se está retrasando",""),"")</f>
        <v/>
      </c>
    </row>
    <row r="42" customFormat="false" ht="15" hidden="false" customHeight="false" outlineLevel="0" collapsed="false">
      <c r="A42" s="13" t="s">
        <v>5616</v>
      </c>
      <c r="B42" s="13" t="s">
        <v>8995</v>
      </c>
      <c r="C42" s="13" t="s">
        <v>8993</v>
      </c>
      <c r="D42" s="13" t="s">
        <v>8987</v>
      </c>
      <c r="E42" s="13" t="s">
        <v>8988</v>
      </c>
      <c r="F42" s="16" t="n">
        <f aca="false">_xlfn.MINIFS(Pedidos!$C$2:$C$7000,Pedidos!$B$2:$B$7000,A42,Pedidos!$C$2:$C$7000,"&lt;"&amp;Parámetros!$B$4)</f>
        <v>46027</v>
      </c>
      <c r="G42" s="16" t="n">
        <f aca="false">_xlfn.MAXIFS(Pedidos!$C$2:$C$7000,Pedidos!$B$2:$B$7000,A42,Pedidos!$C$2:$C$7000,"&lt;"&amp;Parámetros!$B$4)</f>
        <v>46265</v>
      </c>
      <c r="H42" s="17" t="n">
        <f aca="false">COUNTIFS(Pedidos!$B$2:$B$7000,A42,Pedidos!$C$2:$C$7000,"&lt;"&amp;Parámetros!$B$4)</f>
        <v>2</v>
      </c>
      <c r="I42" s="7" t="n">
        <f aca="false">IF(H42=0,"",Parámetros!$B$4-G42)</f>
        <v>31</v>
      </c>
      <c r="J42" s="17" t="n">
        <f aca="false">COUNTIFS(Pedidos!$B$2:$B$7000,A42,Pedidos!$C$2:$C$7000,"&gt;="&amp;(Parámetros!$B$4-180),Pedidos!$C$2:$C$7000,"&lt;"&amp;Parámetros!$B$4)</f>
        <v>1</v>
      </c>
      <c r="K42" s="18" t="n">
        <f aca="false">IF(H42&lt;2,"",(G42-F42)/(H42-1))</f>
        <v>238</v>
      </c>
      <c r="L42" s="19" t="n">
        <f aca="false">IF(OR(K42="",K42=0),"",I42/K42)</f>
        <v>0.130252100840336</v>
      </c>
      <c r="M42" s="20" t="n">
        <f aca="false">SUMIFS(Pedidos!$D$2:$D$7000,Pedidos!$B$2:$B$7000,A42,Pedidos!$C$2:$C$7000,"&gt;="&amp;(Parámetros!$B$4-365),Pedidos!$C$2:$C$7000,"&lt;"&amp;Parámetros!$B$4)</f>
        <v>77.35</v>
      </c>
      <c r="N42" s="7" t="str">
        <f aca="false">IF(H42=0,"Sin compras",IF(H42=1,"Una sola compra",IF(I42&gt;Parámetros!$B$5,"Perdido","Activo")))</f>
        <v>Activo</v>
      </c>
      <c r="O42" s="21" t="n">
        <f aca="false">IF(N42&lt;&gt;"Activo","",1/(1+EXP(-(Parámetros!$B$10+Parámetros!$B$11*I42+Parámetros!$B$12*J42))))</f>
        <v>0.561413338743147</v>
      </c>
      <c r="P42" s="7" t="str">
        <f aca="false">IF(O42="","",IF(O42&gt;=Parámetros!$B$7,"Alto",IF(O42&gt;=Parámetros!$B$8,"Medio","Bajo")))</f>
        <v>Medio</v>
      </c>
      <c r="Q42" s="7" t="str">
        <f aca="false">IF(AND(N42="Activo",L42&lt;&gt;""),IF(L42&gt;Parámetros!$B$6,"Se está retrasando",""),"")</f>
        <v/>
      </c>
    </row>
    <row r="43" customFormat="false" ht="15" hidden="false" customHeight="false" outlineLevel="0" collapsed="false">
      <c r="A43" s="13" t="s">
        <v>5646</v>
      </c>
      <c r="B43" s="13" t="s">
        <v>8998</v>
      </c>
      <c r="C43" s="13" t="s">
        <v>8990</v>
      </c>
      <c r="D43" s="13" t="s">
        <v>8983</v>
      </c>
      <c r="E43" s="13" t="s">
        <v>8988</v>
      </c>
      <c r="F43" s="16" t="n">
        <f aca="false">_xlfn.MINIFS(Pedidos!$C$2:$C$7000,Pedidos!$B$2:$B$7000,A43,Pedidos!$C$2:$C$7000,"&lt;"&amp;Parámetros!$B$4)</f>
        <v>46029</v>
      </c>
      <c r="G43" s="16" t="n">
        <f aca="false">_xlfn.MAXIFS(Pedidos!$C$2:$C$7000,Pedidos!$B$2:$B$7000,A43,Pedidos!$C$2:$C$7000,"&lt;"&amp;Parámetros!$B$4)</f>
        <v>46029</v>
      </c>
      <c r="H43" s="17" t="n">
        <f aca="false">COUNTIFS(Pedidos!$B$2:$B$7000,A43,Pedidos!$C$2:$C$7000,"&lt;"&amp;Parámetros!$B$4)</f>
        <v>1</v>
      </c>
      <c r="I43" s="7" t="n">
        <f aca="false">IF(H43=0,"",Parámetros!$B$4-G43)</f>
        <v>267</v>
      </c>
      <c r="J43" s="17" t="n">
        <f aca="false">COUNTIFS(Pedidos!$B$2:$B$7000,A43,Pedidos!$C$2:$C$7000,"&gt;="&amp;(Parámetros!$B$4-180),Pedidos!$C$2:$C$7000,"&lt;"&amp;Parámetros!$B$4)</f>
        <v>0</v>
      </c>
      <c r="K43" s="18" t="str">
        <f aca="false">IF(H43&lt;2,"",(G43-F43)/(H43-1))</f>
        <v/>
      </c>
      <c r="L43" s="19" t="str">
        <f aca="false">IF(OR(K43="",K43=0),"",I43/K43)</f>
        <v/>
      </c>
      <c r="M43" s="20" t="n">
        <f aca="false">SUMIFS(Pedidos!$D$2:$D$7000,Pedidos!$B$2:$B$7000,A43,Pedidos!$C$2:$C$7000,"&gt;="&amp;(Parámetros!$B$4-365),Pedidos!$C$2:$C$7000,"&lt;"&amp;Parámetros!$B$4)</f>
        <v>18.1</v>
      </c>
      <c r="N43" s="7" t="str">
        <f aca="false">IF(H43=0,"Sin compras",IF(H43=1,"Una sola compra",IF(I43&gt;Parámetros!$B$5,"Perdido","Activo")))</f>
        <v>Una sola compra</v>
      </c>
      <c r="O43" s="21" t="str">
        <f aca="false">IF(N43&lt;&gt;"Activo","",1/(1+EXP(-(Parámetros!$B$10+Parámetros!$B$11*I43+Parámetros!$B$12*J43))))</f>
        <v/>
      </c>
      <c r="P43" s="7" t="str">
        <f aca="false">IF(O43="","",IF(O43&gt;=Parámetros!$B$7,"Alto",IF(O43&gt;=Parámetros!$B$8,"Medio","Bajo")))</f>
        <v/>
      </c>
      <c r="Q43" s="7" t="str">
        <f aca="false">IF(AND(N43="Activo",L43&lt;&gt;""),IF(L43&gt;Parámetros!$B$6,"Se está retrasando",""),"")</f>
        <v/>
      </c>
    </row>
    <row r="44" customFormat="false" ht="15" hidden="false" customHeight="false" outlineLevel="0" collapsed="false">
      <c r="A44" s="13" t="s">
        <v>8226</v>
      </c>
      <c r="B44" s="13" t="s">
        <v>8989</v>
      </c>
      <c r="C44" s="13" t="s">
        <v>8982</v>
      </c>
      <c r="D44" s="13" t="s">
        <v>9002</v>
      </c>
      <c r="E44" s="13" t="s">
        <v>8988</v>
      </c>
      <c r="F44" s="16" t="n">
        <f aca="false">_xlfn.MINIFS(Pedidos!$C$2:$C$7000,Pedidos!$B$2:$B$7000,A44,Pedidos!$C$2:$C$7000,"&lt;"&amp;Parámetros!$B$4)</f>
        <v>46235</v>
      </c>
      <c r="G44" s="16" t="n">
        <f aca="false">_xlfn.MAXIFS(Pedidos!$C$2:$C$7000,Pedidos!$B$2:$B$7000,A44,Pedidos!$C$2:$C$7000,"&lt;"&amp;Parámetros!$B$4)</f>
        <v>46235</v>
      </c>
      <c r="H44" s="17" t="n">
        <f aca="false">COUNTIFS(Pedidos!$B$2:$B$7000,A44,Pedidos!$C$2:$C$7000,"&lt;"&amp;Parámetros!$B$4)</f>
        <v>1</v>
      </c>
      <c r="I44" s="7" t="n">
        <f aca="false">IF(H44=0,"",Parámetros!$B$4-G44)</f>
        <v>61</v>
      </c>
      <c r="J44" s="17" t="n">
        <f aca="false">COUNTIFS(Pedidos!$B$2:$B$7000,A44,Pedidos!$C$2:$C$7000,"&gt;="&amp;(Parámetros!$B$4-180),Pedidos!$C$2:$C$7000,"&lt;"&amp;Parámetros!$B$4)</f>
        <v>1</v>
      </c>
      <c r="K44" s="18" t="str">
        <f aca="false">IF(H44&lt;2,"",(G44-F44)/(H44-1))</f>
        <v/>
      </c>
      <c r="L44" s="19" t="str">
        <f aca="false">IF(OR(K44="",K44=0),"",I44/K44)</f>
        <v/>
      </c>
      <c r="M44" s="20" t="n">
        <f aca="false">SUMIFS(Pedidos!$D$2:$D$7000,Pedidos!$B$2:$B$7000,A44,Pedidos!$C$2:$C$7000,"&gt;="&amp;(Parámetros!$B$4-365),Pedidos!$C$2:$C$7000,"&lt;"&amp;Parámetros!$B$4)</f>
        <v>52.23</v>
      </c>
      <c r="N44" s="7" t="str">
        <f aca="false">IF(H44=0,"Sin compras",IF(H44=1,"Una sola compra",IF(I44&gt;Parámetros!$B$5,"Perdido","Activo")))</f>
        <v>Una sola compra</v>
      </c>
      <c r="O44" s="21" t="str">
        <f aca="false">IF(N44&lt;&gt;"Activo","",1/(1+EXP(-(Parámetros!$B$10+Parámetros!$B$11*I44+Parámetros!$B$12*J44))))</f>
        <v/>
      </c>
      <c r="P44" s="7" t="str">
        <f aca="false">IF(O44="","",IF(O44&gt;=Parámetros!$B$7,"Alto",IF(O44&gt;=Parámetros!$B$8,"Medio","Bajo")))</f>
        <v/>
      </c>
      <c r="Q44" s="7" t="str">
        <f aca="false">IF(AND(N44="Activo",L44&lt;&gt;""),IF(L44&gt;Parámetros!$B$6,"Se está retrasando",""),"")</f>
        <v/>
      </c>
    </row>
    <row r="45" customFormat="false" ht="15" hidden="false" customHeight="false" outlineLevel="0" collapsed="false">
      <c r="A45" s="13" t="s">
        <v>5008</v>
      </c>
      <c r="B45" s="13" t="s">
        <v>8995</v>
      </c>
      <c r="C45" s="13" t="s">
        <v>8990</v>
      </c>
      <c r="D45" s="13" t="s">
        <v>8987</v>
      </c>
      <c r="E45" s="13" t="s">
        <v>8984</v>
      </c>
      <c r="F45" s="16" t="n">
        <f aca="false">_xlfn.MINIFS(Pedidos!$C$2:$C$7000,Pedidos!$B$2:$B$7000,A45,Pedidos!$C$2:$C$7000,"&lt;"&amp;Parámetros!$B$4)</f>
        <v>45981</v>
      </c>
      <c r="G45" s="16" t="n">
        <f aca="false">_xlfn.MAXIFS(Pedidos!$C$2:$C$7000,Pedidos!$B$2:$B$7000,A45,Pedidos!$C$2:$C$7000,"&lt;"&amp;Parámetros!$B$4)</f>
        <v>46263</v>
      </c>
      <c r="H45" s="17" t="n">
        <f aca="false">COUNTIFS(Pedidos!$B$2:$B$7000,A45,Pedidos!$C$2:$C$7000,"&lt;"&amp;Parámetros!$B$4)</f>
        <v>3</v>
      </c>
      <c r="I45" s="7" t="n">
        <f aca="false">IF(H45=0,"",Parámetros!$B$4-G45)</f>
        <v>33</v>
      </c>
      <c r="J45" s="17" t="n">
        <f aca="false">COUNTIFS(Pedidos!$B$2:$B$7000,A45,Pedidos!$C$2:$C$7000,"&gt;="&amp;(Parámetros!$B$4-180),Pedidos!$C$2:$C$7000,"&lt;"&amp;Parámetros!$B$4)</f>
        <v>2</v>
      </c>
      <c r="K45" s="18" t="n">
        <f aca="false">IF(H45&lt;2,"",(G45-F45)/(H45-1))</f>
        <v>141</v>
      </c>
      <c r="L45" s="19" t="n">
        <f aca="false">IF(OR(K45="",K45=0),"",I45/K45)</f>
        <v>0.234042553191489</v>
      </c>
      <c r="M45" s="20" t="n">
        <f aca="false">SUMIFS(Pedidos!$D$2:$D$7000,Pedidos!$B$2:$B$7000,A45,Pedidos!$C$2:$C$7000,"&gt;="&amp;(Parámetros!$B$4-365),Pedidos!$C$2:$C$7000,"&lt;"&amp;Parámetros!$B$4)</f>
        <v>71.32</v>
      </c>
      <c r="N45" s="7" t="str">
        <f aca="false">IF(H45=0,"Sin compras",IF(H45=1,"Una sola compra",IF(I45&gt;Parámetros!$B$5,"Perdido","Activo")))</f>
        <v>Activo</v>
      </c>
      <c r="O45" s="21" t="n">
        <f aca="false">IF(N45&lt;&gt;"Activo","",1/(1+EXP(-(Parámetros!$B$10+Parámetros!$B$11*I45+Parámetros!$B$12*J45))))</f>
        <v>0.353017868961803</v>
      </c>
      <c r="P45" s="7" t="str">
        <f aca="false">IF(O45="","",IF(O45&gt;=Parámetros!$B$7,"Alto",IF(O45&gt;=Parámetros!$B$8,"Medio","Bajo")))</f>
        <v>Bajo</v>
      </c>
      <c r="Q45" s="7" t="str">
        <f aca="false">IF(AND(N45="Activo",L45&lt;&gt;""),IF(L45&gt;Parámetros!$B$6,"Se está retrasando",""),"")</f>
        <v/>
      </c>
    </row>
    <row r="46" customFormat="false" ht="15" hidden="false" customHeight="false" outlineLevel="0" collapsed="false">
      <c r="A46" s="13" t="s">
        <v>2122</v>
      </c>
      <c r="B46" s="13" t="s">
        <v>8995</v>
      </c>
      <c r="C46" s="13" t="s">
        <v>8982</v>
      </c>
      <c r="D46" s="13" t="s">
        <v>8994</v>
      </c>
      <c r="E46" s="13" t="s">
        <v>8984</v>
      </c>
      <c r="F46" s="16" t="n">
        <f aca="false">_xlfn.MINIFS(Pedidos!$C$2:$C$7000,Pedidos!$B$2:$B$7000,A46,Pedidos!$C$2:$C$7000,"&lt;"&amp;Parámetros!$B$4)</f>
        <v>45765</v>
      </c>
      <c r="G46" s="16" t="n">
        <f aca="false">_xlfn.MAXIFS(Pedidos!$C$2:$C$7000,Pedidos!$B$2:$B$7000,A46,Pedidos!$C$2:$C$7000,"&lt;"&amp;Parámetros!$B$4)</f>
        <v>45765</v>
      </c>
      <c r="H46" s="17" t="n">
        <f aca="false">COUNTIFS(Pedidos!$B$2:$B$7000,A46,Pedidos!$C$2:$C$7000,"&lt;"&amp;Parámetros!$B$4)</f>
        <v>1</v>
      </c>
      <c r="I46" s="7" t="n">
        <f aca="false">IF(H46=0,"",Parámetros!$B$4-G46)</f>
        <v>531</v>
      </c>
      <c r="J46" s="17" t="n">
        <f aca="false">COUNTIFS(Pedidos!$B$2:$B$7000,A46,Pedidos!$C$2:$C$7000,"&gt;="&amp;(Parámetros!$B$4-180),Pedidos!$C$2:$C$7000,"&lt;"&amp;Parámetros!$B$4)</f>
        <v>0</v>
      </c>
      <c r="K46" s="18" t="str">
        <f aca="false">IF(H46&lt;2,"",(G46-F46)/(H46-1))</f>
        <v/>
      </c>
      <c r="L46" s="19" t="str">
        <f aca="false">IF(OR(K46="",K46=0),"",I46/K46)</f>
        <v/>
      </c>
      <c r="M46" s="20" t="n">
        <f aca="false">SUMIFS(Pedidos!$D$2:$D$7000,Pedidos!$B$2:$B$7000,A46,Pedidos!$C$2:$C$7000,"&gt;="&amp;(Parámetros!$B$4-365),Pedidos!$C$2:$C$7000,"&lt;"&amp;Parámetros!$B$4)</f>
        <v>0</v>
      </c>
      <c r="N46" s="7" t="str">
        <f aca="false">IF(H46=0,"Sin compras",IF(H46=1,"Una sola compra",IF(I46&gt;Parámetros!$B$5,"Perdido","Activo")))</f>
        <v>Una sola compra</v>
      </c>
      <c r="O46" s="21" t="str">
        <f aca="false">IF(N46&lt;&gt;"Activo","",1/(1+EXP(-(Parámetros!$B$10+Parámetros!$B$11*I46+Parámetros!$B$12*J46))))</f>
        <v/>
      </c>
      <c r="P46" s="7" t="str">
        <f aca="false">IF(O46="","",IF(O46&gt;=Parámetros!$B$7,"Alto",IF(O46&gt;=Parámetros!$B$8,"Medio","Bajo")))</f>
        <v/>
      </c>
      <c r="Q46" s="7" t="str">
        <f aca="false">IF(AND(N46="Activo",L46&lt;&gt;""),IF(L46&gt;Parámetros!$B$6,"Se está retrasando",""),"")</f>
        <v/>
      </c>
    </row>
    <row r="47" customFormat="false" ht="15" hidden="false" customHeight="false" outlineLevel="0" collapsed="false">
      <c r="A47" s="13" t="s">
        <v>3548</v>
      </c>
      <c r="B47" s="13" t="s">
        <v>9007</v>
      </c>
      <c r="C47" s="13" t="s">
        <v>8990</v>
      </c>
      <c r="D47" s="13" t="s">
        <v>8994</v>
      </c>
      <c r="E47" s="13" t="s">
        <v>8984</v>
      </c>
      <c r="F47" s="16" t="n">
        <f aca="false">_xlfn.MINIFS(Pedidos!$C$2:$C$7000,Pedidos!$B$2:$B$7000,A47,Pedidos!$C$2:$C$7000,"&lt;"&amp;Parámetros!$B$4)</f>
        <v>45871</v>
      </c>
      <c r="G47" s="16" t="n">
        <f aca="false">_xlfn.MAXIFS(Pedidos!$C$2:$C$7000,Pedidos!$B$2:$B$7000,A47,Pedidos!$C$2:$C$7000,"&lt;"&amp;Parámetros!$B$4)</f>
        <v>45871</v>
      </c>
      <c r="H47" s="17" t="n">
        <f aca="false">COUNTIFS(Pedidos!$B$2:$B$7000,A47,Pedidos!$C$2:$C$7000,"&lt;"&amp;Parámetros!$B$4)</f>
        <v>1</v>
      </c>
      <c r="I47" s="7" t="n">
        <f aca="false">IF(H47=0,"",Parámetros!$B$4-G47)</f>
        <v>425</v>
      </c>
      <c r="J47" s="17" t="n">
        <f aca="false">COUNTIFS(Pedidos!$B$2:$B$7000,A47,Pedidos!$C$2:$C$7000,"&gt;="&amp;(Parámetros!$B$4-180),Pedidos!$C$2:$C$7000,"&lt;"&amp;Parámetros!$B$4)</f>
        <v>0</v>
      </c>
      <c r="K47" s="18" t="str">
        <f aca="false">IF(H47&lt;2,"",(G47-F47)/(H47-1))</f>
        <v/>
      </c>
      <c r="L47" s="19" t="str">
        <f aca="false">IF(OR(K47="",K47=0),"",I47/K47)</f>
        <v/>
      </c>
      <c r="M47" s="20" t="n">
        <f aca="false">SUMIFS(Pedidos!$D$2:$D$7000,Pedidos!$B$2:$B$7000,A47,Pedidos!$C$2:$C$7000,"&gt;="&amp;(Parámetros!$B$4-365),Pedidos!$C$2:$C$7000,"&lt;"&amp;Parámetros!$B$4)</f>
        <v>0</v>
      </c>
      <c r="N47" s="7" t="str">
        <f aca="false">IF(H47=0,"Sin compras",IF(H47=1,"Una sola compra",IF(I47&gt;Parámetros!$B$5,"Perdido","Activo")))</f>
        <v>Una sola compra</v>
      </c>
      <c r="O47" s="21" t="str">
        <f aca="false">IF(N47&lt;&gt;"Activo","",1/(1+EXP(-(Parámetros!$B$10+Parámetros!$B$11*I47+Parámetros!$B$12*J47))))</f>
        <v/>
      </c>
      <c r="P47" s="7" t="str">
        <f aca="false">IF(O47="","",IF(O47&gt;=Parámetros!$B$7,"Alto",IF(O47&gt;=Parámetros!$B$8,"Medio","Bajo")))</f>
        <v/>
      </c>
      <c r="Q47" s="7" t="str">
        <f aca="false">IF(AND(N47="Activo",L47&lt;&gt;""),IF(L47&gt;Parámetros!$B$6,"Se está retrasando",""),"")</f>
        <v/>
      </c>
    </row>
    <row r="48" customFormat="false" ht="15" hidden="false" customHeight="false" outlineLevel="0" collapsed="false">
      <c r="A48" s="13" t="s">
        <v>112</v>
      </c>
      <c r="B48" s="13" t="s">
        <v>9000</v>
      </c>
      <c r="C48" s="13" t="s">
        <v>8993</v>
      </c>
      <c r="D48" s="13" t="s">
        <v>8994</v>
      </c>
      <c r="E48" s="13" t="s">
        <v>8988</v>
      </c>
      <c r="F48" s="16" t="n">
        <f aca="false">_xlfn.MINIFS(Pedidos!$C$2:$C$7000,Pedidos!$B$2:$B$7000,A48,Pedidos!$C$2:$C$7000,"&lt;"&amp;Parámetros!$B$4)</f>
        <v>45574</v>
      </c>
      <c r="G48" s="16" t="n">
        <f aca="false">_xlfn.MAXIFS(Pedidos!$C$2:$C$7000,Pedidos!$B$2:$B$7000,A48,Pedidos!$C$2:$C$7000,"&lt;"&amp;Parámetros!$B$4)</f>
        <v>45812</v>
      </c>
      <c r="H48" s="17" t="n">
        <f aca="false">COUNTIFS(Pedidos!$B$2:$B$7000,A48,Pedidos!$C$2:$C$7000,"&lt;"&amp;Parámetros!$B$4)</f>
        <v>2</v>
      </c>
      <c r="I48" s="7" t="n">
        <f aca="false">IF(H48=0,"",Parámetros!$B$4-G48)</f>
        <v>484</v>
      </c>
      <c r="J48" s="17" t="n">
        <f aca="false">COUNTIFS(Pedidos!$B$2:$B$7000,A48,Pedidos!$C$2:$C$7000,"&gt;="&amp;(Parámetros!$B$4-180),Pedidos!$C$2:$C$7000,"&lt;"&amp;Parámetros!$B$4)</f>
        <v>0</v>
      </c>
      <c r="K48" s="18" t="n">
        <f aca="false">IF(H48&lt;2,"",(G48-F48)/(H48-1))</f>
        <v>238</v>
      </c>
      <c r="L48" s="19" t="n">
        <f aca="false">IF(OR(K48="",K48=0),"",I48/K48)</f>
        <v>2.03361344537815</v>
      </c>
      <c r="M48" s="20" t="n">
        <f aca="false">SUMIFS(Pedidos!$D$2:$D$7000,Pedidos!$B$2:$B$7000,A48,Pedidos!$C$2:$C$7000,"&gt;="&amp;(Parámetros!$B$4-365),Pedidos!$C$2:$C$7000,"&lt;"&amp;Parámetros!$B$4)</f>
        <v>0</v>
      </c>
      <c r="N48" s="7" t="str">
        <f aca="false">IF(H48=0,"Sin compras",IF(H48=1,"Una sola compra",IF(I48&gt;Parámetros!$B$5,"Perdido","Activo")))</f>
        <v>Perdido</v>
      </c>
      <c r="O48" s="21" t="str">
        <f aca="false">IF(N48&lt;&gt;"Activo","",1/(1+EXP(-(Parámetros!$B$10+Parámetros!$B$11*I48+Parámetros!$B$12*J48))))</f>
        <v/>
      </c>
      <c r="P48" s="7" t="str">
        <f aca="false">IF(O48="","",IF(O48&gt;=Parámetros!$B$7,"Alto",IF(O48&gt;=Parámetros!$B$8,"Medio","Bajo")))</f>
        <v/>
      </c>
      <c r="Q48" s="7" t="str">
        <f aca="false">IF(AND(N48="Activo",L48&lt;&gt;""),IF(L48&gt;Parámetros!$B$6,"Se está retrasando",""),"")</f>
        <v/>
      </c>
    </row>
    <row r="49" customFormat="false" ht="15" hidden="false" customHeight="false" outlineLevel="0" collapsed="false">
      <c r="A49" s="13" t="s">
        <v>5852</v>
      </c>
      <c r="B49" s="13" t="s">
        <v>8996</v>
      </c>
      <c r="C49" s="13" t="s">
        <v>8982</v>
      </c>
      <c r="D49" s="13" t="s">
        <v>8983</v>
      </c>
      <c r="E49" s="13" t="s">
        <v>8988</v>
      </c>
      <c r="F49" s="16" t="n">
        <f aca="false">_xlfn.MINIFS(Pedidos!$C$2:$C$7000,Pedidos!$B$2:$B$7000,A49,Pedidos!$C$2:$C$7000,"&lt;"&amp;Parámetros!$B$4)</f>
        <v>46044</v>
      </c>
      <c r="G49" s="16" t="n">
        <f aca="false">_xlfn.MAXIFS(Pedidos!$C$2:$C$7000,Pedidos!$B$2:$B$7000,A49,Pedidos!$C$2:$C$7000,"&lt;"&amp;Parámetros!$B$4)</f>
        <v>46044</v>
      </c>
      <c r="H49" s="17" t="n">
        <f aca="false">COUNTIFS(Pedidos!$B$2:$B$7000,A49,Pedidos!$C$2:$C$7000,"&lt;"&amp;Parámetros!$B$4)</f>
        <v>1</v>
      </c>
      <c r="I49" s="7" t="n">
        <f aca="false">IF(H49=0,"",Parámetros!$B$4-G49)</f>
        <v>252</v>
      </c>
      <c r="J49" s="17" t="n">
        <f aca="false">COUNTIFS(Pedidos!$B$2:$B$7000,A49,Pedidos!$C$2:$C$7000,"&gt;="&amp;(Parámetros!$B$4-180),Pedidos!$C$2:$C$7000,"&lt;"&amp;Parámetros!$B$4)</f>
        <v>0</v>
      </c>
      <c r="K49" s="18" t="str">
        <f aca="false">IF(H49&lt;2,"",(G49-F49)/(H49-1))</f>
        <v/>
      </c>
      <c r="L49" s="19" t="str">
        <f aca="false">IF(OR(K49="",K49=0),"",I49/K49)</f>
        <v/>
      </c>
      <c r="M49" s="20" t="n">
        <f aca="false">SUMIFS(Pedidos!$D$2:$D$7000,Pedidos!$B$2:$B$7000,A49,Pedidos!$C$2:$C$7000,"&gt;="&amp;(Parámetros!$B$4-365),Pedidos!$C$2:$C$7000,"&lt;"&amp;Parámetros!$B$4)</f>
        <v>42.96</v>
      </c>
      <c r="N49" s="7" t="str">
        <f aca="false">IF(H49=0,"Sin compras",IF(H49=1,"Una sola compra",IF(I49&gt;Parámetros!$B$5,"Perdido","Activo")))</f>
        <v>Una sola compra</v>
      </c>
      <c r="O49" s="21" t="str">
        <f aca="false">IF(N49&lt;&gt;"Activo","",1/(1+EXP(-(Parámetros!$B$10+Parámetros!$B$11*I49+Parámetros!$B$12*J49))))</f>
        <v/>
      </c>
      <c r="P49" s="7" t="str">
        <f aca="false">IF(O49="","",IF(O49&gt;=Parámetros!$B$7,"Alto",IF(O49&gt;=Parámetros!$B$8,"Medio","Bajo")))</f>
        <v/>
      </c>
      <c r="Q49" s="7" t="str">
        <f aca="false">IF(AND(N49="Activo",L49&lt;&gt;""),IF(L49&gt;Parámetros!$B$6,"Se está retrasando",""),"")</f>
        <v/>
      </c>
    </row>
    <row r="50" customFormat="false" ht="15" hidden="false" customHeight="false" outlineLevel="0" collapsed="false">
      <c r="A50" s="13" t="s">
        <v>7533</v>
      </c>
      <c r="B50" s="13" t="s">
        <v>8996</v>
      </c>
      <c r="C50" s="13" t="s">
        <v>8982</v>
      </c>
      <c r="D50" s="13" t="s">
        <v>8991</v>
      </c>
      <c r="E50" s="13" t="s">
        <v>8988</v>
      </c>
      <c r="F50" s="16" t="n">
        <f aca="false">_xlfn.MINIFS(Pedidos!$C$2:$C$7000,Pedidos!$B$2:$B$7000,A50,Pedidos!$C$2:$C$7000,"&lt;"&amp;Parámetros!$B$4)</f>
        <v>46180</v>
      </c>
      <c r="G50" s="16" t="n">
        <f aca="false">_xlfn.MAXIFS(Pedidos!$C$2:$C$7000,Pedidos!$B$2:$B$7000,A50,Pedidos!$C$2:$C$7000,"&lt;"&amp;Parámetros!$B$4)</f>
        <v>46180</v>
      </c>
      <c r="H50" s="17" t="n">
        <f aca="false">COUNTIFS(Pedidos!$B$2:$B$7000,A50,Pedidos!$C$2:$C$7000,"&lt;"&amp;Parámetros!$B$4)</f>
        <v>1</v>
      </c>
      <c r="I50" s="7" t="n">
        <f aca="false">IF(H50=0,"",Parámetros!$B$4-G50)</f>
        <v>116</v>
      </c>
      <c r="J50" s="17" t="n">
        <f aca="false">COUNTIFS(Pedidos!$B$2:$B$7000,A50,Pedidos!$C$2:$C$7000,"&gt;="&amp;(Parámetros!$B$4-180),Pedidos!$C$2:$C$7000,"&lt;"&amp;Parámetros!$B$4)</f>
        <v>1</v>
      </c>
      <c r="K50" s="18" t="str">
        <f aca="false">IF(H50&lt;2,"",(G50-F50)/(H50-1))</f>
        <v/>
      </c>
      <c r="L50" s="19" t="str">
        <f aca="false">IF(OR(K50="",K50=0),"",I50/K50)</f>
        <v/>
      </c>
      <c r="M50" s="20" t="n">
        <f aca="false">SUMIFS(Pedidos!$D$2:$D$7000,Pedidos!$B$2:$B$7000,A50,Pedidos!$C$2:$C$7000,"&gt;="&amp;(Parámetros!$B$4-365),Pedidos!$C$2:$C$7000,"&lt;"&amp;Parámetros!$B$4)</f>
        <v>40.64</v>
      </c>
      <c r="N50" s="7" t="str">
        <f aca="false">IF(H50=0,"Sin compras",IF(H50=1,"Una sola compra",IF(I50&gt;Parámetros!$B$5,"Perdido","Activo")))</f>
        <v>Una sola compra</v>
      </c>
      <c r="O50" s="21" t="str">
        <f aca="false">IF(N50&lt;&gt;"Activo","",1/(1+EXP(-(Parámetros!$B$10+Parámetros!$B$11*I50+Parámetros!$B$12*J50))))</f>
        <v/>
      </c>
      <c r="P50" s="7" t="str">
        <f aca="false">IF(O50="","",IF(O50&gt;=Parámetros!$B$7,"Alto",IF(O50&gt;=Parámetros!$B$8,"Medio","Bajo")))</f>
        <v/>
      </c>
      <c r="Q50" s="7" t="str">
        <f aca="false">IF(AND(N50="Activo",L50&lt;&gt;""),IF(L50&gt;Parámetros!$B$6,"Se está retrasando",""),"")</f>
        <v/>
      </c>
    </row>
    <row r="51" customFormat="false" ht="15" hidden="false" customHeight="false" outlineLevel="0" collapsed="false">
      <c r="A51" s="13" t="s">
        <v>2769</v>
      </c>
      <c r="B51" s="13" t="s">
        <v>9008</v>
      </c>
      <c r="C51" s="13" t="s">
        <v>8990</v>
      </c>
      <c r="D51" s="13" t="s">
        <v>8994</v>
      </c>
      <c r="E51" s="13" t="s">
        <v>8988</v>
      </c>
      <c r="F51" s="16" t="n">
        <f aca="false">_xlfn.MINIFS(Pedidos!$C$2:$C$7000,Pedidos!$B$2:$B$7000,A51,Pedidos!$C$2:$C$7000,"&lt;"&amp;Parámetros!$B$4)</f>
        <v>45815</v>
      </c>
      <c r="G51" s="16" t="n">
        <f aca="false">_xlfn.MAXIFS(Pedidos!$C$2:$C$7000,Pedidos!$B$2:$B$7000,A51,Pedidos!$C$2:$C$7000,"&lt;"&amp;Parámetros!$B$4)</f>
        <v>45815</v>
      </c>
      <c r="H51" s="17" t="n">
        <f aca="false">COUNTIFS(Pedidos!$B$2:$B$7000,A51,Pedidos!$C$2:$C$7000,"&lt;"&amp;Parámetros!$B$4)</f>
        <v>1</v>
      </c>
      <c r="I51" s="7" t="n">
        <f aca="false">IF(H51=0,"",Parámetros!$B$4-G51)</f>
        <v>481</v>
      </c>
      <c r="J51" s="17" t="n">
        <f aca="false">COUNTIFS(Pedidos!$B$2:$B$7000,A51,Pedidos!$C$2:$C$7000,"&gt;="&amp;(Parámetros!$B$4-180),Pedidos!$C$2:$C$7000,"&lt;"&amp;Parámetros!$B$4)</f>
        <v>0</v>
      </c>
      <c r="K51" s="18" t="str">
        <f aca="false">IF(H51&lt;2,"",(G51-F51)/(H51-1))</f>
        <v/>
      </c>
      <c r="L51" s="19" t="str">
        <f aca="false">IF(OR(K51="",K51=0),"",I51/K51)</f>
        <v/>
      </c>
      <c r="M51" s="20" t="n">
        <f aca="false">SUMIFS(Pedidos!$D$2:$D$7000,Pedidos!$B$2:$B$7000,A51,Pedidos!$C$2:$C$7000,"&gt;="&amp;(Parámetros!$B$4-365),Pedidos!$C$2:$C$7000,"&lt;"&amp;Parámetros!$B$4)</f>
        <v>0</v>
      </c>
      <c r="N51" s="7" t="str">
        <f aca="false">IF(H51=0,"Sin compras",IF(H51=1,"Una sola compra",IF(I51&gt;Parámetros!$B$5,"Perdido","Activo")))</f>
        <v>Una sola compra</v>
      </c>
      <c r="O51" s="21" t="str">
        <f aca="false">IF(N51&lt;&gt;"Activo","",1/(1+EXP(-(Parámetros!$B$10+Parámetros!$B$11*I51+Parámetros!$B$12*J51))))</f>
        <v/>
      </c>
      <c r="P51" s="7" t="str">
        <f aca="false">IF(O51="","",IF(O51&gt;=Parámetros!$B$7,"Alto",IF(O51&gt;=Parámetros!$B$8,"Medio","Bajo")))</f>
        <v/>
      </c>
      <c r="Q51" s="7" t="str">
        <f aca="false">IF(AND(N51="Activo",L51&lt;&gt;""),IF(L51&gt;Parámetros!$B$6,"Se está retrasando",""),"")</f>
        <v/>
      </c>
    </row>
    <row r="52" customFormat="false" ht="15" hidden="false" customHeight="false" outlineLevel="0" collapsed="false">
      <c r="A52" s="13" t="s">
        <v>4901</v>
      </c>
      <c r="B52" s="13" t="s">
        <v>8995</v>
      </c>
      <c r="C52" s="13" t="s">
        <v>8982</v>
      </c>
      <c r="D52" s="13" t="s">
        <v>8987</v>
      </c>
      <c r="E52" s="13" t="s">
        <v>8988</v>
      </c>
      <c r="F52" s="16" t="n">
        <f aca="false">_xlfn.MINIFS(Pedidos!$C$2:$C$7000,Pedidos!$B$2:$B$7000,A52,Pedidos!$C$2:$C$7000,"&lt;"&amp;Parámetros!$B$4)</f>
        <v>45972</v>
      </c>
      <c r="G52" s="16" t="n">
        <f aca="false">_xlfn.MAXIFS(Pedidos!$C$2:$C$7000,Pedidos!$B$2:$B$7000,A52,Pedidos!$C$2:$C$7000,"&lt;"&amp;Parámetros!$B$4)</f>
        <v>46180</v>
      </c>
      <c r="H52" s="17" t="n">
        <f aca="false">COUNTIFS(Pedidos!$B$2:$B$7000,A52,Pedidos!$C$2:$C$7000,"&lt;"&amp;Parámetros!$B$4)</f>
        <v>2</v>
      </c>
      <c r="I52" s="7" t="n">
        <f aca="false">IF(H52=0,"",Parámetros!$B$4-G52)</f>
        <v>116</v>
      </c>
      <c r="J52" s="17" t="n">
        <f aca="false">COUNTIFS(Pedidos!$B$2:$B$7000,A52,Pedidos!$C$2:$C$7000,"&gt;="&amp;(Parámetros!$B$4-180),Pedidos!$C$2:$C$7000,"&lt;"&amp;Parámetros!$B$4)</f>
        <v>1</v>
      </c>
      <c r="K52" s="18" t="n">
        <f aca="false">IF(H52&lt;2,"",(G52-F52)/(H52-1))</f>
        <v>208</v>
      </c>
      <c r="L52" s="19" t="n">
        <f aca="false">IF(OR(K52="",K52=0),"",I52/K52)</f>
        <v>0.557692307692308</v>
      </c>
      <c r="M52" s="20" t="n">
        <f aca="false">SUMIFS(Pedidos!$D$2:$D$7000,Pedidos!$B$2:$B$7000,A52,Pedidos!$C$2:$C$7000,"&gt;="&amp;(Parámetros!$B$4-365),Pedidos!$C$2:$C$7000,"&lt;"&amp;Parámetros!$B$4)</f>
        <v>48.77</v>
      </c>
      <c r="N52" s="7" t="str">
        <f aca="false">IF(H52=0,"Sin compras",IF(H52=1,"Una sola compra",IF(I52&gt;Parámetros!$B$5,"Perdido","Activo")))</f>
        <v>Activo</v>
      </c>
      <c r="O52" s="21" t="n">
        <f aca="false">IF(N52&lt;&gt;"Activo","",1/(1+EXP(-(Parámetros!$B$10+Parámetros!$B$11*I52+Parámetros!$B$12*J52))))</f>
        <v>0.844473864970272</v>
      </c>
      <c r="P52" s="7" t="str">
        <f aca="false">IF(O52="","",IF(O52&gt;=Parámetros!$B$7,"Alto",IF(O52&gt;=Parámetros!$B$8,"Medio","Bajo")))</f>
        <v>Alto</v>
      </c>
      <c r="Q52" s="7" t="str">
        <f aca="false">IF(AND(N52="Activo",L52&lt;&gt;""),IF(L52&gt;Parámetros!$B$6,"Se está retrasando",""),"")</f>
        <v/>
      </c>
    </row>
    <row r="53" customFormat="false" ht="15" hidden="false" customHeight="false" outlineLevel="0" collapsed="false">
      <c r="A53" s="13" t="s">
        <v>432</v>
      </c>
      <c r="B53" s="13" t="s">
        <v>9001</v>
      </c>
      <c r="C53" s="13" t="s">
        <v>8982</v>
      </c>
      <c r="D53" s="13" t="s">
        <v>8994</v>
      </c>
      <c r="E53" s="13" t="s">
        <v>8988</v>
      </c>
      <c r="F53" s="16" t="n">
        <f aca="false">_xlfn.MINIFS(Pedidos!$C$2:$C$7000,Pedidos!$B$2:$B$7000,A53,Pedidos!$C$2:$C$7000,"&lt;"&amp;Parámetros!$B$4)</f>
        <v>45618</v>
      </c>
      <c r="G53" s="16" t="n">
        <f aca="false">_xlfn.MAXIFS(Pedidos!$C$2:$C$7000,Pedidos!$B$2:$B$7000,A53,Pedidos!$C$2:$C$7000,"&lt;"&amp;Parámetros!$B$4)</f>
        <v>45618</v>
      </c>
      <c r="H53" s="17" t="n">
        <f aca="false">COUNTIFS(Pedidos!$B$2:$B$7000,A53,Pedidos!$C$2:$C$7000,"&lt;"&amp;Parámetros!$B$4)</f>
        <v>1</v>
      </c>
      <c r="I53" s="7" t="n">
        <f aca="false">IF(H53=0,"",Parámetros!$B$4-G53)</f>
        <v>678</v>
      </c>
      <c r="J53" s="17" t="n">
        <f aca="false">COUNTIFS(Pedidos!$B$2:$B$7000,A53,Pedidos!$C$2:$C$7000,"&gt;="&amp;(Parámetros!$B$4-180),Pedidos!$C$2:$C$7000,"&lt;"&amp;Parámetros!$B$4)</f>
        <v>0</v>
      </c>
      <c r="K53" s="18" t="str">
        <f aca="false">IF(H53&lt;2,"",(G53-F53)/(H53-1))</f>
        <v/>
      </c>
      <c r="L53" s="19" t="str">
        <f aca="false">IF(OR(K53="",K53=0),"",I53/K53)</f>
        <v/>
      </c>
      <c r="M53" s="20" t="n">
        <f aca="false">SUMIFS(Pedidos!$D$2:$D$7000,Pedidos!$B$2:$B$7000,A53,Pedidos!$C$2:$C$7000,"&gt;="&amp;(Parámetros!$B$4-365),Pedidos!$C$2:$C$7000,"&lt;"&amp;Parámetros!$B$4)</f>
        <v>0</v>
      </c>
      <c r="N53" s="7" t="str">
        <f aca="false">IF(H53=0,"Sin compras",IF(H53=1,"Una sola compra",IF(I53&gt;Parámetros!$B$5,"Perdido","Activo")))</f>
        <v>Una sola compra</v>
      </c>
      <c r="O53" s="21" t="str">
        <f aca="false">IF(N53&lt;&gt;"Activo","",1/(1+EXP(-(Parámetros!$B$10+Parámetros!$B$11*I53+Parámetros!$B$12*J53))))</f>
        <v/>
      </c>
      <c r="P53" s="7" t="str">
        <f aca="false">IF(O53="","",IF(O53&gt;=Parámetros!$B$7,"Alto",IF(O53&gt;=Parámetros!$B$8,"Medio","Bajo")))</f>
        <v/>
      </c>
      <c r="Q53" s="7" t="str">
        <f aca="false">IF(AND(N53="Activo",L53&lt;&gt;""),IF(L53&gt;Parámetros!$B$6,"Se está retrasando",""),"")</f>
        <v/>
      </c>
    </row>
    <row r="54" customFormat="false" ht="15" hidden="false" customHeight="false" outlineLevel="0" collapsed="false">
      <c r="A54" s="13" t="s">
        <v>3757</v>
      </c>
      <c r="B54" s="13" t="s">
        <v>8995</v>
      </c>
      <c r="C54" s="13" t="s">
        <v>8993</v>
      </c>
      <c r="D54" s="13" t="s">
        <v>8994</v>
      </c>
      <c r="E54" s="13" t="s">
        <v>8988</v>
      </c>
      <c r="F54" s="16" t="n">
        <f aca="false">_xlfn.MINIFS(Pedidos!$C$2:$C$7000,Pedidos!$B$2:$B$7000,A54,Pedidos!$C$2:$C$7000,"&lt;"&amp;Parámetros!$B$4)</f>
        <v>45886</v>
      </c>
      <c r="G54" s="16" t="n">
        <f aca="false">_xlfn.MAXIFS(Pedidos!$C$2:$C$7000,Pedidos!$B$2:$B$7000,A54,Pedidos!$C$2:$C$7000,"&lt;"&amp;Parámetros!$B$4)</f>
        <v>45886</v>
      </c>
      <c r="H54" s="17" t="n">
        <f aca="false">COUNTIFS(Pedidos!$B$2:$B$7000,A54,Pedidos!$C$2:$C$7000,"&lt;"&amp;Parámetros!$B$4)</f>
        <v>1</v>
      </c>
      <c r="I54" s="7" t="n">
        <f aca="false">IF(H54=0,"",Parámetros!$B$4-G54)</f>
        <v>410</v>
      </c>
      <c r="J54" s="17" t="n">
        <f aca="false">COUNTIFS(Pedidos!$B$2:$B$7000,A54,Pedidos!$C$2:$C$7000,"&gt;="&amp;(Parámetros!$B$4-180),Pedidos!$C$2:$C$7000,"&lt;"&amp;Parámetros!$B$4)</f>
        <v>0</v>
      </c>
      <c r="K54" s="18" t="str">
        <f aca="false">IF(H54&lt;2,"",(G54-F54)/(H54-1))</f>
        <v/>
      </c>
      <c r="L54" s="19" t="str">
        <f aca="false">IF(OR(K54="",K54=0),"",I54/K54)</f>
        <v/>
      </c>
      <c r="M54" s="20" t="n">
        <f aca="false">SUMIFS(Pedidos!$D$2:$D$7000,Pedidos!$B$2:$B$7000,A54,Pedidos!$C$2:$C$7000,"&gt;="&amp;(Parámetros!$B$4-365),Pedidos!$C$2:$C$7000,"&lt;"&amp;Parámetros!$B$4)</f>
        <v>0</v>
      </c>
      <c r="N54" s="7" t="str">
        <f aca="false">IF(H54=0,"Sin compras",IF(H54=1,"Una sola compra",IF(I54&gt;Parámetros!$B$5,"Perdido","Activo")))</f>
        <v>Una sola compra</v>
      </c>
      <c r="O54" s="21" t="str">
        <f aca="false">IF(N54&lt;&gt;"Activo","",1/(1+EXP(-(Parámetros!$B$10+Parámetros!$B$11*I54+Parámetros!$B$12*J54))))</f>
        <v/>
      </c>
      <c r="P54" s="7" t="str">
        <f aca="false">IF(O54="","",IF(O54&gt;=Parámetros!$B$7,"Alto",IF(O54&gt;=Parámetros!$B$8,"Medio","Bajo")))</f>
        <v/>
      </c>
      <c r="Q54" s="7" t="str">
        <f aca="false">IF(AND(N54="Activo",L54&lt;&gt;""),IF(L54&gt;Parámetros!$B$6,"Se está retrasando",""),"")</f>
        <v/>
      </c>
    </row>
    <row r="55" customFormat="false" ht="15" hidden="false" customHeight="false" outlineLevel="0" collapsed="false">
      <c r="A55" s="13" t="s">
        <v>440</v>
      </c>
      <c r="B55" s="13" t="s">
        <v>8981</v>
      </c>
      <c r="C55" s="13" t="s">
        <v>8993</v>
      </c>
      <c r="D55" s="13" t="s">
        <v>8994</v>
      </c>
      <c r="E55" s="13" t="s">
        <v>8984</v>
      </c>
      <c r="F55" s="16" t="n">
        <f aca="false">_xlfn.MINIFS(Pedidos!$C$2:$C$7000,Pedidos!$B$2:$B$7000,A55,Pedidos!$C$2:$C$7000,"&lt;"&amp;Parámetros!$B$4)</f>
        <v>45619</v>
      </c>
      <c r="G55" s="16" t="n">
        <f aca="false">_xlfn.MAXIFS(Pedidos!$C$2:$C$7000,Pedidos!$B$2:$B$7000,A55,Pedidos!$C$2:$C$7000,"&lt;"&amp;Parámetros!$B$4)</f>
        <v>45619</v>
      </c>
      <c r="H55" s="17" t="n">
        <f aca="false">COUNTIFS(Pedidos!$B$2:$B$7000,A55,Pedidos!$C$2:$C$7000,"&lt;"&amp;Parámetros!$B$4)</f>
        <v>1</v>
      </c>
      <c r="I55" s="7" t="n">
        <f aca="false">IF(H55=0,"",Parámetros!$B$4-G55)</f>
        <v>677</v>
      </c>
      <c r="J55" s="17" t="n">
        <f aca="false">COUNTIFS(Pedidos!$B$2:$B$7000,A55,Pedidos!$C$2:$C$7000,"&gt;="&amp;(Parámetros!$B$4-180),Pedidos!$C$2:$C$7000,"&lt;"&amp;Parámetros!$B$4)</f>
        <v>0</v>
      </c>
      <c r="K55" s="18" t="str">
        <f aca="false">IF(H55&lt;2,"",(G55-F55)/(H55-1))</f>
        <v/>
      </c>
      <c r="L55" s="19" t="str">
        <f aca="false">IF(OR(K55="",K55=0),"",I55/K55)</f>
        <v/>
      </c>
      <c r="M55" s="20" t="n">
        <f aca="false">SUMIFS(Pedidos!$D$2:$D$7000,Pedidos!$B$2:$B$7000,A55,Pedidos!$C$2:$C$7000,"&gt;="&amp;(Parámetros!$B$4-365),Pedidos!$C$2:$C$7000,"&lt;"&amp;Parámetros!$B$4)</f>
        <v>0</v>
      </c>
      <c r="N55" s="7" t="str">
        <f aca="false">IF(H55=0,"Sin compras",IF(H55=1,"Una sola compra",IF(I55&gt;Parámetros!$B$5,"Perdido","Activo")))</f>
        <v>Una sola compra</v>
      </c>
      <c r="O55" s="21" t="str">
        <f aca="false">IF(N55&lt;&gt;"Activo","",1/(1+EXP(-(Parámetros!$B$10+Parámetros!$B$11*I55+Parámetros!$B$12*J55))))</f>
        <v/>
      </c>
      <c r="P55" s="7" t="str">
        <f aca="false">IF(O55="","",IF(O55&gt;=Parámetros!$B$7,"Alto",IF(O55&gt;=Parámetros!$B$8,"Medio","Bajo")))</f>
        <v/>
      </c>
      <c r="Q55" s="7" t="str">
        <f aca="false">IF(AND(N55="Activo",L55&lt;&gt;""),IF(L55&gt;Parámetros!$B$6,"Se está retrasando",""),"")</f>
        <v/>
      </c>
    </row>
    <row r="56" customFormat="false" ht="15" hidden="false" customHeight="false" outlineLevel="0" collapsed="false">
      <c r="A56" s="13" t="s">
        <v>4608</v>
      </c>
      <c r="B56" s="13" t="s">
        <v>8998</v>
      </c>
      <c r="C56" s="13" t="s">
        <v>8993</v>
      </c>
      <c r="D56" s="13" t="s">
        <v>8983</v>
      </c>
      <c r="E56" s="13" t="s">
        <v>8988</v>
      </c>
      <c r="F56" s="16" t="n">
        <f aca="false">_xlfn.MINIFS(Pedidos!$C$2:$C$7000,Pedidos!$B$2:$B$7000,A56,Pedidos!$C$2:$C$7000,"&lt;"&amp;Parámetros!$B$4)</f>
        <v>45950</v>
      </c>
      <c r="G56" s="16" t="n">
        <f aca="false">_xlfn.MAXIFS(Pedidos!$C$2:$C$7000,Pedidos!$B$2:$B$7000,A56,Pedidos!$C$2:$C$7000,"&lt;"&amp;Parámetros!$B$4)</f>
        <v>45950</v>
      </c>
      <c r="H56" s="17" t="n">
        <f aca="false">COUNTIFS(Pedidos!$B$2:$B$7000,A56,Pedidos!$C$2:$C$7000,"&lt;"&amp;Parámetros!$B$4)</f>
        <v>1</v>
      </c>
      <c r="I56" s="7" t="n">
        <f aca="false">IF(H56=0,"",Parámetros!$B$4-G56)</f>
        <v>346</v>
      </c>
      <c r="J56" s="17" t="n">
        <f aca="false">COUNTIFS(Pedidos!$B$2:$B$7000,A56,Pedidos!$C$2:$C$7000,"&gt;="&amp;(Parámetros!$B$4-180),Pedidos!$C$2:$C$7000,"&lt;"&amp;Parámetros!$B$4)</f>
        <v>0</v>
      </c>
      <c r="K56" s="18" t="str">
        <f aca="false">IF(H56&lt;2,"",(G56-F56)/(H56-1))</f>
        <v/>
      </c>
      <c r="L56" s="19" t="str">
        <f aca="false">IF(OR(K56="",K56=0),"",I56/K56)</f>
        <v/>
      </c>
      <c r="M56" s="20" t="n">
        <f aca="false">SUMIFS(Pedidos!$D$2:$D$7000,Pedidos!$B$2:$B$7000,A56,Pedidos!$C$2:$C$7000,"&gt;="&amp;(Parámetros!$B$4-365),Pedidos!$C$2:$C$7000,"&lt;"&amp;Parámetros!$B$4)</f>
        <v>27.62</v>
      </c>
      <c r="N56" s="7" t="str">
        <f aca="false">IF(H56=0,"Sin compras",IF(H56=1,"Una sola compra",IF(I56&gt;Parámetros!$B$5,"Perdido","Activo")))</f>
        <v>Una sola compra</v>
      </c>
      <c r="O56" s="21" t="str">
        <f aca="false">IF(N56&lt;&gt;"Activo","",1/(1+EXP(-(Parámetros!$B$10+Parámetros!$B$11*I56+Parámetros!$B$12*J56))))</f>
        <v/>
      </c>
      <c r="P56" s="7" t="str">
        <f aca="false">IF(O56="","",IF(O56&gt;=Parámetros!$B$7,"Alto",IF(O56&gt;=Parámetros!$B$8,"Medio","Bajo")))</f>
        <v/>
      </c>
      <c r="Q56" s="7" t="str">
        <f aca="false">IF(AND(N56="Activo",L56&lt;&gt;""),IF(L56&gt;Parámetros!$B$6,"Se está retrasando",""),"")</f>
        <v/>
      </c>
    </row>
    <row r="57" customFormat="false" ht="15" hidden="false" customHeight="false" outlineLevel="0" collapsed="false">
      <c r="A57" s="13" t="s">
        <v>5255</v>
      </c>
      <c r="B57" s="13" t="s">
        <v>8995</v>
      </c>
      <c r="C57" s="13" t="s">
        <v>8993</v>
      </c>
      <c r="D57" s="13" t="s">
        <v>8987</v>
      </c>
      <c r="E57" s="13" t="s">
        <v>8988</v>
      </c>
      <c r="F57" s="16" t="n">
        <f aca="false">_xlfn.MINIFS(Pedidos!$C$2:$C$7000,Pedidos!$B$2:$B$7000,A57,Pedidos!$C$2:$C$7000,"&lt;"&amp;Parámetros!$B$4)</f>
        <v>45999</v>
      </c>
      <c r="G57" s="16" t="n">
        <f aca="false">_xlfn.MAXIFS(Pedidos!$C$2:$C$7000,Pedidos!$B$2:$B$7000,A57,Pedidos!$C$2:$C$7000,"&lt;"&amp;Parámetros!$B$4)</f>
        <v>46108</v>
      </c>
      <c r="H57" s="17" t="n">
        <f aca="false">COUNTIFS(Pedidos!$B$2:$B$7000,A57,Pedidos!$C$2:$C$7000,"&lt;"&amp;Parámetros!$B$4)</f>
        <v>2</v>
      </c>
      <c r="I57" s="7" t="n">
        <f aca="false">IF(H57=0,"",Parámetros!$B$4-G57)</f>
        <v>188</v>
      </c>
      <c r="J57" s="17" t="n">
        <f aca="false">COUNTIFS(Pedidos!$B$2:$B$7000,A57,Pedidos!$C$2:$C$7000,"&gt;="&amp;(Parámetros!$B$4-180),Pedidos!$C$2:$C$7000,"&lt;"&amp;Parámetros!$B$4)</f>
        <v>0</v>
      </c>
      <c r="K57" s="18" t="n">
        <f aca="false">IF(H57&lt;2,"",(G57-F57)/(H57-1))</f>
        <v>109</v>
      </c>
      <c r="L57" s="19" t="n">
        <f aca="false">IF(OR(K57="",K57=0),"",I57/K57)</f>
        <v>1.72477064220184</v>
      </c>
      <c r="M57" s="20" t="n">
        <f aca="false">SUMIFS(Pedidos!$D$2:$D$7000,Pedidos!$B$2:$B$7000,A57,Pedidos!$C$2:$C$7000,"&gt;="&amp;(Parámetros!$B$4-365),Pedidos!$C$2:$C$7000,"&lt;"&amp;Parámetros!$B$4)</f>
        <v>45.81</v>
      </c>
      <c r="N57" s="7" t="str">
        <f aca="false">IF(H57=0,"Sin compras",IF(H57=1,"Una sola compra",IF(I57&gt;Parámetros!$B$5,"Perdido","Activo")))</f>
        <v>Perdido</v>
      </c>
      <c r="O57" s="21" t="str">
        <f aca="false">IF(N57&lt;&gt;"Activo","",1/(1+EXP(-(Parámetros!$B$10+Parámetros!$B$11*I57+Parámetros!$B$12*J57))))</f>
        <v/>
      </c>
      <c r="P57" s="7" t="str">
        <f aca="false">IF(O57="","",IF(O57&gt;=Parámetros!$B$7,"Alto",IF(O57&gt;=Parámetros!$B$8,"Medio","Bajo")))</f>
        <v/>
      </c>
      <c r="Q57" s="7" t="str">
        <f aca="false">IF(AND(N57="Activo",L57&lt;&gt;""),IF(L57&gt;Parámetros!$B$6,"Se está retrasando",""),"")</f>
        <v/>
      </c>
    </row>
    <row r="58" customFormat="false" ht="15" hidden="false" customHeight="false" outlineLevel="0" collapsed="false">
      <c r="A58" s="13" t="s">
        <v>404</v>
      </c>
      <c r="B58" s="13" t="s">
        <v>8995</v>
      </c>
      <c r="C58" s="13" t="s">
        <v>8990</v>
      </c>
      <c r="D58" s="13" t="s">
        <v>9006</v>
      </c>
      <c r="E58" s="13" t="s">
        <v>8988</v>
      </c>
      <c r="F58" s="16" t="n">
        <f aca="false">_xlfn.MINIFS(Pedidos!$C$2:$C$7000,Pedidos!$B$2:$B$7000,A58,Pedidos!$C$2:$C$7000,"&lt;"&amp;Parámetros!$B$4)</f>
        <v>45614</v>
      </c>
      <c r="G58" s="16" t="n">
        <f aca="false">_xlfn.MAXIFS(Pedidos!$C$2:$C$7000,Pedidos!$B$2:$B$7000,A58,Pedidos!$C$2:$C$7000,"&lt;"&amp;Parámetros!$B$4)</f>
        <v>45923</v>
      </c>
      <c r="H58" s="17" t="n">
        <f aca="false">COUNTIFS(Pedidos!$B$2:$B$7000,A58,Pedidos!$C$2:$C$7000,"&lt;"&amp;Parámetros!$B$4)</f>
        <v>3</v>
      </c>
      <c r="I58" s="7" t="n">
        <f aca="false">IF(H58=0,"",Parámetros!$B$4-G58)</f>
        <v>373</v>
      </c>
      <c r="J58" s="17" t="n">
        <f aca="false">COUNTIFS(Pedidos!$B$2:$B$7000,A58,Pedidos!$C$2:$C$7000,"&gt;="&amp;(Parámetros!$B$4-180),Pedidos!$C$2:$C$7000,"&lt;"&amp;Parámetros!$B$4)</f>
        <v>0</v>
      </c>
      <c r="K58" s="18" t="n">
        <f aca="false">IF(H58&lt;2,"",(G58-F58)/(H58-1))</f>
        <v>154.5</v>
      </c>
      <c r="L58" s="19" t="n">
        <f aca="false">IF(OR(K58="",K58=0),"",I58/K58)</f>
        <v>2.41423948220065</v>
      </c>
      <c r="M58" s="20" t="n">
        <f aca="false">SUMIFS(Pedidos!$D$2:$D$7000,Pedidos!$B$2:$B$7000,A58,Pedidos!$C$2:$C$7000,"&gt;="&amp;(Parámetros!$B$4-365),Pedidos!$C$2:$C$7000,"&lt;"&amp;Parámetros!$B$4)</f>
        <v>0</v>
      </c>
      <c r="N58" s="7" t="str">
        <f aca="false">IF(H58=0,"Sin compras",IF(H58=1,"Una sola compra",IF(I58&gt;Parámetros!$B$5,"Perdido","Activo")))</f>
        <v>Perdido</v>
      </c>
      <c r="O58" s="21" t="str">
        <f aca="false">IF(N58&lt;&gt;"Activo","",1/(1+EXP(-(Parámetros!$B$10+Parámetros!$B$11*I58+Parámetros!$B$12*J58))))</f>
        <v/>
      </c>
      <c r="P58" s="7" t="str">
        <f aca="false">IF(O58="","",IF(O58&gt;=Parámetros!$B$7,"Alto",IF(O58&gt;=Parámetros!$B$8,"Medio","Bajo")))</f>
        <v/>
      </c>
      <c r="Q58" s="7" t="str">
        <f aca="false">IF(AND(N58="Activo",L58&lt;&gt;""),IF(L58&gt;Parámetros!$B$6,"Se está retrasando",""),"")</f>
        <v/>
      </c>
    </row>
    <row r="59" customFormat="false" ht="15" hidden="false" customHeight="false" outlineLevel="0" collapsed="false">
      <c r="A59" s="13" t="s">
        <v>5809</v>
      </c>
      <c r="B59" s="13" t="s">
        <v>8996</v>
      </c>
      <c r="C59" s="13" t="s">
        <v>8993</v>
      </c>
      <c r="D59" s="13" t="s">
        <v>8983</v>
      </c>
      <c r="E59" s="13" t="s">
        <v>8984</v>
      </c>
      <c r="F59" s="16" t="n">
        <f aca="false">_xlfn.MINIFS(Pedidos!$C$2:$C$7000,Pedidos!$B$2:$B$7000,A59,Pedidos!$C$2:$C$7000,"&lt;"&amp;Parámetros!$B$4)</f>
        <v>46041</v>
      </c>
      <c r="G59" s="16" t="n">
        <f aca="false">_xlfn.MAXIFS(Pedidos!$C$2:$C$7000,Pedidos!$B$2:$B$7000,A59,Pedidos!$C$2:$C$7000,"&lt;"&amp;Parámetros!$B$4)</f>
        <v>46041</v>
      </c>
      <c r="H59" s="17" t="n">
        <f aca="false">COUNTIFS(Pedidos!$B$2:$B$7000,A59,Pedidos!$C$2:$C$7000,"&lt;"&amp;Parámetros!$B$4)</f>
        <v>1</v>
      </c>
      <c r="I59" s="7" t="n">
        <f aca="false">IF(H59=0,"",Parámetros!$B$4-G59)</f>
        <v>255</v>
      </c>
      <c r="J59" s="17" t="n">
        <f aca="false">COUNTIFS(Pedidos!$B$2:$B$7000,A59,Pedidos!$C$2:$C$7000,"&gt;="&amp;(Parámetros!$B$4-180),Pedidos!$C$2:$C$7000,"&lt;"&amp;Parámetros!$B$4)</f>
        <v>0</v>
      </c>
      <c r="K59" s="18" t="str">
        <f aca="false">IF(H59&lt;2,"",(G59-F59)/(H59-1))</f>
        <v/>
      </c>
      <c r="L59" s="19" t="str">
        <f aca="false">IF(OR(K59="",K59=0),"",I59/K59)</f>
        <v/>
      </c>
      <c r="M59" s="20" t="n">
        <f aca="false">SUMIFS(Pedidos!$D$2:$D$7000,Pedidos!$B$2:$B$7000,A59,Pedidos!$C$2:$C$7000,"&gt;="&amp;(Parámetros!$B$4-365),Pedidos!$C$2:$C$7000,"&lt;"&amp;Parámetros!$B$4)</f>
        <v>24.8</v>
      </c>
      <c r="N59" s="7" t="str">
        <f aca="false">IF(H59=0,"Sin compras",IF(H59=1,"Una sola compra",IF(I59&gt;Parámetros!$B$5,"Perdido","Activo")))</f>
        <v>Una sola compra</v>
      </c>
      <c r="O59" s="21" t="str">
        <f aca="false">IF(N59&lt;&gt;"Activo","",1/(1+EXP(-(Parámetros!$B$10+Parámetros!$B$11*I59+Parámetros!$B$12*J59))))</f>
        <v/>
      </c>
      <c r="P59" s="7" t="str">
        <f aca="false">IF(O59="","",IF(O59&gt;=Parámetros!$B$7,"Alto",IF(O59&gt;=Parámetros!$B$8,"Medio","Bajo")))</f>
        <v/>
      </c>
      <c r="Q59" s="7" t="str">
        <f aca="false">IF(AND(N59="Activo",L59&lt;&gt;""),IF(L59&gt;Parámetros!$B$6,"Se está retrasando",""),"")</f>
        <v/>
      </c>
    </row>
    <row r="60" customFormat="false" ht="15" hidden="false" customHeight="false" outlineLevel="0" collapsed="false">
      <c r="A60" s="13" t="s">
        <v>1021</v>
      </c>
      <c r="B60" s="13" t="s">
        <v>9001</v>
      </c>
      <c r="C60" s="13" t="s">
        <v>8986</v>
      </c>
      <c r="D60" s="13" t="s">
        <v>8994</v>
      </c>
      <c r="E60" s="13" t="s">
        <v>8988</v>
      </c>
      <c r="F60" s="16" t="n">
        <f aca="false">_xlfn.MINIFS(Pedidos!$C$2:$C$7000,Pedidos!$B$2:$B$7000,A60,Pedidos!$C$2:$C$7000,"&lt;"&amp;Parámetros!$B$4)</f>
        <v>45677</v>
      </c>
      <c r="G60" s="16" t="n">
        <f aca="false">_xlfn.MAXIFS(Pedidos!$C$2:$C$7000,Pedidos!$B$2:$B$7000,A60,Pedidos!$C$2:$C$7000,"&lt;"&amp;Parámetros!$B$4)</f>
        <v>45677</v>
      </c>
      <c r="H60" s="17" t="n">
        <f aca="false">COUNTIFS(Pedidos!$B$2:$B$7000,A60,Pedidos!$C$2:$C$7000,"&lt;"&amp;Parámetros!$B$4)</f>
        <v>1</v>
      </c>
      <c r="I60" s="7" t="n">
        <f aca="false">IF(H60=0,"",Parámetros!$B$4-G60)</f>
        <v>619</v>
      </c>
      <c r="J60" s="17" t="n">
        <f aca="false">COUNTIFS(Pedidos!$B$2:$B$7000,A60,Pedidos!$C$2:$C$7000,"&gt;="&amp;(Parámetros!$B$4-180),Pedidos!$C$2:$C$7000,"&lt;"&amp;Parámetros!$B$4)</f>
        <v>0</v>
      </c>
      <c r="K60" s="18" t="str">
        <f aca="false">IF(H60&lt;2,"",(G60-F60)/(H60-1))</f>
        <v/>
      </c>
      <c r="L60" s="19" t="str">
        <f aca="false">IF(OR(K60="",K60=0),"",I60/K60)</f>
        <v/>
      </c>
      <c r="M60" s="20" t="n">
        <f aca="false">SUMIFS(Pedidos!$D$2:$D$7000,Pedidos!$B$2:$B$7000,A60,Pedidos!$C$2:$C$7000,"&gt;="&amp;(Parámetros!$B$4-365),Pedidos!$C$2:$C$7000,"&lt;"&amp;Parámetros!$B$4)</f>
        <v>0</v>
      </c>
      <c r="N60" s="7" t="str">
        <f aca="false">IF(H60=0,"Sin compras",IF(H60=1,"Una sola compra",IF(I60&gt;Parámetros!$B$5,"Perdido","Activo")))</f>
        <v>Una sola compra</v>
      </c>
      <c r="O60" s="21" t="str">
        <f aca="false">IF(N60&lt;&gt;"Activo","",1/(1+EXP(-(Parámetros!$B$10+Parámetros!$B$11*I60+Parámetros!$B$12*J60))))</f>
        <v/>
      </c>
      <c r="P60" s="7" t="str">
        <f aca="false">IF(O60="","",IF(O60&gt;=Parámetros!$B$7,"Alto",IF(O60&gt;=Parámetros!$B$8,"Medio","Bajo")))</f>
        <v/>
      </c>
      <c r="Q60" s="7" t="str">
        <f aca="false">IF(AND(N60="Activo",L60&lt;&gt;""),IF(L60&gt;Parámetros!$B$6,"Se está retrasando",""),"")</f>
        <v/>
      </c>
    </row>
    <row r="61" customFormat="false" ht="15" hidden="false" customHeight="false" outlineLevel="0" collapsed="false">
      <c r="A61" s="13" t="s">
        <v>8829</v>
      </c>
      <c r="B61" s="13" t="s">
        <v>8996</v>
      </c>
      <c r="C61" s="13" t="s">
        <v>8982</v>
      </c>
      <c r="D61" s="13" t="s">
        <v>9002</v>
      </c>
      <c r="E61" s="13" t="s">
        <v>8988</v>
      </c>
      <c r="F61" s="16" t="n">
        <f aca="false">_xlfn.MINIFS(Pedidos!$C$2:$C$7000,Pedidos!$B$2:$B$7000,A61,Pedidos!$C$2:$C$7000,"&lt;"&amp;Parámetros!$B$4)</f>
        <v>46285</v>
      </c>
      <c r="G61" s="16" t="n">
        <f aca="false">_xlfn.MAXIFS(Pedidos!$C$2:$C$7000,Pedidos!$B$2:$B$7000,A61,Pedidos!$C$2:$C$7000,"&lt;"&amp;Parámetros!$B$4)</f>
        <v>46285</v>
      </c>
      <c r="H61" s="17" t="n">
        <f aca="false">COUNTIFS(Pedidos!$B$2:$B$7000,A61,Pedidos!$C$2:$C$7000,"&lt;"&amp;Parámetros!$B$4)</f>
        <v>1</v>
      </c>
      <c r="I61" s="7" t="n">
        <f aca="false">IF(H61=0,"",Parámetros!$B$4-G61)</f>
        <v>11</v>
      </c>
      <c r="J61" s="17" t="n">
        <f aca="false">COUNTIFS(Pedidos!$B$2:$B$7000,A61,Pedidos!$C$2:$C$7000,"&gt;="&amp;(Parámetros!$B$4-180),Pedidos!$C$2:$C$7000,"&lt;"&amp;Parámetros!$B$4)</f>
        <v>1</v>
      </c>
      <c r="K61" s="18" t="str">
        <f aca="false">IF(H61&lt;2,"",(G61-F61)/(H61-1))</f>
        <v/>
      </c>
      <c r="L61" s="19" t="str">
        <f aca="false">IF(OR(K61="",K61=0),"",I61/K61)</f>
        <v/>
      </c>
      <c r="M61" s="20" t="n">
        <f aca="false">SUMIFS(Pedidos!$D$2:$D$7000,Pedidos!$B$2:$B$7000,A61,Pedidos!$C$2:$C$7000,"&gt;="&amp;(Parámetros!$B$4-365),Pedidos!$C$2:$C$7000,"&lt;"&amp;Parámetros!$B$4)</f>
        <v>34.43</v>
      </c>
      <c r="N61" s="7" t="str">
        <f aca="false">IF(H61=0,"Sin compras",IF(H61=1,"Una sola compra",IF(I61&gt;Parámetros!$B$5,"Perdido","Activo")))</f>
        <v>Una sola compra</v>
      </c>
      <c r="O61" s="21" t="str">
        <f aca="false">IF(N61&lt;&gt;"Activo","",1/(1+EXP(-(Parámetros!$B$10+Parámetros!$B$11*I61+Parámetros!$B$12*J61))))</f>
        <v/>
      </c>
      <c r="P61" s="7" t="str">
        <f aca="false">IF(O61="","",IF(O61&gt;=Parámetros!$B$7,"Alto",IF(O61&gt;=Parámetros!$B$8,"Medio","Bajo")))</f>
        <v/>
      </c>
      <c r="Q61" s="7" t="str">
        <f aca="false">IF(AND(N61="Activo",L61&lt;&gt;""),IF(L61&gt;Parámetros!$B$6,"Se está retrasando",""),"")</f>
        <v/>
      </c>
    </row>
    <row r="62" customFormat="false" ht="15" hidden="false" customHeight="false" outlineLevel="0" collapsed="false">
      <c r="A62" s="13" t="s">
        <v>6710</v>
      </c>
      <c r="B62" s="13" t="s">
        <v>9001</v>
      </c>
      <c r="C62" s="13" t="s">
        <v>8982</v>
      </c>
      <c r="D62" s="13" t="s">
        <v>8991</v>
      </c>
      <c r="E62" s="13" t="s">
        <v>8984</v>
      </c>
      <c r="F62" s="16" t="n">
        <f aca="false">_xlfn.MINIFS(Pedidos!$C$2:$C$7000,Pedidos!$B$2:$B$7000,A62,Pedidos!$C$2:$C$7000,"&lt;"&amp;Parámetros!$B$4)</f>
        <v>46110</v>
      </c>
      <c r="G62" s="16" t="n">
        <f aca="false">_xlfn.MAXIFS(Pedidos!$C$2:$C$7000,Pedidos!$B$2:$B$7000,A62,Pedidos!$C$2:$C$7000,"&lt;"&amp;Parámetros!$B$4)</f>
        <v>46110</v>
      </c>
      <c r="H62" s="17" t="n">
        <f aca="false">COUNTIFS(Pedidos!$B$2:$B$7000,A62,Pedidos!$C$2:$C$7000,"&lt;"&amp;Parámetros!$B$4)</f>
        <v>1</v>
      </c>
      <c r="I62" s="7" t="n">
        <f aca="false">IF(H62=0,"",Parámetros!$B$4-G62)</f>
        <v>186</v>
      </c>
      <c r="J62" s="17" t="n">
        <f aca="false">COUNTIFS(Pedidos!$B$2:$B$7000,A62,Pedidos!$C$2:$C$7000,"&gt;="&amp;(Parámetros!$B$4-180),Pedidos!$C$2:$C$7000,"&lt;"&amp;Parámetros!$B$4)</f>
        <v>0</v>
      </c>
      <c r="K62" s="18" t="str">
        <f aca="false">IF(H62&lt;2,"",(G62-F62)/(H62-1))</f>
        <v/>
      </c>
      <c r="L62" s="19" t="str">
        <f aca="false">IF(OR(K62="",K62=0),"",I62/K62)</f>
        <v/>
      </c>
      <c r="M62" s="20" t="n">
        <f aca="false">SUMIFS(Pedidos!$D$2:$D$7000,Pedidos!$B$2:$B$7000,A62,Pedidos!$C$2:$C$7000,"&gt;="&amp;(Parámetros!$B$4-365),Pedidos!$C$2:$C$7000,"&lt;"&amp;Parámetros!$B$4)</f>
        <v>22.3</v>
      </c>
      <c r="N62" s="7" t="str">
        <f aca="false">IF(H62=0,"Sin compras",IF(H62=1,"Una sola compra",IF(I62&gt;Parámetros!$B$5,"Perdido","Activo")))</f>
        <v>Una sola compra</v>
      </c>
      <c r="O62" s="21" t="str">
        <f aca="false">IF(N62&lt;&gt;"Activo","",1/(1+EXP(-(Parámetros!$B$10+Parámetros!$B$11*I62+Parámetros!$B$12*J62))))</f>
        <v/>
      </c>
      <c r="P62" s="7" t="str">
        <f aca="false">IF(O62="","",IF(O62&gt;=Parámetros!$B$7,"Alto",IF(O62&gt;=Parámetros!$B$8,"Medio","Bajo")))</f>
        <v/>
      </c>
      <c r="Q62" s="7" t="str">
        <f aca="false">IF(AND(N62="Activo",L62&lt;&gt;""),IF(L62&gt;Parámetros!$B$6,"Se está retrasando",""),"")</f>
        <v/>
      </c>
    </row>
    <row r="63" customFormat="false" ht="15" hidden="false" customHeight="false" outlineLevel="0" collapsed="false">
      <c r="A63" s="13" t="s">
        <v>8281</v>
      </c>
      <c r="B63" s="13" t="s">
        <v>8995</v>
      </c>
      <c r="C63" s="13" t="s">
        <v>8982</v>
      </c>
      <c r="D63" s="13" t="s">
        <v>9002</v>
      </c>
      <c r="E63" s="13" t="s">
        <v>8984</v>
      </c>
      <c r="F63" s="16" t="n">
        <f aca="false">_xlfn.MINIFS(Pedidos!$C$2:$C$7000,Pedidos!$B$2:$B$7000,A63,Pedidos!$C$2:$C$7000,"&lt;"&amp;Parámetros!$B$4)</f>
        <v>46240</v>
      </c>
      <c r="G63" s="16" t="n">
        <f aca="false">_xlfn.MAXIFS(Pedidos!$C$2:$C$7000,Pedidos!$B$2:$B$7000,A63,Pedidos!$C$2:$C$7000,"&lt;"&amp;Parámetros!$B$4)</f>
        <v>46240</v>
      </c>
      <c r="H63" s="17" t="n">
        <f aca="false">COUNTIFS(Pedidos!$B$2:$B$7000,A63,Pedidos!$C$2:$C$7000,"&lt;"&amp;Parámetros!$B$4)</f>
        <v>1</v>
      </c>
      <c r="I63" s="7" t="n">
        <f aca="false">IF(H63=0,"",Parámetros!$B$4-G63)</f>
        <v>56</v>
      </c>
      <c r="J63" s="17" t="n">
        <f aca="false">COUNTIFS(Pedidos!$B$2:$B$7000,A63,Pedidos!$C$2:$C$7000,"&gt;="&amp;(Parámetros!$B$4-180),Pedidos!$C$2:$C$7000,"&lt;"&amp;Parámetros!$B$4)</f>
        <v>1</v>
      </c>
      <c r="K63" s="18" t="str">
        <f aca="false">IF(H63&lt;2,"",(G63-F63)/(H63-1))</f>
        <v/>
      </c>
      <c r="L63" s="19" t="str">
        <f aca="false">IF(OR(K63="",K63=0),"",I63/K63)</f>
        <v/>
      </c>
      <c r="M63" s="20" t="n">
        <f aca="false">SUMIFS(Pedidos!$D$2:$D$7000,Pedidos!$B$2:$B$7000,A63,Pedidos!$C$2:$C$7000,"&gt;="&amp;(Parámetros!$B$4-365),Pedidos!$C$2:$C$7000,"&lt;"&amp;Parámetros!$B$4)</f>
        <v>77.78</v>
      </c>
      <c r="N63" s="7" t="str">
        <f aca="false">IF(H63=0,"Sin compras",IF(H63=1,"Una sola compra",IF(I63&gt;Parámetros!$B$5,"Perdido","Activo")))</f>
        <v>Una sola compra</v>
      </c>
      <c r="O63" s="21" t="str">
        <f aca="false">IF(N63&lt;&gt;"Activo","",1/(1+EXP(-(Parámetros!$B$10+Parámetros!$B$11*I63+Parámetros!$B$12*J63))))</f>
        <v/>
      </c>
      <c r="P63" s="7" t="str">
        <f aca="false">IF(O63="","",IF(O63&gt;=Parámetros!$B$7,"Alto",IF(O63&gt;=Parámetros!$B$8,"Medio","Bajo")))</f>
        <v/>
      </c>
      <c r="Q63" s="7" t="str">
        <f aca="false">IF(AND(N63="Activo",L63&lt;&gt;""),IF(L63&gt;Parámetros!$B$6,"Se está retrasando",""),"")</f>
        <v/>
      </c>
    </row>
    <row r="64" customFormat="false" ht="15" hidden="false" customHeight="false" outlineLevel="0" collapsed="false">
      <c r="A64" s="13" t="s">
        <v>5719</v>
      </c>
      <c r="B64" s="13" t="s">
        <v>8995</v>
      </c>
      <c r="C64" s="13" t="s">
        <v>8982</v>
      </c>
      <c r="D64" s="13" t="s">
        <v>8983</v>
      </c>
      <c r="E64" s="13" t="s">
        <v>8988</v>
      </c>
      <c r="F64" s="16" t="n">
        <f aca="false">_xlfn.MINIFS(Pedidos!$C$2:$C$7000,Pedidos!$B$2:$B$7000,A64,Pedidos!$C$2:$C$7000,"&lt;"&amp;Parámetros!$B$4)</f>
        <v>46034</v>
      </c>
      <c r="G64" s="16" t="n">
        <f aca="false">_xlfn.MAXIFS(Pedidos!$C$2:$C$7000,Pedidos!$B$2:$B$7000,A64,Pedidos!$C$2:$C$7000,"&lt;"&amp;Parámetros!$B$4)</f>
        <v>46034</v>
      </c>
      <c r="H64" s="17" t="n">
        <f aca="false">COUNTIFS(Pedidos!$B$2:$B$7000,A64,Pedidos!$C$2:$C$7000,"&lt;"&amp;Parámetros!$B$4)</f>
        <v>1</v>
      </c>
      <c r="I64" s="7" t="n">
        <f aca="false">IF(H64=0,"",Parámetros!$B$4-G64)</f>
        <v>262</v>
      </c>
      <c r="J64" s="17" t="n">
        <f aca="false">COUNTIFS(Pedidos!$B$2:$B$7000,A64,Pedidos!$C$2:$C$7000,"&gt;="&amp;(Parámetros!$B$4-180),Pedidos!$C$2:$C$7000,"&lt;"&amp;Parámetros!$B$4)</f>
        <v>0</v>
      </c>
      <c r="K64" s="18" t="str">
        <f aca="false">IF(H64&lt;2,"",(G64-F64)/(H64-1))</f>
        <v/>
      </c>
      <c r="L64" s="19" t="str">
        <f aca="false">IF(OR(K64="",K64=0),"",I64/K64)</f>
        <v/>
      </c>
      <c r="M64" s="20" t="n">
        <f aca="false">SUMIFS(Pedidos!$D$2:$D$7000,Pedidos!$B$2:$B$7000,A64,Pedidos!$C$2:$C$7000,"&gt;="&amp;(Parámetros!$B$4-365),Pedidos!$C$2:$C$7000,"&lt;"&amp;Parámetros!$B$4)</f>
        <v>20.05</v>
      </c>
      <c r="N64" s="7" t="str">
        <f aca="false">IF(H64=0,"Sin compras",IF(H64=1,"Una sola compra",IF(I64&gt;Parámetros!$B$5,"Perdido","Activo")))</f>
        <v>Una sola compra</v>
      </c>
      <c r="O64" s="21" t="str">
        <f aca="false">IF(N64&lt;&gt;"Activo","",1/(1+EXP(-(Parámetros!$B$10+Parámetros!$B$11*I64+Parámetros!$B$12*J64))))</f>
        <v/>
      </c>
      <c r="P64" s="7" t="str">
        <f aca="false">IF(O64="","",IF(O64&gt;=Parámetros!$B$7,"Alto",IF(O64&gt;=Parámetros!$B$8,"Medio","Bajo")))</f>
        <v/>
      </c>
      <c r="Q64" s="7" t="str">
        <f aca="false">IF(AND(N64="Activo",L64&lt;&gt;""),IF(L64&gt;Parámetros!$B$6,"Se está retrasando",""),"")</f>
        <v/>
      </c>
    </row>
    <row r="65" customFormat="false" ht="15" hidden="false" customHeight="false" outlineLevel="0" collapsed="false">
      <c r="A65" s="13" t="s">
        <v>2709</v>
      </c>
      <c r="B65" s="13" t="s">
        <v>8998</v>
      </c>
      <c r="C65" s="13" t="s">
        <v>8993</v>
      </c>
      <c r="D65" s="13" t="s">
        <v>8994</v>
      </c>
      <c r="E65" s="13" t="s">
        <v>8988</v>
      </c>
      <c r="F65" s="16" t="n">
        <f aca="false">_xlfn.MINIFS(Pedidos!$C$2:$C$7000,Pedidos!$B$2:$B$7000,A65,Pedidos!$C$2:$C$7000,"&lt;"&amp;Parámetros!$B$4)</f>
        <v>45810</v>
      </c>
      <c r="G65" s="16" t="n">
        <f aca="false">_xlfn.MAXIFS(Pedidos!$C$2:$C$7000,Pedidos!$B$2:$B$7000,A65,Pedidos!$C$2:$C$7000,"&lt;"&amp;Parámetros!$B$4)</f>
        <v>45810</v>
      </c>
      <c r="H65" s="17" t="n">
        <f aca="false">COUNTIFS(Pedidos!$B$2:$B$7000,A65,Pedidos!$C$2:$C$7000,"&lt;"&amp;Parámetros!$B$4)</f>
        <v>1</v>
      </c>
      <c r="I65" s="7" t="n">
        <f aca="false">IF(H65=0,"",Parámetros!$B$4-G65)</f>
        <v>486</v>
      </c>
      <c r="J65" s="17" t="n">
        <f aca="false">COUNTIFS(Pedidos!$B$2:$B$7000,A65,Pedidos!$C$2:$C$7000,"&gt;="&amp;(Parámetros!$B$4-180),Pedidos!$C$2:$C$7000,"&lt;"&amp;Parámetros!$B$4)</f>
        <v>0</v>
      </c>
      <c r="K65" s="18" t="str">
        <f aca="false">IF(H65&lt;2,"",(G65-F65)/(H65-1))</f>
        <v/>
      </c>
      <c r="L65" s="19" t="str">
        <f aca="false">IF(OR(K65="",K65=0),"",I65/K65)</f>
        <v/>
      </c>
      <c r="M65" s="20" t="n">
        <f aca="false">SUMIFS(Pedidos!$D$2:$D$7000,Pedidos!$B$2:$B$7000,A65,Pedidos!$C$2:$C$7000,"&gt;="&amp;(Parámetros!$B$4-365),Pedidos!$C$2:$C$7000,"&lt;"&amp;Parámetros!$B$4)</f>
        <v>0</v>
      </c>
      <c r="N65" s="7" t="str">
        <f aca="false">IF(H65=0,"Sin compras",IF(H65=1,"Una sola compra",IF(I65&gt;Parámetros!$B$5,"Perdido","Activo")))</f>
        <v>Una sola compra</v>
      </c>
      <c r="O65" s="21" t="str">
        <f aca="false">IF(N65&lt;&gt;"Activo","",1/(1+EXP(-(Parámetros!$B$10+Parámetros!$B$11*I65+Parámetros!$B$12*J65))))</f>
        <v/>
      </c>
      <c r="P65" s="7" t="str">
        <f aca="false">IF(O65="","",IF(O65&gt;=Parámetros!$B$7,"Alto",IF(O65&gt;=Parámetros!$B$8,"Medio","Bajo")))</f>
        <v/>
      </c>
      <c r="Q65" s="7" t="str">
        <f aca="false">IF(AND(N65="Activo",L65&lt;&gt;""),IF(L65&gt;Parámetros!$B$6,"Se está retrasando",""),"")</f>
        <v/>
      </c>
    </row>
    <row r="66" customFormat="false" ht="15" hidden="false" customHeight="false" outlineLevel="0" collapsed="false">
      <c r="A66" s="13" t="s">
        <v>5010</v>
      </c>
      <c r="B66" s="13" t="s">
        <v>9007</v>
      </c>
      <c r="C66" s="13" t="s">
        <v>8982</v>
      </c>
      <c r="D66" s="13" t="s">
        <v>8997</v>
      </c>
      <c r="E66" s="13" t="s">
        <v>8984</v>
      </c>
      <c r="F66" s="16" t="n">
        <f aca="false">_xlfn.MINIFS(Pedidos!$C$2:$C$7000,Pedidos!$B$2:$B$7000,A66,Pedidos!$C$2:$C$7000,"&lt;"&amp;Parámetros!$B$4)</f>
        <v>45981</v>
      </c>
      <c r="G66" s="16" t="n">
        <f aca="false">_xlfn.MAXIFS(Pedidos!$C$2:$C$7000,Pedidos!$B$2:$B$7000,A66,Pedidos!$C$2:$C$7000,"&lt;"&amp;Parámetros!$B$4)</f>
        <v>46227</v>
      </c>
      <c r="H66" s="17" t="n">
        <f aca="false">COUNTIFS(Pedidos!$B$2:$B$7000,A66,Pedidos!$C$2:$C$7000,"&lt;"&amp;Parámetros!$B$4)</f>
        <v>5</v>
      </c>
      <c r="I66" s="7" t="n">
        <f aca="false">IF(H66=0,"",Parámetros!$B$4-G66)</f>
        <v>69</v>
      </c>
      <c r="J66" s="17" t="n">
        <f aca="false">COUNTIFS(Pedidos!$B$2:$B$7000,A66,Pedidos!$C$2:$C$7000,"&gt;="&amp;(Parámetros!$B$4-180),Pedidos!$C$2:$C$7000,"&lt;"&amp;Parámetros!$B$4)</f>
        <v>3</v>
      </c>
      <c r="K66" s="18" t="n">
        <f aca="false">IF(H66&lt;2,"",(G66-F66)/(H66-1))</f>
        <v>61.5</v>
      </c>
      <c r="L66" s="19" t="n">
        <f aca="false">IF(OR(K66="",K66=0),"",I66/K66)</f>
        <v>1.1219512195122</v>
      </c>
      <c r="M66" s="20" t="n">
        <f aca="false">SUMIFS(Pedidos!$D$2:$D$7000,Pedidos!$B$2:$B$7000,A66,Pedidos!$C$2:$C$7000,"&gt;="&amp;(Parámetros!$B$4-365),Pedidos!$C$2:$C$7000,"&lt;"&amp;Parámetros!$B$4)</f>
        <v>192.6</v>
      </c>
      <c r="N66" s="7" t="str">
        <f aca="false">IF(H66=0,"Sin compras",IF(H66=1,"Una sola compra",IF(I66&gt;Parámetros!$B$5,"Perdido","Activo")))</f>
        <v>Activo</v>
      </c>
      <c r="O66" s="21" t="n">
        <f aca="false">IF(N66&lt;&gt;"Activo","",1/(1+EXP(-(Parámetros!$B$10+Parámetros!$B$11*I66+Parámetros!$B$12*J66))))</f>
        <v>0.293074177337713</v>
      </c>
      <c r="P66" s="7" t="str">
        <f aca="false">IF(O66="","",IF(O66&gt;=Parámetros!$B$7,"Alto",IF(O66&gt;=Parámetros!$B$8,"Medio","Bajo")))</f>
        <v>Bajo</v>
      </c>
      <c r="Q66" s="7" t="str">
        <f aca="false">IF(AND(N66="Activo",L66&lt;&gt;""),IF(L66&gt;Parámetros!$B$6,"Se está retrasando",""),"")</f>
        <v/>
      </c>
    </row>
    <row r="67" customFormat="false" ht="15" hidden="false" customHeight="false" outlineLevel="0" collapsed="false">
      <c r="A67" s="13" t="s">
        <v>1766</v>
      </c>
      <c r="B67" s="13" t="s">
        <v>8996</v>
      </c>
      <c r="C67" s="13" t="s">
        <v>8982</v>
      </c>
      <c r="D67" s="13" t="s">
        <v>8997</v>
      </c>
      <c r="E67" s="13" t="s">
        <v>8988</v>
      </c>
      <c r="F67" s="16" t="n">
        <f aca="false">_xlfn.MINIFS(Pedidos!$C$2:$C$7000,Pedidos!$B$2:$B$7000,A67,Pedidos!$C$2:$C$7000,"&lt;"&amp;Parámetros!$B$4)</f>
        <v>45737</v>
      </c>
      <c r="G67" s="16" t="n">
        <f aca="false">_xlfn.MAXIFS(Pedidos!$C$2:$C$7000,Pedidos!$B$2:$B$7000,A67,Pedidos!$C$2:$C$7000,"&lt;"&amp;Parámetros!$B$4)</f>
        <v>45966</v>
      </c>
      <c r="H67" s="17" t="n">
        <f aca="false">COUNTIFS(Pedidos!$B$2:$B$7000,A67,Pedidos!$C$2:$C$7000,"&lt;"&amp;Parámetros!$B$4)</f>
        <v>7</v>
      </c>
      <c r="I67" s="7" t="n">
        <f aca="false">IF(H67=0,"",Parámetros!$B$4-G67)</f>
        <v>330</v>
      </c>
      <c r="J67" s="17" t="n">
        <f aca="false">COUNTIFS(Pedidos!$B$2:$B$7000,A67,Pedidos!$C$2:$C$7000,"&gt;="&amp;(Parámetros!$B$4-180),Pedidos!$C$2:$C$7000,"&lt;"&amp;Parámetros!$B$4)</f>
        <v>0</v>
      </c>
      <c r="K67" s="18" t="n">
        <f aca="false">IF(H67&lt;2,"",(G67-F67)/(H67-1))</f>
        <v>38.1666666666667</v>
      </c>
      <c r="L67" s="19" t="n">
        <f aca="false">IF(OR(K67="",K67=0),"",I67/K67)</f>
        <v>8.64628820960699</v>
      </c>
      <c r="M67" s="20" t="n">
        <f aca="false">SUMIFS(Pedidos!$D$2:$D$7000,Pedidos!$B$2:$B$7000,A67,Pedidos!$C$2:$C$7000,"&gt;="&amp;(Parámetros!$B$4-365),Pedidos!$C$2:$C$7000,"&lt;"&amp;Parámetros!$B$4)</f>
        <v>24.86</v>
      </c>
      <c r="N67" s="7" t="str">
        <f aca="false">IF(H67=0,"Sin compras",IF(H67=1,"Una sola compra",IF(I67&gt;Parámetros!$B$5,"Perdido","Activo")))</f>
        <v>Perdido</v>
      </c>
      <c r="O67" s="21" t="str">
        <f aca="false">IF(N67&lt;&gt;"Activo","",1/(1+EXP(-(Parámetros!$B$10+Parámetros!$B$11*I67+Parámetros!$B$12*J67))))</f>
        <v/>
      </c>
      <c r="P67" s="7" t="str">
        <f aca="false">IF(O67="","",IF(O67&gt;=Parámetros!$B$7,"Alto",IF(O67&gt;=Parámetros!$B$8,"Medio","Bajo")))</f>
        <v/>
      </c>
      <c r="Q67" s="7" t="str">
        <f aca="false">IF(AND(N67="Activo",L67&lt;&gt;""),IF(L67&gt;Parámetros!$B$6,"Se está retrasando",""),"")</f>
        <v/>
      </c>
    </row>
    <row r="68" customFormat="false" ht="15" hidden="false" customHeight="false" outlineLevel="0" collapsed="false">
      <c r="A68" s="13" t="s">
        <v>7407</v>
      </c>
      <c r="B68" s="13" t="s">
        <v>8995</v>
      </c>
      <c r="C68" s="13" t="s">
        <v>8993</v>
      </c>
      <c r="D68" s="13" t="s">
        <v>8991</v>
      </c>
      <c r="E68" s="13" t="s">
        <v>8988</v>
      </c>
      <c r="F68" s="16" t="n">
        <f aca="false">_xlfn.MINIFS(Pedidos!$C$2:$C$7000,Pedidos!$B$2:$B$7000,A68,Pedidos!$C$2:$C$7000,"&lt;"&amp;Parámetros!$B$4)</f>
        <v>46169</v>
      </c>
      <c r="G68" s="16" t="n">
        <f aca="false">_xlfn.MAXIFS(Pedidos!$C$2:$C$7000,Pedidos!$B$2:$B$7000,A68,Pedidos!$C$2:$C$7000,"&lt;"&amp;Parámetros!$B$4)</f>
        <v>46169</v>
      </c>
      <c r="H68" s="17" t="n">
        <f aca="false">COUNTIFS(Pedidos!$B$2:$B$7000,A68,Pedidos!$C$2:$C$7000,"&lt;"&amp;Parámetros!$B$4)</f>
        <v>1</v>
      </c>
      <c r="I68" s="7" t="n">
        <f aca="false">IF(H68=0,"",Parámetros!$B$4-G68)</f>
        <v>127</v>
      </c>
      <c r="J68" s="17" t="n">
        <f aca="false">COUNTIFS(Pedidos!$B$2:$B$7000,A68,Pedidos!$C$2:$C$7000,"&gt;="&amp;(Parámetros!$B$4-180),Pedidos!$C$2:$C$7000,"&lt;"&amp;Parámetros!$B$4)</f>
        <v>1</v>
      </c>
      <c r="K68" s="18" t="str">
        <f aca="false">IF(H68&lt;2,"",(G68-F68)/(H68-1))</f>
        <v/>
      </c>
      <c r="L68" s="19" t="str">
        <f aca="false">IF(OR(K68="",K68=0),"",I68/K68)</f>
        <v/>
      </c>
      <c r="M68" s="20" t="n">
        <f aca="false">SUMIFS(Pedidos!$D$2:$D$7000,Pedidos!$B$2:$B$7000,A68,Pedidos!$C$2:$C$7000,"&gt;="&amp;(Parámetros!$B$4-365),Pedidos!$C$2:$C$7000,"&lt;"&amp;Parámetros!$B$4)</f>
        <v>21.23</v>
      </c>
      <c r="N68" s="7" t="str">
        <f aca="false">IF(H68=0,"Sin compras",IF(H68=1,"Una sola compra",IF(I68&gt;Parámetros!$B$5,"Perdido","Activo")))</f>
        <v>Una sola compra</v>
      </c>
      <c r="O68" s="21" t="str">
        <f aca="false">IF(N68&lt;&gt;"Activo","",1/(1+EXP(-(Parámetros!$B$10+Parámetros!$B$11*I68+Parámetros!$B$12*J68))))</f>
        <v/>
      </c>
      <c r="P68" s="7" t="str">
        <f aca="false">IF(O68="","",IF(O68&gt;=Parámetros!$B$7,"Alto",IF(O68&gt;=Parámetros!$B$8,"Medio","Bajo")))</f>
        <v/>
      </c>
      <c r="Q68" s="7" t="str">
        <f aca="false">IF(AND(N68="Activo",L68&lt;&gt;""),IF(L68&gt;Parámetros!$B$6,"Se está retrasando",""),"")</f>
        <v/>
      </c>
    </row>
    <row r="69" customFormat="false" ht="15" hidden="false" customHeight="false" outlineLevel="0" collapsed="false">
      <c r="A69" s="13" t="s">
        <v>4300</v>
      </c>
      <c r="B69" s="13" t="s">
        <v>8995</v>
      </c>
      <c r="C69" s="13" t="s">
        <v>8993</v>
      </c>
      <c r="D69" s="13" t="s">
        <v>8994</v>
      </c>
      <c r="E69" s="13" t="s">
        <v>8984</v>
      </c>
      <c r="F69" s="16" t="n">
        <f aca="false">_xlfn.MINIFS(Pedidos!$C$2:$C$7000,Pedidos!$B$2:$B$7000,A69,Pedidos!$C$2:$C$7000,"&lt;"&amp;Parámetros!$B$4)</f>
        <v>45928</v>
      </c>
      <c r="G69" s="16" t="n">
        <f aca="false">_xlfn.MAXIFS(Pedidos!$C$2:$C$7000,Pedidos!$B$2:$B$7000,A69,Pedidos!$C$2:$C$7000,"&lt;"&amp;Parámetros!$B$4)</f>
        <v>45928</v>
      </c>
      <c r="H69" s="17" t="n">
        <f aca="false">COUNTIFS(Pedidos!$B$2:$B$7000,A69,Pedidos!$C$2:$C$7000,"&lt;"&amp;Parámetros!$B$4)</f>
        <v>1</v>
      </c>
      <c r="I69" s="7" t="n">
        <f aca="false">IF(H69=0,"",Parámetros!$B$4-G69)</f>
        <v>368</v>
      </c>
      <c r="J69" s="17" t="n">
        <f aca="false">COUNTIFS(Pedidos!$B$2:$B$7000,A69,Pedidos!$C$2:$C$7000,"&gt;="&amp;(Parámetros!$B$4-180),Pedidos!$C$2:$C$7000,"&lt;"&amp;Parámetros!$B$4)</f>
        <v>0</v>
      </c>
      <c r="K69" s="18" t="str">
        <f aca="false">IF(H69&lt;2,"",(G69-F69)/(H69-1))</f>
        <v/>
      </c>
      <c r="L69" s="19" t="str">
        <f aca="false">IF(OR(K69="",K69=0),"",I69/K69)</f>
        <v/>
      </c>
      <c r="M69" s="20" t="n">
        <f aca="false">SUMIFS(Pedidos!$D$2:$D$7000,Pedidos!$B$2:$B$7000,A69,Pedidos!$C$2:$C$7000,"&gt;="&amp;(Parámetros!$B$4-365),Pedidos!$C$2:$C$7000,"&lt;"&amp;Parámetros!$B$4)</f>
        <v>0</v>
      </c>
      <c r="N69" s="7" t="str">
        <f aca="false">IF(H69=0,"Sin compras",IF(H69=1,"Una sola compra",IF(I69&gt;Parámetros!$B$5,"Perdido","Activo")))</f>
        <v>Una sola compra</v>
      </c>
      <c r="O69" s="21" t="str">
        <f aca="false">IF(N69&lt;&gt;"Activo","",1/(1+EXP(-(Parámetros!$B$10+Parámetros!$B$11*I69+Parámetros!$B$12*J69))))</f>
        <v/>
      </c>
      <c r="P69" s="7" t="str">
        <f aca="false">IF(O69="","",IF(O69&gt;=Parámetros!$B$7,"Alto",IF(O69&gt;=Parámetros!$B$8,"Medio","Bajo")))</f>
        <v/>
      </c>
      <c r="Q69" s="7" t="str">
        <f aca="false">IF(AND(N69="Activo",L69&lt;&gt;""),IF(L69&gt;Parámetros!$B$6,"Se está retrasando",""),"")</f>
        <v/>
      </c>
    </row>
    <row r="70" customFormat="false" ht="15" hidden="false" customHeight="false" outlineLevel="0" collapsed="false">
      <c r="A70" s="13" t="s">
        <v>822</v>
      </c>
      <c r="B70" s="13" t="s">
        <v>8995</v>
      </c>
      <c r="C70" s="13" t="s">
        <v>8986</v>
      </c>
      <c r="D70" s="13" t="s">
        <v>8994</v>
      </c>
      <c r="E70" s="13" t="s">
        <v>8988</v>
      </c>
      <c r="F70" s="16" t="n">
        <f aca="false">_xlfn.MINIFS(Pedidos!$C$2:$C$7000,Pedidos!$B$2:$B$7000,A70,Pedidos!$C$2:$C$7000,"&lt;"&amp;Parámetros!$B$4)</f>
        <v>45658</v>
      </c>
      <c r="G70" s="16" t="n">
        <f aca="false">_xlfn.MAXIFS(Pedidos!$C$2:$C$7000,Pedidos!$B$2:$B$7000,A70,Pedidos!$C$2:$C$7000,"&lt;"&amp;Parámetros!$B$4)</f>
        <v>45817</v>
      </c>
      <c r="H70" s="17" t="n">
        <f aca="false">COUNTIFS(Pedidos!$B$2:$B$7000,A70,Pedidos!$C$2:$C$7000,"&lt;"&amp;Parámetros!$B$4)</f>
        <v>2</v>
      </c>
      <c r="I70" s="7" t="n">
        <f aca="false">IF(H70=0,"",Parámetros!$B$4-G70)</f>
        <v>479</v>
      </c>
      <c r="J70" s="17" t="n">
        <f aca="false">COUNTIFS(Pedidos!$B$2:$B$7000,A70,Pedidos!$C$2:$C$7000,"&gt;="&amp;(Parámetros!$B$4-180),Pedidos!$C$2:$C$7000,"&lt;"&amp;Parámetros!$B$4)</f>
        <v>0</v>
      </c>
      <c r="K70" s="18" t="n">
        <f aca="false">IF(H70&lt;2,"",(G70-F70)/(H70-1))</f>
        <v>159</v>
      </c>
      <c r="L70" s="19" t="n">
        <f aca="false">IF(OR(K70="",K70=0),"",I70/K70)</f>
        <v>3.0125786163522</v>
      </c>
      <c r="M70" s="20" t="n">
        <f aca="false">SUMIFS(Pedidos!$D$2:$D$7000,Pedidos!$B$2:$B$7000,A70,Pedidos!$C$2:$C$7000,"&gt;="&amp;(Parámetros!$B$4-365),Pedidos!$C$2:$C$7000,"&lt;"&amp;Parámetros!$B$4)</f>
        <v>0</v>
      </c>
      <c r="N70" s="7" t="str">
        <f aca="false">IF(H70=0,"Sin compras",IF(H70=1,"Una sola compra",IF(I70&gt;Parámetros!$B$5,"Perdido","Activo")))</f>
        <v>Perdido</v>
      </c>
      <c r="O70" s="21" t="str">
        <f aca="false">IF(N70&lt;&gt;"Activo","",1/(1+EXP(-(Parámetros!$B$10+Parámetros!$B$11*I70+Parámetros!$B$12*J70))))</f>
        <v/>
      </c>
      <c r="P70" s="7" t="str">
        <f aca="false">IF(O70="","",IF(O70&gt;=Parámetros!$B$7,"Alto",IF(O70&gt;=Parámetros!$B$8,"Medio","Bajo")))</f>
        <v/>
      </c>
      <c r="Q70" s="7" t="str">
        <f aca="false">IF(AND(N70="Activo",L70&lt;&gt;""),IF(L70&gt;Parámetros!$B$6,"Se está retrasando",""),"")</f>
        <v/>
      </c>
    </row>
    <row r="71" customFormat="false" ht="15" hidden="false" customHeight="false" outlineLevel="0" collapsed="false">
      <c r="A71" s="13" t="s">
        <v>8402</v>
      </c>
      <c r="B71" s="13" t="s">
        <v>8996</v>
      </c>
      <c r="C71" s="13" t="s">
        <v>8993</v>
      </c>
      <c r="D71" s="13" t="s">
        <v>9002</v>
      </c>
      <c r="E71" s="13" t="s">
        <v>8988</v>
      </c>
      <c r="F71" s="16" t="n">
        <f aca="false">_xlfn.MINIFS(Pedidos!$C$2:$C$7000,Pedidos!$B$2:$B$7000,A71,Pedidos!$C$2:$C$7000,"&lt;"&amp;Parámetros!$B$4)</f>
        <v>46248</v>
      </c>
      <c r="G71" s="16" t="n">
        <f aca="false">_xlfn.MAXIFS(Pedidos!$C$2:$C$7000,Pedidos!$B$2:$B$7000,A71,Pedidos!$C$2:$C$7000,"&lt;"&amp;Parámetros!$B$4)</f>
        <v>46248</v>
      </c>
      <c r="H71" s="17" t="n">
        <f aca="false">COUNTIFS(Pedidos!$B$2:$B$7000,A71,Pedidos!$C$2:$C$7000,"&lt;"&amp;Parámetros!$B$4)</f>
        <v>1</v>
      </c>
      <c r="I71" s="7" t="n">
        <f aca="false">IF(H71=0,"",Parámetros!$B$4-G71)</f>
        <v>48</v>
      </c>
      <c r="J71" s="17" t="n">
        <f aca="false">COUNTIFS(Pedidos!$B$2:$B$7000,A71,Pedidos!$C$2:$C$7000,"&gt;="&amp;(Parámetros!$B$4-180),Pedidos!$C$2:$C$7000,"&lt;"&amp;Parámetros!$B$4)</f>
        <v>1</v>
      </c>
      <c r="K71" s="18" t="str">
        <f aca="false">IF(H71&lt;2,"",(G71-F71)/(H71-1))</f>
        <v/>
      </c>
      <c r="L71" s="19" t="str">
        <f aca="false">IF(OR(K71="",K71=0),"",I71/K71)</f>
        <v/>
      </c>
      <c r="M71" s="20" t="n">
        <f aca="false">SUMIFS(Pedidos!$D$2:$D$7000,Pedidos!$B$2:$B$7000,A71,Pedidos!$C$2:$C$7000,"&gt;="&amp;(Parámetros!$B$4-365),Pedidos!$C$2:$C$7000,"&lt;"&amp;Parámetros!$B$4)</f>
        <v>31.44</v>
      </c>
      <c r="N71" s="7" t="str">
        <f aca="false">IF(H71=0,"Sin compras",IF(H71=1,"Una sola compra",IF(I71&gt;Parámetros!$B$5,"Perdido","Activo")))</f>
        <v>Una sola compra</v>
      </c>
      <c r="O71" s="21" t="str">
        <f aca="false">IF(N71&lt;&gt;"Activo","",1/(1+EXP(-(Parámetros!$B$10+Parámetros!$B$11*I71+Parámetros!$B$12*J71))))</f>
        <v/>
      </c>
      <c r="P71" s="7" t="str">
        <f aca="false">IF(O71="","",IF(O71&gt;=Parámetros!$B$7,"Alto",IF(O71&gt;=Parámetros!$B$8,"Medio","Bajo")))</f>
        <v/>
      </c>
      <c r="Q71" s="7" t="str">
        <f aca="false">IF(AND(N71="Activo",L71&lt;&gt;""),IF(L71&gt;Parámetros!$B$6,"Se está retrasando",""),"")</f>
        <v/>
      </c>
    </row>
    <row r="72" customFormat="false" ht="15" hidden="false" customHeight="false" outlineLevel="0" collapsed="false">
      <c r="A72" s="13" t="s">
        <v>8761</v>
      </c>
      <c r="B72" s="13" t="s">
        <v>9008</v>
      </c>
      <c r="C72" s="13" t="s">
        <v>8982</v>
      </c>
      <c r="D72" s="13" t="s">
        <v>9002</v>
      </c>
      <c r="E72" s="13" t="s">
        <v>8984</v>
      </c>
      <c r="F72" s="16" t="n">
        <f aca="false">_xlfn.MINIFS(Pedidos!$C$2:$C$7000,Pedidos!$B$2:$B$7000,A72,Pedidos!$C$2:$C$7000,"&lt;"&amp;Parámetros!$B$4)</f>
        <v>46279</v>
      </c>
      <c r="G72" s="16" t="n">
        <f aca="false">_xlfn.MAXIFS(Pedidos!$C$2:$C$7000,Pedidos!$B$2:$B$7000,A72,Pedidos!$C$2:$C$7000,"&lt;"&amp;Parámetros!$B$4)</f>
        <v>46279</v>
      </c>
      <c r="H72" s="17" t="n">
        <f aca="false">COUNTIFS(Pedidos!$B$2:$B$7000,A72,Pedidos!$C$2:$C$7000,"&lt;"&amp;Parámetros!$B$4)</f>
        <v>1</v>
      </c>
      <c r="I72" s="7" t="n">
        <f aca="false">IF(H72=0,"",Parámetros!$B$4-G72)</f>
        <v>17</v>
      </c>
      <c r="J72" s="17" t="n">
        <f aca="false">COUNTIFS(Pedidos!$B$2:$B$7000,A72,Pedidos!$C$2:$C$7000,"&gt;="&amp;(Parámetros!$B$4-180),Pedidos!$C$2:$C$7000,"&lt;"&amp;Parámetros!$B$4)</f>
        <v>1</v>
      </c>
      <c r="K72" s="18" t="str">
        <f aca="false">IF(H72&lt;2,"",(G72-F72)/(H72-1))</f>
        <v/>
      </c>
      <c r="L72" s="19" t="str">
        <f aca="false">IF(OR(K72="",K72=0),"",I72/K72)</f>
        <v/>
      </c>
      <c r="M72" s="20" t="n">
        <f aca="false">SUMIFS(Pedidos!$D$2:$D$7000,Pedidos!$B$2:$B$7000,A72,Pedidos!$C$2:$C$7000,"&gt;="&amp;(Parámetros!$B$4-365),Pedidos!$C$2:$C$7000,"&lt;"&amp;Parámetros!$B$4)</f>
        <v>43.78</v>
      </c>
      <c r="N72" s="7" t="str">
        <f aca="false">IF(H72=0,"Sin compras",IF(H72=1,"Una sola compra",IF(I72&gt;Parámetros!$B$5,"Perdido","Activo")))</f>
        <v>Una sola compra</v>
      </c>
      <c r="O72" s="21" t="str">
        <f aca="false">IF(N72&lt;&gt;"Activo","",1/(1+EXP(-(Parámetros!$B$10+Parámetros!$B$11*I72+Parámetros!$B$12*J72))))</f>
        <v/>
      </c>
      <c r="P72" s="7" t="str">
        <f aca="false">IF(O72="","",IF(O72&gt;=Parámetros!$B$7,"Alto",IF(O72&gt;=Parámetros!$B$8,"Medio","Bajo")))</f>
        <v/>
      </c>
      <c r="Q72" s="7" t="str">
        <f aca="false">IF(AND(N72="Activo",L72&lt;&gt;""),IF(L72&gt;Parámetros!$B$6,"Se está retrasando",""),"")</f>
        <v/>
      </c>
    </row>
    <row r="73" customFormat="false" ht="15" hidden="false" customHeight="false" outlineLevel="0" collapsed="false">
      <c r="A73" s="13" t="s">
        <v>6284</v>
      </c>
      <c r="B73" s="13" t="s">
        <v>8981</v>
      </c>
      <c r="C73" s="13" t="s">
        <v>8993</v>
      </c>
      <c r="D73" s="13" t="s">
        <v>8983</v>
      </c>
      <c r="E73" s="13" t="s">
        <v>8988</v>
      </c>
      <c r="F73" s="16" t="n">
        <f aca="false">_xlfn.MINIFS(Pedidos!$C$2:$C$7000,Pedidos!$B$2:$B$7000,A73,Pedidos!$C$2:$C$7000,"&lt;"&amp;Parámetros!$B$4)</f>
        <v>46078</v>
      </c>
      <c r="G73" s="16" t="n">
        <f aca="false">_xlfn.MAXIFS(Pedidos!$C$2:$C$7000,Pedidos!$B$2:$B$7000,A73,Pedidos!$C$2:$C$7000,"&lt;"&amp;Parámetros!$B$4)</f>
        <v>46078</v>
      </c>
      <c r="H73" s="17" t="n">
        <f aca="false">COUNTIFS(Pedidos!$B$2:$B$7000,A73,Pedidos!$C$2:$C$7000,"&lt;"&amp;Parámetros!$B$4)</f>
        <v>1</v>
      </c>
      <c r="I73" s="7" t="n">
        <f aca="false">IF(H73=0,"",Parámetros!$B$4-G73)</f>
        <v>218</v>
      </c>
      <c r="J73" s="17" t="n">
        <f aca="false">COUNTIFS(Pedidos!$B$2:$B$7000,A73,Pedidos!$C$2:$C$7000,"&gt;="&amp;(Parámetros!$B$4-180),Pedidos!$C$2:$C$7000,"&lt;"&amp;Parámetros!$B$4)</f>
        <v>0</v>
      </c>
      <c r="K73" s="18" t="str">
        <f aca="false">IF(H73&lt;2,"",(G73-F73)/(H73-1))</f>
        <v/>
      </c>
      <c r="L73" s="19" t="str">
        <f aca="false">IF(OR(K73="",K73=0),"",I73/K73)</f>
        <v/>
      </c>
      <c r="M73" s="20" t="n">
        <f aca="false">SUMIFS(Pedidos!$D$2:$D$7000,Pedidos!$B$2:$B$7000,A73,Pedidos!$C$2:$C$7000,"&gt;="&amp;(Parámetros!$B$4-365),Pedidos!$C$2:$C$7000,"&lt;"&amp;Parámetros!$B$4)</f>
        <v>24.3</v>
      </c>
      <c r="N73" s="7" t="str">
        <f aca="false">IF(H73=0,"Sin compras",IF(H73=1,"Una sola compra",IF(I73&gt;Parámetros!$B$5,"Perdido","Activo")))</f>
        <v>Una sola compra</v>
      </c>
      <c r="O73" s="21" t="str">
        <f aca="false">IF(N73&lt;&gt;"Activo","",1/(1+EXP(-(Parámetros!$B$10+Parámetros!$B$11*I73+Parámetros!$B$12*J73))))</f>
        <v/>
      </c>
      <c r="P73" s="7" t="str">
        <f aca="false">IF(O73="","",IF(O73&gt;=Parámetros!$B$7,"Alto",IF(O73&gt;=Parámetros!$B$8,"Medio","Bajo")))</f>
        <v/>
      </c>
      <c r="Q73" s="7" t="str">
        <f aca="false">IF(AND(N73="Activo",L73&lt;&gt;""),IF(L73&gt;Parámetros!$B$6,"Se está retrasando",""),"")</f>
        <v/>
      </c>
    </row>
    <row r="74" customFormat="false" ht="15" hidden="false" customHeight="false" outlineLevel="0" collapsed="false">
      <c r="A74" s="13" t="s">
        <v>748</v>
      </c>
      <c r="B74" s="13" t="s">
        <v>8995</v>
      </c>
      <c r="C74" s="13" t="s">
        <v>8990</v>
      </c>
      <c r="D74" s="13" t="s">
        <v>8994</v>
      </c>
      <c r="E74" s="13" t="s">
        <v>8988</v>
      </c>
      <c r="F74" s="16" t="n">
        <f aca="false">_xlfn.MINIFS(Pedidos!$C$2:$C$7000,Pedidos!$B$2:$B$7000,A74,Pedidos!$C$2:$C$7000,"&lt;"&amp;Parámetros!$B$4)</f>
        <v>45650</v>
      </c>
      <c r="G74" s="16" t="n">
        <f aca="false">_xlfn.MAXIFS(Pedidos!$C$2:$C$7000,Pedidos!$B$2:$B$7000,A74,Pedidos!$C$2:$C$7000,"&lt;"&amp;Parámetros!$B$4)</f>
        <v>45747</v>
      </c>
      <c r="H74" s="17" t="n">
        <f aca="false">COUNTIFS(Pedidos!$B$2:$B$7000,A74,Pedidos!$C$2:$C$7000,"&lt;"&amp;Parámetros!$B$4)</f>
        <v>2</v>
      </c>
      <c r="I74" s="7" t="n">
        <f aca="false">IF(H74=0,"",Parámetros!$B$4-G74)</f>
        <v>549</v>
      </c>
      <c r="J74" s="17" t="n">
        <f aca="false">COUNTIFS(Pedidos!$B$2:$B$7000,A74,Pedidos!$C$2:$C$7000,"&gt;="&amp;(Parámetros!$B$4-180),Pedidos!$C$2:$C$7000,"&lt;"&amp;Parámetros!$B$4)</f>
        <v>0</v>
      </c>
      <c r="K74" s="18" t="n">
        <f aca="false">IF(H74&lt;2,"",(G74-F74)/(H74-1))</f>
        <v>97</v>
      </c>
      <c r="L74" s="19" t="n">
        <f aca="false">IF(OR(K74="",K74=0),"",I74/K74)</f>
        <v>5.65979381443299</v>
      </c>
      <c r="M74" s="20" t="n">
        <f aca="false">SUMIFS(Pedidos!$D$2:$D$7000,Pedidos!$B$2:$B$7000,A74,Pedidos!$C$2:$C$7000,"&gt;="&amp;(Parámetros!$B$4-365),Pedidos!$C$2:$C$7000,"&lt;"&amp;Parámetros!$B$4)</f>
        <v>0</v>
      </c>
      <c r="N74" s="7" t="str">
        <f aca="false">IF(H74=0,"Sin compras",IF(H74=1,"Una sola compra",IF(I74&gt;Parámetros!$B$5,"Perdido","Activo")))</f>
        <v>Perdido</v>
      </c>
      <c r="O74" s="21" t="str">
        <f aca="false">IF(N74&lt;&gt;"Activo","",1/(1+EXP(-(Parámetros!$B$10+Parámetros!$B$11*I74+Parámetros!$B$12*J74))))</f>
        <v/>
      </c>
      <c r="P74" s="7" t="str">
        <f aca="false">IF(O74="","",IF(O74&gt;=Parámetros!$B$7,"Alto",IF(O74&gt;=Parámetros!$B$8,"Medio","Bajo")))</f>
        <v/>
      </c>
      <c r="Q74" s="7" t="str">
        <f aca="false">IF(AND(N74="Activo",L74&lt;&gt;""),IF(L74&gt;Parámetros!$B$6,"Se está retrasando",""),"")</f>
        <v/>
      </c>
    </row>
    <row r="75" customFormat="false" ht="15" hidden="false" customHeight="false" outlineLevel="0" collapsed="false">
      <c r="A75" s="13" t="s">
        <v>1987</v>
      </c>
      <c r="B75" s="13" t="s">
        <v>8992</v>
      </c>
      <c r="C75" s="13" t="s">
        <v>8990</v>
      </c>
      <c r="D75" s="13" t="s">
        <v>8999</v>
      </c>
      <c r="E75" s="13" t="s">
        <v>8988</v>
      </c>
      <c r="F75" s="16" t="n">
        <f aca="false">_xlfn.MINIFS(Pedidos!$C$2:$C$7000,Pedidos!$B$2:$B$7000,A75,Pedidos!$C$2:$C$7000,"&lt;"&amp;Parámetros!$B$4)</f>
        <v>45755</v>
      </c>
      <c r="G75" s="16" t="n">
        <f aca="false">_xlfn.MAXIFS(Pedidos!$C$2:$C$7000,Pedidos!$B$2:$B$7000,A75,Pedidos!$C$2:$C$7000,"&lt;"&amp;Parámetros!$B$4)</f>
        <v>46293</v>
      </c>
      <c r="H75" s="17" t="n">
        <f aca="false">COUNTIFS(Pedidos!$B$2:$B$7000,A75,Pedidos!$C$2:$C$7000,"&lt;"&amp;Parámetros!$B$4)</f>
        <v>23</v>
      </c>
      <c r="I75" s="7" t="n">
        <f aca="false">IF(H75=0,"",Parámetros!$B$4-G75)</f>
        <v>3</v>
      </c>
      <c r="J75" s="17" t="n">
        <f aca="false">COUNTIFS(Pedidos!$B$2:$B$7000,A75,Pedidos!$C$2:$C$7000,"&gt;="&amp;(Parámetros!$B$4-180),Pedidos!$C$2:$C$7000,"&lt;"&amp;Parámetros!$B$4)</f>
        <v>6</v>
      </c>
      <c r="K75" s="18" t="n">
        <f aca="false">IF(H75&lt;2,"",(G75-F75)/(H75-1))</f>
        <v>24.4545454545455</v>
      </c>
      <c r="L75" s="19" t="n">
        <f aca="false">IF(OR(K75="",K75=0),"",I75/K75)</f>
        <v>0.122676579925651</v>
      </c>
      <c r="M75" s="20" t="n">
        <f aca="false">SUMIFS(Pedidos!$D$2:$D$7000,Pedidos!$B$2:$B$7000,A75,Pedidos!$C$2:$C$7000,"&gt;="&amp;(Parámetros!$B$4-365),Pedidos!$C$2:$C$7000,"&lt;"&amp;Parámetros!$B$4)</f>
        <v>772.9</v>
      </c>
      <c r="N75" s="7" t="str">
        <f aca="false">IF(H75=0,"Sin compras",IF(H75=1,"Una sola compra",IF(I75&gt;Parámetros!$B$5,"Perdido","Activo")))</f>
        <v>Activo</v>
      </c>
      <c r="O75" s="21" t="n">
        <f aca="false">IF(N75&lt;&gt;"Activo","",1/(1+EXP(-(Parámetros!$B$10+Parámetros!$B$11*I75+Parámetros!$B$12*J75))))</f>
        <v>0.00935356630312019</v>
      </c>
      <c r="P75" s="7" t="str">
        <f aca="false">IF(O75="","",IF(O75&gt;=Parámetros!$B$7,"Alto",IF(O75&gt;=Parámetros!$B$8,"Medio","Bajo")))</f>
        <v>Bajo</v>
      </c>
      <c r="Q75" s="7" t="str">
        <f aca="false">IF(AND(N75="Activo",L75&lt;&gt;""),IF(L75&gt;Parámetros!$B$6,"Se está retrasando",""),"")</f>
        <v/>
      </c>
    </row>
    <row r="76" customFormat="false" ht="15" hidden="false" customHeight="false" outlineLevel="0" collapsed="false">
      <c r="A76" s="13" t="s">
        <v>1528</v>
      </c>
      <c r="B76" s="13" t="s">
        <v>9000</v>
      </c>
      <c r="C76" s="13" t="s">
        <v>8993</v>
      </c>
      <c r="D76" s="13" t="s">
        <v>9006</v>
      </c>
      <c r="E76" s="13" t="s">
        <v>8988</v>
      </c>
      <c r="F76" s="16" t="n">
        <f aca="false">_xlfn.MINIFS(Pedidos!$C$2:$C$7000,Pedidos!$B$2:$B$7000,A76,Pedidos!$C$2:$C$7000,"&lt;"&amp;Parámetros!$B$4)</f>
        <v>45720</v>
      </c>
      <c r="G76" s="16" t="n">
        <f aca="false">_xlfn.MAXIFS(Pedidos!$C$2:$C$7000,Pedidos!$B$2:$B$7000,A76,Pedidos!$C$2:$C$7000,"&lt;"&amp;Parámetros!$B$4)</f>
        <v>45873</v>
      </c>
      <c r="H76" s="17" t="n">
        <f aca="false">COUNTIFS(Pedidos!$B$2:$B$7000,A76,Pedidos!$C$2:$C$7000,"&lt;"&amp;Parámetros!$B$4)</f>
        <v>4</v>
      </c>
      <c r="I76" s="7" t="n">
        <f aca="false">IF(H76=0,"",Parámetros!$B$4-G76)</f>
        <v>423</v>
      </c>
      <c r="J76" s="17" t="n">
        <f aca="false">COUNTIFS(Pedidos!$B$2:$B$7000,A76,Pedidos!$C$2:$C$7000,"&gt;="&amp;(Parámetros!$B$4-180),Pedidos!$C$2:$C$7000,"&lt;"&amp;Parámetros!$B$4)</f>
        <v>0</v>
      </c>
      <c r="K76" s="18" t="n">
        <f aca="false">IF(H76&lt;2,"",(G76-F76)/(H76-1))</f>
        <v>51</v>
      </c>
      <c r="L76" s="19" t="n">
        <f aca="false">IF(OR(K76="",K76=0),"",I76/K76)</f>
        <v>8.29411764705882</v>
      </c>
      <c r="M76" s="20" t="n">
        <f aca="false">SUMIFS(Pedidos!$D$2:$D$7000,Pedidos!$B$2:$B$7000,A76,Pedidos!$C$2:$C$7000,"&gt;="&amp;(Parámetros!$B$4-365),Pedidos!$C$2:$C$7000,"&lt;"&amp;Parámetros!$B$4)</f>
        <v>0</v>
      </c>
      <c r="N76" s="7" t="str">
        <f aca="false">IF(H76=0,"Sin compras",IF(H76=1,"Una sola compra",IF(I76&gt;Parámetros!$B$5,"Perdido","Activo")))</f>
        <v>Perdido</v>
      </c>
      <c r="O76" s="21" t="str">
        <f aca="false">IF(N76&lt;&gt;"Activo","",1/(1+EXP(-(Parámetros!$B$10+Parámetros!$B$11*I76+Parámetros!$B$12*J76))))</f>
        <v/>
      </c>
      <c r="P76" s="7" t="str">
        <f aca="false">IF(O76="","",IF(O76&gt;=Parámetros!$B$7,"Alto",IF(O76&gt;=Parámetros!$B$8,"Medio","Bajo")))</f>
        <v/>
      </c>
      <c r="Q76" s="7" t="str">
        <f aca="false">IF(AND(N76="Activo",L76&lt;&gt;""),IF(L76&gt;Parámetros!$B$6,"Se está retrasando",""),"")</f>
        <v/>
      </c>
    </row>
    <row r="77" customFormat="false" ht="15" hidden="false" customHeight="false" outlineLevel="0" collapsed="false">
      <c r="A77" s="13" t="s">
        <v>5103</v>
      </c>
      <c r="B77" s="13" t="s">
        <v>9007</v>
      </c>
      <c r="C77" s="13" t="s">
        <v>8990</v>
      </c>
      <c r="D77" s="13" t="s">
        <v>8987</v>
      </c>
      <c r="E77" s="13" t="s">
        <v>8984</v>
      </c>
      <c r="F77" s="16" t="n">
        <f aca="false">_xlfn.MINIFS(Pedidos!$C$2:$C$7000,Pedidos!$B$2:$B$7000,A77,Pedidos!$C$2:$C$7000,"&lt;"&amp;Parámetros!$B$4)</f>
        <v>45987</v>
      </c>
      <c r="G77" s="16" t="n">
        <f aca="false">_xlfn.MAXIFS(Pedidos!$C$2:$C$7000,Pedidos!$B$2:$B$7000,A77,Pedidos!$C$2:$C$7000,"&lt;"&amp;Parámetros!$B$4)</f>
        <v>46204</v>
      </c>
      <c r="H77" s="17" t="n">
        <f aca="false">COUNTIFS(Pedidos!$B$2:$B$7000,A77,Pedidos!$C$2:$C$7000,"&lt;"&amp;Parámetros!$B$4)</f>
        <v>2</v>
      </c>
      <c r="I77" s="7" t="n">
        <f aca="false">IF(H77=0,"",Parámetros!$B$4-G77)</f>
        <v>92</v>
      </c>
      <c r="J77" s="17" t="n">
        <f aca="false">COUNTIFS(Pedidos!$B$2:$B$7000,A77,Pedidos!$C$2:$C$7000,"&gt;="&amp;(Parámetros!$B$4-180),Pedidos!$C$2:$C$7000,"&lt;"&amp;Parámetros!$B$4)</f>
        <v>1</v>
      </c>
      <c r="K77" s="18" t="n">
        <f aca="false">IF(H77&lt;2,"",(G77-F77)/(H77-1))</f>
        <v>217</v>
      </c>
      <c r="L77" s="19" t="n">
        <f aca="false">IF(OR(K77="",K77=0),"",I77/K77)</f>
        <v>0.423963133640553</v>
      </c>
      <c r="M77" s="20" t="n">
        <f aca="false">SUMIFS(Pedidos!$D$2:$D$7000,Pedidos!$B$2:$B$7000,A77,Pedidos!$C$2:$C$7000,"&gt;="&amp;(Parámetros!$B$4-365),Pedidos!$C$2:$C$7000,"&lt;"&amp;Parámetros!$B$4)</f>
        <v>98.34</v>
      </c>
      <c r="N77" s="7" t="str">
        <f aca="false">IF(H77=0,"Sin compras",IF(H77=1,"Una sola compra",IF(I77&gt;Parámetros!$B$5,"Perdido","Activo")))</f>
        <v>Activo</v>
      </c>
      <c r="O77" s="21" t="n">
        <f aca="false">IF(N77&lt;&gt;"Activo","",1/(1+EXP(-(Parámetros!$B$10+Parámetros!$B$11*I77+Parámetros!$B$12*J77))))</f>
        <v>0.783112911386347</v>
      </c>
      <c r="P77" s="7" t="str">
        <f aca="false">IF(O77="","",IF(O77&gt;=Parámetros!$B$7,"Alto",IF(O77&gt;=Parámetros!$B$8,"Medio","Bajo")))</f>
        <v>Alto</v>
      </c>
      <c r="Q77" s="7" t="str">
        <f aca="false">IF(AND(N77="Activo",L77&lt;&gt;""),IF(L77&gt;Parámetros!$B$6,"Se está retrasando",""),"")</f>
        <v/>
      </c>
    </row>
    <row r="78" customFormat="false" ht="15" hidden="false" customHeight="false" outlineLevel="0" collapsed="false">
      <c r="A78" s="13" t="s">
        <v>6401</v>
      </c>
      <c r="B78" s="13" t="s">
        <v>8995</v>
      </c>
      <c r="C78" s="13" t="s">
        <v>8986</v>
      </c>
      <c r="D78" s="13" t="s">
        <v>8983</v>
      </c>
      <c r="E78" s="13" t="s">
        <v>8988</v>
      </c>
      <c r="F78" s="16" t="n">
        <f aca="false">_xlfn.MINIFS(Pedidos!$C$2:$C$7000,Pedidos!$B$2:$B$7000,A78,Pedidos!$C$2:$C$7000,"&lt;"&amp;Parámetros!$B$4)</f>
        <v>46086</v>
      </c>
      <c r="G78" s="16" t="n">
        <f aca="false">_xlfn.MAXIFS(Pedidos!$C$2:$C$7000,Pedidos!$B$2:$B$7000,A78,Pedidos!$C$2:$C$7000,"&lt;"&amp;Parámetros!$B$4)</f>
        <v>46086</v>
      </c>
      <c r="H78" s="17" t="n">
        <f aca="false">COUNTIFS(Pedidos!$B$2:$B$7000,A78,Pedidos!$C$2:$C$7000,"&lt;"&amp;Parámetros!$B$4)</f>
        <v>1</v>
      </c>
      <c r="I78" s="7" t="n">
        <f aca="false">IF(H78=0,"",Parámetros!$B$4-G78)</f>
        <v>210</v>
      </c>
      <c r="J78" s="17" t="n">
        <f aca="false">COUNTIFS(Pedidos!$B$2:$B$7000,A78,Pedidos!$C$2:$C$7000,"&gt;="&amp;(Parámetros!$B$4-180),Pedidos!$C$2:$C$7000,"&lt;"&amp;Parámetros!$B$4)</f>
        <v>0</v>
      </c>
      <c r="K78" s="18" t="str">
        <f aca="false">IF(H78&lt;2,"",(G78-F78)/(H78-1))</f>
        <v/>
      </c>
      <c r="L78" s="19" t="str">
        <f aca="false">IF(OR(K78="",K78=0),"",I78/K78)</f>
        <v/>
      </c>
      <c r="M78" s="20" t="n">
        <f aca="false">SUMIFS(Pedidos!$D$2:$D$7000,Pedidos!$B$2:$B$7000,A78,Pedidos!$C$2:$C$7000,"&gt;="&amp;(Parámetros!$B$4-365),Pedidos!$C$2:$C$7000,"&lt;"&amp;Parámetros!$B$4)</f>
        <v>25.95</v>
      </c>
      <c r="N78" s="7" t="str">
        <f aca="false">IF(H78=0,"Sin compras",IF(H78=1,"Una sola compra",IF(I78&gt;Parámetros!$B$5,"Perdido","Activo")))</f>
        <v>Una sola compra</v>
      </c>
      <c r="O78" s="21" t="str">
        <f aca="false">IF(N78&lt;&gt;"Activo","",1/(1+EXP(-(Parámetros!$B$10+Parámetros!$B$11*I78+Parámetros!$B$12*J78))))</f>
        <v/>
      </c>
      <c r="P78" s="7" t="str">
        <f aca="false">IF(O78="","",IF(O78&gt;=Parámetros!$B$7,"Alto",IF(O78&gt;=Parámetros!$B$8,"Medio","Bajo")))</f>
        <v/>
      </c>
      <c r="Q78" s="7" t="str">
        <f aca="false">IF(AND(N78="Activo",L78&lt;&gt;""),IF(L78&gt;Parámetros!$B$6,"Se está retrasando",""),"")</f>
        <v/>
      </c>
    </row>
    <row r="79" customFormat="false" ht="15" hidden="false" customHeight="false" outlineLevel="0" collapsed="false">
      <c r="A79" s="13" t="s">
        <v>1569</v>
      </c>
      <c r="B79" s="13" t="s">
        <v>9008</v>
      </c>
      <c r="C79" s="13" t="s">
        <v>8986</v>
      </c>
      <c r="D79" s="13" t="s">
        <v>9009</v>
      </c>
      <c r="E79" s="13" t="s">
        <v>8988</v>
      </c>
      <c r="F79" s="16" t="n">
        <f aca="false">_xlfn.MINIFS(Pedidos!$C$2:$C$7000,Pedidos!$B$2:$B$7000,A79,Pedidos!$C$2:$C$7000,"&lt;"&amp;Parámetros!$B$4)</f>
        <v>45723</v>
      </c>
      <c r="G79" s="16" t="n">
        <f aca="false">_xlfn.MAXIFS(Pedidos!$C$2:$C$7000,Pedidos!$B$2:$B$7000,A79,Pedidos!$C$2:$C$7000,"&lt;"&amp;Parámetros!$B$4)</f>
        <v>45885</v>
      </c>
      <c r="H79" s="17" t="n">
        <f aca="false">COUNTIFS(Pedidos!$B$2:$B$7000,A79,Pedidos!$C$2:$C$7000,"&lt;"&amp;Parámetros!$B$4)</f>
        <v>7</v>
      </c>
      <c r="I79" s="7" t="n">
        <f aca="false">IF(H79=0,"",Parámetros!$B$4-G79)</f>
        <v>411</v>
      </c>
      <c r="J79" s="17" t="n">
        <f aca="false">COUNTIFS(Pedidos!$B$2:$B$7000,A79,Pedidos!$C$2:$C$7000,"&gt;="&amp;(Parámetros!$B$4-180),Pedidos!$C$2:$C$7000,"&lt;"&amp;Parámetros!$B$4)</f>
        <v>0</v>
      </c>
      <c r="K79" s="18" t="n">
        <f aca="false">IF(H79&lt;2,"",(G79-F79)/(H79-1))</f>
        <v>27</v>
      </c>
      <c r="L79" s="19" t="n">
        <f aca="false">IF(OR(K79="",K79=0),"",I79/K79)</f>
        <v>15.2222222222222</v>
      </c>
      <c r="M79" s="20" t="n">
        <f aca="false">SUMIFS(Pedidos!$D$2:$D$7000,Pedidos!$B$2:$B$7000,A79,Pedidos!$C$2:$C$7000,"&gt;="&amp;(Parámetros!$B$4-365),Pedidos!$C$2:$C$7000,"&lt;"&amp;Parámetros!$B$4)</f>
        <v>0</v>
      </c>
      <c r="N79" s="7" t="str">
        <f aca="false">IF(H79=0,"Sin compras",IF(H79=1,"Una sola compra",IF(I79&gt;Parámetros!$B$5,"Perdido","Activo")))</f>
        <v>Perdido</v>
      </c>
      <c r="O79" s="21" t="str">
        <f aca="false">IF(N79&lt;&gt;"Activo","",1/(1+EXP(-(Parámetros!$B$10+Parámetros!$B$11*I79+Parámetros!$B$12*J79))))</f>
        <v/>
      </c>
      <c r="P79" s="7" t="str">
        <f aca="false">IF(O79="","",IF(O79&gt;=Parámetros!$B$7,"Alto",IF(O79&gt;=Parámetros!$B$8,"Medio","Bajo")))</f>
        <v/>
      </c>
      <c r="Q79" s="7" t="str">
        <f aca="false">IF(AND(N79="Activo",L79&lt;&gt;""),IF(L79&gt;Parámetros!$B$6,"Se está retrasando",""),"")</f>
        <v/>
      </c>
    </row>
    <row r="80" customFormat="false" ht="15" hidden="false" customHeight="false" outlineLevel="0" collapsed="false">
      <c r="A80" s="13" t="s">
        <v>196</v>
      </c>
      <c r="B80" s="13" t="s">
        <v>8995</v>
      </c>
      <c r="C80" s="13" t="s">
        <v>8982</v>
      </c>
      <c r="D80" s="13" t="s">
        <v>8994</v>
      </c>
      <c r="E80" s="13" t="s">
        <v>8988</v>
      </c>
      <c r="F80" s="16" t="n">
        <f aca="false">_xlfn.MINIFS(Pedidos!$C$2:$C$7000,Pedidos!$B$2:$B$7000,A80,Pedidos!$C$2:$C$7000,"&lt;"&amp;Parámetros!$B$4)</f>
        <v>45586</v>
      </c>
      <c r="G80" s="16" t="n">
        <f aca="false">_xlfn.MAXIFS(Pedidos!$C$2:$C$7000,Pedidos!$B$2:$B$7000,A80,Pedidos!$C$2:$C$7000,"&lt;"&amp;Parámetros!$B$4)</f>
        <v>45586</v>
      </c>
      <c r="H80" s="17" t="n">
        <f aca="false">COUNTIFS(Pedidos!$B$2:$B$7000,A80,Pedidos!$C$2:$C$7000,"&lt;"&amp;Parámetros!$B$4)</f>
        <v>1</v>
      </c>
      <c r="I80" s="7" t="n">
        <f aca="false">IF(H80=0,"",Parámetros!$B$4-G80)</f>
        <v>710</v>
      </c>
      <c r="J80" s="17" t="n">
        <f aca="false">COUNTIFS(Pedidos!$B$2:$B$7000,A80,Pedidos!$C$2:$C$7000,"&gt;="&amp;(Parámetros!$B$4-180),Pedidos!$C$2:$C$7000,"&lt;"&amp;Parámetros!$B$4)</f>
        <v>0</v>
      </c>
      <c r="K80" s="18" t="str">
        <f aca="false">IF(H80&lt;2,"",(G80-F80)/(H80-1))</f>
        <v/>
      </c>
      <c r="L80" s="19" t="str">
        <f aca="false">IF(OR(K80="",K80=0),"",I80/K80)</f>
        <v/>
      </c>
      <c r="M80" s="20" t="n">
        <f aca="false">SUMIFS(Pedidos!$D$2:$D$7000,Pedidos!$B$2:$B$7000,A80,Pedidos!$C$2:$C$7000,"&gt;="&amp;(Parámetros!$B$4-365),Pedidos!$C$2:$C$7000,"&lt;"&amp;Parámetros!$B$4)</f>
        <v>0</v>
      </c>
      <c r="N80" s="7" t="str">
        <f aca="false">IF(H80=0,"Sin compras",IF(H80=1,"Una sola compra",IF(I80&gt;Parámetros!$B$5,"Perdido","Activo")))</f>
        <v>Una sola compra</v>
      </c>
      <c r="O80" s="21" t="str">
        <f aca="false">IF(N80&lt;&gt;"Activo","",1/(1+EXP(-(Parámetros!$B$10+Parámetros!$B$11*I80+Parámetros!$B$12*J80))))</f>
        <v/>
      </c>
      <c r="P80" s="7" t="str">
        <f aca="false">IF(O80="","",IF(O80&gt;=Parámetros!$B$7,"Alto",IF(O80&gt;=Parámetros!$B$8,"Medio","Bajo")))</f>
        <v/>
      </c>
      <c r="Q80" s="7" t="str">
        <f aca="false">IF(AND(N80="Activo",L80&lt;&gt;""),IF(L80&gt;Parámetros!$B$6,"Se está retrasando",""),"")</f>
        <v/>
      </c>
    </row>
    <row r="81" customFormat="false" ht="15" hidden="false" customHeight="false" outlineLevel="0" collapsed="false">
      <c r="A81" s="13" t="s">
        <v>3406</v>
      </c>
      <c r="B81" s="13" t="s">
        <v>8992</v>
      </c>
      <c r="C81" s="13" t="s">
        <v>8993</v>
      </c>
      <c r="D81" s="13" t="s">
        <v>8994</v>
      </c>
      <c r="E81" s="13" t="s">
        <v>8984</v>
      </c>
      <c r="F81" s="16" t="n">
        <f aca="false">_xlfn.MINIFS(Pedidos!$C$2:$C$7000,Pedidos!$B$2:$B$7000,A81,Pedidos!$C$2:$C$7000,"&lt;"&amp;Parámetros!$B$4)</f>
        <v>45862</v>
      </c>
      <c r="G81" s="16" t="n">
        <f aca="false">_xlfn.MAXIFS(Pedidos!$C$2:$C$7000,Pedidos!$B$2:$B$7000,A81,Pedidos!$C$2:$C$7000,"&lt;"&amp;Parámetros!$B$4)</f>
        <v>45862</v>
      </c>
      <c r="H81" s="17" t="n">
        <f aca="false">COUNTIFS(Pedidos!$B$2:$B$7000,A81,Pedidos!$C$2:$C$7000,"&lt;"&amp;Parámetros!$B$4)</f>
        <v>1</v>
      </c>
      <c r="I81" s="7" t="n">
        <f aca="false">IF(H81=0,"",Parámetros!$B$4-G81)</f>
        <v>434</v>
      </c>
      <c r="J81" s="17" t="n">
        <f aca="false">COUNTIFS(Pedidos!$B$2:$B$7000,A81,Pedidos!$C$2:$C$7000,"&gt;="&amp;(Parámetros!$B$4-180),Pedidos!$C$2:$C$7000,"&lt;"&amp;Parámetros!$B$4)</f>
        <v>0</v>
      </c>
      <c r="K81" s="18" t="str">
        <f aca="false">IF(H81&lt;2,"",(G81-F81)/(H81-1))</f>
        <v/>
      </c>
      <c r="L81" s="19" t="str">
        <f aca="false">IF(OR(K81="",K81=0),"",I81/K81)</f>
        <v/>
      </c>
      <c r="M81" s="20" t="n">
        <f aca="false">SUMIFS(Pedidos!$D$2:$D$7000,Pedidos!$B$2:$B$7000,A81,Pedidos!$C$2:$C$7000,"&gt;="&amp;(Parámetros!$B$4-365),Pedidos!$C$2:$C$7000,"&lt;"&amp;Parámetros!$B$4)</f>
        <v>0</v>
      </c>
      <c r="N81" s="7" t="str">
        <f aca="false">IF(H81=0,"Sin compras",IF(H81=1,"Una sola compra",IF(I81&gt;Parámetros!$B$5,"Perdido","Activo")))</f>
        <v>Una sola compra</v>
      </c>
      <c r="O81" s="21" t="str">
        <f aca="false">IF(N81&lt;&gt;"Activo","",1/(1+EXP(-(Parámetros!$B$10+Parámetros!$B$11*I81+Parámetros!$B$12*J81))))</f>
        <v/>
      </c>
      <c r="P81" s="7" t="str">
        <f aca="false">IF(O81="","",IF(O81&gt;=Parámetros!$B$7,"Alto",IF(O81&gt;=Parámetros!$B$8,"Medio","Bajo")))</f>
        <v/>
      </c>
      <c r="Q81" s="7" t="str">
        <f aca="false">IF(AND(N81="Activo",L81&lt;&gt;""),IF(L81&gt;Parámetros!$B$6,"Se está retrasando",""),"")</f>
        <v/>
      </c>
    </row>
    <row r="82" customFormat="false" ht="15" hidden="false" customHeight="false" outlineLevel="0" collapsed="false">
      <c r="A82" s="13" t="s">
        <v>7880</v>
      </c>
      <c r="B82" s="13" t="s">
        <v>9007</v>
      </c>
      <c r="C82" s="13" t="s">
        <v>8993</v>
      </c>
      <c r="D82" s="13" t="s">
        <v>8991</v>
      </c>
      <c r="E82" s="13" t="s">
        <v>8988</v>
      </c>
      <c r="F82" s="16" t="n">
        <f aca="false">_xlfn.MINIFS(Pedidos!$C$2:$C$7000,Pedidos!$B$2:$B$7000,A82,Pedidos!$C$2:$C$7000,"&lt;"&amp;Parámetros!$B$4)</f>
        <v>46208</v>
      </c>
      <c r="G82" s="16" t="n">
        <f aca="false">_xlfn.MAXIFS(Pedidos!$C$2:$C$7000,Pedidos!$B$2:$B$7000,A82,Pedidos!$C$2:$C$7000,"&lt;"&amp;Parámetros!$B$4)</f>
        <v>46208</v>
      </c>
      <c r="H82" s="17" t="n">
        <f aca="false">COUNTIFS(Pedidos!$B$2:$B$7000,A82,Pedidos!$C$2:$C$7000,"&lt;"&amp;Parámetros!$B$4)</f>
        <v>1</v>
      </c>
      <c r="I82" s="7" t="n">
        <f aca="false">IF(H82=0,"",Parámetros!$B$4-G82)</f>
        <v>88</v>
      </c>
      <c r="J82" s="17" t="n">
        <f aca="false">COUNTIFS(Pedidos!$B$2:$B$7000,A82,Pedidos!$C$2:$C$7000,"&gt;="&amp;(Parámetros!$B$4-180),Pedidos!$C$2:$C$7000,"&lt;"&amp;Parámetros!$B$4)</f>
        <v>1</v>
      </c>
      <c r="K82" s="18" t="str">
        <f aca="false">IF(H82&lt;2,"",(G82-F82)/(H82-1))</f>
        <v/>
      </c>
      <c r="L82" s="19" t="str">
        <f aca="false">IF(OR(K82="",K82=0),"",I82/K82)</f>
        <v/>
      </c>
      <c r="M82" s="20" t="n">
        <f aca="false">SUMIFS(Pedidos!$D$2:$D$7000,Pedidos!$B$2:$B$7000,A82,Pedidos!$C$2:$C$7000,"&gt;="&amp;(Parámetros!$B$4-365),Pedidos!$C$2:$C$7000,"&lt;"&amp;Parámetros!$B$4)</f>
        <v>48.37</v>
      </c>
      <c r="N82" s="7" t="str">
        <f aca="false">IF(H82=0,"Sin compras",IF(H82=1,"Una sola compra",IF(I82&gt;Parámetros!$B$5,"Perdido","Activo")))</f>
        <v>Una sola compra</v>
      </c>
      <c r="O82" s="21" t="str">
        <f aca="false">IF(N82&lt;&gt;"Activo","",1/(1+EXP(-(Parámetros!$B$10+Parámetros!$B$11*I82+Parámetros!$B$12*J82))))</f>
        <v/>
      </c>
      <c r="P82" s="7" t="str">
        <f aca="false">IF(O82="","",IF(O82&gt;=Parámetros!$B$7,"Alto",IF(O82&gt;=Parámetros!$B$8,"Medio","Bajo")))</f>
        <v/>
      </c>
      <c r="Q82" s="7" t="str">
        <f aca="false">IF(AND(N82="Activo",L82&lt;&gt;""),IF(L82&gt;Parámetros!$B$6,"Se está retrasando",""),"")</f>
        <v/>
      </c>
    </row>
    <row r="83" customFormat="false" ht="15" hidden="false" customHeight="false" outlineLevel="0" collapsed="false">
      <c r="A83" s="13" t="s">
        <v>7823</v>
      </c>
      <c r="B83" s="13" t="s">
        <v>8981</v>
      </c>
      <c r="C83" s="13" t="s">
        <v>8986</v>
      </c>
      <c r="D83" s="13" t="s">
        <v>8991</v>
      </c>
      <c r="E83" s="13" t="s">
        <v>8988</v>
      </c>
      <c r="F83" s="16" t="n">
        <f aca="false">_xlfn.MINIFS(Pedidos!$C$2:$C$7000,Pedidos!$B$2:$B$7000,A83,Pedidos!$C$2:$C$7000,"&lt;"&amp;Parámetros!$B$4)</f>
        <v>46204</v>
      </c>
      <c r="G83" s="16" t="n">
        <f aca="false">_xlfn.MAXIFS(Pedidos!$C$2:$C$7000,Pedidos!$B$2:$B$7000,A83,Pedidos!$C$2:$C$7000,"&lt;"&amp;Parámetros!$B$4)</f>
        <v>46204</v>
      </c>
      <c r="H83" s="17" t="n">
        <f aca="false">COUNTIFS(Pedidos!$B$2:$B$7000,A83,Pedidos!$C$2:$C$7000,"&lt;"&amp;Parámetros!$B$4)</f>
        <v>1</v>
      </c>
      <c r="I83" s="7" t="n">
        <f aca="false">IF(H83=0,"",Parámetros!$B$4-G83)</f>
        <v>92</v>
      </c>
      <c r="J83" s="17" t="n">
        <f aca="false">COUNTIFS(Pedidos!$B$2:$B$7000,A83,Pedidos!$C$2:$C$7000,"&gt;="&amp;(Parámetros!$B$4-180),Pedidos!$C$2:$C$7000,"&lt;"&amp;Parámetros!$B$4)</f>
        <v>1</v>
      </c>
      <c r="K83" s="18" t="str">
        <f aca="false">IF(H83&lt;2,"",(G83-F83)/(H83-1))</f>
        <v/>
      </c>
      <c r="L83" s="19" t="str">
        <f aca="false">IF(OR(K83="",K83=0),"",I83/K83)</f>
        <v/>
      </c>
      <c r="M83" s="20" t="n">
        <f aca="false">SUMIFS(Pedidos!$D$2:$D$7000,Pedidos!$B$2:$B$7000,A83,Pedidos!$C$2:$C$7000,"&gt;="&amp;(Parámetros!$B$4-365),Pedidos!$C$2:$C$7000,"&lt;"&amp;Parámetros!$B$4)</f>
        <v>20.16</v>
      </c>
      <c r="N83" s="7" t="str">
        <f aca="false">IF(H83=0,"Sin compras",IF(H83=1,"Una sola compra",IF(I83&gt;Parámetros!$B$5,"Perdido","Activo")))</f>
        <v>Una sola compra</v>
      </c>
      <c r="O83" s="21" t="str">
        <f aca="false">IF(N83&lt;&gt;"Activo","",1/(1+EXP(-(Parámetros!$B$10+Parámetros!$B$11*I83+Parámetros!$B$12*J83))))</f>
        <v/>
      </c>
      <c r="P83" s="7" t="str">
        <f aca="false">IF(O83="","",IF(O83&gt;=Parámetros!$B$7,"Alto",IF(O83&gt;=Parámetros!$B$8,"Medio","Bajo")))</f>
        <v/>
      </c>
      <c r="Q83" s="7" t="str">
        <f aca="false">IF(AND(N83="Activo",L83&lt;&gt;""),IF(L83&gt;Parámetros!$B$6,"Se está retrasando",""),"")</f>
        <v/>
      </c>
    </row>
    <row r="84" customFormat="false" ht="15" hidden="false" customHeight="false" outlineLevel="0" collapsed="false">
      <c r="A84" s="13" t="s">
        <v>2358</v>
      </c>
      <c r="B84" s="13" t="s">
        <v>8996</v>
      </c>
      <c r="C84" s="13" t="s">
        <v>8982</v>
      </c>
      <c r="D84" s="13" t="s">
        <v>8994</v>
      </c>
      <c r="E84" s="13" t="s">
        <v>8988</v>
      </c>
      <c r="F84" s="16" t="n">
        <f aca="false">_xlfn.MINIFS(Pedidos!$C$2:$C$7000,Pedidos!$B$2:$B$7000,A84,Pedidos!$C$2:$C$7000,"&lt;"&amp;Parámetros!$B$4)</f>
        <v>45782</v>
      </c>
      <c r="G84" s="16" t="n">
        <f aca="false">_xlfn.MAXIFS(Pedidos!$C$2:$C$7000,Pedidos!$B$2:$B$7000,A84,Pedidos!$C$2:$C$7000,"&lt;"&amp;Parámetros!$B$4)</f>
        <v>45782</v>
      </c>
      <c r="H84" s="17" t="n">
        <f aca="false">COUNTIFS(Pedidos!$B$2:$B$7000,A84,Pedidos!$C$2:$C$7000,"&lt;"&amp;Parámetros!$B$4)</f>
        <v>1</v>
      </c>
      <c r="I84" s="7" t="n">
        <f aca="false">IF(H84=0,"",Parámetros!$B$4-G84)</f>
        <v>514</v>
      </c>
      <c r="J84" s="17" t="n">
        <f aca="false">COUNTIFS(Pedidos!$B$2:$B$7000,A84,Pedidos!$C$2:$C$7000,"&gt;="&amp;(Parámetros!$B$4-180),Pedidos!$C$2:$C$7000,"&lt;"&amp;Parámetros!$B$4)</f>
        <v>0</v>
      </c>
      <c r="K84" s="18" t="str">
        <f aca="false">IF(H84&lt;2,"",(G84-F84)/(H84-1))</f>
        <v/>
      </c>
      <c r="L84" s="19" t="str">
        <f aca="false">IF(OR(K84="",K84=0),"",I84/K84)</f>
        <v/>
      </c>
      <c r="M84" s="20" t="n">
        <f aca="false">SUMIFS(Pedidos!$D$2:$D$7000,Pedidos!$B$2:$B$7000,A84,Pedidos!$C$2:$C$7000,"&gt;="&amp;(Parámetros!$B$4-365),Pedidos!$C$2:$C$7000,"&lt;"&amp;Parámetros!$B$4)</f>
        <v>0</v>
      </c>
      <c r="N84" s="7" t="str">
        <f aca="false">IF(H84=0,"Sin compras",IF(H84=1,"Una sola compra",IF(I84&gt;Parámetros!$B$5,"Perdido","Activo")))</f>
        <v>Una sola compra</v>
      </c>
      <c r="O84" s="21" t="str">
        <f aca="false">IF(N84&lt;&gt;"Activo","",1/(1+EXP(-(Parámetros!$B$10+Parámetros!$B$11*I84+Parámetros!$B$12*J84))))</f>
        <v/>
      </c>
      <c r="P84" s="7" t="str">
        <f aca="false">IF(O84="","",IF(O84&gt;=Parámetros!$B$7,"Alto",IF(O84&gt;=Parámetros!$B$8,"Medio","Bajo")))</f>
        <v/>
      </c>
      <c r="Q84" s="7" t="str">
        <f aca="false">IF(AND(N84="Activo",L84&lt;&gt;""),IF(L84&gt;Parámetros!$B$6,"Se está retrasando",""),"")</f>
        <v/>
      </c>
    </row>
    <row r="85" customFormat="false" ht="15" hidden="false" customHeight="false" outlineLevel="0" collapsed="false">
      <c r="A85" s="13" t="s">
        <v>8581</v>
      </c>
      <c r="B85" s="13" t="s">
        <v>8998</v>
      </c>
      <c r="C85" s="13" t="s">
        <v>8993</v>
      </c>
      <c r="D85" s="13" t="s">
        <v>9002</v>
      </c>
      <c r="E85" s="13" t="s">
        <v>8984</v>
      </c>
      <c r="F85" s="16" t="n">
        <f aca="false">_xlfn.MINIFS(Pedidos!$C$2:$C$7000,Pedidos!$B$2:$B$7000,A85,Pedidos!$C$2:$C$7000,"&lt;"&amp;Parámetros!$B$4)</f>
        <v>46265</v>
      </c>
      <c r="G85" s="16" t="n">
        <f aca="false">_xlfn.MAXIFS(Pedidos!$C$2:$C$7000,Pedidos!$B$2:$B$7000,A85,Pedidos!$C$2:$C$7000,"&lt;"&amp;Parámetros!$B$4)</f>
        <v>46265</v>
      </c>
      <c r="H85" s="17" t="n">
        <f aca="false">COUNTIFS(Pedidos!$B$2:$B$7000,A85,Pedidos!$C$2:$C$7000,"&lt;"&amp;Parámetros!$B$4)</f>
        <v>1</v>
      </c>
      <c r="I85" s="7" t="n">
        <f aca="false">IF(H85=0,"",Parámetros!$B$4-G85)</f>
        <v>31</v>
      </c>
      <c r="J85" s="17" t="n">
        <f aca="false">COUNTIFS(Pedidos!$B$2:$B$7000,A85,Pedidos!$C$2:$C$7000,"&gt;="&amp;(Parámetros!$B$4-180),Pedidos!$C$2:$C$7000,"&lt;"&amp;Parámetros!$B$4)</f>
        <v>1</v>
      </c>
      <c r="K85" s="18" t="str">
        <f aca="false">IF(H85&lt;2,"",(G85-F85)/(H85-1))</f>
        <v/>
      </c>
      <c r="L85" s="19" t="str">
        <f aca="false">IF(OR(K85="",K85=0),"",I85/K85)</f>
        <v/>
      </c>
      <c r="M85" s="20" t="n">
        <f aca="false">SUMIFS(Pedidos!$D$2:$D$7000,Pedidos!$B$2:$B$7000,A85,Pedidos!$C$2:$C$7000,"&gt;="&amp;(Parámetros!$B$4-365),Pedidos!$C$2:$C$7000,"&lt;"&amp;Parámetros!$B$4)</f>
        <v>12.01</v>
      </c>
      <c r="N85" s="7" t="str">
        <f aca="false">IF(H85=0,"Sin compras",IF(H85=1,"Una sola compra",IF(I85&gt;Parámetros!$B$5,"Perdido","Activo")))</f>
        <v>Una sola compra</v>
      </c>
      <c r="O85" s="21" t="str">
        <f aca="false">IF(N85&lt;&gt;"Activo","",1/(1+EXP(-(Parámetros!$B$10+Parámetros!$B$11*I85+Parámetros!$B$12*J85))))</f>
        <v/>
      </c>
      <c r="P85" s="7" t="str">
        <f aca="false">IF(O85="","",IF(O85&gt;=Parámetros!$B$7,"Alto",IF(O85&gt;=Parámetros!$B$8,"Medio","Bajo")))</f>
        <v/>
      </c>
      <c r="Q85" s="7" t="str">
        <f aca="false">IF(AND(N85="Activo",L85&lt;&gt;""),IF(L85&gt;Parámetros!$B$6,"Se está retrasando",""),"")</f>
        <v/>
      </c>
    </row>
    <row r="86" customFormat="false" ht="15" hidden="false" customHeight="false" outlineLevel="0" collapsed="false">
      <c r="A86" s="13" t="s">
        <v>8065</v>
      </c>
      <c r="B86" s="13" t="s">
        <v>8998</v>
      </c>
      <c r="C86" s="13" t="s">
        <v>8990</v>
      </c>
      <c r="D86" s="13" t="s">
        <v>8991</v>
      </c>
      <c r="E86" s="13" t="s">
        <v>8988</v>
      </c>
      <c r="F86" s="16" t="n">
        <f aca="false">_xlfn.MINIFS(Pedidos!$C$2:$C$7000,Pedidos!$B$2:$B$7000,A86,Pedidos!$C$2:$C$7000,"&lt;"&amp;Parámetros!$B$4)</f>
        <v>46222</v>
      </c>
      <c r="G86" s="16" t="n">
        <f aca="false">_xlfn.MAXIFS(Pedidos!$C$2:$C$7000,Pedidos!$B$2:$B$7000,A86,Pedidos!$C$2:$C$7000,"&lt;"&amp;Parámetros!$B$4)</f>
        <v>46222</v>
      </c>
      <c r="H86" s="17" t="n">
        <f aca="false">COUNTIFS(Pedidos!$B$2:$B$7000,A86,Pedidos!$C$2:$C$7000,"&lt;"&amp;Parámetros!$B$4)</f>
        <v>1</v>
      </c>
      <c r="I86" s="7" t="n">
        <f aca="false">IF(H86=0,"",Parámetros!$B$4-G86)</f>
        <v>74</v>
      </c>
      <c r="J86" s="17" t="n">
        <f aca="false">COUNTIFS(Pedidos!$B$2:$B$7000,A86,Pedidos!$C$2:$C$7000,"&gt;="&amp;(Parámetros!$B$4-180),Pedidos!$C$2:$C$7000,"&lt;"&amp;Parámetros!$B$4)</f>
        <v>1</v>
      </c>
      <c r="K86" s="18" t="str">
        <f aca="false">IF(H86&lt;2,"",(G86-F86)/(H86-1))</f>
        <v/>
      </c>
      <c r="L86" s="19" t="str">
        <f aca="false">IF(OR(K86="",K86=0),"",I86/K86)</f>
        <v/>
      </c>
      <c r="M86" s="20" t="n">
        <f aca="false">SUMIFS(Pedidos!$D$2:$D$7000,Pedidos!$B$2:$B$7000,A86,Pedidos!$C$2:$C$7000,"&gt;="&amp;(Parámetros!$B$4-365),Pedidos!$C$2:$C$7000,"&lt;"&amp;Parámetros!$B$4)</f>
        <v>31</v>
      </c>
      <c r="N86" s="7" t="str">
        <f aca="false">IF(H86=0,"Sin compras",IF(H86=1,"Una sola compra",IF(I86&gt;Parámetros!$B$5,"Perdido","Activo")))</f>
        <v>Una sola compra</v>
      </c>
      <c r="O86" s="21" t="str">
        <f aca="false">IF(N86&lt;&gt;"Activo","",1/(1+EXP(-(Parámetros!$B$10+Parámetros!$B$11*I86+Parámetros!$B$12*J86))))</f>
        <v/>
      </c>
      <c r="P86" s="7" t="str">
        <f aca="false">IF(O86="","",IF(O86&gt;=Parámetros!$B$7,"Alto",IF(O86&gt;=Parámetros!$B$8,"Medio","Bajo")))</f>
        <v/>
      </c>
      <c r="Q86" s="7" t="str">
        <f aca="false">IF(AND(N86="Activo",L86&lt;&gt;""),IF(L86&gt;Parámetros!$B$6,"Se está retrasando",""),"")</f>
        <v/>
      </c>
    </row>
    <row r="87" customFormat="false" ht="15" hidden="false" customHeight="false" outlineLevel="0" collapsed="false">
      <c r="A87" s="13" t="s">
        <v>6805</v>
      </c>
      <c r="B87" s="13" t="s">
        <v>9001</v>
      </c>
      <c r="C87" s="13" t="s">
        <v>8990</v>
      </c>
      <c r="D87" s="13" t="s">
        <v>8987</v>
      </c>
      <c r="E87" s="13" t="s">
        <v>8988</v>
      </c>
      <c r="F87" s="16" t="n">
        <f aca="false">_xlfn.MINIFS(Pedidos!$C$2:$C$7000,Pedidos!$B$2:$B$7000,A87,Pedidos!$C$2:$C$7000,"&lt;"&amp;Parámetros!$B$4)</f>
        <v>46117</v>
      </c>
      <c r="G87" s="16" t="n">
        <f aca="false">_xlfn.MAXIFS(Pedidos!$C$2:$C$7000,Pedidos!$B$2:$B$7000,A87,Pedidos!$C$2:$C$7000,"&lt;"&amp;Parámetros!$B$4)</f>
        <v>46255</v>
      </c>
      <c r="H87" s="17" t="n">
        <f aca="false">COUNTIFS(Pedidos!$B$2:$B$7000,A87,Pedidos!$C$2:$C$7000,"&lt;"&amp;Parámetros!$B$4)</f>
        <v>2</v>
      </c>
      <c r="I87" s="7" t="n">
        <f aca="false">IF(H87=0,"",Parámetros!$B$4-G87)</f>
        <v>41</v>
      </c>
      <c r="J87" s="17" t="n">
        <f aca="false">COUNTIFS(Pedidos!$B$2:$B$7000,A87,Pedidos!$C$2:$C$7000,"&gt;="&amp;(Parámetros!$B$4-180),Pedidos!$C$2:$C$7000,"&lt;"&amp;Parámetros!$B$4)</f>
        <v>2</v>
      </c>
      <c r="K87" s="18" t="n">
        <f aca="false">IF(H87&lt;2,"",(G87-F87)/(H87-1))</f>
        <v>138</v>
      </c>
      <c r="L87" s="19" t="n">
        <f aca="false">IF(OR(K87="",K87=0),"",I87/K87)</f>
        <v>0.297101449275362</v>
      </c>
      <c r="M87" s="20" t="n">
        <f aca="false">SUMIFS(Pedidos!$D$2:$D$7000,Pedidos!$B$2:$B$7000,A87,Pedidos!$C$2:$C$7000,"&gt;="&amp;(Parámetros!$B$4-365),Pedidos!$C$2:$C$7000,"&lt;"&amp;Parámetros!$B$4)</f>
        <v>114.87</v>
      </c>
      <c r="N87" s="7" t="str">
        <f aca="false">IF(H87=0,"Sin compras",IF(H87=1,"Una sola compra",IF(I87&gt;Parámetros!$B$5,"Perdido","Activo")))</f>
        <v>Activo</v>
      </c>
      <c r="O87" s="21" t="n">
        <f aca="false">IF(N87&lt;&gt;"Activo","",1/(1+EXP(-(Parámetros!$B$10+Parámetros!$B$11*I87+Parámetros!$B$12*J87))))</f>
        <v>0.384663582018829</v>
      </c>
      <c r="P87" s="7" t="str">
        <f aca="false">IF(O87="","",IF(O87&gt;=Parámetros!$B$7,"Alto",IF(O87&gt;=Parámetros!$B$8,"Medio","Bajo")))</f>
        <v>Bajo</v>
      </c>
      <c r="Q87" s="7" t="str">
        <f aca="false">IF(AND(N87="Activo",L87&lt;&gt;""),IF(L87&gt;Parámetros!$B$6,"Se está retrasando",""),"")</f>
        <v/>
      </c>
    </row>
    <row r="88" customFormat="false" ht="15" hidden="false" customHeight="false" outlineLevel="0" collapsed="false">
      <c r="A88" s="13" t="s">
        <v>3042</v>
      </c>
      <c r="B88" s="13" t="s">
        <v>9007</v>
      </c>
      <c r="C88" s="13" t="s">
        <v>8982</v>
      </c>
      <c r="D88" s="13" t="s">
        <v>8994</v>
      </c>
      <c r="E88" s="13" t="s">
        <v>8988</v>
      </c>
      <c r="F88" s="16" t="n">
        <f aca="false">_xlfn.MINIFS(Pedidos!$C$2:$C$7000,Pedidos!$B$2:$B$7000,A88,Pedidos!$C$2:$C$7000,"&lt;"&amp;Parámetros!$B$4)</f>
        <v>45834</v>
      </c>
      <c r="G88" s="16" t="n">
        <f aca="false">_xlfn.MAXIFS(Pedidos!$C$2:$C$7000,Pedidos!$B$2:$B$7000,A88,Pedidos!$C$2:$C$7000,"&lt;"&amp;Parámetros!$B$4)</f>
        <v>45834</v>
      </c>
      <c r="H88" s="17" t="n">
        <f aca="false">COUNTIFS(Pedidos!$B$2:$B$7000,A88,Pedidos!$C$2:$C$7000,"&lt;"&amp;Parámetros!$B$4)</f>
        <v>1</v>
      </c>
      <c r="I88" s="7" t="n">
        <f aca="false">IF(H88=0,"",Parámetros!$B$4-G88)</f>
        <v>462</v>
      </c>
      <c r="J88" s="17" t="n">
        <f aca="false">COUNTIFS(Pedidos!$B$2:$B$7000,A88,Pedidos!$C$2:$C$7000,"&gt;="&amp;(Parámetros!$B$4-180),Pedidos!$C$2:$C$7000,"&lt;"&amp;Parámetros!$B$4)</f>
        <v>0</v>
      </c>
      <c r="K88" s="18" t="str">
        <f aca="false">IF(H88&lt;2,"",(G88-F88)/(H88-1))</f>
        <v/>
      </c>
      <c r="L88" s="19" t="str">
        <f aca="false">IF(OR(K88="",K88=0),"",I88/K88)</f>
        <v/>
      </c>
      <c r="M88" s="20" t="n">
        <f aca="false">SUMIFS(Pedidos!$D$2:$D$7000,Pedidos!$B$2:$B$7000,A88,Pedidos!$C$2:$C$7000,"&gt;="&amp;(Parámetros!$B$4-365),Pedidos!$C$2:$C$7000,"&lt;"&amp;Parámetros!$B$4)</f>
        <v>0</v>
      </c>
      <c r="N88" s="7" t="str">
        <f aca="false">IF(H88=0,"Sin compras",IF(H88=1,"Una sola compra",IF(I88&gt;Parámetros!$B$5,"Perdido","Activo")))</f>
        <v>Una sola compra</v>
      </c>
      <c r="O88" s="21" t="str">
        <f aca="false">IF(N88&lt;&gt;"Activo","",1/(1+EXP(-(Parámetros!$B$10+Parámetros!$B$11*I88+Parámetros!$B$12*J88))))</f>
        <v/>
      </c>
      <c r="P88" s="7" t="str">
        <f aca="false">IF(O88="","",IF(O88&gt;=Parámetros!$B$7,"Alto",IF(O88&gt;=Parámetros!$B$8,"Medio","Bajo")))</f>
        <v/>
      </c>
      <c r="Q88" s="7" t="str">
        <f aca="false">IF(AND(N88="Activo",L88&lt;&gt;""),IF(L88&gt;Parámetros!$B$6,"Se está retrasando",""),"")</f>
        <v/>
      </c>
    </row>
    <row r="89" customFormat="false" ht="15" hidden="false" customHeight="false" outlineLevel="0" collapsed="false">
      <c r="A89" s="13" t="s">
        <v>5053</v>
      </c>
      <c r="B89" s="13" t="s">
        <v>8996</v>
      </c>
      <c r="C89" s="13" t="s">
        <v>8982</v>
      </c>
      <c r="D89" s="13" t="s">
        <v>8983</v>
      </c>
      <c r="E89" s="13" t="s">
        <v>8988</v>
      </c>
      <c r="F89" s="16" t="n">
        <f aca="false">_xlfn.MINIFS(Pedidos!$C$2:$C$7000,Pedidos!$B$2:$B$7000,A89,Pedidos!$C$2:$C$7000,"&lt;"&amp;Parámetros!$B$4)</f>
        <v>45984</v>
      </c>
      <c r="G89" s="16" t="n">
        <f aca="false">_xlfn.MAXIFS(Pedidos!$C$2:$C$7000,Pedidos!$B$2:$B$7000,A89,Pedidos!$C$2:$C$7000,"&lt;"&amp;Parámetros!$B$4)</f>
        <v>46068</v>
      </c>
      <c r="H89" s="17" t="n">
        <f aca="false">COUNTIFS(Pedidos!$B$2:$B$7000,A89,Pedidos!$C$2:$C$7000,"&lt;"&amp;Parámetros!$B$4)</f>
        <v>2</v>
      </c>
      <c r="I89" s="7" t="n">
        <f aca="false">IF(H89=0,"",Parámetros!$B$4-G89)</f>
        <v>228</v>
      </c>
      <c r="J89" s="17" t="n">
        <f aca="false">COUNTIFS(Pedidos!$B$2:$B$7000,A89,Pedidos!$C$2:$C$7000,"&gt;="&amp;(Parámetros!$B$4-180),Pedidos!$C$2:$C$7000,"&lt;"&amp;Parámetros!$B$4)</f>
        <v>0</v>
      </c>
      <c r="K89" s="18" t="n">
        <f aca="false">IF(H89&lt;2,"",(G89-F89)/(H89-1))</f>
        <v>84</v>
      </c>
      <c r="L89" s="19" t="n">
        <f aca="false">IF(OR(K89="",K89=0),"",I89/K89)</f>
        <v>2.71428571428571</v>
      </c>
      <c r="M89" s="20" t="n">
        <f aca="false">SUMIFS(Pedidos!$D$2:$D$7000,Pedidos!$B$2:$B$7000,A89,Pedidos!$C$2:$C$7000,"&gt;="&amp;(Parámetros!$B$4-365),Pedidos!$C$2:$C$7000,"&lt;"&amp;Parámetros!$B$4)</f>
        <v>100.12</v>
      </c>
      <c r="N89" s="7" t="str">
        <f aca="false">IF(H89=0,"Sin compras",IF(H89=1,"Una sola compra",IF(I89&gt;Parámetros!$B$5,"Perdido","Activo")))</f>
        <v>Perdido</v>
      </c>
      <c r="O89" s="21" t="str">
        <f aca="false">IF(N89&lt;&gt;"Activo","",1/(1+EXP(-(Parámetros!$B$10+Parámetros!$B$11*I89+Parámetros!$B$12*J89))))</f>
        <v/>
      </c>
      <c r="P89" s="7" t="str">
        <f aca="false">IF(O89="","",IF(O89&gt;=Parámetros!$B$7,"Alto",IF(O89&gt;=Parámetros!$B$8,"Medio","Bajo")))</f>
        <v/>
      </c>
      <c r="Q89" s="7" t="str">
        <f aca="false">IF(AND(N89="Activo",L89&lt;&gt;""),IF(L89&gt;Parámetros!$B$6,"Se está retrasando",""),"")</f>
        <v/>
      </c>
    </row>
    <row r="90" customFormat="false" ht="15" hidden="false" customHeight="false" outlineLevel="0" collapsed="false">
      <c r="A90" s="13" t="s">
        <v>5836</v>
      </c>
      <c r="B90" s="13" t="s">
        <v>8995</v>
      </c>
      <c r="C90" s="13" t="s">
        <v>8982</v>
      </c>
      <c r="D90" s="13" t="s">
        <v>8987</v>
      </c>
      <c r="E90" s="13" t="s">
        <v>8988</v>
      </c>
      <c r="F90" s="16" t="n">
        <f aca="false">_xlfn.MINIFS(Pedidos!$C$2:$C$7000,Pedidos!$B$2:$B$7000,A90,Pedidos!$C$2:$C$7000,"&lt;"&amp;Parámetros!$B$4)</f>
        <v>46043</v>
      </c>
      <c r="G90" s="16" t="n">
        <f aca="false">_xlfn.MAXIFS(Pedidos!$C$2:$C$7000,Pedidos!$B$2:$B$7000,A90,Pedidos!$C$2:$C$7000,"&lt;"&amp;Parámetros!$B$4)</f>
        <v>46151</v>
      </c>
      <c r="H90" s="17" t="n">
        <f aca="false">COUNTIFS(Pedidos!$B$2:$B$7000,A90,Pedidos!$C$2:$C$7000,"&lt;"&amp;Parámetros!$B$4)</f>
        <v>2</v>
      </c>
      <c r="I90" s="7" t="n">
        <f aca="false">IF(H90=0,"",Parámetros!$B$4-G90)</f>
        <v>145</v>
      </c>
      <c r="J90" s="17" t="n">
        <f aca="false">COUNTIFS(Pedidos!$B$2:$B$7000,A90,Pedidos!$C$2:$C$7000,"&gt;="&amp;(Parámetros!$B$4-180),Pedidos!$C$2:$C$7000,"&lt;"&amp;Parámetros!$B$4)</f>
        <v>1</v>
      </c>
      <c r="K90" s="18" t="n">
        <f aca="false">IF(H90&lt;2,"",(G90-F90)/(H90-1))</f>
        <v>108</v>
      </c>
      <c r="L90" s="19" t="n">
        <f aca="false">IF(OR(K90="",K90=0),"",I90/K90)</f>
        <v>1.34259259259259</v>
      </c>
      <c r="M90" s="20" t="n">
        <f aca="false">SUMIFS(Pedidos!$D$2:$D$7000,Pedidos!$B$2:$B$7000,A90,Pedidos!$C$2:$C$7000,"&gt;="&amp;(Parámetros!$B$4-365),Pedidos!$C$2:$C$7000,"&lt;"&amp;Parámetros!$B$4)</f>
        <v>116.93</v>
      </c>
      <c r="N90" s="7" t="str">
        <f aca="false">IF(H90=0,"Sin compras",IF(H90=1,"Una sola compra",IF(I90&gt;Parámetros!$B$5,"Perdido","Activo")))</f>
        <v>Activo</v>
      </c>
      <c r="O90" s="21" t="n">
        <f aca="false">IF(N90&lt;&gt;"Activo","",1/(1+EXP(-(Parámetros!$B$10+Parámetros!$B$11*I90+Parámetros!$B$12*J90))))</f>
        <v>0.898885306900894</v>
      </c>
      <c r="P90" s="7" t="str">
        <f aca="false">IF(O90="","",IF(O90&gt;=Parámetros!$B$7,"Alto",IF(O90&gt;=Parámetros!$B$8,"Medio","Bajo")))</f>
        <v>Alto</v>
      </c>
      <c r="Q90" s="7" t="str">
        <f aca="false">IF(AND(N90="Activo",L90&lt;&gt;""),IF(L90&gt;Parámetros!$B$6,"Se está retrasando",""),"")</f>
        <v/>
      </c>
    </row>
    <row r="91" customFormat="false" ht="15" hidden="false" customHeight="false" outlineLevel="0" collapsed="false">
      <c r="A91" s="13" t="s">
        <v>2364</v>
      </c>
      <c r="B91" s="13" t="s">
        <v>8981</v>
      </c>
      <c r="C91" s="13" t="s">
        <v>8982</v>
      </c>
      <c r="D91" s="13" t="s">
        <v>8999</v>
      </c>
      <c r="E91" s="13" t="s">
        <v>8988</v>
      </c>
      <c r="F91" s="16" t="n">
        <f aca="false">_xlfn.MINIFS(Pedidos!$C$2:$C$7000,Pedidos!$B$2:$B$7000,A91,Pedidos!$C$2:$C$7000,"&lt;"&amp;Parámetros!$B$4)</f>
        <v>45783</v>
      </c>
      <c r="G91" s="16" t="n">
        <f aca="false">_xlfn.MAXIFS(Pedidos!$C$2:$C$7000,Pedidos!$B$2:$B$7000,A91,Pedidos!$C$2:$C$7000,"&lt;"&amp;Parámetros!$B$4)</f>
        <v>46270</v>
      </c>
      <c r="H91" s="17" t="n">
        <f aca="false">COUNTIFS(Pedidos!$B$2:$B$7000,A91,Pedidos!$C$2:$C$7000,"&lt;"&amp;Parámetros!$B$4)</f>
        <v>7</v>
      </c>
      <c r="I91" s="7" t="n">
        <f aca="false">IF(H91=0,"",Parámetros!$B$4-G91)</f>
        <v>26</v>
      </c>
      <c r="J91" s="17" t="n">
        <f aca="false">COUNTIFS(Pedidos!$B$2:$B$7000,A91,Pedidos!$C$2:$C$7000,"&gt;="&amp;(Parámetros!$B$4-180),Pedidos!$C$2:$C$7000,"&lt;"&amp;Parámetros!$B$4)</f>
        <v>2</v>
      </c>
      <c r="K91" s="18" t="n">
        <f aca="false">IF(H91&lt;2,"",(G91-F91)/(H91-1))</f>
        <v>81.1666666666667</v>
      </c>
      <c r="L91" s="19" t="n">
        <f aca="false">IF(OR(K91="",K91=0),"",I91/K91)</f>
        <v>0.320328542094456</v>
      </c>
      <c r="M91" s="20" t="n">
        <f aca="false">SUMIFS(Pedidos!$D$2:$D$7000,Pedidos!$B$2:$B$7000,A91,Pedidos!$C$2:$C$7000,"&gt;="&amp;(Parámetros!$B$4-365),Pedidos!$C$2:$C$7000,"&lt;"&amp;Parámetros!$B$4)</f>
        <v>127.64</v>
      </c>
      <c r="N91" s="7" t="str">
        <f aca="false">IF(H91=0,"Sin compras",IF(H91=1,"Una sola compra",IF(I91&gt;Parámetros!$B$5,"Perdido","Activo")))</f>
        <v>Activo</v>
      </c>
      <c r="O91" s="21" t="n">
        <f aca="false">IF(N91&lt;&gt;"Activo","",1/(1+EXP(-(Parámetros!$B$10+Parámetros!$B$11*I91+Parámetros!$B$12*J91))))</f>
        <v>0.326336867241517</v>
      </c>
      <c r="P91" s="7" t="str">
        <f aca="false">IF(O91="","",IF(O91&gt;=Parámetros!$B$7,"Alto",IF(O91&gt;=Parámetros!$B$8,"Medio","Bajo")))</f>
        <v>Bajo</v>
      </c>
      <c r="Q91" s="7" t="str">
        <f aca="false">IF(AND(N91="Activo",L91&lt;&gt;""),IF(L91&gt;Parámetros!$B$6,"Se está retrasando",""),"")</f>
        <v/>
      </c>
    </row>
    <row r="92" customFormat="false" ht="15" hidden="false" customHeight="false" outlineLevel="0" collapsed="false">
      <c r="A92" s="13" t="s">
        <v>1147</v>
      </c>
      <c r="B92" s="13" t="s">
        <v>8996</v>
      </c>
      <c r="C92" s="13" t="s">
        <v>8993</v>
      </c>
      <c r="D92" s="13" t="s">
        <v>9006</v>
      </c>
      <c r="E92" s="13" t="s">
        <v>8988</v>
      </c>
      <c r="F92" s="16" t="n">
        <f aca="false">_xlfn.MINIFS(Pedidos!$C$2:$C$7000,Pedidos!$B$2:$B$7000,A92,Pedidos!$C$2:$C$7000,"&lt;"&amp;Parámetros!$B$4)</f>
        <v>45689</v>
      </c>
      <c r="G92" s="16" t="n">
        <f aca="false">_xlfn.MAXIFS(Pedidos!$C$2:$C$7000,Pedidos!$B$2:$B$7000,A92,Pedidos!$C$2:$C$7000,"&lt;"&amp;Parámetros!$B$4)</f>
        <v>45872</v>
      </c>
      <c r="H92" s="17" t="n">
        <f aca="false">COUNTIFS(Pedidos!$B$2:$B$7000,A92,Pedidos!$C$2:$C$7000,"&lt;"&amp;Parámetros!$B$4)</f>
        <v>4</v>
      </c>
      <c r="I92" s="7" t="n">
        <f aca="false">IF(H92=0,"",Parámetros!$B$4-G92)</f>
        <v>424</v>
      </c>
      <c r="J92" s="17" t="n">
        <f aca="false">COUNTIFS(Pedidos!$B$2:$B$7000,A92,Pedidos!$C$2:$C$7000,"&gt;="&amp;(Parámetros!$B$4-180),Pedidos!$C$2:$C$7000,"&lt;"&amp;Parámetros!$B$4)</f>
        <v>0</v>
      </c>
      <c r="K92" s="18" t="n">
        <f aca="false">IF(H92&lt;2,"",(G92-F92)/(H92-1))</f>
        <v>61</v>
      </c>
      <c r="L92" s="19" t="n">
        <f aca="false">IF(OR(K92="",K92=0),"",I92/K92)</f>
        <v>6.95081967213115</v>
      </c>
      <c r="M92" s="20" t="n">
        <f aca="false">SUMIFS(Pedidos!$D$2:$D$7000,Pedidos!$B$2:$B$7000,A92,Pedidos!$C$2:$C$7000,"&gt;="&amp;(Parámetros!$B$4-365),Pedidos!$C$2:$C$7000,"&lt;"&amp;Parámetros!$B$4)</f>
        <v>0</v>
      </c>
      <c r="N92" s="7" t="str">
        <f aca="false">IF(H92=0,"Sin compras",IF(H92=1,"Una sola compra",IF(I92&gt;Parámetros!$B$5,"Perdido","Activo")))</f>
        <v>Perdido</v>
      </c>
      <c r="O92" s="21" t="str">
        <f aca="false">IF(N92&lt;&gt;"Activo","",1/(1+EXP(-(Parámetros!$B$10+Parámetros!$B$11*I92+Parámetros!$B$12*J92))))</f>
        <v/>
      </c>
      <c r="P92" s="7" t="str">
        <f aca="false">IF(O92="","",IF(O92&gt;=Parámetros!$B$7,"Alto",IF(O92&gt;=Parámetros!$B$8,"Medio","Bajo")))</f>
        <v/>
      </c>
      <c r="Q92" s="7" t="str">
        <f aca="false">IF(AND(N92="Activo",L92&lt;&gt;""),IF(L92&gt;Parámetros!$B$6,"Se está retrasando",""),"")</f>
        <v/>
      </c>
    </row>
    <row r="93" customFormat="false" ht="15" hidden="false" customHeight="false" outlineLevel="0" collapsed="false">
      <c r="A93" s="13" t="s">
        <v>2919</v>
      </c>
      <c r="B93" s="13" t="s">
        <v>8981</v>
      </c>
      <c r="C93" s="13" t="s">
        <v>8990</v>
      </c>
      <c r="D93" s="13" t="s">
        <v>8994</v>
      </c>
      <c r="E93" s="13" t="s">
        <v>8988</v>
      </c>
      <c r="F93" s="16" t="n">
        <f aca="false">_xlfn.MINIFS(Pedidos!$C$2:$C$7000,Pedidos!$B$2:$B$7000,A93,Pedidos!$C$2:$C$7000,"&lt;"&amp;Parámetros!$B$4)</f>
        <v>45825</v>
      </c>
      <c r="G93" s="16" t="n">
        <f aca="false">_xlfn.MAXIFS(Pedidos!$C$2:$C$7000,Pedidos!$B$2:$B$7000,A93,Pedidos!$C$2:$C$7000,"&lt;"&amp;Parámetros!$B$4)</f>
        <v>45825</v>
      </c>
      <c r="H93" s="17" t="n">
        <f aca="false">COUNTIFS(Pedidos!$B$2:$B$7000,A93,Pedidos!$C$2:$C$7000,"&lt;"&amp;Parámetros!$B$4)</f>
        <v>1</v>
      </c>
      <c r="I93" s="7" t="n">
        <f aca="false">IF(H93=0,"",Parámetros!$B$4-G93)</f>
        <v>471</v>
      </c>
      <c r="J93" s="17" t="n">
        <f aca="false">COUNTIFS(Pedidos!$B$2:$B$7000,A93,Pedidos!$C$2:$C$7000,"&gt;="&amp;(Parámetros!$B$4-180),Pedidos!$C$2:$C$7000,"&lt;"&amp;Parámetros!$B$4)</f>
        <v>0</v>
      </c>
      <c r="K93" s="18" t="str">
        <f aca="false">IF(H93&lt;2,"",(G93-F93)/(H93-1))</f>
        <v/>
      </c>
      <c r="L93" s="19" t="str">
        <f aca="false">IF(OR(K93="",K93=0),"",I93/K93)</f>
        <v/>
      </c>
      <c r="M93" s="20" t="n">
        <f aca="false">SUMIFS(Pedidos!$D$2:$D$7000,Pedidos!$B$2:$B$7000,A93,Pedidos!$C$2:$C$7000,"&gt;="&amp;(Parámetros!$B$4-365),Pedidos!$C$2:$C$7000,"&lt;"&amp;Parámetros!$B$4)</f>
        <v>0</v>
      </c>
      <c r="N93" s="7" t="str">
        <f aca="false">IF(H93=0,"Sin compras",IF(H93=1,"Una sola compra",IF(I93&gt;Parámetros!$B$5,"Perdido","Activo")))</f>
        <v>Una sola compra</v>
      </c>
      <c r="O93" s="21" t="str">
        <f aca="false">IF(N93&lt;&gt;"Activo","",1/(1+EXP(-(Parámetros!$B$10+Parámetros!$B$11*I93+Parámetros!$B$12*J93))))</f>
        <v/>
      </c>
      <c r="P93" s="7" t="str">
        <f aca="false">IF(O93="","",IF(O93&gt;=Parámetros!$B$7,"Alto",IF(O93&gt;=Parámetros!$B$8,"Medio","Bajo")))</f>
        <v/>
      </c>
      <c r="Q93" s="7" t="str">
        <f aca="false">IF(AND(N93="Activo",L93&lt;&gt;""),IF(L93&gt;Parámetros!$B$6,"Se está retrasando",""),"")</f>
        <v/>
      </c>
    </row>
    <row r="94" customFormat="false" ht="15" hidden="false" customHeight="false" outlineLevel="0" collapsed="false">
      <c r="A94" s="13" t="s">
        <v>853</v>
      </c>
      <c r="B94" s="13" t="s">
        <v>9010</v>
      </c>
      <c r="C94" s="13" t="s">
        <v>8990</v>
      </c>
      <c r="D94" s="13" t="s">
        <v>8999</v>
      </c>
      <c r="E94" s="13" t="s">
        <v>8984</v>
      </c>
      <c r="F94" s="16" t="n">
        <f aca="false">_xlfn.MINIFS(Pedidos!$C$2:$C$7000,Pedidos!$B$2:$B$7000,A94,Pedidos!$C$2:$C$7000,"&lt;"&amp;Parámetros!$B$4)</f>
        <v>45661</v>
      </c>
      <c r="G94" s="16" t="n">
        <f aca="false">_xlfn.MAXIFS(Pedidos!$C$2:$C$7000,Pedidos!$B$2:$B$7000,A94,Pedidos!$C$2:$C$7000,"&lt;"&amp;Parámetros!$B$4)</f>
        <v>46274</v>
      </c>
      <c r="H94" s="17" t="n">
        <f aca="false">COUNTIFS(Pedidos!$B$2:$B$7000,A94,Pedidos!$C$2:$C$7000,"&lt;"&amp;Parámetros!$B$4)</f>
        <v>15</v>
      </c>
      <c r="I94" s="7" t="n">
        <f aca="false">IF(H94=0,"",Parámetros!$B$4-G94)</f>
        <v>22</v>
      </c>
      <c r="J94" s="17" t="n">
        <f aca="false">COUNTIFS(Pedidos!$B$2:$B$7000,A94,Pedidos!$C$2:$C$7000,"&gt;="&amp;(Parámetros!$B$4-180),Pedidos!$C$2:$C$7000,"&lt;"&amp;Parámetros!$B$4)</f>
        <v>4</v>
      </c>
      <c r="K94" s="18" t="n">
        <f aca="false">IF(H94&lt;2,"",(G94-F94)/(H94-1))</f>
        <v>43.7857142857143</v>
      </c>
      <c r="L94" s="19" t="n">
        <f aca="false">IF(OR(K94="",K94=0),"",I94/K94)</f>
        <v>0.502446982055465</v>
      </c>
      <c r="M94" s="20" t="n">
        <f aca="false">SUMIFS(Pedidos!$D$2:$D$7000,Pedidos!$B$2:$B$7000,A94,Pedidos!$C$2:$C$7000,"&gt;="&amp;(Parámetros!$B$4-365),Pedidos!$C$2:$C$7000,"&lt;"&amp;Parámetros!$B$4)</f>
        <v>421.05</v>
      </c>
      <c r="N94" s="7" t="str">
        <f aca="false">IF(H94=0,"Sin compras",IF(H94=1,"Una sola compra",IF(I94&gt;Parámetros!$B$5,"Perdido","Activo")))</f>
        <v>Activo</v>
      </c>
      <c r="O94" s="21" t="n">
        <f aca="false">IF(N94&lt;&gt;"Activo","",1/(1+EXP(-(Parámetros!$B$10+Parámetros!$B$11*I94+Parámetros!$B$12*J94))))</f>
        <v>0.0713456650957024</v>
      </c>
      <c r="P94" s="7" t="str">
        <f aca="false">IF(O94="","",IF(O94&gt;=Parámetros!$B$7,"Alto",IF(O94&gt;=Parámetros!$B$8,"Medio","Bajo")))</f>
        <v>Bajo</v>
      </c>
      <c r="Q94" s="7" t="str">
        <f aca="false">IF(AND(N94="Activo",L94&lt;&gt;""),IF(L94&gt;Parámetros!$B$6,"Se está retrasando",""),"")</f>
        <v/>
      </c>
    </row>
    <row r="95" customFormat="false" ht="15" hidden="false" customHeight="false" outlineLevel="0" collapsed="false">
      <c r="A95" s="13" t="s">
        <v>2366</v>
      </c>
      <c r="B95" s="13" t="s">
        <v>8998</v>
      </c>
      <c r="C95" s="13" t="s">
        <v>8982</v>
      </c>
      <c r="D95" s="13" t="s">
        <v>8994</v>
      </c>
      <c r="E95" s="13" t="s">
        <v>8988</v>
      </c>
      <c r="F95" s="16" t="n">
        <f aca="false">_xlfn.MINIFS(Pedidos!$C$2:$C$7000,Pedidos!$B$2:$B$7000,A95,Pedidos!$C$2:$C$7000,"&lt;"&amp;Parámetros!$B$4)</f>
        <v>45783</v>
      </c>
      <c r="G95" s="16" t="n">
        <f aca="false">_xlfn.MAXIFS(Pedidos!$C$2:$C$7000,Pedidos!$B$2:$B$7000,A95,Pedidos!$C$2:$C$7000,"&lt;"&amp;Parámetros!$B$4)</f>
        <v>45869</v>
      </c>
      <c r="H95" s="17" t="n">
        <f aca="false">COUNTIFS(Pedidos!$B$2:$B$7000,A95,Pedidos!$C$2:$C$7000,"&lt;"&amp;Parámetros!$B$4)</f>
        <v>2</v>
      </c>
      <c r="I95" s="7" t="n">
        <f aca="false">IF(H95=0,"",Parámetros!$B$4-G95)</f>
        <v>427</v>
      </c>
      <c r="J95" s="17" t="n">
        <f aca="false">COUNTIFS(Pedidos!$B$2:$B$7000,A95,Pedidos!$C$2:$C$7000,"&gt;="&amp;(Parámetros!$B$4-180),Pedidos!$C$2:$C$7000,"&lt;"&amp;Parámetros!$B$4)</f>
        <v>0</v>
      </c>
      <c r="K95" s="18" t="n">
        <f aca="false">IF(H95&lt;2,"",(G95-F95)/(H95-1))</f>
        <v>86</v>
      </c>
      <c r="L95" s="19" t="n">
        <f aca="false">IF(OR(K95="",K95=0),"",I95/K95)</f>
        <v>4.96511627906977</v>
      </c>
      <c r="M95" s="20" t="n">
        <f aca="false">SUMIFS(Pedidos!$D$2:$D$7000,Pedidos!$B$2:$B$7000,A95,Pedidos!$C$2:$C$7000,"&gt;="&amp;(Parámetros!$B$4-365),Pedidos!$C$2:$C$7000,"&lt;"&amp;Parámetros!$B$4)</f>
        <v>0</v>
      </c>
      <c r="N95" s="7" t="str">
        <f aca="false">IF(H95=0,"Sin compras",IF(H95=1,"Una sola compra",IF(I95&gt;Parámetros!$B$5,"Perdido","Activo")))</f>
        <v>Perdido</v>
      </c>
      <c r="O95" s="21" t="str">
        <f aca="false">IF(N95&lt;&gt;"Activo","",1/(1+EXP(-(Parámetros!$B$10+Parámetros!$B$11*I95+Parámetros!$B$12*J95))))</f>
        <v/>
      </c>
      <c r="P95" s="7" t="str">
        <f aca="false">IF(O95="","",IF(O95&gt;=Parámetros!$B$7,"Alto",IF(O95&gt;=Parámetros!$B$8,"Medio","Bajo")))</f>
        <v/>
      </c>
      <c r="Q95" s="7" t="str">
        <f aca="false">IF(AND(N95="Activo",L95&lt;&gt;""),IF(L95&gt;Parámetros!$B$6,"Se está retrasando",""),"")</f>
        <v/>
      </c>
    </row>
    <row r="96" customFormat="false" ht="15" hidden="false" customHeight="false" outlineLevel="0" collapsed="false">
      <c r="A96" s="13" t="s">
        <v>6526</v>
      </c>
      <c r="B96" s="13" t="s">
        <v>8995</v>
      </c>
      <c r="C96" s="13" t="s">
        <v>8982</v>
      </c>
      <c r="D96" s="13" t="s">
        <v>8987</v>
      </c>
      <c r="E96" s="13" t="s">
        <v>8988</v>
      </c>
      <c r="F96" s="16" t="n">
        <f aca="false">_xlfn.MINIFS(Pedidos!$C$2:$C$7000,Pedidos!$B$2:$B$7000,A96,Pedidos!$C$2:$C$7000,"&lt;"&amp;Parámetros!$B$4)</f>
        <v>46097</v>
      </c>
      <c r="G96" s="16" t="n">
        <f aca="false">_xlfn.MAXIFS(Pedidos!$C$2:$C$7000,Pedidos!$B$2:$B$7000,A96,Pedidos!$C$2:$C$7000,"&lt;"&amp;Parámetros!$B$4)</f>
        <v>46269</v>
      </c>
      <c r="H96" s="17" t="n">
        <f aca="false">COUNTIFS(Pedidos!$B$2:$B$7000,A96,Pedidos!$C$2:$C$7000,"&lt;"&amp;Parámetros!$B$4)</f>
        <v>2</v>
      </c>
      <c r="I96" s="7" t="n">
        <f aca="false">IF(H96=0,"",Parámetros!$B$4-G96)</f>
        <v>27</v>
      </c>
      <c r="J96" s="17" t="n">
        <f aca="false">COUNTIFS(Pedidos!$B$2:$B$7000,A96,Pedidos!$C$2:$C$7000,"&gt;="&amp;(Parámetros!$B$4-180),Pedidos!$C$2:$C$7000,"&lt;"&amp;Parámetros!$B$4)</f>
        <v>1</v>
      </c>
      <c r="K96" s="18" t="n">
        <f aca="false">IF(H96&lt;2,"",(G96-F96)/(H96-1))</f>
        <v>172</v>
      </c>
      <c r="L96" s="19" t="n">
        <f aca="false">IF(OR(K96="",K96=0),"",I96/K96)</f>
        <v>0.156976744186047</v>
      </c>
      <c r="M96" s="20" t="n">
        <f aca="false">SUMIFS(Pedidos!$D$2:$D$7000,Pedidos!$B$2:$B$7000,A96,Pedidos!$C$2:$C$7000,"&gt;="&amp;(Parámetros!$B$4-365),Pedidos!$C$2:$C$7000,"&lt;"&amp;Parámetros!$B$4)</f>
        <v>70.79</v>
      </c>
      <c r="N96" s="7" t="str">
        <f aca="false">IF(H96=0,"Sin compras",IF(H96=1,"Una sola compra",IF(I96&gt;Parámetros!$B$5,"Perdido","Activo")))</f>
        <v>Activo</v>
      </c>
      <c r="O96" s="21" t="n">
        <f aca="false">IF(N96&lt;&gt;"Activo","",1/(1+EXP(-(Parámetros!$B$10+Parámetros!$B$11*I96+Parámetros!$B$12*J96))))</f>
        <v>0.544606094460411</v>
      </c>
      <c r="P96" s="7" t="str">
        <f aca="false">IF(O96="","",IF(O96&gt;=Parámetros!$B$7,"Alto",IF(O96&gt;=Parámetros!$B$8,"Medio","Bajo")))</f>
        <v>Medio</v>
      </c>
      <c r="Q96" s="7" t="str">
        <f aca="false">IF(AND(N96="Activo",L96&lt;&gt;""),IF(L96&gt;Parámetros!$B$6,"Se está retrasando",""),"")</f>
        <v/>
      </c>
    </row>
    <row r="97" customFormat="false" ht="15" hidden="false" customHeight="false" outlineLevel="0" collapsed="false">
      <c r="A97" s="13" t="s">
        <v>8490</v>
      </c>
      <c r="B97" s="13" t="s">
        <v>8996</v>
      </c>
      <c r="C97" s="13" t="s">
        <v>8990</v>
      </c>
      <c r="D97" s="13" t="s">
        <v>9002</v>
      </c>
      <c r="E97" s="13" t="s">
        <v>8988</v>
      </c>
      <c r="F97" s="16" t="n">
        <f aca="false">_xlfn.MINIFS(Pedidos!$C$2:$C$7000,Pedidos!$B$2:$B$7000,A97,Pedidos!$C$2:$C$7000,"&lt;"&amp;Parámetros!$B$4)</f>
        <v>46255</v>
      </c>
      <c r="G97" s="16" t="n">
        <f aca="false">_xlfn.MAXIFS(Pedidos!$C$2:$C$7000,Pedidos!$B$2:$B$7000,A97,Pedidos!$C$2:$C$7000,"&lt;"&amp;Parámetros!$B$4)</f>
        <v>46255</v>
      </c>
      <c r="H97" s="17" t="n">
        <f aca="false">COUNTIFS(Pedidos!$B$2:$B$7000,A97,Pedidos!$C$2:$C$7000,"&lt;"&amp;Parámetros!$B$4)</f>
        <v>1</v>
      </c>
      <c r="I97" s="7" t="n">
        <f aca="false">IF(H97=0,"",Parámetros!$B$4-G97)</f>
        <v>41</v>
      </c>
      <c r="J97" s="17" t="n">
        <f aca="false">COUNTIFS(Pedidos!$B$2:$B$7000,A97,Pedidos!$C$2:$C$7000,"&gt;="&amp;(Parámetros!$B$4-180),Pedidos!$C$2:$C$7000,"&lt;"&amp;Parámetros!$B$4)</f>
        <v>1</v>
      </c>
      <c r="K97" s="18" t="str">
        <f aca="false">IF(H97&lt;2,"",(G97-F97)/(H97-1))</f>
        <v/>
      </c>
      <c r="L97" s="19" t="str">
        <f aca="false">IF(OR(K97="",K97=0),"",I97/K97)</f>
        <v/>
      </c>
      <c r="M97" s="20" t="n">
        <f aca="false">SUMIFS(Pedidos!$D$2:$D$7000,Pedidos!$B$2:$B$7000,A97,Pedidos!$C$2:$C$7000,"&gt;="&amp;(Parámetros!$B$4-365),Pedidos!$C$2:$C$7000,"&lt;"&amp;Parámetros!$B$4)</f>
        <v>25.95</v>
      </c>
      <c r="N97" s="7" t="str">
        <f aca="false">IF(H97=0,"Sin compras",IF(H97=1,"Una sola compra",IF(I97&gt;Parámetros!$B$5,"Perdido","Activo")))</f>
        <v>Una sola compra</v>
      </c>
      <c r="O97" s="21" t="str">
        <f aca="false">IF(N97&lt;&gt;"Activo","",1/(1+EXP(-(Parámetros!$B$10+Parámetros!$B$11*I97+Parámetros!$B$12*J97))))</f>
        <v/>
      </c>
      <c r="P97" s="7" t="str">
        <f aca="false">IF(O97="","",IF(O97&gt;=Parámetros!$B$7,"Alto",IF(O97&gt;=Parámetros!$B$8,"Medio","Bajo")))</f>
        <v/>
      </c>
      <c r="Q97" s="7" t="str">
        <f aca="false">IF(AND(N97="Activo",L97&lt;&gt;""),IF(L97&gt;Parámetros!$B$6,"Se está retrasando",""),"")</f>
        <v/>
      </c>
    </row>
    <row r="98" customFormat="false" ht="15" hidden="false" customHeight="false" outlineLevel="0" collapsed="false">
      <c r="A98" s="13" t="s">
        <v>8596</v>
      </c>
      <c r="B98" s="13" t="s">
        <v>8981</v>
      </c>
      <c r="C98" s="13" t="s">
        <v>8993</v>
      </c>
      <c r="D98" s="13" t="s">
        <v>9002</v>
      </c>
      <c r="E98" s="13" t="s">
        <v>8988</v>
      </c>
      <c r="F98" s="16" t="n">
        <f aca="false">_xlfn.MINIFS(Pedidos!$C$2:$C$7000,Pedidos!$B$2:$B$7000,A98,Pedidos!$C$2:$C$7000,"&lt;"&amp;Parámetros!$B$4)</f>
        <v>46266</v>
      </c>
      <c r="G98" s="16" t="n">
        <f aca="false">_xlfn.MAXIFS(Pedidos!$C$2:$C$7000,Pedidos!$B$2:$B$7000,A98,Pedidos!$C$2:$C$7000,"&lt;"&amp;Parámetros!$B$4)</f>
        <v>46266</v>
      </c>
      <c r="H98" s="17" t="n">
        <f aca="false">COUNTIFS(Pedidos!$B$2:$B$7000,A98,Pedidos!$C$2:$C$7000,"&lt;"&amp;Parámetros!$B$4)</f>
        <v>1</v>
      </c>
      <c r="I98" s="7" t="n">
        <f aca="false">IF(H98=0,"",Parámetros!$B$4-G98)</f>
        <v>30</v>
      </c>
      <c r="J98" s="17" t="n">
        <f aca="false">COUNTIFS(Pedidos!$B$2:$B$7000,A98,Pedidos!$C$2:$C$7000,"&gt;="&amp;(Parámetros!$B$4-180),Pedidos!$C$2:$C$7000,"&lt;"&amp;Parámetros!$B$4)</f>
        <v>1</v>
      </c>
      <c r="K98" s="18" t="str">
        <f aca="false">IF(H98&lt;2,"",(G98-F98)/(H98-1))</f>
        <v/>
      </c>
      <c r="L98" s="19" t="str">
        <f aca="false">IF(OR(K98="",K98=0),"",I98/K98)</f>
        <v/>
      </c>
      <c r="M98" s="20" t="n">
        <f aca="false">SUMIFS(Pedidos!$D$2:$D$7000,Pedidos!$B$2:$B$7000,A98,Pedidos!$C$2:$C$7000,"&gt;="&amp;(Parámetros!$B$4-365),Pedidos!$C$2:$C$7000,"&lt;"&amp;Parámetros!$B$4)</f>
        <v>11.98</v>
      </c>
      <c r="N98" s="7" t="str">
        <f aca="false">IF(H98=0,"Sin compras",IF(H98=1,"Una sola compra",IF(I98&gt;Parámetros!$B$5,"Perdido","Activo")))</f>
        <v>Una sola compra</v>
      </c>
      <c r="O98" s="21" t="str">
        <f aca="false">IF(N98&lt;&gt;"Activo","",1/(1+EXP(-(Parámetros!$B$10+Parámetros!$B$11*I98+Parámetros!$B$12*J98))))</f>
        <v/>
      </c>
      <c r="P98" s="7" t="str">
        <f aca="false">IF(O98="","",IF(O98&gt;=Parámetros!$B$7,"Alto",IF(O98&gt;=Parámetros!$B$8,"Medio","Bajo")))</f>
        <v/>
      </c>
      <c r="Q98" s="7" t="str">
        <f aca="false">IF(AND(N98="Activo",L98&lt;&gt;""),IF(L98&gt;Parámetros!$B$6,"Se está retrasando",""),"")</f>
        <v/>
      </c>
    </row>
    <row r="99" customFormat="false" ht="15" hidden="false" customHeight="false" outlineLevel="0" collapsed="false">
      <c r="A99" s="13" t="s">
        <v>812</v>
      </c>
      <c r="B99" s="13" t="s">
        <v>8981</v>
      </c>
      <c r="C99" s="13" t="s">
        <v>8982</v>
      </c>
      <c r="D99" s="13" t="s">
        <v>9006</v>
      </c>
      <c r="E99" s="13" t="s">
        <v>8988</v>
      </c>
      <c r="F99" s="16" t="n">
        <f aca="false">_xlfn.MINIFS(Pedidos!$C$2:$C$7000,Pedidos!$B$2:$B$7000,A99,Pedidos!$C$2:$C$7000,"&lt;"&amp;Parámetros!$B$4)</f>
        <v>45657</v>
      </c>
      <c r="G99" s="16" t="n">
        <f aca="false">_xlfn.MAXIFS(Pedidos!$C$2:$C$7000,Pedidos!$B$2:$B$7000,A99,Pedidos!$C$2:$C$7000,"&lt;"&amp;Parámetros!$B$4)</f>
        <v>45902</v>
      </c>
      <c r="H99" s="17" t="n">
        <f aca="false">COUNTIFS(Pedidos!$B$2:$B$7000,A99,Pedidos!$C$2:$C$7000,"&lt;"&amp;Parámetros!$B$4)</f>
        <v>4</v>
      </c>
      <c r="I99" s="7" t="n">
        <f aca="false">IF(H99=0,"",Parámetros!$B$4-G99)</f>
        <v>394</v>
      </c>
      <c r="J99" s="17" t="n">
        <f aca="false">COUNTIFS(Pedidos!$B$2:$B$7000,A99,Pedidos!$C$2:$C$7000,"&gt;="&amp;(Parámetros!$B$4-180),Pedidos!$C$2:$C$7000,"&lt;"&amp;Parámetros!$B$4)</f>
        <v>0</v>
      </c>
      <c r="K99" s="18" t="n">
        <f aca="false">IF(H99&lt;2,"",(G99-F99)/(H99-1))</f>
        <v>81.6666666666667</v>
      </c>
      <c r="L99" s="19" t="n">
        <f aca="false">IF(OR(K99="",K99=0),"",I99/K99)</f>
        <v>4.82448979591837</v>
      </c>
      <c r="M99" s="20" t="n">
        <f aca="false">SUMIFS(Pedidos!$D$2:$D$7000,Pedidos!$B$2:$B$7000,A99,Pedidos!$C$2:$C$7000,"&gt;="&amp;(Parámetros!$B$4-365),Pedidos!$C$2:$C$7000,"&lt;"&amp;Parámetros!$B$4)</f>
        <v>0</v>
      </c>
      <c r="N99" s="7" t="str">
        <f aca="false">IF(H99=0,"Sin compras",IF(H99=1,"Una sola compra",IF(I99&gt;Parámetros!$B$5,"Perdido","Activo")))</f>
        <v>Perdido</v>
      </c>
      <c r="O99" s="21" t="str">
        <f aca="false">IF(N99&lt;&gt;"Activo","",1/(1+EXP(-(Parámetros!$B$10+Parámetros!$B$11*I99+Parámetros!$B$12*J99))))</f>
        <v/>
      </c>
      <c r="P99" s="7" t="str">
        <f aca="false">IF(O99="","",IF(O99&gt;=Parámetros!$B$7,"Alto",IF(O99&gt;=Parámetros!$B$8,"Medio","Bajo")))</f>
        <v/>
      </c>
      <c r="Q99" s="7" t="str">
        <f aca="false">IF(AND(N99="Activo",L99&lt;&gt;""),IF(L99&gt;Parámetros!$B$6,"Se está retrasando",""),"")</f>
        <v/>
      </c>
    </row>
    <row r="100" customFormat="false" ht="15" hidden="false" customHeight="false" outlineLevel="0" collapsed="false">
      <c r="A100" s="13" t="s">
        <v>3291</v>
      </c>
      <c r="B100" s="13" t="s">
        <v>8995</v>
      </c>
      <c r="C100" s="13" t="s">
        <v>8993</v>
      </c>
      <c r="D100" s="13" t="s">
        <v>8994</v>
      </c>
      <c r="E100" s="13" t="s">
        <v>8988</v>
      </c>
      <c r="F100" s="16" t="n">
        <f aca="false">_xlfn.MINIFS(Pedidos!$C$2:$C$7000,Pedidos!$B$2:$B$7000,A100,Pedidos!$C$2:$C$7000,"&lt;"&amp;Parámetros!$B$4)</f>
        <v>45853</v>
      </c>
      <c r="G100" s="16" t="n">
        <f aca="false">_xlfn.MAXIFS(Pedidos!$C$2:$C$7000,Pedidos!$B$2:$B$7000,A100,Pedidos!$C$2:$C$7000,"&lt;"&amp;Parámetros!$B$4)</f>
        <v>45853</v>
      </c>
      <c r="H100" s="17" t="n">
        <f aca="false">COUNTIFS(Pedidos!$B$2:$B$7000,A100,Pedidos!$C$2:$C$7000,"&lt;"&amp;Parámetros!$B$4)</f>
        <v>1</v>
      </c>
      <c r="I100" s="7" t="n">
        <f aca="false">IF(H100=0,"",Parámetros!$B$4-G100)</f>
        <v>443</v>
      </c>
      <c r="J100" s="17" t="n">
        <f aca="false">COUNTIFS(Pedidos!$B$2:$B$7000,A100,Pedidos!$C$2:$C$7000,"&gt;="&amp;(Parámetros!$B$4-180),Pedidos!$C$2:$C$7000,"&lt;"&amp;Parámetros!$B$4)</f>
        <v>0</v>
      </c>
      <c r="K100" s="18" t="str">
        <f aca="false">IF(H100&lt;2,"",(G100-F100)/(H100-1))</f>
        <v/>
      </c>
      <c r="L100" s="19" t="str">
        <f aca="false">IF(OR(K100="",K100=0),"",I100/K100)</f>
        <v/>
      </c>
      <c r="M100" s="20" t="n">
        <f aca="false">SUMIFS(Pedidos!$D$2:$D$7000,Pedidos!$B$2:$B$7000,A100,Pedidos!$C$2:$C$7000,"&gt;="&amp;(Parámetros!$B$4-365),Pedidos!$C$2:$C$7000,"&lt;"&amp;Parámetros!$B$4)</f>
        <v>0</v>
      </c>
      <c r="N100" s="7" t="str">
        <f aca="false">IF(H100=0,"Sin compras",IF(H100=1,"Una sola compra",IF(I100&gt;Parámetros!$B$5,"Perdido","Activo")))</f>
        <v>Una sola compra</v>
      </c>
      <c r="O100" s="21" t="str">
        <f aca="false">IF(N100&lt;&gt;"Activo","",1/(1+EXP(-(Parámetros!$B$10+Parámetros!$B$11*I100+Parámetros!$B$12*J100))))</f>
        <v/>
      </c>
      <c r="P100" s="7" t="str">
        <f aca="false">IF(O100="","",IF(O100&gt;=Parámetros!$B$7,"Alto",IF(O100&gt;=Parámetros!$B$8,"Medio","Bajo")))</f>
        <v/>
      </c>
      <c r="Q100" s="7" t="str">
        <f aca="false">IF(AND(N100="Activo",L100&lt;&gt;""),IF(L100&gt;Parámetros!$B$6,"Se está retrasando",""),"")</f>
        <v/>
      </c>
    </row>
    <row r="101" customFormat="false" ht="15" hidden="false" customHeight="false" outlineLevel="0" collapsed="false">
      <c r="A101" s="13" t="s">
        <v>4529</v>
      </c>
      <c r="B101" s="13" t="s">
        <v>8995</v>
      </c>
      <c r="C101" s="13" t="s">
        <v>8993</v>
      </c>
      <c r="D101" s="13" t="s">
        <v>8987</v>
      </c>
      <c r="E101" s="13" t="s">
        <v>8984</v>
      </c>
      <c r="F101" s="16" t="n">
        <f aca="false">_xlfn.MINIFS(Pedidos!$C$2:$C$7000,Pedidos!$B$2:$B$7000,A101,Pedidos!$C$2:$C$7000,"&lt;"&amp;Parámetros!$B$4)</f>
        <v>45943</v>
      </c>
      <c r="G101" s="16" t="n">
        <f aca="false">_xlfn.MAXIFS(Pedidos!$C$2:$C$7000,Pedidos!$B$2:$B$7000,A101,Pedidos!$C$2:$C$7000,"&lt;"&amp;Parámetros!$B$4)</f>
        <v>46152</v>
      </c>
      <c r="H101" s="17" t="n">
        <f aca="false">COUNTIFS(Pedidos!$B$2:$B$7000,A101,Pedidos!$C$2:$C$7000,"&lt;"&amp;Parámetros!$B$4)</f>
        <v>2</v>
      </c>
      <c r="I101" s="7" t="n">
        <f aca="false">IF(H101=0,"",Parámetros!$B$4-G101)</f>
        <v>144</v>
      </c>
      <c r="J101" s="17" t="n">
        <f aca="false">COUNTIFS(Pedidos!$B$2:$B$7000,A101,Pedidos!$C$2:$C$7000,"&gt;="&amp;(Parámetros!$B$4-180),Pedidos!$C$2:$C$7000,"&lt;"&amp;Parámetros!$B$4)</f>
        <v>1</v>
      </c>
      <c r="K101" s="18" t="n">
        <f aca="false">IF(H101&lt;2,"",(G101-F101)/(H101-1))</f>
        <v>209</v>
      </c>
      <c r="L101" s="19" t="n">
        <f aca="false">IF(OR(K101="",K101=0),"",I101/K101)</f>
        <v>0.688995215311005</v>
      </c>
      <c r="M101" s="20" t="n">
        <f aca="false">SUMIFS(Pedidos!$D$2:$D$7000,Pedidos!$B$2:$B$7000,A101,Pedidos!$C$2:$C$7000,"&gt;="&amp;(Parámetros!$B$4-365),Pedidos!$C$2:$C$7000,"&lt;"&amp;Parámetros!$B$4)</f>
        <v>69.42</v>
      </c>
      <c r="N101" s="7" t="str">
        <f aca="false">IF(H101=0,"Sin compras",IF(H101=1,"Una sola compra",IF(I101&gt;Parámetros!$B$5,"Perdido","Activo")))</f>
        <v>Activo</v>
      </c>
      <c r="O101" s="21" t="n">
        <f aca="false">IF(N101&lt;&gt;"Activo","",1/(1+EXP(-(Parámetros!$B$10+Parámetros!$B$11*I101+Parámetros!$B$12*J101))))</f>
        <v>0.897329656721009</v>
      </c>
      <c r="P101" s="7" t="str">
        <f aca="false">IF(O101="","",IF(O101&gt;=Parámetros!$B$7,"Alto",IF(O101&gt;=Parámetros!$B$8,"Medio","Bajo")))</f>
        <v>Alto</v>
      </c>
      <c r="Q101" s="7" t="str">
        <f aca="false">IF(AND(N101="Activo",L101&lt;&gt;""),IF(L101&gt;Parámetros!$B$6,"Se está retrasando",""),"")</f>
        <v/>
      </c>
    </row>
    <row r="102" customFormat="false" ht="15" hidden="false" customHeight="false" outlineLevel="0" collapsed="false">
      <c r="A102" s="13" t="s">
        <v>4933</v>
      </c>
      <c r="B102" s="13" t="s">
        <v>9004</v>
      </c>
      <c r="C102" s="13" t="s">
        <v>8986</v>
      </c>
      <c r="D102" s="13" t="s">
        <v>8997</v>
      </c>
      <c r="E102" s="13" t="s">
        <v>8988</v>
      </c>
      <c r="F102" s="16" t="n">
        <f aca="false">_xlfn.MINIFS(Pedidos!$C$2:$C$7000,Pedidos!$B$2:$B$7000,A102,Pedidos!$C$2:$C$7000,"&lt;"&amp;Parámetros!$B$4)</f>
        <v>45974</v>
      </c>
      <c r="G102" s="16" t="n">
        <f aca="false">_xlfn.MAXIFS(Pedidos!$C$2:$C$7000,Pedidos!$B$2:$B$7000,A102,Pedidos!$C$2:$C$7000,"&lt;"&amp;Parámetros!$B$4)</f>
        <v>46200</v>
      </c>
      <c r="H102" s="17" t="n">
        <f aca="false">COUNTIFS(Pedidos!$B$2:$B$7000,A102,Pedidos!$C$2:$C$7000,"&lt;"&amp;Parámetros!$B$4)</f>
        <v>5</v>
      </c>
      <c r="I102" s="7" t="n">
        <f aca="false">IF(H102=0,"",Parámetros!$B$4-G102)</f>
        <v>96</v>
      </c>
      <c r="J102" s="17" t="n">
        <f aca="false">COUNTIFS(Pedidos!$B$2:$B$7000,A102,Pedidos!$C$2:$C$7000,"&gt;="&amp;(Parámetros!$B$4-180),Pedidos!$C$2:$C$7000,"&lt;"&amp;Parámetros!$B$4)</f>
        <v>2</v>
      </c>
      <c r="K102" s="18" t="n">
        <f aca="false">IF(H102&lt;2,"",(G102-F102)/(H102-1))</f>
        <v>56.5</v>
      </c>
      <c r="L102" s="19" t="n">
        <f aca="false">IF(OR(K102="",K102=0),"",I102/K102)</f>
        <v>1.69911504424779</v>
      </c>
      <c r="M102" s="20" t="n">
        <f aca="false">SUMIFS(Pedidos!$D$2:$D$7000,Pedidos!$B$2:$B$7000,A102,Pedidos!$C$2:$C$7000,"&gt;="&amp;(Parámetros!$B$4-365),Pedidos!$C$2:$C$7000,"&lt;"&amp;Parámetros!$B$4)</f>
        <v>183.79</v>
      </c>
      <c r="N102" s="7" t="str">
        <f aca="false">IF(H102=0,"Sin compras",IF(H102=1,"Una sola compra",IF(I102&gt;Parámetros!$B$5,"Perdido","Activo")))</f>
        <v>Activo</v>
      </c>
      <c r="O102" s="21" t="n">
        <f aca="false">IF(N102&lt;&gt;"Activo","",1/(1+EXP(-(Parámetros!$B$10+Parámetros!$B$11*I102+Parámetros!$B$12*J102))))</f>
        <v>0.614247033382657</v>
      </c>
      <c r="P102" s="7" t="str">
        <f aca="false">IF(O102="","",IF(O102&gt;=Parámetros!$B$7,"Alto",IF(O102&gt;=Parámetros!$B$8,"Medio","Bajo")))</f>
        <v>Medio</v>
      </c>
      <c r="Q102" s="7" t="str">
        <f aca="false">IF(AND(N102="Activo",L102&lt;&gt;""),IF(L102&gt;Parámetros!$B$6,"Se está retrasando",""),"")</f>
        <v>Se está retrasando</v>
      </c>
    </row>
    <row r="103" customFormat="false" ht="15" hidden="false" customHeight="false" outlineLevel="0" collapsed="false">
      <c r="A103" s="13" t="s">
        <v>4075</v>
      </c>
      <c r="B103" s="13" t="s">
        <v>8998</v>
      </c>
      <c r="C103" s="13" t="s">
        <v>8982</v>
      </c>
      <c r="D103" s="13" t="s">
        <v>8994</v>
      </c>
      <c r="E103" s="13" t="s">
        <v>8988</v>
      </c>
      <c r="F103" s="16" t="n">
        <f aca="false">_xlfn.MINIFS(Pedidos!$C$2:$C$7000,Pedidos!$B$2:$B$7000,A103,Pedidos!$C$2:$C$7000,"&lt;"&amp;Parámetros!$B$4)</f>
        <v>45911</v>
      </c>
      <c r="G103" s="16" t="n">
        <f aca="false">_xlfn.MAXIFS(Pedidos!$C$2:$C$7000,Pedidos!$B$2:$B$7000,A103,Pedidos!$C$2:$C$7000,"&lt;"&amp;Parámetros!$B$4)</f>
        <v>45911</v>
      </c>
      <c r="H103" s="17" t="n">
        <f aca="false">COUNTIFS(Pedidos!$B$2:$B$7000,A103,Pedidos!$C$2:$C$7000,"&lt;"&amp;Parámetros!$B$4)</f>
        <v>1</v>
      </c>
      <c r="I103" s="7" t="n">
        <f aca="false">IF(H103=0,"",Parámetros!$B$4-G103)</f>
        <v>385</v>
      </c>
      <c r="J103" s="17" t="n">
        <f aca="false">COUNTIFS(Pedidos!$B$2:$B$7000,A103,Pedidos!$C$2:$C$7000,"&gt;="&amp;(Parámetros!$B$4-180),Pedidos!$C$2:$C$7000,"&lt;"&amp;Parámetros!$B$4)</f>
        <v>0</v>
      </c>
      <c r="K103" s="18" t="str">
        <f aca="false">IF(H103&lt;2,"",(G103-F103)/(H103-1))</f>
        <v/>
      </c>
      <c r="L103" s="19" t="str">
        <f aca="false">IF(OR(K103="",K103=0),"",I103/K103)</f>
        <v/>
      </c>
      <c r="M103" s="20" t="n">
        <f aca="false">SUMIFS(Pedidos!$D$2:$D$7000,Pedidos!$B$2:$B$7000,A103,Pedidos!$C$2:$C$7000,"&gt;="&amp;(Parámetros!$B$4-365),Pedidos!$C$2:$C$7000,"&lt;"&amp;Parámetros!$B$4)</f>
        <v>0</v>
      </c>
      <c r="N103" s="7" t="str">
        <f aca="false">IF(H103=0,"Sin compras",IF(H103=1,"Una sola compra",IF(I103&gt;Parámetros!$B$5,"Perdido","Activo")))</f>
        <v>Una sola compra</v>
      </c>
      <c r="O103" s="21" t="str">
        <f aca="false">IF(N103&lt;&gt;"Activo","",1/(1+EXP(-(Parámetros!$B$10+Parámetros!$B$11*I103+Parámetros!$B$12*J103))))</f>
        <v/>
      </c>
      <c r="P103" s="7" t="str">
        <f aca="false">IF(O103="","",IF(O103&gt;=Parámetros!$B$7,"Alto",IF(O103&gt;=Parámetros!$B$8,"Medio","Bajo")))</f>
        <v/>
      </c>
      <c r="Q103" s="7" t="str">
        <f aca="false">IF(AND(N103="Activo",L103&lt;&gt;""),IF(L103&gt;Parámetros!$B$6,"Se está retrasando",""),"")</f>
        <v/>
      </c>
    </row>
    <row r="104" customFormat="false" ht="15" hidden="false" customHeight="false" outlineLevel="0" collapsed="false">
      <c r="A104" s="13" t="s">
        <v>6331</v>
      </c>
      <c r="B104" s="13" t="s">
        <v>8995</v>
      </c>
      <c r="C104" s="13" t="s">
        <v>8982</v>
      </c>
      <c r="D104" s="13" t="s">
        <v>8987</v>
      </c>
      <c r="E104" s="13" t="s">
        <v>8988</v>
      </c>
      <c r="F104" s="16" t="n">
        <f aca="false">_xlfn.MINIFS(Pedidos!$C$2:$C$7000,Pedidos!$B$2:$B$7000,A104,Pedidos!$C$2:$C$7000,"&lt;"&amp;Parámetros!$B$4)</f>
        <v>46081</v>
      </c>
      <c r="G104" s="16" t="n">
        <f aca="false">_xlfn.MAXIFS(Pedidos!$C$2:$C$7000,Pedidos!$B$2:$B$7000,A104,Pedidos!$C$2:$C$7000,"&lt;"&amp;Parámetros!$B$4)</f>
        <v>46243</v>
      </c>
      <c r="H104" s="17" t="n">
        <f aca="false">COUNTIFS(Pedidos!$B$2:$B$7000,A104,Pedidos!$C$2:$C$7000,"&lt;"&amp;Parámetros!$B$4)</f>
        <v>3</v>
      </c>
      <c r="I104" s="7" t="n">
        <f aca="false">IF(H104=0,"",Parámetros!$B$4-G104)</f>
        <v>53</v>
      </c>
      <c r="J104" s="17" t="n">
        <f aca="false">COUNTIFS(Pedidos!$B$2:$B$7000,A104,Pedidos!$C$2:$C$7000,"&gt;="&amp;(Parámetros!$B$4-180),Pedidos!$C$2:$C$7000,"&lt;"&amp;Parámetros!$B$4)</f>
        <v>2</v>
      </c>
      <c r="K104" s="18" t="n">
        <f aca="false">IF(H104&lt;2,"",(G104-F104)/(H104-1))</f>
        <v>81</v>
      </c>
      <c r="L104" s="19" t="n">
        <f aca="false">IF(OR(K104="",K104=0),"",I104/K104)</f>
        <v>0.654320987654321</v>
      </c>
      <c r="M104" s="20" t="n">
        <f aca="false">SUMIFS(Pedidos!$D$2:$D$7000,Pedidos!$B$2:$B$7000,A104,Pedidos!$C$2:$C$7000,"&gt;="&amp;(Parámetros!$B$4-365),Pedidos!$C$2:$C$7000,"&lt;"&amp;Parámetros!$B$4)</f>
        <v>104.27</v>
      </c>
      <c r="N104" s="7" t="str">
        <f aca="false">IF(H104=0,"Sin compras",IF(H104=1,"Una sola compra",IF(I104&gt;Parámetros!$B$5,"Perdido","Activo")))</f>
        <v>Activo</v>
      </c>
      <c r="O104" s="21" t="n">
        <f aca="false">IF(N104&lt;&gt;"Activo","",1/(1+EXP(-(Parámetros!$B$10+Parámetros!$B$11*I104+Parámetros!$B$12*J104))))</f>
        <v>0.433938478028868</v>
      </c>
      <c r="P104" s="7" t="str">
        <f aca="false">IF(O104="","",IF(O104&gt;=Parámetros!$B$7,"Alto",IF(O104&gt;=Parámetros!$B$8,"Medio","Bajo")))</f>
        <v>Medio</v>
      </c>
      <c r="Q104" s="7" t="str">
        <f aca="false">IF(AND(N104="Activo",L104&lt;&gt;""),IF(L104&gt;Parámetros!$B$6,"Se está retrasando",""),"")</f>
        <v/>
      </c>
    </row>
    <row r="105" customFormat="false" ht="15" hidden="false" customHeight="false" outlineLevel="0" collapsed="false">
      <c r="A105" s="13" t="s">
        <v>4469</v>
      </c>
      <c r="B105" s="13" t="s">
        <v>9007</v>
      </c>
      <c r="C105" s="13" t="s">
        <v>8982</v>
      </c>
      <c r="D105" s="13" t="s">
        <v>8983</v>
      </c>
      <c r="E105" s="13" t="s">
        <v>8988</v>
      </c>
      <c r="F105" s="16" t="n">
        <f aca="false">_xlfn.MINIFS(Pedidos!$C$2:$C$7000,Pedidos!$B$2:$B$7000,A105,Pedidos!$C$2:$C$7000,"&lt;"&amp;Parámetros!$B$4)</f>
        <v>45940</v>
      </c>
      <c r="G105" s="16" t="n">
        <f aca="false">_xlfn.MAXIFS(Pedidos!$C$2:$C$7000,Pedidos!$B$2:$B$7000,A105,Pedidos!$C$2:$C$7000,"&lt;"&amp;Parámetros!$B$4)</f>
        <v>45940</v>
      </c>
      <c r="H105" s="17" t="n">
        <f aca="false">COUNTIFS(Pedidos!$B$2:$B$7000,A105,Pedidos!$C$2:$C$7000,"&lt;"&amp;Parámetros!$B$4)</f>
        <v>1</v>
      </c>
      <c r="I105" s="7" t="n">
        <f aca="false">IF(H105=0,"",Parámetros!$B$4-G105)</f>
        <v>356</v>
      </c>
      <c r="J105" s="17" t="n">
        <f aca="false">COUNTIFS(Pedidos!$B$2:$B$7000,A105,Pedidos!$C$2:$C$7000,"&gt;="&amp;(Parámetros!$B$4-180),Pedidos!$C$2:$C$7000,"&lt;"&amp;Parámetros!$B$4)</f>
        <v>0</v>
      </c>
      <c r="K105" s="18" t="str">
        <f aca="false">IF(H105&lt;2,"",(G105-F105)/(H105-1))</f>
        <v/>
      </c>
      <c r="L105" s="19" t="str">
        <f aca="false">IF(OR(K105="",K105=0),"",I105/K105)</f>
        <v/>
      </c>
      <c r="M105" s="20" t="n">
        <f aca="false">SUMIFS(Pedidos!$D$2:$D$7000,Pedidos!$B$2:$B$7000,A105,Pedidos!$C$2:$C$7000,"&gt;="&amp;(Parámetros!$B$4-365),Pedidos!$C$2:$C$7000,"&lt;"&amp;Parámetros!$B$4)</f>
        <v>33.72</v>
      </c>
      <c r="N105" s="7" t="str">
        <f aca="false">IF(H105=0,"Sin compras",IF(H105=1,"Una sola compra",IF(I105&gt;Parámetros!$B$5,"Perdido","Activo")))</f>
        <v>Una sola compra</v>
      </c>
      <c r="O105" s="21" t="str">
        <f aca="false">IF(N105&lt;&gt;"Activo","",1/(1+EXP(-(Parámetros!$B$10+Parámetros!$B$11*I105+Parámetros!$B$12*J105))))</f>
        <v/>
      </c>
      <c r="P105" s="7" t="str">
        <f aca="false">IF(O105="","",IF(O105&gt;=Parámetros!$B$7,"Alto",IF(O105&gt;=Parámetros!$B$8,"Medio","Bajo")))</f>
        <v/>
      </c>
      <c r="Q105" s="7" t="str">
        <f aca="false">IF(AND(N105="Activo",L105&lt;&gt;""),IF(L105&gt;Parámetros!$B$6,"Se está retrasando",""),"")</f>
        <v/>
      </c>
    </row>
    <row r="106" customFormat="false" ht="15" hidden="false" customHeight="false" outlineLevel="0" collapsed="false">
      <c r="A106" s="13" t="s">
        <v>2563</v>
      </c>
      <c r="B106" s="13" t="s">
        <v>8995</v>
      </c>
      <c r="C106" s="13" t="s">
        <v>8990</v>
      </c>
      <c r="D106" s="13" t="s">
        <v>8994</v>
      </c>
      <c r="E106" s="13" t="s">
        <v>8988</v>
      </c>
      <c r="F106" s="16" t="n">
        <f aca="false">_xlfn.MINIFS(Pedidos!$C$2:$C$7000,Pedidos!$B$2:$B$7000,A106,Pedidos!$C$2:$C$7000,"&lt;"&amp;Parámetros!$B$4)</f>
        <v>45798</v>
      </c>
      <c r="G106" s="16" t="n">
        <f aca="false">_xlfn.MAXIFS(Pedidos!$C$2:$C$7000,Pedidos!$B$2:$B$7000,A106,Pedidos!$C$2:$C$7000,"&lt;"&amp;Parámetros!$B$4)</f>
        <v>45898</v>
      </c>
      <c r="H106" s="17" t="n">
        <f aca="false">COUNTIFS(Pedidos!$B$2:$B$7000,A106,Pedidos!$C$2:$C$7000,"&lt;"&amp;Parámetros!$B$4)</f>
        <v>2</v>
      </c>
      <c r="I106" s="7" t="n">
        <f aca="false">IF(H106=0,"",Parámetros!$B$4-G106)</f>
        <v>398</v>
      </c>
      <c r="J106" s="17" t="n">
        <f aca="false">COUNTIFS(Pedidos!$B$2:$B$7000,A106,Pedidos!$C$2:$C$7000,"&gt;="&amp;(Parámetros!$B$4-180),Pedidos!$C$2:$C$7000,"&lt;"&amp;Parámetros!$B$4)</f>
        <v>0</v>
      </c>
      <c r="K106" s="18" t="n">
        <f aca="false">IF(H106&lt;2,"",(G106-F106)/(H106-1))</f>
        <v>100</v>
      </c>
      <c r="L106" s="19" t="n">
        <f aca="false">IF(OR(K106="",K106=0),"",I106/K106)</f>
        <v>3.98</v>
      </c>
      <c r="M106" s="20" t="n">
        <f aca="false">SUMIFS(Pedidos!$D$2:$D$7000,Pedidos!$B$2:$B$7000,A106,Pedidos!$C$2:$C$7000,"&gt;="&amp;(Parámetros!$B$4-365),Pedidos!$C$2:$C$7000,"&lt;"&amp;Parámetros!$B$4)</f>
        <v>0</v>
      </c>
      <c r="N106" s="7" t="str">
        <f aca="false">IF(H106=0,"Sin compras",IF(H106=1,"Una sola compra",IF(I106&gt;Parámetros!$B$5,"Perdido","Activo")))</f>
        <v>Perdido</v>
      </c>
      <c r="O106" s="21" t="str">
        <f aca="false">IF(N106&lt;&gt;"Activo","",1/(1+EXP(-(Parámetros!$B$10+Parámetros!$B$11*I106+Parámetros!$B$12*J106))))</f>
        <v/>
      </c>
      <c r="P106" s="7" t="str">
        <f aca="false">IF(O106="","",IF(O106&gt;=Parámetros!$B$7,"Alto",IF(O106&gt;=Parámetros!$B$8,"Medio","Bajo")))</f>
        <v/>
      </c>
      <c r="Q106" s="7" t="str">
        <f aca="false">IF(AND(N106="Activo",L106&lt;&gt;""),IF(L106&gt;Parámetros!$B$6,"Se está retrasando",""),"")</f>
        <v/>
      </c>
    </row>
    <row r="107" customFormat="false" ht="15" hidden="false" customHeight="false" outlineLevel="0" collapsed="false">
      <c r="A107" s="13" t="s">
        <v>5518</v>
      </c>
      <c r="B107" s="13" t="s">
        <v>9000</v>
      </c>
      <c r="C107" s="13" t="s">
        <v>8993</v>
      </c>
      <c r="D107" s="13" t="s">
        <v>8983</v>
      </c>
      <c r="E107" s="13" t="s">
        <v>8988</v>
      </c>
      <c r="F107" s="16" t="n">
        <f aca="false">_xlfn.MINIFS(Pedidos!$C$2:$C$7000,Pedidos!$B$2:$B$7000,A107,Pedidos!$C$2:$C$7000,"&lt;"&amp;Parámetros!$B$4)</f>
        <v>46019</v>
      </c>
      <c r="G107" s="16" t="n">
        <f aca="false">_xlfn.MAXIFS(Pedidos!$C$2:$C$7000,Pedidos!$B$2:$B$7000,A107,Pedidos!$C$2:$C$7000,"&lt;"&amp;Parámetros!$B$4)</f>
        <v>46019</v>
      </c>
      <c r="H107" s="17" t="n">
        <f aca="false">COUNTIFS(Pedidos!$B$2:$B$7000,A107,Pedidos!$C$2:$C$7000,"&lt;"&amp;Parámetros!$B$4)</f>
        <v>1</v>
      </c>
      <c r="I107" s="7" t="n">
        <f aca="false">IF(H107=0,"",Parámetros!$B$4-G107)</f>
        <v>277</v>
      </c>
      <c r="J107" s="17" t="n">
        <f aca="false">COUNTIFS(Pedidos!$B$2:$B$7000,A107,Pedidos!$C$2:$C$7000,"&gt;="&amp;(Parámetros!$B$4-180),Pedidos!$C$2:$C$7000,"&lt;"&amp;Parámetros!$B$4)</f>
        <v>0</v>
      </c>
      <c r="K107" s="18" t="str">
        <f aca="false">IF(H107&lt;2,"",(G107-F107)/(H107-1))</f>
        <v/>
      </c>
      <c r="L107" s="19" t="str">
        <f aca="false">IF(OR(K107="",K107=0),"",I107/K107)</f>
        <v/>
      </c>
      <c r="M107" s="20" t="n">
        <f aca="false">SUMIFS(Pedidos!$D$2:$D$7000,Pedidos!$B$2:$B$7000,A107,Pedidos!$C$2:$C$7000,"&gt;="&amp;(Parámetros!$B$4-365),Pedidos!$C$2:$C$7000,"&lt;"&amp;Parámetros!$B$4)</f>
        <v>31.69</v>
      </c>
      <c r="N107" s="7" t="str">
        <f aca="false">IF(H107=0,"Sin compras",IF(H107=1,"Una sola compra",IF(I107&gt;Parámetros!$B$5,"Perdido","Activo")))</f>
        <v>Una sola compra</v>
      </c>
      <c r="O107" s="21" t="str">
        <f aca="false">IF(N107&lt;&gt;"Activo","",1/(1+EXP(-(Parámetros!$B$10+Parámetros!$B$11*I107+Parámetros!$B$12*J107))))</f>
        <v/>
      </c>
      <c r="P107" s="7" t="str">
        <f aca="false">IF(O107="","",IF(O107&gt;=Parámetros!$B$7,"Alto",IF(O107&gt;=Parámetros!$B$8,"Medio","Bajo")))</f>
        <v/>
      </c>
      <c r="Q107" s="7" t="str">
        <f aca="false">IF(AND(N107="Activo",L107&lt;&gt;""),IF(L107&gt;Parámetros!$B$6,"Se está retrasando",""),"")</f>
        <v/>
      </c>
    </row>
    <row r="108" customFormat="false" ht="15" hidden="false" customHeight="false" outlineLevel="0" collapsed="false">
      <c r="A108" s="13" t="s">
        <v>6251</v>
      </c>
      <c r="B108" s="13" t="s">
        <v>8995</v>
      </c>
      <c r="C108" s="13" t="s">
        <v>8982</v>
      </c>
      <c r="D108" s="13" t="s">
        <v>8987</v>
      </c>
      <c r="E108" s="13" t="s">
        <v>8984</v>
      </c>
      <c r="F108" s="16" t="n">
        <f aca="false">_xlfn.MINIFS(Pedidos!$C$2:$C$7000,Pedidos!$B$2:$B$7000,A108,Pedidos!$C$2:$C$7000,"&lt;"&amp;Parámetros!$B$4)</f>
        <v>46076</v>
      </c>
      <c r="G108" s="16" t="n">
        <f aca="false">_xlfn.MAXIFS(Pedidos!$C$2:$C$7000,Pedidos!$B$2:$B$7000,A108,Pedidos!$C$2:$C$7000,"&lt;"&amp;Parámetros!$B$4)</f>
        <v>46169</v>
      </c>
      <c r="H108" s="17" t="n">
        <f aca="false">COUNTIFS(Pedidos!$B$2:$B$7000,A108,Pedidos!$C$2:$C$7000,"&lt;"&amp;Parámetros!$B$4)</f>
        <v>2</v>
      </c>
      <c r="I108" s="7" t="n">
        <f aca="false">IF(H108=0,"",Parámetros!$B$4-G108)</f>
        <v>127</v>
      </c>
      <c r="J108" s="17" t="n">
        <f aca="false">COUNTIFS(Pedidos!$B$2:$B$7000,A108,Pedidos!$C$2:$C$7000,"&gt;="&amp;(Parámetros!$B$4-180),Pedidos!$C$2:$C$7000,"&lt;"&amp;Parámetros!$B$4)</f>
        <v>1</v>
      </c>
      <c r="K108" s="18" t="n">
        <f aca="false">IF(H108&lt;2,"",(G108-F108)/(H108-1))</f>
        <v>93</v>
      </c>
      <c r="L108" s="19" t="n">
        <f aca="false">IF(OR(K108="",K108=0),"",I108/K108)</f>
        <v>1.36559139784946</v>
      </c>
      <c r="M108" s="20" t="n">
        <f aca="false">SUMIFS(Pedidos!$D$2:$D$7000,Pedidos!$B$2:$B$7000,A108,Pedidos!$C$2:$C$7000,"&gt;="&amp;(Parámetros!$B$4-365),Pedidos!$C$2:$C$7000,"&lt;"&amp;Parámetros!$B$4)</f>
        <v>51.67</v>
      </c>
      <c r="N108" s="7" t="str">
        <f aca="false">IF(H108=0,"Sin compras",IF(H108=1,"Una sola compra",IF(I108&gt;Parámetros!$B$5,"Perdido","Activo")))</f>
        <v>Activo</v>
      </c>
      <c r="O108" s="21" t="n">
        <f aca="false">IF(N108&lt;&gt;"Activo","",1/(1+EXP(-(Parámetros!$B$10+Parámetros!$B$11*I108+Parámetros!$B$12*J108))))</f>
        <v>0.867484727092611</v>
      </c>
      <c r="P108" s="7" t="str">
        <f aca="false">IF(O108="","",IF(O108&gt;=Parámetros!$B$7,"Alto",IF(O108&gt;=Parámetros!$B$8,"Medio","Bajo")))</f>
        <v>Alto</v>
      </c>
      <c r="Q108" s="7" t="str">
        <f aca="false">IF(AND(N108="Activo",L108&lt;&gt;""),IF(L108&gt;Parámetros!$B$6,"Se está retrasando",""),"")</f>
        <v/>
      </c>
    </row>
    <row r="109" customFormat="false" ht="15" hidden="false" customHeight="false" outlineLevel="0" collapsed="false">
      <c r="A109" s="13" t="s">
        <v>1878</v>
      </c>
      <c r="B109" s="13" t="s">
        <v>9003</v>
      </c>
      <c r="C109" s="13" t="s">
        <v>8990</v>
      </c>
      <c r="D109" s="13" t="s">
        <v>9006</v>
      </c>
      <c r="E109" s="13" t="s">
        <v>8988</v>
      </c>
      <c r="F109" s="16" t="n">
        <f aca="false">_xlfn.MINIFS(Pedidos!$C$2:$C$7000,Pedidos!$B$2:$B$7000,A109,Pedidos!$C$2:$C$7000,"&lt;"&amp;Parámetros!$B$4)</f>
        <v>45746</v>
      </c>
      <c r="G109" s="16" t="n">
        <f aca="false">_xlfn.MAXIFS(Pedidos!$C$2:$C$7000,Pedidos!$B$2:$B$7000,A109,Pedidos!$C$2:$C$7000,"&lt;"&amp;Parámetros!$B$4)</f>
        <v>45909</v>
      </c>
      <c r="H109" s="17" t="n">
        <f aca="false">COUNTIFS(Pedidos!$B$2:$B$7000,A109,Pedidos!$C$2:$C$7000,"&lt;"&amp;Parámetros!$B$4)</f>
        <v>4</v>
      </c>
      <c r="I109" s="7" t="n">
        <f aca="false">IF(H109=0,"",Parámetros!$B$4-G109)</f>
        <v>387</v>
      </c>
      <c r="J109" s="17" t="n">
        <f aca="false">COUNTIFS(Pedidos!$B$2:$B$7000,A109,Pedidos!$C$2:$C$7000,"&gt;="&amp;(Parámetros!$B$4-180),Pedidos!$C$2:$C$7000,"&lt;"&amp;Parámetros!$B$4)</f>
        <v>0</v>
      </c>
      <c r="K109" s="18" t="n">
        <f aca="false">IF(H109&lt;2,"",(G109-F109)/(H109-1))</f>
        <v>54.3333333333333</v>
      </c>
      <c r="L109" s="19" t="n">
        <f aca="false">IF(OR(K109="",K109=0),"",I109/K109)</f>
        <v>7.12269938650307</v>
      </c>
      <c r="M109" s="20" t="n">
        <f aca="false">SUMIFS(Pedidos!$D$2:$D$7000,Pedidos!$B$2:$B$7000,A109,Pedidos!$C$2:$C$7000,"&gt;="&amp;(Parámetros!$B$4-365),Pedidos!$C$2:$C$7000,"&lt;"&amp;Parámetros!$B$4)</f>
        <v>0</v>
      </c>
      <c r="N109" s="7" t="str">
        <f aca="false">IF(H109=0,"Sin compras",IF(H109=1,"Una sola compra",IF(I109&gt;Parámetros!$B$5,"Perdido","Activo")))</f>
        <v>Perdido</v>
      </c>
      <c r="O109" s="21" t="str">
        <f aca="false">IF(N109&lt;&gt;"Activo","",1/(1+EXP(-(Parámetros!$B$10+Parámetros!$B$11*I109+Parámetros!$B$12*J109))))</f>
        <v/>
      </c>
      <c r="P109" s="7" t="str">
        <f aca="false">IF(O109="","",IF(O109&gt;=Parámetros!$B$7,"Alto",IF(O109&gt;=Parámetros!$B$8,"Medio","Bajo")))</f>
        <v/>
      </c>
      <c r="Q109" s="7" t="str">
        <f aca="false">IF(AND(N109="Activo",L109&lt;&gt;""),IF(L109&gt;Parámetros!$B$6,"Se está retrasando",""),"")</f>
        <v/>
      </c>
    </row>
    <row r="110" customFormat="false" ht="15" hidden="false" customHeight="false" outlineLevel="0" collapsed="false">
      <c r="A110" s="13" t="s">
        <v>8067</v>
      </c>
      <c r="B110" s="13" t="s">
        <v>8981</v>
      </c>
      <c r="C110" s="13" t="s">
        <v>8993</v>
      </c>
      <c r="D110" s="13" t="s">
        <v>8991</v>
      </c>
      <c r="E110" s="13" t="s">
        <v>8988</v>
      </c>
      <c r="F110" s="16" t="n">
        <f aca="false">_xlfn.MINIFS(Pedidos!$C$2:$C$7000,Pedidos!$B$2:$B$7000,A110,Pedidos!$C$2:$C$7000,"&lt;"&amp;Parámetros!$B$4)</f>
        <v>46222</v>
      </c>
      <c r="G110" s="16" t="n">
        <f aca="false">_xlfn.MAXIFS(Pedidos!$C$2:$C$7000,Pedidos!$B$2:$B$7000,A110,Pedidos!$C$2:$C$7000,"&lt;"&amp;Parámetros!$B$4)</f>
        <v>46222</v>
      </c>
      <c r="H110" s="17" t="n">
        <f aca="false">COUNTIFS(Pedidos!$B$2:$B$7000,A110,Pedidos!$C$2:$C$7000,"&lt;"&amp;Parámetros!$B$4)</f>
        <v>1</v>
      </c>
      <c r="I110" s="7" t="n">
        <f aca="false">IF(H110=0,"",Parámetros!$B$4-G110)</f>
        <v>74</v>
      </c>
      <c r="J110" s="17" t="n">
        <f aca="false">COUNTIFS(Pedidos!$B$2:$B$7000,A110,Pedidos!$C$2:$C$7000,"&gt;="&amp;(Parámetros!$B$4-180),Pedidos!$C$2:$C$7000,"&lt;"&amp;Parámetros!$B$4)</f>
        <v>1</v>
      </c>
      <c r="K110" s="18" t="str">
        <f aca="false">IF(H110&lt;2,"",(G110-F110)/(H110-1))</f>
        <v/>
      </c>
      <c r="L110" s="19" t="str">
        <f aca="false">IF(OR(K110="",K110=0),"",I110/K110)</f>
        <v/>
      </c>
      <c r="M110" s="20" t="n">
        <f aca="false">SUMIFS(Pedidos!$D$2:$D$7000,Pedidos!$B$2:$B$7000,A110,Pedidos!$C$2:$C$7000,"&gt;="&amp;(Parámetros!$B$4-365),Pedidos!$C$2:$C$7000,"&lt;"&amp;Parámetros!$B$4)</f>
        <v>35</v>
      </c>
      <c r="N110" s="7" t="str">
        <f aca="false">IF(H110=0,"Sin compras",IF(H110=1,"Una sola compra",IF(I110&gt;Parámetros!$B$5,"Perdido","Activo")))</f>
        <v>Una sola compra</v>
      </c>
      <c r="O110" s="21" t="str">
        <f aca="false">IF(N110&lt;&gt;"Activo","",1/(1+EXP(-(Parámetros!$B$10+Parámetros!$B$11*I110+Parámetros!$B$12*J110))))</f>
        <v/>
      </c>
      <c r="P110" s="7" t="str">
        <f aca="false">IF(O110="","",IF(O110&gt;=Parámetros!$B$7,"Alto",IF(O110&gt;=Parámetros!$B$8,"Medio","Bajo")))</f>
        <v/>
      </c>
      <c r="Q110" s="7" t="str">
        <f aca="false">IF(AND(N110="Activo",L110&lt;&gt;""),IF(L110&gt;Parámetros!$B$6,"Se está retrasando",""),"")</f>
        <v/>
      </c>
    </row>
    <row r="111" customFormat="false" ht="15" hidden="false" customHeight="false" outlineLevel="0" collapsed="false">
      <c r="A111" s="13" t="s">
        <v>4663</v>
      </c>
      <c r="B111" s="13" t="s">
        <v>8989</v>
      </c>
      <c r="C111" s="13" t="s">
        <v>8982</v>
      </c>
      <c r="D111" s="13" t="s">
        <v>8983</v>
      </c>
      <c r="E111" s="13" t="s">
        <v>8988</v>
      </c>
      <c r="F111" s="16" t="n">
        <f aca="false">_xlfn.MINIFS(Pedidos!$C$2:$C$7000,Pedidos!$B$2:$B$7000,A111,Pedidos!$C$2:$C$7000,"&lt;"&amp;Parámetros!$B$4)</f>
        <v>45954</v>
      </c>
      <c r="G111" s="16" t="n">
        <f aca="false">_xlfn.MAXIFS(Pedidos!$C$2:$C$7000,Pedidos!$B$2:$B$7000,A111,Pedidos!$C$2:$C$7000,"&lt;"&amp;Parámetros!$B$4)</f>
        <v>45954</v>
      </c>
      <c r="H111" s="17" t="n">
        <f aca="false">COUNTIFS(Pedidos!$B$2:$B$7000,A111,Pedidos!$C$2:$C$7000,"&lt;"&amp;Parámetros!$B$4)</f>
        <v>1</v>
      </c>
      <c r="I111" s="7" t="n">
        <f aca="false">IF(H111=0,"",Parámetros!$B$4-G111)</f>
        <v>342</v>
      </c>
      <c r="J111" s="17" t="n">
        <f aca="false">COUNTIFS(Pedidos!$B$2:$B$7000,A111,Pedidos!$C$2:$C$7000,"&gt;="&amp;(Parámetros!$B$4-180),Pedidos!$C$2:$C$7000,"&lt;"&amp;Parámetros!$B$4)</f>
        <v>0</v>
      </c>
      <c r="K111" s="18" t="str">
        <f aca="false">IF(H111&lt;2,"",(G111-F111)/(H111-1))</f>
        <v/>
      </c>
      <c r="L111" s="19" t="str">
        <f aca="false">IF(OR(K111="",K111=0),"",I111/K111)</f>
        <v/>
      </c>
      <c r="M111" s="20" t="n">
        <f aca="false">SUMIFS(Pedidos!$D$2:$D$7000,Pedidos!$B$2:$B$7000,A111,Pedidos!$C$2:$C$7000,"&gt;="&amp;(Parámetros!$B$4-365),Pedidos!$C$2:$C$7000,"&lt;"&amp;Parámetros!$B$4)</f>
        <v>22.37</v>
      </c>
      <c r="N111" s="7" t="str">
        <f aca="false">IF(H111=0,"Sin compras",IF(H111=1,"Una sola compra",IF(I111&gt;Parámetros!$B$5,"Perdido","Activo")))</f>
        <v>Una sola compra</v>
      </c>
      <c r="O111" s="21" t="str">
        <f aca="false">IF(N111&lt;&gt;"Activo","",1/(1+EXP(-(Parámetros!$B$10+Parámetros!$B$11*I111+Parámetros!$B$12*J111))))</f>
        <v/>
      </c>
      <c r="P111" s="7" t="str">
        <f aca="false">IF(O111="","",IF(O111&gt;=Parámetros!$B$7,"Alto",IF(O111&gt;=Parámetros!$B$8,"Medio","Bajo")))</f>
        <v/>
      </c>
      <c r="Q111" s="7" t="str">
        <f aca="false">IF(AND(N111="Activo",L111&lt;&gt;""),IF(L111&gt;Parámetros!$B$6,"Se está retrasando",""),"")</f>
        <v/>
      </c>
    </row>
    <row r="112" customFormat="false" ht="15" hidden="false" customHeight="false" outlineLevel="0" collapsed="false">
      <c r="A112" s="13" t="s">
        <v>5105</v>
      </c>
      <c r="B112" s="13" t="s">
        <v>8995</v>
      </c>
      <c r="C112" s="13" t="s">
        <v>8990</v>
      </c>
      <c r="D112" s="13" t="s">
        <v>8987</v>
      </c>
      <c r="E112" s="13" t="s">
        <v>8984</v>
      </c>
      <c r="F112" s="16" t="n">
        <f aca="false">_xlfn.MINIFS(Pedidos!$C$2:$C$7000,Pedidos!$B$2:$B$7000,A112,Pedidos!$C$2:$C$7000,"&lt;"&amp;Parámetros!$B$4)</f>
        <v>45987</v>
      </c>
      <c r="G112" s="16" t="n">
        <f aca="false">_xlfn.MAXIFS(Pedidos!$C$2:$C$7000,Pedidos!$B$2:$B$7000,A112,Pedidos!$C$2:$C$7000,"&lt;"&amp;Parámetros!$B$4)</f>
        <v>46212</v>
      </c>
      <c r="H112" s="17" t="n">
        <f aca="false">COUNTIFS(Pedidos!$B$2:$B$7000,A112,Pedidos!$C$2:$C$7000,"&lt;"&amp;Parámetros!$B$4)</f>
        <v>2</v>
      </c>
      <c r="I112" s="7" t="n">
        <f aca="false">IF(H112=0,"",Parámetros!$B$4-G112)</f>
        <v>84</v>
      </c>
      <c r="J112" s="17" t="n">
        <f aca="false">COUNTIFS(Pedidos!$B$2:$B$7000,A112,Pedidos!$C$2:$C$7000,"&gt;="&amp;(Parámetros!$B$4-180),Pedidos!$C$2:$C$7000,"&lt;"&amp;Parámetros!$B$4)</f>
        <v>1</v>
      </c>
      <c r="K112" s="18" t="n">
        <f aca="false">IF(H112&lt;2,"",(G112-F112)/(H112-1))</f>
        <v>225</v>
      </c>
      <c r="L112" s="19" t="n">
        <f aca="false">IF(OR(K112="",K112=0),"",I112/K112)</f>
        <v>0.373333333333333</v>
      </c>
      <c r="M112" s="20" t="n">
        <f aca="false">SUMIFS(Pedidos!$D$2:$D$7000,Pedidos!$B$2:$B$7000,A112,Pedidos!$C$2:$C$7000,"&gt;="&amp;(Parámetros!$B$4-365),Pedidos!$C$2:$C$7000,"&lt;"&amp;Parámetros!$B$4)</f>
        <v>71.23</v>
      </c>
      <c r="N112" s="7" t="str">
        <f aca="false">IF(H112=0,"Sin compras",IF(H112=1,"Una sola compra",IF(I112&gt;Parámetros!$B$5,"Perdido","Activo")))</f>
        <v>Activo</v>
      </c>
      <c r="O112" s="21" t="n">
        <f aca="false">IF(N112&lt;&gt;"Activo","",1/(1+EXP(-(Parámetros!$B$10+Parámetros!$B$11*I112+Parámetros!$B$12*J112))))</f>
        <v>0.759127134362665</v>
      </c>
      <c r="P112" s="7" t="str">
        <f aca="false">IF(O112="","",IF(O112&gt;=Parámetros!$B$7,"Alto",IF(O112&gt;=Parámetros!$B$8,"Medio","Bajo")))</f>
        <v>Alto</v>
      </c>
      <c r="Q112" s="7" t="str">
        <f aca="false">IF(AND(N112="Activo",L112&lt;&gt;""),IF(L112&gt;Parámetros!$B$6,"Se está retrasando",""),"")</f>
        <v/>
      </c>
    </row>
    <row r="113" customFormat="false" ht="15" hidden="false" customHeight="false" outlineLevel="0" collapsed="false">
      <c r="A113" s="13" t="s">
        <v>2124</v>
      </c>
      <c r="B113" s="13" t="s">
        <v>8995</v>
      </c>
      <c r="C113" s="13" t="s">
        <v>8990</v>
      </c>
      <c r="D113" s="13" t="s">
        <v>8994</v>
      </c>
      <c r="E113" s="13" t="s">
        <v>8988</v>
      </c>
      <c r="F113" s="16" t="n">
        <f aca="false">_xlfn.MINIFS(Pedidos!$C$2:$C$7000,Pedidos!$B$2:$B$7000,A113,Pedidos!$C$2:$C$7000,"&lt;"&amp;Parámetros!$B$4)</f>
        <v>45765</v>
      </c>
      <c r="G113" s="16" t="n">
        <f aca="false">_xlfn.MAXIFS(Pedidos!$C$2:$C$7000,Pedidos!$B$2:$B$7000,A113,Pedidos!$C$2:$C$7000,"&lt;"&amp;Parámetros!$B$4)</f>
        <v>45765</v>
      </c>
      <c r="H113" s="17" t="n">
        <f aca="false">COUNTIFS(Pedidos!$B$2:$B$7000,A113,Pedidos!$C$2:$C$7000,"&lt;"&amp;Parámetros!$B$4)</f>
        <v>1</v>
      </c>
      <c r="I113" s="7" t="n">
        <f aca="false">IF(H113=0,"",Parámetros!$B$4-G113)</f>
        <v>531</v>
      </c>
      <c r="J113" s="17" t="n">
        <f aca="false">COUNTIFS(Pedidos!$B$2:$B$7000,A113,Pedidos!$C$2:$C$7000,"&gt;="&amp;(Parámetros!$B$4-180),Pedidos!$C$2:$C$7000,"&lt;"&amp;Parámetros!$B$4)</f>
        <v>0</v>
      </c>
      <c r="K113" s="18" t="str">
        <f aca="false">IF(H113&lt;2,"",(G113-F113)/(H113-1))</f>
        <v/>
      </c>
      <c r="L113" s="19" t="str">
        <f aca="false">IF(OR(K113="",K113=0),"",I113/K113)</f>
        <v/>
      </c>
      <c r="M113" s="20" t="n">
        <f aca="false">SUMIFS(Pedidos!$D$2:$D$7000,Pedidos!$B$2:$B$7000,A113,Pedidos!$C$2:$C$7000,"&gt;="&amp;(Parámetros!$B$4-365),Pedidos!$C$2:$C$7000,"&lt;"&amp;Parámetros!$B$4)</f>
        <v>0</v>
      </c>
      <c r="N113" s="7" t="str">
        <f aca="false">IF(H113=0,"Sin compras",IF(H113=1,"Una sola compra",IF(I113&gt;Parámetros!$B$5,"Perdido","Activo")))</f>
        <v>Una sola compra</v>
      </c>
      <c r="O113" s="21" t="str">
        <f aca="false">IF(N113&lt;&gt;"Activo","",1/(1+EXP(-(Parámetros!$B$10+Parámetros!$B$11*I113+Parámetros!$B$12*J113))))</f>
        <v/>
      </c>
      <c r="P113" s="7" t="str">
        <f aca="false">IF(O113="","",IF(O113&gt;=Parámetros!$B$7,"Alto",IF(O113&gt;=Parámetros!$B$8,"Medio","Bajo")))</f>
        <v/>
      </c>
      <c r="Q113" s="7" t="str">
        <f aca="false">IF(AND(N113="Activo",L113&lt;&gt;""),IF(L113&gt;Parámetros!$B$6,"Se está retrasando",""),"")</f>
        <v/>
      </c>
    </row>
    <row r="114" customFormat="false" ht="15" hidden="false" customHeight="false" outlineLevel="0" collapsed="false">
      <c r="A114" s="13" t="s">
        <v>114</v>
      </c>
      <c r="B114" s="13" t="s">
        <v>9011</v>
      </c>
      <c r="C114" s="13" t="s">
        <v>8993</v>
      </c>
      <c r="D114" s="13" t="s">
        <v>8994</v>
      </c>
      <c r="E114" s="13" t="s">
        <v>8988</v>
      </c>
      <c r="F114" s="16" t="n">
        <f aca="false">_xlfn.MINIFS(Pedidos!$C$2:$C$7000,Pedidos!$B$2:$B$7000,A114,Pedidos!$C$2:$C$7000,"&lt;"&amp;Parámetros!$B$4)</f>
        <v>45574</v>
      </c>
      <c r="G114" s="16" t="n">
        <f aca="false">_xlfn.MAXIFS(Pedidos!$C$2:$C$7000,Pedidos!$B$2:$B$7000,A114,Pedidos!$C$2:$C$7000,"&lt;"&amp;Parámetros!$B$4)</f>
        <v>45728</v>
      </c>
      <c r="H114" s="17" t="n">
        <f aca="false">COUNTIFS(Pedidos!$B$2:$B$7000,A114,Pedidos!$C$2:$C$7000,"&lt;"&amp;Parámetros!$B$4)</f>
        <v>2</v>
      </c>
      <c r="I114" s="7" t="n">
        <f aca="false">IF(H114=0,"",Parámetros!$B$4-G114)</f>
        <v>568</v>
      </c>
      <c r="J114" s="17" t="n">
        <f aca="false">COUNTIFS(Pedidos!$B$2:$B$7000,A114,Pedidos!$C$2:$C$7000,"&gt;="&amp;(Parámetros!$B$4-180),Pedidos!$C$2:$C$7000,"&lt;"&amp;Parámetros!$B$4)</f>
        <v>0</v>
      </c>
      <c r="K114" s="18" t="n">
        <f aca="false">IF(H114&lt;2,"",(G114-F114)/(H114-1))</f>
        <v>154</v>
      </c>
      <c r="L114" s="19" t="n">
        <f aca="false">IF(OR(K114="",K114=0),"",I114/K114)</f>
        <v>3.68831168831169</v>
      </c>
      <c r="M114" s="20" t="n">
        <f aca="false">SUMIFS(Pedidos!$D$2:$D$7000,Pedidos!$B$2:$B$7000,A114,Pedidos!$C$2:$C$7000,"&gt;="&amp;(Parámetros!$B$4-365),Pedidos!$C$2:$C$7000,"&lt;"&amp;Parámetros!$B$4)</f>
        <v>0</v>
      </c>
      <c r="N114" s="7" t="str">
        <f aca="false">IF(H114=0,"Sin compras",IF(H114=1,"Una sola compra",IF(I114&gt;Parámetros!$B$5,"Perdido","Activo")))</f>
        <v>Perdido</v>
      </c>
      <c r="O114" s="21" t="str">
        <f aca="false">IF(N114&lt;&gt;"Activo","",1/(1+EXP(-(Parámetros!$B$10+Parámetros!$B$11*I114+Parámetros!$B$12*J114))))</f>
        <v/>
      </c>
      <c r="P114" s="7" t="str">
        <f aca="false">IF(O114="","",IF(O114&gt;=Parámetros!$B$7,"Alto",IF(O114&gt;=Parámetros!$B$8,"Medio","Bajo")))</f>
        <v/>
      </c>
      <c r="Q114" s="7" t="str">
        <f aca="false">IF(AND(N114="Activo",L114&lt;&gt;""),IF(L114&gt;Parámetros!$B$6,"Se está retrasando",""),"")</f>
        <v/>
      </c>
    </row>
    <row r="115" customFormat="false" ht="15" hidden="false" customHeight="false" outlineLevel="0" collapsed="false">
      <c r="A115" s="13" t="s">
        <v>4811</v>
      </c>
      <c r="B115" s="13" t="s">
        <v>9007</v>
      </c>
      <c r="C115" s="13" t="s">
        <v>8986</v>
      </c>
      <c r="D115" s="13" t="s">
        <v>8983</v>
      </c>
      <c r="E115" s="13" t="s">
        <v>8984</v>
      </c>
      <c r="F115" s="16" t="n">
        <f aca="false">_xlfn.MINIFS(Pedidos!$C$2:$C$7000,Pedidos!$B$2:$B$7000,A115,Pedidos!$C$2:$C$7000,"&lt;"&amp;Parámetros!$B$4)</f>
        <v>45966</v>
      </c>
      <c r="G115" s="16" t="n">
        <f aca="false">_xlfn.MAXIFS(Pedidos!$C$2:$C$7000,Pedidos!$B$2:$B$7000,A115,Pedidos!$C$2:$C$7000,"&lt;"&amp;Parámetros!$B$4)</f>
        <v>45966</v>
      </c>
      <c r="H115" s="17" t="n">
        <f aca="false">COUNTIFS(Pedidos!$B$2:$B$7000,A115,Pedidos!$C$2:$C$7000,"&lt;"&amp;Parámetros!$B$4)</f>
        <v>1</v>
      </c>
      <c r="I115" s="7" t="n">
        <f aca="false">IF(H115=0,"",Parámetros!$B$4-G115)</f>
        <v>330</v>
      </c>
      <c r="J115" s="17" t="n">
        <f aca="false">COUNTIFS(Pedidos!$B$2:$B$7000,A115,Pedidos!$C$2:$C$7000,"&gt;="&amp;(Parámetros!$B$4-180),Pedidos!$C$2:$C$7000,"&lt;"&amp;Parámetros!$B$4)</f>
        <v>0</v>
      </c>
      <c r="K115" s="18" t="str">
        <f aca="false">IF(H115&lt;2,"",(G115-F115)/(H115-1))</f>
        <v/>
      </c>
      <c r="L115" s="19" t="str">
        <f aca="false">IF(OR(K115="",K115=0),"",I115/K115)</f>
        <v/>
      </c>
      <c r="M115" s="20" t="n">
        <f aca="false">SUMIFS(Pedidos!$D$2:$D$7000,Pedidos!$B$2:$B$7000,A115,Pedidos!$C$2:$C$7000,"&gt;="&amp;(Parámetros!$B$4-365),Pedidos!$C$2:$C$7000,"&lt;"&amp;Parámetros!$B$4)</f>
        <v>38.77</v>
      </c>
      <c r="N115" s="7" t="str">
        <f aca="false">IF(H115=0,"Sin compras",IF(H115=1,"Una sola compra",IF(I115&gt;Parámetros!$B$5,"Perdido","Activo")))</f>
        <v>Una sola compra</v>
      </c>
      <c r="O115" s="21" t="str">
        <f aca="false">IF(N115&lt;&gt;"Activo","",1/(1+EXP(-(Parámetros!$B$10+Parámetros!$B$11*I115+Parámetros!$B$12*J115))))</f>
        <v/>
      </c>
      <c r="P115" s="7" t="str">
        <f aca="false">IF(O115="","",IF(O115&gt;=Parámetros!$B$7,"Alto",IF(O115&gt;=Parámetros!$B$8,"Medio","Bajo")))</f>
        <v/>
      </c>
      <c r="Q115" s="7" t="str">
        <f aca="false">IF(AND(N115="Activo",L115&lt;&gt;""),IF(L115&gt;Parámetros!$B$6,"Se está retrasando",""),"")</f>
        <v/>
      </c>
    </row>
    <row r="116" customFormat="false" ht="15" hidden="false" customHeight="false" outlineLevel="0" collapsed="false">
      <c r="A116" s="13" t="s">
        <v>8057</v>
      </c>
      <c r="B116" s="13" t="s">
        <v>8995</v>
      </c>
      <c r="C116" s="13" t="s">
        <v>8993</v>
      </c>
      <c r="D116" s="13" t="s">
        <v>8991</v>
      </c>
      <c r="E116" s="13" t="s">
        <v>8988</v>
      </c>
      <c r="F116" s="16" t="n">
        <f aca="false">_xlfn.MINIFS(Pedidos!$C$2:$C$7000,Pedidos!$B$2:$B$7000,A116,Pedidos!$C$2:$C$7000,"&lt;"&amp;Parámetros!$B$4)</f>
        <v>46221</v>
      </c>
      <c r="G116" s="16" t="n">
        <f aca="false">_xlfn.MAXIFS(Pedidos!$C$2:$C$7000,Pedidos!$B$2:$B$7000,A116,Pedidos!$C$2:$C$7000,"&lt;"&amp;Parámetros!$B$4)</f>
        <v>46221</v>
      </c>
      <c r="H116" s="17" t="n">
        <f aca="false">COUNTIFS(Pedidos!$B$2:$B$7000,A116,Pedidos!$C$2:$C$7000,"&lt;"&amp;Parámetros!$B$4)</f>
        <v>1</v>
      </c>
      <c r="I116" s="7" t="n">
        <f aca="false">IF(H116=0,"",Parámetros!$B$4-G116)</f>
        <v>75</v>
      </c>
      <c r="J116" s="17" t="n">
        <f aca="false">COUNTIFS(Pedidos!$B$2:$B$7000,A116,Pedidos!$C$2:$C$7000,"&gt;="&amp;(Parámetros!$B$4-180),Pedidos!$C$2:$C$7000,"&lt;"&amp;Parámetros!$B$4)</f>
        <v>1</v>
      </c>
      <c r="K116" s="18" t="str">
        <f aca="false">IF(H116&lt;2,"",(G116-F116)/(H116-1))</f>
        <v/>
      </c>
      <c r="L116" s="19" t="str">
        <f aca="false">IF(OR(K116="",K116=0),"",I116/K116)</f>
        <v/>
      </c>
      <c r="M116" s="20" t="n">
        <f aca="false">SUMIFS(Pedidos!$D$2:$D$7000,Pedidos!$B$2:$B$7000,A116,Pedidos!$C$2:$C$7000,"&gt;="&amp;(Parámetros!$B$4-365),Pedidos!$C$2:$C$7000,"&lt;"&amp;Parámetros!$B$4)</f>
        <v>35.55</v>
      </c>
      <c r="N116" s="7" t="str">
        <f aca="false">IF(H116=0,"Sin compras",IF(H116=1,"Una sola compra",IF(I116&gt;Parámetros!$B$5,"Perdido","Activo")))</f>
        <v>Una sola compra</v>
      </c>
      <c r="O116" s="21" t="str">
        <f aca="false">IF(N116&lt;&gt;"Activo","",1/(1+EXP(-(Parámetros!$B$10+Parámetros!$B$11*I116+Parámetros!$B$12*J116))))</f>
        <v/>
      </c>
      <c r="P116" s="7" t="str">
        <f aca="false">IF(O116="","",IF(O116&gt;=Parámetros!$B$7,"Alto",IF(O116&gt;=Parámetros!$B$8,"Medio","Bajo")))</f>
        <v/>
      </c>
      <c r="Q116" s="7" t="str">
        <f aca="false">IF(AND(N116="Activo",L116&lt;&gt;""),IF(L116&gt;Parámetros!$B$6,"Se está retrasando",""),"")</f>
        <v/>
      </c>
    </row>
    <row r="117" customFormat="false" ht="15" hidden="false" customHeight="false" outlineLevel="0" collapsed="false">
      <c r="A117" s="13" t="s">
        <v>255</v>
      </c>
      <c r="B117" s="13" t="s">
        <v>8995</v>
      </c>
      <c r="C117" s="13" t="s">
        <v>8990</v>
      </c>
      <c r="D117" s="13" t="s">
        <v>8994</v>
      </c>
      <c r="E117" s="13" t="s">
        <v>8988</v>
      </c>
      <c r="F117" s="16" t="n">
        <f aca="false">_xlfn.MINIFS(Pedidos!$C$2:$C$7000,Pedidos!$B$2:$B$7000,A117,Pedidos!$C$2:$C$7000,"&lt;"&amp;Parámetros!$B$4)</f>
        <v>45594</v>
      </c>
      <c r="G117" s="16" t="n">
        <f aca="false">_xlfn.MAXIFS(Pedidos!$C$2:$C$7000,Pedidos!$B$2:$B$7000,A117,Pedidos!$C$2:$C$7000,"&lt;"&amp;Parámetros!$B$4)</f>
        <v>45594</v>
      </c>
      <c r="H117" s="17" t="n">
        <f aca="false">COUNTIFS(Pedidos!$B$2:$B$7000,A117,Pedidos!$C$2:$C$7000,"&lt;"&amp;Parámetros!$B$4)</f>
        <v>1</v>
      </c>
      <c r="I117" s="7" t="n">
        <f aca="false">IF(H117=0,"",Parámetros!$B$4-G117)</f>
        <v>702</v>
      </c>
      <c r="J117" s="17" t="n">
        <f aca="false">COUNTIFS(Pedidos!$B$2:$B$7000,A117,Pedidos!$C$2:$C$7000,"&gt;="&amp;(Parámetros!$B$4-180),Pedidos!$C$2:$C$7000,"&lt;"&amp;Parámetros!$B$4)</f>
        <v>0</v>
      </c>
      <c r="K117" s="18" t="str">
        <f aca="false">IF(H117&lt;2,"",(G117-F117)/(H117-1))</f>
        <v/>
      </c>
      <c r="L117" s="19" t="str">
        <f aca="false">IF(OR(K117="",K117=0),"",I117/K117)</f>
        <v/>
      </c>
      <c r="M117" s="20" t="n">
        <f aca="false">SUMIFS(Pedidos!$D$2:$D$7000,Pedidos!$B$2:$B$7000,A117,Pedidos!$C$2:$C$7000,"&gt;="&amp;(Parámetros!$B$4-365),Pedidos!$C$2:$C$7000,"&lt;"&amp;Parámetros!$B$4)</f>
        <v>0</v>
      </c>
      <c r="N117" s="7" t="str">
        <f aca="false">IF(H117=0,"Sin compras",IF(H117=1,"Una sola compra",IF(I117&gt;Parámetros!$B$5,"Perdido","Activo")))</f>
        <v>Una sola compra</v>
      </c>
      <c r="O117" s="21" t="str">
        <f aca="false">IF(N117&lt;&gt;"Activo","",1/(1+EXP(-(Parámetros!$B$10+Parámetros!$B$11*I117+Parámetros!$B$12*J117))))</f>
        <v/>
      </c>
      <c r="P117" s="7" t="str">
        <f aca="false">IF(O117="","",IF(O117&gt;=Parámetros!$B$7,"Alto",IF(O117&gt;=Parámetros!$B$8,"Medio","Bajo")))</f>
        <v/>
      </c>
      <c r="Q117" s="7" t="str">
        <f aca="false">IF(AND(N117="Activo",L117&lt;&gt;""),IF(L117&gt;Parámetros!$B$6,"Se está retrasando",""),"")</f>
        <v/>
      </c>
    </row>
    <row r="118" customFormat="false" ht="15" hidden="false" customHeight="false" outlineLevel="0" collapsed="false">
      <c r="A118" s="13" t="s">
        <v>7093</v>
      </c>
      <c r="B118" s="13" t="s">
        <v>9001</v>
      </c>
      <c r="C118" s="13" t="s">
        <v>8990</v>
      </c>
      <c r="D118" s="13" t="s">
        <v>8991</v>
      </c>
      <c r="E118" s="13" t="s">
        <v>8988</v>
      </c>
      <c r="F118" s="16" t="n">
        <f aca="false">_xlfn.MINIFS(Pedidos!$C$2:$C$7000,Pedidos!$B$2:$B$7000,A118,Pedidos!$C$2:$C$7000,"&lt;"&amp;Parámetros!$B$4)</f>
        <v>46142</v>
      </c>
      <c r="G118" s="16" t="n">
        <f aca="false">_xlfn.MAXIFS(Pedidos!$C$2:$C$7000,Pedidos!$B$2:$B$7000,A118,Pedidos!$C$2:$C$7000,"&lt;"&amp;Parámetros!$B$4)</f>
        <v>46142</v>
      </c>
      <c r="H118" s="17" t="n">
        <f aca="false">COUNTIFS(Pedidos!$B$2:$B$7000,A118,Pedidos!$C$2:$C$7000,"&lt;"&amp;Parámetros!$B$4)</f>
        <v>1</v>
      </c>
      <c r="I118" s="7" t="n">
        <f aca="false">IF(H118=0,"",Parámetros!$B$4-G118)</f>
        <v>154</v>
      </c>
      <c r="J118" s="17" t="n">
        <f aca="false">COUNTIFS(Pedidos!$B$2:$B$7000,A118,Pedidos!$C$2:$C$7000,"&gt;="&amp;(Parámetros!$B$4-180),Pedidos!$C$2:$C$7000,"&lt;"&amp;Parámetros!$B$4)</f>
        <v>1</v>
      </c>
      <c r="K118" s="18" t="str">
        <f aca="false">IF(H118&lt;2,"",(G118-F118)/(H118-1))</f>
        <v/>
      </c>
      <c r="L118" s="19" t="str">
        <f aca="false">IF(OR(K118="",K118=0),"",I118/K118)</f>
        <v/>
      </c>
      <c r="M118" s="20" t="n">
        <f aca="false">SUMIFS(Pedidos!$D$2:$D$7000,Pedidos!$B$2:$B$7000,A118,Pedidos!$C$2:$C$7000,"&gt;="&amp;(Parámetros!$B$4-365),Pedidos!$C$2:$C$7000,"&lt;"&amp;Parámetros!$B$4)</f>
        <v>45.48</v>
      </c>
      <c r="N118" s="7" t="str">
        <f aca="false">IF(H118=0,"Sin compras",IF(H118=1,"Una sola compra",IF(I118&gt;Parámetros!$B$5,"Perdido","Activo")))</f>
        <v>Una sola compra</v>
      </c>
      <c r="O118" s="21" t="str">
        <f aca="false">IF(N118&lt;&gt;"Activo","",1/(1+EXP(-(Parámetros!$B$10+Parámetros!$B$11*I118+Parámetros!$B$12*J118))))</f>
        <v/>
      </c>
      <c r="P118" s="7" t="str">
        <f aca="false">IF(O118="","",IF(O118&gt;=Parámetros!$B$7,"Alto",IF(O118&gt;=Parámetros!$B$8,"Medio","Bajo")))</f>
        <v/>
      </c>
      <c r="Q118" s="7" t="str">
        <f aca="false">IF(AND(N118="Activo",L118&lt;&gt;""),IF(L118&gt;Parámetros!$B$6,"Se está retrasando",""),"")</f>
        <v/>
      </c>
    </row>
    <row r="119" customFormat="false" ht="15" hidden="false" customHeight="false" outlineLevel="0" collapsed="false">
      <c r="A119" s="13" t="s">
        <v>981</v>
      </c>
      <c r="B119" s="13" t="s">
        <v>9001</v>
      </c>
      <c r="C119" s="13" t="s">
        <v>8993</v>
      </c>
      <c r="D119" s="13" t="s">
        <v>8994</v>
      </c>
      <c r="E119" s="13" t="s">
        <v>8988</v>
      </c>
      <c r="F119" s="16" t="n">
        <f aca="false">_xlfn.MINIFS(Pedidos!$C$2:$C$7000,Pedidos!$B$2:$B$7000,A119,Pedidos!$C$2:$C$7000,"&lt;"&amp;Parámetros!$B$4)</f>
        <v>45673</v>
      </c>
      <c r="G119" s="16" t="n">
        <f aca="false">_xlfn.MAXIFS(Pedidos!$C$2:$C$7000,Pedidos!$B$2:$B$7000,A119,Pedidos!$C$2:$C$7000,"&lt;"&amp;Parámetros!$B$4)</f>
        <v>45673</v>
      </c>
      <c r="H119" s="17" t="n">
        <f aca="false">COUNTIFS(Pedidos!$B$2:$B$7000,A119,Pedidos!$C$2:$C$7000,"&lt;"&amp;Parámetros!$B$4)</f>
        <v>1</v>
      </c>
      <c r="I119" s="7" t="n">
        <f aca="false">IF(H119=0,"",Parámetros!$B$4-G119)</f>
        <v>623</v>
      </c>
      <c r="J119" s="17" t="n">
        <f aca="false">COUNTIFS(Pedidos!$B$2:$B$7000,A119,Pedidos!$C$2:$C$7000,"&gt;="&amp;(Parámetros!$B$4-180),Pedidos!$C$2:$C$7000,"&lt;"&amp;Parámetros!$B$4)</f>
        <v>0</v>
      </c>
      <c r="K119" s="18" t="str">
        <f aca="false">IF(H119&lt;2,"",(G119-F119)/(H119-1))</f>
        <v/>
      </c>
      <c r="L119" s="19" t="str">
        <f aca="false">IF(OR(K119="",K119=0),"",I119/K119)</f>
        <v/>
      </c>
      <c r="M119" s="20" t="n">
        <f aca="false">SUMIFS(Pedidos!$D$2:$D$7000,Pedidos!$B$2:$B$7000,A119,Pedidos!$C$2:$C$7000,"&gt;="&amp;(Parámetros!$B$4-365),Pedidos!$C$2:$C$7000,"&lt;"&amp;Parámetros!$B$4)</f>
        <v>0</v>
      </c>
      <c r="N119" s="7" t="str">
        <f aca="false">IF(H119=0,"Sin compras",IF(H119=1,"Una sola compra",IF(I119&gt;Parámetros!$B$5,"Perdido","Activo")))</f>
        <v>Una sola compra</v>
      </c>
      <c r="O119" s="21" t="str">
        <f aca="false">IF(N119&lt;&gt;"Activo","",1/(1+EXP(-(Parámetros!$B$10+Parámetros!$B$11*I119+Parámetros!$B$12*J119))))</f>
        <v/>
      </c>
      <c r="P119" s="7" t="str">
        <f aca="false">IF(O119="","",IF(O119&gt;=Parámetros!$B$7,"Alto",IF(O119&gt;=Parámetros!$B$8,"Medio","Bajo")))</f>
        <v/>
      </c>
      <c r="Q119" s="7" t="str">
        <f aca="false">IF(AND(N119="Activo",L119&lt;&gt;""),IF(L119&gt;Parámetros!$B$6,"Se está retrasando",""),"")</f>
        <v/>
      </c>
    </row>
    <row r="120" customFormat="false" ht="15" hidden="false" customHeight="false" outlineLevel="0" collapsed="false">
      <c r="A120" s="13" t="s">
        <v>847</v>
      </c>
      <c r="B120" s="13" t="s">
        <v>9004</v>
      </c>
      <c r="C120" s="13" t="s">
        <v>8993</v>
      </c>
      <c r="D120" s="13" t="s">
        <v>8994</v>
      </c>
      <c r="E120" s="13" t="s">
        <v>8988</v>
      </c>
      <c r="F120" s="16" t="n">
        <f aca="false">_xlfn.MINIFS(Pedidos!$C$2:$C$7000,Pedidos!$B$2:$B$7000,A120,Pedidos!$C$2:$C$7000,"&lt;"&amp;Parámetros!$B$4)</f>
        <v>45660</v>
      </c>
      <c r="G120" s="16" t="n">
        <f aca="false">_xlfn.MAXIFS(Pedidos!$C$2:$C$7000,Pedidos!$B$2:$B$7000,A120,Pedidos!$C$2:$C$7000,"&lt;"&amp;Parámetros!$B$4)</f>
        <v>45660</v>
      </c>
      <c r="H120" s="17" t="n">
        <f aca="false">COUNTIFS(Pedidos!$B$2:$B$7000,A120,Pedidos!$C$2:$C$7000,"&lt;"&amp;Parámetros!$B$4)</f>
        <v>1</v>
      </c>
      <c r="I120" s="7" t="n">
        <f aca="false">IF(H120=0,"",Parámetros!$B$4-G120)</f>
        <v>636</v>
      </c>
      <c r="J120" s="17" t="n">
        <f aca="false">COUNTIFS(Pedidos!$B$2:$B$7000,A120,Pedidos!$C$2:$C$7000,"&gt;="&amp;(Parámetros!$B$4-180),Pedidos!$C$2:$C$7000,"&lt;"&amp;Parámetros!$B$4)</f>
        <v>0</v>
      </c>
      <c r="K120" s="18" t="str">
        <f aca="false">IF(H120&lt;2,"",(G120-F120)/(H120-1))</f>
        <v/>
      </c>
      <c r="L120" s="19" t="str">
        <f aca="false">IF(OR(K120="",K120=0),"",I120/K120)</f>
        <v/>
      </c>
      <c r="M120" s="20" t="n">
        <f aca="false">SUMIFS(Pedidos!$D$2:$D$7000,Pedidos!$B$2:$B$7000,A120,Pedidos!$C$2:$C$7000,"&gt;="&amp;(Parámetros!$B$4-365),Pedidos!$C$2:$C$7000,"&lt;"&amp;Parámetros!$B$4)</f>
        <v>0</v>
      </c>
      <c r="N120" s="7" t="str">
        <f aca="false">IF(H120=0,"Sin compras",IF(H120=1,"Una sola compra",IF(I120&gt;Parámetros!$B$5,"Perdido","Activo")))</f>
        <v>Una sola compra</v>
      </c>
      <c r="O120" s="21" t="str">
        <f aca="false">IF(N120&lt;&gt;"Activo","",1/(1+EXP(-(Parámetros!$B$10+Parámetros!$B$11*I120+Parámetros!$B$12*J120))))</f>
        <v/>
      </c>
      <c r="P120" s="7" t="str">
        <f aca="false">IF(O120="","",IF(O120&gt;=Parámetros!$B$7,"Alto",IF(O120&gt;=Parámetros!$B$8,"Medio","Bajo")))</f>
        <v/>
      </c>
      <c r="Q120" s="7" t="str">
        <f aca="false">IF(AND(N120="Activo",L120&lt;&gt;""),IF(L120&gt;Parámetros!$B$6,"Se está retrasando",""),"")</f>
        <v/>
      </c>
    </row>
    <row r="121" customFormat="false" ht="15" hidden="false" customHeight="false" outlineLevel="0" collapsed="false">
      <c r="A121" s="13" t="s">
        <v>172</v>
      </c>
      <c r="B121" s="13" t="s">
        <v>8981</v>
      </c>
      <c r="C121" s="13" t="s">
        <v>8990</v>
      </c>
      <c r="D121" s="13" t="s">
        <v>8994</v>
      </c>
      <c r="E121" s="13" t="s">
        <v>8988</v>
      </c>
      <c r="F121" s="16" t="n">
        <f aca="false">_xlfn.MINIFS(Pedidos!$C$2:$C$7000,Pedidos!$B$2:$B$7000,A121,Pedidos!$C$2:$C$7000,"&lt;"&amp;Parámetros!$B$4)</f>
        <v>45584</v>
      </c>
      <c r="G121" s="16" t="n">
        <f aca="false">_xlfn.MAXIFS(Pedidos!$C$2:$C$7000,Pedidos!$B$2:$B$7000,A121,Pedidos!$C$2:$C$7000,"&lt;"&amp;Parámetros!$B$4)</f>
        <v>45584</v>
      </c>
      <c r="H121" s="17" t="n">
        <f aca="false">COUNTIFS(Pedidos!$B$2:$B$7000,A121,Pedidos!$C$2:$C$7000,"&lt;"&amp;Parámetros!$B$4)</f>
        <v>1</v>
      </c>
      <c r="I121" s="7" t="n">
        <f aca="false">IF(H121=0,"",Parámetros!$B$4-G121)</f>
        <v>712</v>
      </c>
      <c r="J121" s="17" t="n">
        <f aca="false">COUNTIFS(Pedidos!$B$2:$B$7000,A121,Pedidos!$C$2:$C$7000,"&gt;="&amp;(Parámetros!$B$4-180),Pedidos!$C$2:$C$7000,"&lt;"&amp;Parámetros!$B$4)</f>
        <v>0</v>
      </c>
      <c r="K121" s="18" t="str">
        <f aca="false">IF(H121&lt;2,"",(G121-F121)/(H121-1))</f>
        <v/>
      </c>
      <c r="L121" s="19" t="str">
        <f aca="false">IF(OR(K121="",K121=0),"",I121/K121)</f>
        <v/>
      </c>
      <c r="M121" s="20" t="n">
        <f aca="false">SUMIFS(Pedidos!$D$2:$D$7000,Pedidos!$B$2:$B$7000,A121,Pedidos!$C$2:$C$7000,"&gt;="&amp;(Parámetros!$B$4-365),Pedidos!$C$2:$C$7000,"&lt;"&amp;Parámetros!$B$4)</f>
        <v>0</v>
      </c>
      <c r="N121" s="7" t="str">
        <f aca="false">IF(H121=0,"Sin compras",IF(H121=1,"Una sola compra",IF(I121&gt;Parámetros!$B$5,"Perdido","Activo")))</f>
        <v>Una sola compra</v>
      </c>
      <c r="O121" s="21" t="str">
        <f aca="false">IF(N121&lt;&gt;"Activo","",1/(1+EXP(-(Parámetros!$B$10+Parámetros!$B$11*I121+Parámetros!$B$12*J121))))</f>
        <v/>
      </c>
      <c r="P121" s="7" t="str">
        <f aca="false">IF(O121="","",IF(O121&gt;=Parámetros!$B$7,"Alto",IF(O121&gt;=Parámetros!$B$8,"Medio","Bajo")))</f>
        <v/>
      </c>
      <c r="Q121" s="7" t="str">
        <f aca="false">IF(AND(N121="Activo",L121&lt;&gt;""),IF(L121&gt;Parámetros!$B$6,"Se está retrasando",""),"")</f>
        <v/>
      </c>
    </row>
    <row r="122" customFormat="false" ht="15" hidden="false" customHeight="false" outlineLevel="0" collapsed="false">
      <c r="A122" s="13" t="s">
        <v>909</v>
      </c>
      <c r="B122" s="13" t="s">
        <v>8981</v>
      </c>
      <c r="C122" s="13" t="s">
        <v>8993</v>
      </c>
      <c r="D122" s="13" t="s">
        <v>9005</v>
      </c>
      <c r="E122" s="13" t="s">
        <v>8988</v>
      </c>
      <c r="F122" s="16" t="n">
        <f aca="false">_xlfn.MINIFS(Pedidos!$C$2:$C$7000,Pedidos!$B$2:$B$7000,A122,Pedidos!$C$2:$C$7000,"&lt;"&amp;Parámetros!$B$4)</f>
        <v>45666</v>
      </c>
      <c r="G122" s="16" t="n">
        <f aca="false">_xlfn.MAXIFS(Pedidos!$C$2:$C$7000,Pedidos!$B$2:$B$7000,A122,Pedidos!$C$2:$C$7000,"&lt;"&amp;Parámetros!$B$4)</f>
        <v>46002</v>
      </c>
      <c r="H122" s="17" t="n">
        <f aca="false">COUNTIFS(Pedidos!$B$2:$B$7000,A122,Pedidos!$C$2:$C$7000,"&lt;"&amp;Parámetros!$B$4)</f>
        <v>3</v>
      </c>
      <c r="I122" s="7" t="n">
        <f aca="false">IF(H122=0,"",Parámetros!$B$4-G122)</f>
        <v>294</v>
      </c>
      <c r="J122" s="17" t="n">
        <f aca="false">COUNTIFS(Pedidos!$B$2:$B$7000,A122,Pedidos!$C$2:$C$7000,"&gt;="&amp;(Parámetros!$B$4-180),Pedidos!$C$2:$C$7000,"&lt;"&amp;Parámetros!$B$4)</f>
        <v>0</v>
      </c>
      <c r="K122" s="18" t="n">
        <f aca="false">IF(H122&lt;2,"",(G122-F122)/(H122-1))</f>
        <v>168</v>
      </c>
      <c r="L122" s="19" t="n">
        <f aca="false">IF(OR(K122="",K122=0),"",I122/K122)</f>
        <v>1.75</v>
      </c>
      <c r="M122" s="20" t="n">
        <f aca="false">SUMIFS(Pedidos!$D$2:$D$7000,Pedidos!$B$2:$B$7000,A122,Pedidos!$C$2:$C$7000,"&gt;="&amp;(Parámetros!$B$4-365),Pedidos!$C$2:$C$7000,"&lt;"&amp;Parámetros!$B$4)</f>
        <v>43.34</v>
      </c>
      <c r="N122" s="7" t="str">
        <f aca="false">IF(H122=0,"Sin compras",IF(H122=1,"Una sola compra",IF(I122&gt;Parámetros!$B$5,"Perdido","Activo")))</f>
        <v>Perdido</v>
      </c>
      <c r="O122" s="21" t="str">
        <f aca="false">IF(N122&lt;&gt;"Activo","",1/(1+EXP(-(Parámetros!$B$10+Parámetros!$B$11*I122+Parámetros!$B$12*J122))))</f>
        <v/>
      </c>
      <c r="P122" s="7" t="str">
        <f aca="false">IF(O122="","",IF(O122&gt;=Parámetros!$B$7,"Alto",IF(O122&gt;=Parámetros!$B$8,"Medio","Bajo")))</f>
        <v/>
      </c>
      <c r="Q122" s="7" t="str">
        <f aca="false">IF(AND(N122="Activo",L122&lt;&gt;""),IF(L122&gt;Parámetros!$B$6,"Se está retrasando",""),"")</f>
        <v/>
      </c>
    </row>
    <row r="123" customFormat="false" ht="15" hidden="false" customHeight="false" outlineLevel="0" collapsed="false">
      <c r="A123" s="13" t="s">
        <v>4711</v>
      </c>
      <c r="B123" s="13" t="s">
        <v>8992</v>
      </c>
      <c r="C123" s="13" t="s">
        <v>8990</v>
      </c>
      <c r="D123" s="13" t="s">
        <v>8999</v>
      </c>
      <c r="E123" s="13" t="s">
        <v>8984</v>
      </c>
      <c r="F123" s="16" t="n">
        <f aca="false">_xlfn.MINIFS(Pedidos!$C$2:$C$7000,Pedidos!$B$2:$B$7000,A123,Pedidos!$C$2:$C$7000,"&lt;"&amp;Parámetros!$B$4)</f>
        <v>45958</v>
      </c>
      <c r="G123" s="16" t="n">
        <f aca="false">_xlfn.MAXIFS(Pedidos!$C$2:$C$7000,Pedidos!$B$2:$B$7000,A123,Pedidos!$C$2:$C$7000,"&lt;"&amp;Parámetros!$B$4)</f>
        <v>46234</v>
      </c>
      <c r="H123" s="17" t="n">
        <f aca="false">COUNTIFS(Pedidos!$B$2:$B$7000,A123,Pedidos!$C$2:$C$7000,"&lt;"&amp;Parámetros!$B$4)</f>
        <v>5</v>
      </c>
      <c r="I123" s="7" t="n">
        <f aca="false">IF(H123=0,"",Parámetros!$B$4-G123)</f>
        <v>62</v>
      </c>
      <c r="J123" s="17" t="n">
        <f aca="false">COUNTIFS(Pedidos!$B$2:$B$7000,A123,Pedidos!$C$2:$C$7000,"&gt;="&amp;(Parámetros!$B$4-180),Pedidos!$C$2:$C$7000,"&lt;"&amp;Parámetros!$B$4)</f>
        <v>2</v>
      </c>
      <c r="K123" s="18" t="n">
        <f aca="false">IF(H123&lt;2,"",(G123-F123)/(H123-1))</f>
        <v>69</v>
      </c>
      <c r="L123" s="19" t="n">
        <f aca="false">IF(OR(K123="",K123=0),"",I123/K123)</f>
        <v>0.898550724637681</v>
      </c>
      <c r="M123" s="20" t="n">
        <f aca="false">SUMIFS(Pedidos!$D$2:$D$7000,Pedidos!$B$2:$B$7000,A123,Pedidos!$C$2:$C$7000,"&gt;="&amp;(Parámetros!$B$4-365),Pedidos!$C$2:$C$7000,"&lt;"&amp;Parámetros!$B$4)</f>
        <v>166.71</v>
      </c>
      <c r="N123" s="7" t="str">
        <f aca="false">IF(H123=0,"Sin compras",IF(H123=1,"Una sola compra",IF(I123&gt;Parámetros!$B$5,"Perdido","Activo")))</f>
        <v>Activo</v>
      </c>
      <c r="O123" s="21" t="n">
        <f aca="false">IF(N123&lt;&gt;"Activo","",1/(1+EXP(-(Parámetros!$B$10+Parámetros!$B$11*I123+Parámetros!$B$12*J123))))</f>
        <v>0.471829863027337</v>
      </c>
      <c r="P123" s="7" t="str">
        <f aca="false">IF(O123="","",IF(O123&gt;=Parámetros!$B$7,"Alto",IF(O123&gt;=Parámetros!$B$8,"Medio","Bajo")))</f>
        <v>Medio</v>
      </c>
      <c r="Q123" s="7" t="str">
        <f aca="false">IF(AND(N123="Activo",L123&lt;&gt;""),IF(L123&gt;Parámetros!$B$6,"Se está retrasando",""),"")</f>
        <v/>
      </c>
    </row>
    <row r="124" customFormat="false" ht="15" hidden="false" customHeight="false" outlineLevel="0" collapsed="false">
      <c r="A124" s="13" t="s">
        <v>2126</v>
      </c>
      <c r="B124" s="13" t="s">
        <v>9010</v>
      </c>
      <c r="C124" s="13" t="s">
        <v>8990</v>
      </c>
      <c r="D124" s="13" t="s">
        <v>8994</v>
      </c>
      <c r="E124" s="13" t="s">
        <v>8984</v>
      </c>
      <c r="F124" s="16" t="n">
        <f aca="false">_xlfn.MINIFS(Pedidos!$C$2:$C$7000,Pedidos!$B$2:$B$7000,A124,Pedidos!$C$2:$C$7000,"&lt;"&amp;Parámetros!$B$4)</f>
        <v>45765</v>
      </c>
      <c r="G124" s="16" t="n">
        <f aca="false">_xlfn.MAXIFS(Pedidos!$C$2:$C$7000,Pedidos!$B$2:$B$7000,A124,Pedidos!$C$2:$C$7000,"&lt;"&amp;Parámetros!$B$4)</f>
        <v>45765</v>
      </c>
      <c r="H124" s="17" t="n">
        <f aca="false">COUNTIFS(Pedidos!$B$2:$B$7000,A124,Pedidos!$C$2:$C$7000,"&lt;"&amp;Parámetros!$B$4)</f>
        <v>1</v>
      </c>
      <c r="I124" s="7" t="n">
        <f aca="false">IF(H124=0,"",Parámetros!$B$4-G124)</f>
        <v>531</v>
      </c>
      <c r="J124" s="17" t="n">
        <f aca="false">COUNTIFS(Pedidos!$B$2:$B$7000,A124,Pedidos!$C$2:$C$7000,"&gt;="&amp;(Parámetros!$B$4-180),Pedidos!$C$2:$C$7000,"&lt;"&amp;Parámetros!$B$4)</f>
        <v>0</v>
      </c>
      <c r="K124" s="18" t="str">
        <f aca="false">IF(H124&lt;2,"",(G124-F124)/(H124-1))</f>
        <v/>
      </c>
      <c r="L124" s="19" t="str">
        <f aca="false">IF(OR(K124="",K124=0),"",I124/K124)</f>
        <v/>
      </c>
      <c r="M124" s="20" t="n">
        <f aca="false">SUMIFS(Pedidos!$D$2:$D$7000,Pedidos!$B$2:$B$7000,A124,Pedidos!$C$2:$C$7000,"&gt;="&amp;(Parámetros!$B$4-365),Pedidos!$C$2:$C$7000,"&lt;"&amp;Parámetros!$B$4)</f>
        <v>0</v>
      </c>
      <c r="N124" s="7" t="str">
        <f aca="false">IF(H124=0,"Sin compras",IF(H124=1,"Una sola compra",IF(I124&gt;Parámetros!$B$5,"Perdido","Activo")))</f>
        <v>Una sola compra</v>
      </c>
      <c r="O124" s="21" t="str">
        <f aca="false">IF(N124&lt;&gt;"Activo","",1/(1+EXP(-(Parámetros!$B$10+Parámetros!$B$11*I124+Parámetros!$B$12*J124))))</f>
        <v/>
      </c>
      <c r="P124" s="7" t="str">
        <f aca="false">IF(O124="","",IF(O124&gt;=Parámetros!$B$7,"Alto",IF(O124&gt;=Parámetros!$B$8,"Medio","Bajo")))</f>
        <v/>
      </c>
      <c r="Q124" s="7" t="str">
        <f aca="false">IF(AND(N124="Activo",L124&lt;&gt;""),IF(L124&gt;Parámetros!$B$6,"Se está retrasando",""),"")</f>
        <v/>
      </c>
    </row>
    <row r="125" customFormat="false" ht="15" hidden="false" customHeight="false" outlineLevel="0" collapsed="false">
      <c r="A125" s="13" t="s">
        <v>5268</v>
      </c>
      <c r="B125" s="13" t="s">
        <v>9007</v>
      </c>
      <c r="C125" s="13" t="s">
        <v>8982</v>
      </c>
      <c r="D125" s="13" t="s">
        <v>8983</v>
      </c>
      <c r="E125" s="13" t="s">
        <v>8988</v>
      </c>
      <c r="F125" s="16" t="n">
        <f aca="false">_xlfn.MINIFS(Pedidos!$C$2:$C$7000,Pedidos!$B$2:$B$7000,A125,Pedidos!$C$2:$C$7000,"&lt;"&amp;Parámetros!$B$4)</f>
        <v>46000</v>
      </c>
      <c r="G125" s="16" t="n">
        <f aca="false">_xlfn.MAXIFS(Pedidos!$C$2:$C$7000,Pedidos!$B$2:$B$7000,A125,Pedidos!$C$2:$C$7000,"&lt;"&amp;Parámetros!$B$4)</f>
        <v>46000</v>
      </c>
      <c r="H125" s="17" t="n">
        <f aca="false">COUNTIFS(Pedidos!$B$2:$B$7000,A125,Pedidos!$C$2:$C$7000,"&lt;"&amp;Parámetros!$B$4)</f>
        <v>1</v>
      </c>
      <c r="I125" s="7" t="n">
        <f aca="false">IF(H125=0,"",Parámetros!$B$4-G125)</f>
        <v>296</v>
      </c>
      <c r="J125" s="17" t="n">
        <f aca="false">COUNTIFS(Pedidos!$B$2:$B$7000,A125,Pedidos!$C$2:$C$7000,"&gt;="&amp;(Parámetros!$B$4-180),Pedidos!$C$2:$C$7000,"&lt;"&amp;Parámetros!$B$4)</f>
        <v>0</v>
      </c>
      <c r="K125" s="18" t="str">
        <f aca="false">IF(H125&lt;2,"",(G125-F125)/(H125-1))</f>
        <v/>
      </c>
      <c r="L125" s="19" t="str">
        <f aca="false">IF(OR(K125="",K125=0),"",I125/K125)</f>
        <v/>
      </c>
      <c r="M125" s="20" t="n">
        <f aca="false">SUMIFS(Pedidos!$D$2:$D$7000,Pedidos!$B$2:$B$7000,A125,Pedidos!$C$2:$C$7000,"&gt;="&amp;(Parámetros!$B$4-365),Pedidos!$C$2:$C$7000,"&lt;"&amp;Parámetros!$B$4)</f>
        <v>44.95</v>
      </c>
      <c r="N125" s="7" t="str">
        <f aca="false">IF(H125=0,"Sin compras",IF(H125=1,"Una sola compra",IF(I125&gt;Parámetros!$B$5,"Perdido","Activo")))</f>
        <v>Una sola compra</v>
      </c>
      <c r="O125" s="21" t="str">
        <f aca="false">IF(N125&lt;&gt;"Activo","",1/(1+EXP(-(Parámetros!$B$10+Parámetros!$B$11*I125+Parámetros!$B$12*J125))))</f>
        <v/>
      </c>
      <c r="P125" s="7" t="str">
        <f aca="false">IF(O125="","",IF(O125&gt;=Parámetros!$B$7,"Alto",IF(O125&gt;=Parámetros!$B$8,"Medio","Bajo")))</f>
        <v/>
      </c>
      <c r="Q125" s="7" t="str">
        <f aca="false">IF(AND(N125="Activo",L125&lt;&gt;""),IF(L125&gt;Parámetros!$B$6,"Se está retrasando",""),"")</f>
        <v/>
      </c>
    </row>
    <row r="126" customFormat="false" ht="15" hidden="false" customHeight="false" outlineLevel="0" collapsed="false">
      <c r="A126" s="13" t="s">
        <v>4425</v>
      </c>
      <c r="B126" s="13" t="s">
        <v>8981</v>
      </c>
      <c r="C126" s="13" t="s">
        <v>8990</v>
      </c>
      <c r="D126" s="13" t="s">
        <v>8994</v>
      </c>
      <c r="E126" s="13" t="s">
        <v>8988</v>
      </c>
      <c r="F126" s="16" t="n">
        <f aca="false">_xlfn.MINIFS(Pedidos!$C$2:$C$7000,Pedidos!$B$2:$B$7000,A126,Pedidos!$C$2:$C$7000,"&lt;"&amp;Parámetros!$B$4)</f>
        <v>45937</v>
      </c>
      <c r="G126" s="16" t="n">
        <f aca="false">_xlfn.MAXIFS(Pedidos!$C$2:$C$7000,Pedidos!$B$2:$B$7000,A126,Pedidos!$C$2:$C$7000,"&lt;"&amp;Parámetros!$B$4)</f>
        <v>45937</v>
      </c>
      <c r="H126" s="17" t="n">
        <f aca="false">COUNTIFS(Pedidos!$B$2:$B$7000,A126,Pedidos!$C$2:$C$7000,"&lt;"&amp;Parámetros!$B$4)</f>
        <v>1</v>
      </c>
      <c r="I126" s="7" t="n">
        <f aca="false">IF(H126=0,"",Parámetros!$B$4-G126)</f>
        <v>359</v>
      </c>
      <c r="J126" s="17" t="n">
        <f aca="false">COUNTIFS(Pedidos!$B$2:$B$7000,A126,Pedidos!$C$2:$C$7000,"&gt;="&amp;(Parámetros!$B$4-180),Pedidos!$C$2:$C$7000,"&lt;"&amp;Parámetros!$B$4)</f>
        <v>0</v>
      </c>
      <c r="K126" s="18" t="str">
        <f aca="false">IF(H126&lt;2,"",(G126-F126)/(H126-1))</f>
        <v/>
      </c>
      <c r="L126" s="19" t="str">
        <f aca="false">IF(OR(K126="",K126=0),"",I126/K126)</f>
        <v/>
      </c>
      <c r="M126" s="20" t="n">
        <f aca="false">SUMIFS(Pedidos!$D$2:$D$7000,Pedidos!$B$2:$B$7000,A126,Pedidos!$C$2:$C$7000,"&gt;="&amp;(Parámetros!$B$4-365),Pedidos!$C$2:$C$7000,"&lt;"&amp;Parámetros!$B$4)</f>
        <v>22.66</v>
      </c>
      <c r="N126" s="7" t="str">
        <f aca="false">IF(H126=0,"Sin compras",IF(H126=1,"Una sola compra",IF(I126&gt;Parámetros!$B$5,"Perdido","Activo")))</f>
        <v>Una sola compra</v>
      </c>
      <c r="O126" s="21" t="str">
        <f aca="false">IF(N126&lt;&gt;"Activo","",1/(1+EXP(-(Parámetros!$B$10+Parámetros!$B$11*I126+Parámetros!$B$12*J126))))</f>
        <v/>
      </c>
      <c r="P126" s="7" t="str">
        <f aca="false">IF(O126="","",IF(O126&gt;=Parámetros!$B$7,"Alto",IF(O126&gt;=Parámetros!$B$8,"Medio","Bajo")))</f>
        <v/>
      </c>
      <c r="Q126" s="7" t="str">
        <f aca="false">IF(AND(N126="Activo",L126&lt;&gt;""),IF(L126&gt;Parámetros!$B$6,"Se está retrasando",""),"")</f>
        <v/>
      </c>
    </row>
    <row r="127" customFormat="false" ht="15" hidden="false" customHeight="false" outlineLevel="0" collapsed="false">
      <c r="A127" s="13" t="s">
        <v>356</v>
      </c>
      <c r="B127" s="13" t="s">
        <v>8981</v>
      </c>
      <c r="C127" s="13" t="s">
        <v>8993</v>
      </c>
      <c r="D127" s="13" t="s">
        <v>8994</v>
      </c>
      <c r="E127" s="13" t="s">
        <v>8988</v>
      </c>
      <c r="F127" s="16" t="n">
        <f aca="false">_xlfn.MINIFS(Pedidos!$C$2:$C$7000,Pedidos!$B$2:$B$7000,A127,Pedidos!$C$2:$C$7000,"&lt;"&amp;Parámetros!$B$4)</f>
        <v>45608</v>
      </c>
      <c r="G127" s="16" t="n">
        <f aca="false">_xlfn.MAXIFS(Pedidos!$C$2:$C$7000,Pedidos!$B$2:$B$7000,A127,Pedidos!$C$2:$C$7000,"&lt;"&amp;Parámetros!$B$4)</f>
        <v>45608</v>
      </c>
      <c r="H127" s="17" t="n">
        <f aca="false">COUNTIFS(Pedidos!$B$2:$B$7000,A127,Pedidos!$C$2:$C$7000,"&lt;"&amp;Parámetros!$B$4)</f>
        <v>1</v>
      </c>
      <c r="I127" s="7" t="n">
        <f aca="false">IF(H127=0,"",Parámetros!$B$4-G127)</f>
        <v>688</v>
      </c>
      <c r="J127" s="17" t="n">
        <f aca="false">COUNTIFS(Pedidos!$B$2:$B$7000,A127,Pedidos!$C$2:$C$7000,"&gt;="&amp;(Parámetros!$B$4-180),Pedidos!$C$2:$C$7000,"&lt;"&amp;Parámetros!$B$4)</f>
        <v>0</v>
      </c>
      <c r="K127" s="18" t="str">
        <f aca="false">IF(H127&lt;2,"",(G127-F127)/(H127-1))</f>
        <v/>
      </c>
      <c r="L127" s="19" t="str">
        <f aca="false">IF(OR(K127="",K127=0),"",I127/K127)</f>
        <v/>
      </c>
      <c r="M127" s="20" t="n">
        <f aca="false">SUMIFS(Pedidos!$D$2:$D$7000,Pedidos!$B$2:$B$7000,A127,Pedidos!$C$2:$C$7000,"&gt;="&amp;(Parámetros!$B$4-365),Pedidos!$C$2:$C$7000,"&lt;"&amp;Parámetros!$B$4)</f>
        <v>0</v>
      </c>
      <c r="N127" s="7" t="str">
        <f aca="false">IF(H127=0,"Sin compras",IF(H127=1,"Una sola compra",IF(I127&gt;Parámetros!$B$5,"Perdido","Activo")))</f>
        <v>Una sola compra</v>
      </c>
      <c r="O127" s="21" t="str">
        <f aca="false">IF(N127&lt;&gt;"Activo","",1/(1+EXP(-(Parámetros!$B$10+Parámetros!$B$11*I127+Parámetros!$B$12*J127))))</f>
        <v/>
      </c>
      <c r="P127" s="7" t="str">
        <f aca="false">IF(O127="","",IF(O127&gt;=Parámetros!$B$7,"Alto",IF(O127&gt;=Parámetros!$B$8,"Medio","Bajo")))</f>
        <v/>
      </c>
      <c r="Q127" s="7" t="str">
        <f aca="false">IF(AND(N127="Activo",L127&lt;&gt;""),IF(L127&gt;Parámetros!$B$6,"Se está retrasando",""),"")</f>
        <v/>
      </c>
    </row>
    <row r="128" customFormat="false" ht="15" hidden="false" customHeight="false" outlineLevel="0" collapsed="false">
      <c r="A128" s="13" t="s">
        <v>442</v>
      </c>
      <c r="B128" s="13" t="s">
        <v>8981</v>
      </c>
      <c r="C128" s="13" t="s">
        <v>8993</v>
      </c>
      <c r="D128" s="13" t="s">
        <v>8994</v>
      </c>
      <c r="E128" s="13" t="s">
        <v>8988</v>
      </c>
      <c r="F128" s="16" t="n">
        <f aca="false">_xlfn.MINIFS(Pedidos!$C$2:$C$7000,Pedidos!$B$2:$B$7000,A128,Pedidos!$C$2:$C$7000,"&lt;"&amp;Parámetros!$B$4)</f>
        <v>45619</v>
      </c>
      <c r="G128" s="16" t="n">
        <f aca="false">_xlfn.MAXIFS(Pedidos!$C$2:$C$7000,Pedidos!$B$2:$B$7000,A128,Pedidos!$C$2:$C$7000,"&lt;"&amp;Parámetros!$B$4)</f>
        <v>45802</v>
      </c>
      <c r="H128" s="17" t="n">
        <f aca="false">COUNTIFS(Pedidos!$B$2:$B$7000,A128,Pedidos!$C$2:$C$7000,"&lt;"&amp;Parámetros!$B$4)</f>
        <v>2</v>
      </c>
      <c r="I128" s="7" t="n">
        <f aca="false">IF(H128=0,"",Parámetros!$B$4-G128)</f>
        <v>494</v>
      </c>
      <c r="J128" s="17" t="n">
        <f aca="false">COUNTIFS(Pedidos!$B$2:$B$7000,A128,Pedidos!$C$2:$C$7000,"&gt;="&amp;(Parámetros!$B$4-180),Pedidos!$C$2:$C$7000,"&lt;"&amp;Parámetros!$B$4)</f>
        <v>0</v>
      </c>
      <c r="K128" s="18" t="n">
        <f aca="false">IF(H128&lt;2,"",(G128-F128)/(H128-1))</f>
        <v>183</v>
      </c>
      <c r="L128" s="19" t="n">
        <f aca="false">IF(OR(K128="",K128=0),"",I128/K128)</f>
        <v>2.69945355191257</v>
      </c>
      <c r="M128" s="20" t="n">
        <f aca="false">SUMIFS(Pedidos!$D$2:$D$7000,Pedidos!$B$2:$B$7000,A128,Pedidos!$C$2:$C$7000,"&gt;="&amp;(Parámetros!$B$4-365),Pedidos!$C$2:$C$7000,"&lt;"&amp;Parámetros!$B$4)</f>
        <v>0</v>
      </c>
      <c r="N128" s="7" t="str">
        <f aca="false">IF(H128=0,"Sin compras",IF(H128=1,"Una sola compra",IF(I128&gt;Parámetros!$B$5,"Perdido","Activo")))</f>
        <v>Perdido</v>
      </c>
      <c r="O128" s="21" t="str">
        <f aca="false">IF(N128&lt;&gt;"Activo","",1/(1+EXP(-(Parámetros!$B$10+Parámetros!$B$11*I128+Parámetros!$B$12*J128))))</f>
        <v/>
      </c>
      <c r="P128" s="7" t="str">
        <f aca="false">IF(O128="","",IF(O128&gt;=Parámetros!$B$7,"Alto",IF(O128&gt;=Parámetros!$B$8,"Medio","Bajo")))</f>
        <v/>
      </c>
      <c r="Q128" s="7" t="str">
        <f aca="false">IF(AND(N128="Activo",L128&lt;&gt;""),IF(L128&gt;Parámetros!$B$6,"Se está retrasando",""),"")</f>
        <v/>
      </c>
    </row>
    <row r="129" customFormat="false" ht="15" hidden="false" customHeight="false" outlineLevel="0" collapsed="false">
      <c r="A129" s="13" t="s">
        <v>1727</v>
      </c>
      <c r="B129" s="13" t="s">
        <v>8981</v>
      </c>
      <c r="C129" s="13" t="s">
        <v>8982</v>
      </c>
      <c r="D129" s="13" t="s">
        <v>8999</v>
      </c>
      <c r="E129" s="13" t="s">
        <v>8988</v>
      </c>
      <c r="F129" s="16" t="n">
        <f aca="false">_xlfn.MINIFS(Pedidos!$C$2:$C$7000,Pedidos!$B$2:$B$7000,A129,Pedidos!$C$2:$C$7000,"&lt;"&amp;Parámetros!$B$4)</f>
        <v>45734</v>
      </c>
      <c r="G129" s="16" t="n">
        <f aca="false">_xlfn.MAXIFS(Pedidos!$C$2:$C$7000,Pedidos!$B$2:$B$7000,A129,Pedidos!$C$2:$C$7000,"&lt;"&amp;Parámetros!$B$4)</f>
        <v>46273</v>
      </c>
      <c r="H129" s="17" t="n">
        <f aca="false">COUNTIFS(Pedidos!$B$2:$B$7000,A129,Pedidos!$C$2:$C$7000,"&lt;"&amp;Parámetros!$B$4)</f>
        <v>11</v>
      </c>
      <c r="I129" s="7" t="n">
        <f aca="false">IF(H129=0,"",Parámetros!$B$4-G129)</f>
        <v>23</v>
      </c>
      <c r="J129" s="17" t="n">
        <f aca="false">COUNTIFS(Pedidos!$B$2:$B$7000,A129,Pedidos!$C$2:$C$7000,"&gt;="&amp;(Parámetros!$B$4-180),Pedidos!$C$2:$C$7000,"&lt;"&amp;Parámetros!$B$4)</f>
        <v>4</v>
      </c>
      <c r="K129" s="18" t="n">
        <f aca="false">IF(H129&lt;2,"",(G129-F129)/(H129-1))</f>
        <v>53.9</v>
      </c>
      <c r="L129" s="19" t="n">
        <f aca="false">IF(OR(K129="",K129=0),"",I129/K129)</f>
        <v>0.426716141001855</v>
      </c>
      <c r="M129" s="20" t="n">
        <f aca="false">SUMIFS(Pedidos!$D$2:$D$7000,Pedidos!$B$2:$B$7000,A129,Pedidos!$C$2:$C$7000,"&gt;="&amp;(Parámetros!$B$4-365),Pedidos!$C$2:$C$7000,"&lt;"&amp;Parámetros!$B$4)</f>
        <v>306.98</v>
      </c>
      <c r="N129" s="7" t="str">
        <f aca="false">IF(H129=0,"Sin compras",IF(H129=1,"Una sola compra",IF(I129&gt;Parámetros!$B$5,"Perdido","Activo")))</f>
        <v>Activo</v>
      </c>
      <c r="O129" s="21" t="n">
        <f aca="false">IF(N129&lt;&gt;"Activo","",1/(1+EXP(-(Parámetros!$B$10+Parámetros!$B$11*I129+Parámetros!$B$12*J129))))</f>
        <v>0.0724802484604559</v>
      </c>
      <c r="P129" s="7" t="str">
        <f aca="false">IF(O129="","",IF(O129&gt;=Parámetros!$B$7,"Alto",IF(O129&gt;=Parámetros!$B$8,"Medio","Bajo")))</f>
        <v>Bajo</v>
      </c>
      <c r="Q129" s="7" t="str">
        <f aca="false">IF(AND(N129="Activo",L129&lt;&gt;""),IF(L129&gt;Parámetros!$B$6,"Se está retrasando",""),"")</f>
        <v/>
      </c>
    </row>
    <row r="130" customFormat="false" ht="15" hidden="false" customHeight="false" outlineLevel="0" collapsed="false">
      <c r="A130" s="13" t="s">
        <v>5811</v>
      </c>
      <c r="B130" s="13" t="s">
        <v>8996</v>
      </c>
      <c r="C130" s="13" t="s">
        <v>8993</v>
      </c>
      <c r="D130" s="13" t="s">
        <v>8983</v>
      </c>
      <c r="E130" s="13" t="s">
        <v>8984</v>
      </c>
      <c r="F130" s="16" t="n">
        <f aca="false">_xlfn.MINIFS(Pedidos!$C$2:$C$7000,Pedidos!$B$2:$B$7000,A130,Pedidos!$C$2:$C$7000,"&lt;"&amp;Parámetros!$B$4)</f>
        <v>46041</v>
      </c>
      <c r="G130" s="16" t="n">
        <f aca="false">_xlfn.MAXIFS(Pedidos!$C$2:$C$7000,Pedidos!$B$2:$B$7000,A130,Pedidos!$C$2:$C$7000,"&lt;"&amp;Parámetros!$B$4)</f>
        <v>46041</v>
      </c>
      <c r="H130" s="17" t="n">
        <f aca="false">COUNTIFS(Pedidos!$B$2:$B$7000,A130,Pedidos!$C$2:$C$7000,"&lt;"&amp;Parámetros!$B$4)</f>
        <v>1</v>
      </c>
      <c r="I130" s="7" t="n">
        <f aca="false">IF(H130=0,"",Parámetros!$B$4-G130)</f>
        <v>255</v>
      </c>
      <c r="J130" s="17" t="n">
        <f aca="false">COUNTIFS(Pedidos!$B$2:$B$7000,A130,Pedidos!$C$2:$C$7000,"&gt;="&amp;(Parámetros!$B$4-180),Pedidos!$C$2:$C$7000,"&lt;"&amp;Parámetros!$B$4)</f>
        <v>0</v>
      </c>
      <c r="K130" s="18" t="str">
        <f aca="false">IF(H130&lt;2,"",(G130-F130)/(H130-1))</f>
        <v/>
      </c>
      <c r="L130" s="19" t="str">
        <f aca="false">IF(OR(K130="",K130=0),"",I130/K130)</f>
        <v/>
      </c>
      <c r="M130" s="20" t="n">
        <f aca="false">SUMIFS(Pedidos!$D$2:$D$7000,Pedidos!$B$2:$B$7000,A130,Pedidos!$C$2:$C$7000,"&gt;="&amp;(Parámetros!$B$4-365),Pedidos!$C$2:$C$7000,"&lt;"&amp;Parámetros!$B$4)</f>
        <v>26.12</v>
      </c>
      <c r="N130" s="7" t="str">
        <f aca="false">IF(H130=0,"Sin compras",IF(H130=1,"Una sola compra",IF(I130&gt;Parámetros!$B$5,"Perdido","Activo")))</f>
        <v>Una sola compra</v>
      </c>
      <c r="O130" s="21" t="str">
        <f aca="false">IF(N130&lt;&gt;"Activo","",1/(1+EXP(-(Parámetros!$B$10+Parámetros!$B$11*I130+Parámetros!$B$12*J130))))</f>
        <v/>
      </c>
      <c r="P130" s="7" t="str">
        <f aca="false">IF(O130="","",IF(O130&gt;=Parámetros!$B$7,"Alto",IF(O130&gt;=Parámetros!$B$8,"Medio","Bajo")))</f>
        <v/>
      </c>
      <c r="Q130" s="7" t="str">
        <f aca="false">IF(AND(N130="Activo",L130&lt;&gt;""),IF(L130&gt;Parámetros!$B$6,"Se está retrasando",""),"")</f>
        <v/>
      </c>
    </row>
    <row r="131" customFormat="false" ht="15" hidden="false" customHeight="false" outlineLevel="0" collapsed="false">
      <c r="A131" s="13" t="s">
        <v>8091</v>
      </c>
      <c r="B131" s="13" t="s">
        <v>9001</v>
      </c>
      <c r="C131" s="13" t="s">
        <v>8993</v>
      </c>
      <c r="D131" s="13" t="s">
        <v>8991</v>
      </c>
      <c r="E131" s="13" t="s">
        <v>8988</v>
      </c>
      <c r="F131" s="16" t="n">
        <f aca="false">_xlfn.MINIFS(Pedidos!$C$2:$C$7000,Pedidos!$B$2:$B$7000,A131,Pedidos!$C$2:$C$7000,"&lt;"&amp;Parámetros!$B$4)</f>
        <v>46224</v>
      </c>
      <c r="G131" s="16" t="n">
        <f aca="false">_xlfn.MAXIFS(Pedidos!$C$2:$C$7000,Pedidos!$B$2:$B$7000,A131,Pedidos!$C$2:$C$7000,"&lt;"&amp;Parámetros!$B$4)</f>
        <v>46224</v>
      </c>
      <c r="H131" s="17" t="n">
        <f aca="false">COUNTIFS(Pedidos!$B$2:$B$7000,A131,Pedidos!$C$2:$C$7000,"&lt;"&amp;Parámetros!$B$4)</f>
        <v>1</v>
      </c>
      <c r="I131" s="7" t="n">
        <f aca="false">IF(H131=0,"",Parámetros!$B$4-G131)</f>
        <v>72</v>
      </c>
      <c r="J131" s="17" t="n">
        <f aca="false">COUNTIFS(Pedidos!$B$2:$B$7000,A131,Pedidos!$C$2:$C$7000,"&gt;="&amp;(Parámetros!$B$4-180),Pedidos!$C$2:$C$7000,"&lt;"&amp;Parámetros!$B$4)</f>
        <v>1</v>
      </c>
      <c r="K131" s="18" t="str">
        <f aca="false">IF(H131&lt;2,"",(G131-F131)/(H131-1))</f>
        <v/>
      </c>
      <c r="L131" s="19" t="str">
        <f aca="false">IF(OR(K131="",K131=0),"",I131/K131)</f>
        <v/>
      </c>
      <c r="M131" s="20" t="n">
        <f aca="false">SUMIFS(Pedidos!$D$2:$D$7000,Pedidos!$B$2:$B$7000,A131,Pedidos!$C$2:$C$7000,"&gt;="&amp;(Parámetros!$B$4-365),Pedidos!$C$2:$C$7000,"&lt;"&amp;Parámetros!$B$4)</f>
        <v>38.16</v>
      </c>
      <c r="N131" s="7" t="str">
        <f aca="false">IF(H131=0,"Sin compras",IF(H131=1,"Una sola compra",IF(I131&gt;Parámetros!$B$5,"Perdido","Activo")))</f>
        <v>Una sola compra</v>
      </c>
      <c r="O131" s="21" t="str">
        <f aca="false">IF(N131&lt;&gt;"Activo","",1/(1+EXP(-(Parámetros!$B$10+Parámetros!$B$11*I131+Parámetros!$B$12*J131))))</f>
        <v/>
      </c>
      <c r="P131" s="7" t="str">
        <f aca="false">IF(O131="","",IF(O131&gt;=Parámetros!$B$7,"Alto",IF(O131&gt;=Parámetros!$B$8,"Medio","Bajo")))</f>
        <v/>
      </c>
      <c r="Q131" s="7" t="str">
        <f aca="false">IF(AND(N131="Activo",L131&lt;&gt;""),IF(L131&gt;Parámetros!$B$6,"Se está retrasando",""),"")</f>
        <v/>
      </c>
    </row>
    <row r="132" customFormat="false" ht="15" hidden="false" customHeight="false" outlineLevel="0" collapsed="false">
      <c r="A132" s="13" t="s">
        <v>1720</v>
      </c>
      <c r="B132" s="13" t="s">
        <v>8989</v>
      </c>
      <c r="C132" s="13" t="s">
        <v>8986</v>
      </c>
      <c r="D132" s="13" t="s">
        <v>9009</v>
      </c>
      <c r="E132" s="13" t="s">
        <v>8988</v>
      </c>
      <c r="F132" s="16" t="n">
        <f aca="false">_xlfn.MINIFS(Pedidos!$C$2:$C$7000,Pedidos!$B$2:$B$7000,A132,Pedidos!$C$2:$C$7000,"&lt;"&amp;Parámetros!$B$4)</f>
        <v>45733</v>
      </c>
      <c r="G132" s="16" t="n">
        <f aca="false">_xlfn.MAXIFS(Pedidos!$C$2:$C$7000,Pedidos!$B$2:$B$7000,A132,Pedidos!$C$2:$C$7000,"&lt;"&amp;Parámetros!$B$4)</f>
        <v>45906</v>
      </c>
      <c r="H132" s="17" t="n">
        <f aca="false">COUNTIFS(Pedidos!$B$2:$B$7000,A132,Pedidos!$C$2:$C$7000,"&lt;"&amp;Parámetros!$B$4)</f>
        <v>7</v>
      </c>
      <c r="I132" s="7" t="n">
        <f aca="false">IF(H132=0,"",Parámetros!$B$4-G132)</f>
        <v>390</v>
      </c>
      <c r="J132" s="17" t="n">
        <f aca="false">COUNTIFS(Pedidos!$B$2:$B$7000,A132,Pedidos!$C$2:$C$7000,"&gt;="&amp;(Parámetros!$B$4-180),Pedidos!$C$2:$C$7000,"&lt;"&amp;Parámetros!$B$4)</f>
        <v>0</v>
      </c>
      <c r="K132" s="18" t="n">
        <f aca="false">IF(H132&lt;2,"",(G132-F132)/(H132-1))</f>
        <v>28.8333333333333</v>
      </c>
      <c r="L132" s="19" t="n">
        <f aca="false">IF(OR(K132="",K132=0),"",I132/K132)</f>
        <v>13.5260115606936</v>
      </c>
      <c r="M132" s="20" t="n">
        <f aca="false">SUMIFS(Pedidos!$D$2:$D$7000,Pedidos!$B$2:$B$7000,A132,Pedidos!$C$2:$C$7000,"&gt;="&amp;(Parámetros!$B$4-365),Pedidos!$C$2:$C$7000,"&lt;"&amp;Parámetros!$B$4)</f>
        <v>0</v>
      </c>
      <c r="N132" s="7" t="str">
        <f aca="false">IF(H132=0,"Sin compras",IF(H132=1,"Una sola compra",IF(I132&gt;Parámetros!$B$5,"Perdido","Activo")))</f>
        <v>Perdido</v>
      </c>
      <c r="O132" s="21" t="str">
        <f aca="false">IF(N132&lt;&gt;"Activo","",1/(1+EXP(-(Parámetros!$B$10+Parámetros!$B$11*I132+Parámetros!$B$12*J132))))</f>
        <v/>
      </c>
      <c r="P132" s="7" t="str">
        <f aca="false">IF(O132="","",IF(O132&gt;=Parámetros!$B$7,"Alto",IF(O132&gt;=Parámetros!$B$8,"Medio","Bajo")))</f>
        <v/>
      </c>
      <c r="Q132" s="7" t="str">
        <f aca="false">IF(AND(N132="Activo",L132&lt;&gt;""),IF(L132&gt;Parámetros!$B$6,"Se está retrasando",""),"")</f>
        <v/>
      </c>
    </row>
    <row r="133" customFormat="false" ht="15" hidden="false" customHeight="false" outlineLevel="0" collapsed="false">
      <c r="A133" s="13" t="s">
        <v>3312</v>
      </c>
      <c r="B133" s="13" t="s">
        <v>8981</v>
      </c>
      <c r="C133" s="13" t="s">
        <v>8982</v>
      </c>
      <c r="D133" s="13" t="s">
        <v>8983</v>
      </c>
      <c r="E133" s="13" t="s">
        <v>8988</v>
      </c>
      <c r="F133" s="16" t="n">
        <f aca="false">_xlfn.MINIFS(Pedidos!$C$2:$C$7000,Pedidos!$B$2:$B$7000,A133,Pedidos!$C$2:$C$7000,"&lt;"&amp;Parámetros!$B$4)</f>
        <v>45855</v>
      </c>
      <c r="G133" s="16" t="n">
        <f aca="false">_xlfn.MAXIFS(Pedidos!$C$2:$C$7000,Pedidos!$B$2:$B$7000,A133,Pedidos!$C$2:$C$7000,"&lt;"&amp;Parámetros!$B$4)</f>
        <v>45954</v>
      </c>
      <c r="H133" s="17" t="n">
        <f aca="false">COUNTIFS(Pedidos!$B$2:$B$7000,A133,Pedidos!$C$2:$C$7000,"&lt;"&amp;Parámetros!$B$4)</f>
        <v>2</v>
      </c>
      <c r="I133" s="7" t="n">
        <f aca="false">IF(H133=0,"",Parámetros!$B$4-G133)</f>
        <v>342</v>
      </c>
      <c r="J133" s="17" t="n">
        <f aca="false">COUNTIFS(Pedidos!$B$2:$B$7000,A133,Pedidos!$C$2:$C$7000,"&gt;="&amp;(Parámetros!$B$4-180),Pedidos!$C$2:$C$7000,"&lt;"&amp;Parámetros!$B$4)</f>
        <v>0</v>
      </c>
      <c r="K133" s="18" t="n">
        <f aca="false">IF(H133&lt;2,"",(G133-F133)/(H133-1))</f>
        <v>99</v>
      </c>
      <c r="L133" s="19" t="n">
        <f aca="false">IF(OR(K133="",K133=0),"",I133/K133)</f>
        <v>3.45454545454545</v>
      </c>
      <c r="M133" s="20" t="n">
        <f aca="false">SUMIFS(Pedidos!$D$2:$D$7000,Pedidos!$B$2:$B$7000,A133,Pedidos!$C$2:$C$7000,"&gt;="&amp;(Parámetros!$B$4-365),Pedidos!$C$2:$C$7000,"&lt;"&amp;Parámetros!$B$4)</f>
        <v>22.39</v>
      </c>
      <c r="N133" s="7" t="str">
        <f aca="false">IF(H133=0,"Sin compras",IF(H133=1,"Una sola compra",IF(I133&gt;Parámetros!$B$5,"Perdido","Activo")))</f>
        <v>Perdido</v>
      </c>
      <c r="O133" s="21" t="str">
        <f aca="false">IF(N133&lt;&gt;"Activo","",1/(1+EXP(-(Parámetros!$B$10+Parámetros!$B$11*I133+Parámetros!$B$12*J133))))</f>
        <v/>
      </c>
      <c r="P133" s="7" t="str">
        <f aca="false">IF(O133="","",IF(O133&gt;=Parámetros!$B$7,"Alto",IF(O133&gt;=Parámetros!$B$8,"Medio","Bajo")))</f>
        <v/>
      </c>
      <c r="Q133" s="7" t="str">
        <f aca="false">IF(AND(N133="Activo",L133&lt;&gt;""),IF(L133&gt;Parámetros!$B$6,"Se está retrasando",""),"")</f>
        <v/>
      </c>
    </row>
    <row r="134" customFormat="false" ht="15" hidden="false" customHeight="false" outlineLevel="0" collapsed="false">
      <c r="A134" s="13" t="s">
        <v>3249</v>
      </c>
      <c r="B134" s="13" t="s">
        <v>9011</v>
      </c>
      <c r="C134" s="13" t="s">
        <v>8982</v>
      </c>
      <c r="D134" s="13" t="s">
        <v>8983</v>
      </c>
      <c r="E134" s="13" t="s">
        <v>8988</v>
      </c>
      <c r="F134" s="16" t="n">
        <f aca="false">_xlfn.MINIFS(Pedidos!$C$2:$C$7000,Pedidos!$B$2:$B$7000,A134,Pedidos!$C$2:$C$7000,"&lt;"&amp;Parámetros!$B$4)</f>
        <v>45850</v>
      </c>
      <c r="G134" s="16" t="n">
        <f aca="false">_xlfn.MAXIFS(Pedidos!$C$2:$C$7000,Pedidos!$B$2:$B$7000,A134,Pedidos!$C$2:$C$7000,"&lt;"&amp;Parámetros!$B$4)</f>
        <v>46058</v>
      </c>
      <c r="H134" s="17" t="n">
        <f aca="false">COUNTIFS(Pedidos!$B$2:$B$7000,A134,Pedidos!$C$2:$C$7000,"&lt;"&amp;Parámetros!$B$4)</f>
        <v>2</v>
      </c>
      <c r="I134" s="7" t="n">
        <f aca="false">IF(H134=0,"",Parámetros!$B$4-G134)</f>
        <v>238</v>
      </c>
      <c r="J134" s="17" t="n">
        <f aca="false">COUNTIFS(Pedidos!$B$2:$B$7000,A134,Pedidos!$C$2:$C$7000,"&gt;="&amp;(Parámetros!$B$4-180),Pedidos!$C$2:$C$7000,"&lt;"&amp;Parámetros!$B$4)</f>
        <v>0</v>
      </c>
      <c r="K134" s="18" t="n">
        <f aca="false">IF(H134&lt;2,"",(G134-F134)/(H134-1))</f>
        <v>208</v>
      </c>
      <c r="L134" s="19" t="n">
        <f aca="false">IF(OR(K134="",K134=0),"",I134/K134)</f>
        <v>1.14423076923077</v>
      </c>
      <c r="M134" s="20" t="n">
        <f aca="false">SUMIFS(Pedidos!$D$2:$D$7000,Pedidos!$B$2:$B$7000,A134,Pedidos!$C$2:$C$7000,"&gt;="&amp;(Parámetros!$B$4-365),Pedidos!$C$2:$C$7000,"&lt;"&amp;Parámetros!$B$4)</f>
        <v>25.43</v>
      </c>
      <c r="N134" s="7" t="str">
        <f aca="false">IF(H134=0,"Sin compras",IF(H134=1,"Una sola compra",IF(I134&gt;Parámetros!$B$5,"Perdido","Activo")))</f>
        <v>Perdido</v>
      </c>
      <c r="O134" s="21" t="str">
        <f aca="false">IF(N134&lt;&gt;"Activo","",1/(1+EXP(-(Parámetros!$B$10+Parámetros!$B$11*I134+Parámetros!$B$12*J134))))</f>
        <v/>
      </c>
      <c r="P134" s="7" t="str">
        <f aca="false">IF(O134="","",IF(O134&gt;=Parámetros!$B$7,"Alto",IF(O134&gt;=Parámetros!$B$8,"Medio","Bajo")))</f>
        <v/>
      </c>
      <c r="Q134" s="7" t="str">
        <f aca="false">IF(AND(N134="Activo",L134&lt;&gt;""),IF(L134&gt;Parámetros!$B$6,"Se está retrasando",""),"")</f>
        <v/>
      </c>
    </row>
    <row r="135" customFormat="false" ht="15" hidden="false" customHeight="false" outlineLevel="0" collapsed="false">
      <c r="A135" s="13" t="s">
        <v>2771</v>
      </c>
      <c r="B135" s="13" t="s">
        <v>8995</v>
      </c>
      <c r="C135" s="13" t="s">
        <v>8982</v>
      </c>
      <c r="D135" s="13" t="s">
        <v>8999</v>
      </c>
      <c r="E135" s="13" t="s">
        <v>8988</v>
      </c>
      <c r="F135" s="16" t="n">
        <f aca="false">_xlfn.MINIFS(Pedidos!$C$2:$C$7000,Pedidos!$B$2:$B$7000,A135,Pedidos!$C$2:$C$7000,"&lt;"&amp;Parámetros!$B$4)</f>
        <v>45815</v>
      </c>
      <c r="G135" s="16" t="n">
        <f aca="false">_xlfn.MAXIFS(Pedidos!$C$2:$C$7000,Pedidos!$B$2:$B$7000,A135,Pedidos!$C$2:$C$7000,"&lt;"&amp;Parámetros!$B$4)</f>
        <v>46266</v>
      </c>
      <c r="H135" s="17" t="n">
        <f aca="false">COUNTIFS(Pedidos!$B$2:$B$7000,A135,Pedidos!$C$2:$C$7000,"&lt;"&amp;Parámetros!$B$4)</f>
        <v>8</v>
      </c>
      <c r="I135" s="7" t="n">
        <f aca="false">IF(H135=0,"",Parámetros!$B$4-G135)</f>
        <v>30</v>
      </c>
      <c r="J135" s="17" t="n">
        <f aca="false">COUNTIFS(Pedidos!$B$2:$B$7000,A135,Pedidos!$C$2:$C$7000,"&gt;="&amp;(Parámetros!$B$4-180),Pedidos!$C$2:$C$7000,"&lt;"&amp;Parámetros!$B$4)</f>
        <v>3</v>
      </c>
      <c r="K135" s="18" t="n">
        <f aca="false">IF(H135&lt;2,"",(G135-F135)/(H135-1))</f>
        <v>64.4285714285714</v>
      </c>
      <c r="L135" s="19" t="n">
        <f aca="false">IF(OR(K135="",K135=0),"",I135/K135)</f>
        <v>0.465631929046563</v>
      </c>
      <c r="M135" s="20" t="n">
        <f aca="false">SUMIFS(Pedidos!$D$2:$D$7000,Pedidos!$B$2:$B$7000,A135,Pedidos!$C$2:$C$7000,"&gt;="&amp;(Parámetros!$B$4-365),Pedidos!$C$2:$C$7000,"&lt;"&amp;Parámetros!$B$4)</f>
        <v>220.79</v>
      </c>
      <c r="N135" s="7" t="str">
        <f aca="false">IF(H135=0,"Sin compras",IF(H135=1,"Una sola compra",IF(I135&gt;Parámetros!$B$5,"Perdido","Activo")))</f>
        <v>Activo</v>
      </c>
      <c r="O135" s="21" t="n">
        <f aca="false">IF(N135&lt;&gt;"Activo","",1/(1+EXP(-(Parámetros!$B$10+Parámetros!$B$11*I135+Parámetros!$B$12*J135))))</f>
        <v>0.176027053668151</v>
      </c>
      <c r="P135" s="7" t="str">
        <f aca="false">IF(O135="","",IF(O135&gt;=Parámetros!$B$7,"Alto",IF(O135&gt;=Parámetros!$B$8,"Medio","Bajo")))</f>
        <v>Bajo</v>
      </c>
      <c r="Q135" s="7" t="str">
        <f aca="false">IF(AND(N135="Activo",L135&lt;&gt;""),IF(L135&gt;Parámetros!$B$6,"Se está retrasando",""),"")</f>
        <v/>
      </c>
    </row>
    <row r="136" customFormat="false" ht="15" hidden="false" customHeight="false" outlineLevel="0" collapsed="false">
      <c r="A136" s="13" t="s">
        <v>8333</v>
      </c>
      <c r="B136" s="13" t="s">
        <v>8981</v>
      </c>
      <c r="C136" s="13" t="s">
        <v>8986</v>
      </c>
      <c r="D136" s="13" t="s">
        <v>9002</v>
      </c>
      <c r="E136" s="13" t="s">
        <v>8988</v>
      </c>
      <c r="F136" s="16" t="n">
        <f aca="false">_xlfn.MINIFS(Pedidos!$C$2:$C$7000,Pedidos!$B$2:$B$7000,A136,Pedidos!$C$2:$C$7000,"&lt;"&amp;Parámetros!$B$4)</f>
        <v>46244</v>
      </c>
      <c r="G136" s="16" t="n">
        <f aca="false">_xlfn.MAXIFS(Pedidos!$C$2:$C$7000,Pedidos!$B$2:$B$7000,A136,Pedidos!$C$2:$C$7000,"&lt;"&amp;Parámetros!$B$4)</f>
        <v>46244</v>
      </c>
      <c r="H136" s="17" t="n">
        <f aca="false">COUNTIFS(Pedidos!$B$2:$B$7000,A136,Pedidos!$C$2:$C$7000,"&lt;"&amp;Parámetros!$B$4)</f>
        <v>1</v>
      </c>
      <c r="I136" s="7" t="n">
        <f aca="false">IF(H136=0,"",Parámetros!$B$4-G136)</f>
        <v>52</v>
      </c>
      <c r="J136" s="17" t="n">
        <f aca="false">COUNTIFS(Pedidos!$B$2:$B$7000,A136,Pedidos!$C$2:$C$7000,"&gt;="&amp;(Parámetros!$B$4-180),Pedidos!$C$2:$C$7000,"&lt;"&amp;Parámetros!$B$4)</f>
        <v>1</v>
      </c>
      <c r="K136" s="18" t="str">
        <f aca="false">IF(H136&lt;2,"",(G136-F136)/(H136-1))</f>
        <v/>
      </c>
      <c r="L136" s="19" t="str">
        <f aca="false">IF(OR(K136="",K136=0),"",I136/K136)</f>
        <v/>
      </c>
      <c r="M136" s="20" t="n">
        <f aca="false">SUMIFS(Pedidos!$D$2:$D$7000,Pedidos!$B$2:$B$7000,A136,Pedidos!$C$2:$C$7000,"&gt;="&amp;(Parámetros!$B$4-365),Pedidos!$C$2:$C$7000,"&lt;"&amp;Parámetros!$B$4)</f>
        <v>34.65</v>
      </c>
      <c r="N136" s="7" t="str">
        <f aca="false">IF(H136=0,"Sin compras",IF(H136=1,"Una sola compra",IF(I136&gt;Parámetros!$B$5,"Perdido","Activo")))</f>
        <v>Una sola compra</v>
      </c>
      <c r="O136" s="21" t="str">
        <f aca="false">IF(N136&lt;&gt;"Activo","",1/(1+EXP(-(Parámetros!$B$10+Parámetros!$B$11*I136+Parámetros!$B$12*J136))))</f>
        <v/>
      </c>
      <c r="P136" s="7" t="str">
        <f aca="false">IF(O136="","",IF(O136&gt;=Parámetros!$B$7,"Alto",IF(O136&gt;=Parámetros!$B$8,"Medio","Bajo")))</f>
        <v/>
      </c>
      <c r="Q136" s="7" t="str">
        <f aca="false">IF(AND(N136="Activo",L136&lt;&gt;""),IF(L136&gt;Parámetros!$B$6,"Se está retrasando",""),"")</f>
        <v/>
      </c>
    </row>
    <row r="137" customFormat="false" ht="15" hidden="false" customHeight="false" outlineLevel="0" collapsed="false">
      <c r="A137" s="13" t="s">
        <v>8389</v>
      </c>
      <c r="B137" s="13" t="s">
        <v>9001</v>
      </c>
      <c r="C137" s="13" t="s">
        <v>8982</v>
      </c>
      <c r="D137" s="13" t="s">
        <v>9002</v>
      </c>
      <c r="E137" s="13" t="s">
        <v>8988</v>
      </c>
      <c r="F137" s="16" t="n">
        <f aca="false">_xlfn.MINIFS(Pedidos!$C$2:$C$7000,Pedidos!$B$2:$B$7000,A137,Pedidos!$C$2:$C$7000,"&lt;"&amp;Parámetros!$B$4)</f>
        <v>46247</v>
      </c>
      <c r="G137" s="16" t="n">
        <f aca="false">_xlfn.MAXIFS(Pedidos!$C$2:$C$7000,Pedidos!$B$2:$B$7000,A137,Pedidos!$C$2:$C$7000,"&lt;"&amp;Parámetros!$B$4)</f>
        <v>46247</v>
      </c>
      <c r="H137" s="17" t="n">
        <f aca="false">COUNTIFS(Pedidos!$B$2:$B$7000,A137,Pedidos!$C$2:$C$7000,"&lt;"&amp;Parámetros!$B$4)</f>
        <v>1</v>
      </c>
      <c r="I137" s="7" t="n">
        <f aca="false">IF(H137=0,"",Parámetros!$B$4-G137)</f>
        <v>49</v>
      </c>
      <c r="J137" s="17" t="n">
        <f aca="false">COUNTIFS(Pedidos!$B$2:$B$7000,A137,Pedidos!$C$2:$C$7000,"&gt;="&amp;(Parámetros!$B$4-180),Pedidos!$C$2:$C$7000,"&lt;"&amp;Parámetros!$B$4)</f>
        <v>1</v>
      </c>
      <c r="K137" s="18" t="str">
        <f aca="false">IF(H137&lt;2,"",(G137-F137)/(H137-1))</f>
        <v/>
      </c>
      <c r="L137" s="19" t="str">
        <f aca="false">IF(OR(K137="",K137=0),"",I137/K137)</f>
        <v/>
      </c>
      <c r="M137" s="20" t="n">
        <f aca="false">SUMIFS(Pedidos!$D$2:$D$7000,Pedidos!$B$2:$B$7000,A137,Pedidos!$C$2:$C$7000,"&gt;="&amp;(Parámetros!$B$4-365),Pedidos!$C$2:$C$7000,"&lt;"&amp;Parámetros!$B$4)</f>
        <v>23.86</v>
      </c>
      <c r="N137" s="7" t="str">
        <f aca="false">IF(H137=0,"Sin compras",IF(H137=1,"Una sola compra",IF(I137&gt;Parámetros!$B$5,"Perdido","Activo")))</f>
        <v>Una sola compra</v>
      </c>
      <c r="O137" s="21" t="str">
        <f aca="false">IF(N137&lt;&gt;"Activo","",1/(1+EXP(-(Parámetros!$B$10+Parámetros!$B$11*I137+Parámetros!$B$12*J137))))</f>
        <v/>
      </c>
      <c r="P137" s="7" t="str">
        <f aca="false">IF(O137="","",IF(O137&gt;=Parámetros!$B$7,"Alto",IF(O137&gt;=Parámetros!$B$8,"Medio","Bajo")))</f>
        <v/>
      </c>
      <c r="Q137" s="7" t="str">
        <f aca="false">IF(AND(N137="Activo",L137&lt;&gt;""),IF(L137&gt;Parámetros!$B$6,"Se está retrasando",""),"")</f>
        <v/>
      </c>
    </row>
    <row r="138" customFormat="false" ht="15" hidden="false" customHeight="false" outlineLevel="0" collapsed="false">
      <c r="A138" s="13" t="s">
        <v>4166</v>
      </c>
      <c r="B138" s="13" t="s">
        <v>8998</v>
      </c>
      <c r="C138" s="13" t="s">
        <v>8986</v>
      </c>
      <c r="D138" s="13" t="s">
        <v>8987</v>
      </c>
      <c r="E138" s="13" t="s">
        <v>8984</v>
      </c>
      <c r="F138" s="16" t="n">
        <f aca="false">_xlfn.MINIFS(Pedidos!$C$2:$C$7000,Pedidos!$B$2:$B$7000,A138,Pedidos!$C$2:$C$7000,"&lt;"&amp;Parámetros!$B$4)</f>
        <v>45918</v>
      </c>
      <c r="G138" s="16" t="n">
        <f aca="false">_xlfn.MAXIFS(Pedidos!$C$2:$C$7000,Pedidos!$B$2:$B$7000,A138,Pedidos!$C$2:$C$7000,"&lt;"&amp;Parámetros!$B$4)</f>
        <v>46171</v>
      </c>
      <c r="H138" s="17" t="n">
        <f aca="false">COUNTIFS(Pedidos!$B$2:$B$7000,A138,Pedidos!$C$2:$C$7000,"&lt;"&amp;Parámetros!$B$4)</f>
        <v>3</v>
      </c>
      <c r="I138" s="7" t="n">
        <f aca="false">IF(H138=0,"",Parámetros!$B$4-G138)</f>
        <v>125</v>
      </c>
      <c r="J138" s="17" t="n">
        <f aca="false">COUNTIFS(Pedidos!$B$2:$B$7000,A138,Pedidos!$C$2:$C$7000,"&gt;="&amp;(Parámetros!$B$4-180),Pedidos!$C$2:$C$7000,"&lt;"&amp;Parámetros!$B$4)</f>
        <v>1</v>
      </c>
      <c r="K138" s="18" t="n">
        <f aca="false">IF(H138&lt;2,"",(G138-F138)/(H138-1))</f>
        <v>126.5</v>
      </c>
      <c r="L138" s="19" t="n">
        <f aca="false">IF(OR(K138="",K138=0),"",I138/K138)</f>
        <v>0.988142292490119</v>
      </c>
      <c r="M138" s="20" t="n">
        <f aca="false">SUMIFS(Pedidos!$D$2:$D$7000,Pedidos!$B$2:$B$7000,A138,Pedidos!$C$2:$C$7000,"&gt;="&amp;(Parámetros!$B$4-365),Pedidos!$C$2:$C$7000,"&lt;"&amp;Parámetros!$B$4)</f>
        <v>84.86</v>
      </c>
      <c r="N138" s="7" t="str">
        <f aca="false">IF(H138=0,"Sin compras",IF(H138=1,"Una sola compra",IF(I138&gt;Parámetros!$B$5,"Perdido","Activo")))</f>
        <v>Activo</v>
      </c>
      <c r="O138" s="21" t="n">
        <f aca="false">IF(N138&lt;&gt;"Activo","",1/(1+EXP(-(Parámetros!$B$10+Parámetros!$B$11*I138+Parámetros!$B$12*J138))))</f>
        <v>0.863527191817609</v>
      </c>
      <c r="P138" s="7" t="str">
        <f aca="false">IF(O138="","",IF(O138&gt;=Parámetros!$B$7,"Alto",IF(O138&gt;=Parámetros!$B$8,"Medio","Bajo")))</f>
        <v>Alto</v>
      </c>
      <c r="Q138" s="7" t="str">
        <f aca="false">IF(AND(N138="Activo",L138&lt;&gt;""),IF(L138&gt;Parámetros!$B$6,"Se está retrasando",""),"")</f>
        <v/>
      </c>
    </row>
    <row r="139" customFormat="false" ht="15" hidden="false" customHeight="false" outlineLevel="0" collapsed="false">
      <c r="A139" s="13" t="s">
        <v>1880</v>
      </c>
      <c r="B139" s="13" t="s">
        <v>8981</v>
      </c>
      <c r="C139" s="13" t="s">
        <v>8990</v>
      </c>
      <c r="D139" s="13" t="s">
        <v>8999</v>
      </c>
      <c r="E139" s="13" t="s">
        <v>8988</v>
      </c>
      <c r="F139" s="16" t="n">
        <f aca="false">_xlfn.MINIFS(Pedidos!$C$2:$C$7000,Pedidos!$B$2:$B$7000,A139,Pedidos!$C$2:$C$7000,"&lt;"&amp;Parámetros!$B$4)</f>
        <v>45746</v>
      </c>
      <c r="G139" s="16" t="n">
        <f aca="false">_xlfn.MAXIFS(Pedidos!$C$2:$C$7000,Pedidos!$B$2:$B$7000,A139,Pedidos!$C$2:$C$7000,"&lt;"&amp;Parámetros!$B$4)</f>
        <v>46255</v>
      </c>
      <c r="H139" s="17" t="n">
        <f aca="false">COUNTIFS(Pedidos!$B$2:$B$7000,A139,Pedidos!$C$2:$C$7000,"&lt;"&amp;Parámetros!$B$4)</f>
        <v>9</v>
      </c>
      <c r="I139" s="7" t="n">
        <f aca="false">IF(H139=0,"",Parámetros!$B$4-G139)</f>
        <v>41</v>
      </c>
      <c r="J139" s="17" t="n">
        <f aca="false">COUNTIFS(Pedidos!$B$2:$B$7000,A139,Pedidos!$C$2:$C$7000,"&gt;="&amp;(Parámetros!$B$4-180),Pedidos!$C$2:$C$7000,"&lt;"&amp;Parámetros!$B$4)</f>
        <v>2</v>
      </c>
      <c r="K139" s="18" t="n">
        <f aca="false">IF(H139&lt;2,"",(G139-F139)/(H139-1))</f>
        <v>63.625</v>
      </c>
      <c r="L139" s="19" t="n">
        <f aca="false">IF(OR(K139="",K139=0),"",I139/K139)</f>
        <v>0.644400785854617</v>
      </c>
      <c r="M139" s="20" t="n">
        <f aca="false">SUMIFS(Pedidos!$D$2:$D$7000,Pedidos!$B$2:$B$7000,A139,Pedidos!$C$2:$C$7000,"&gt;="&amp;(Parámetros!$B$4-365),Pedidos!$C$2:$C$7000,"&lt;"&amp;Parámetros!$B$4)</f>
        <v>184.11</v>
      </c>
      <c r="N139" s="7" t="str">
        <f aca="false">IF(H139=0,"Sin compras",IF(H139=1,"Una sola compra",IF(I139&gt;Parámetros!$B$5,"Perdido","Activo")))</f>
        <v>Activo</v>
      </c>
      <c r="O139" s="21" t="n">
        <f aca="false">IF(N139&lt;&gt;"Activo","",1/(1+EXP(-(Parámetros!$B$10+Parámetros!$B$11*I139+Parámetros!$B$12*J139))))</f>
        <v>0.384663582018829</v>
      </c>
      <c r="P139" s="7" t="str">
        <f aca="false">IF(O139="","",IF(O139&gt;=Parámetros!$B$7,"Alto",IF(O139&gt;=Parámetros!$B$8,"Medio","Bajo")))</f>
        <v>Bajo</v>
      </c>
      <c r="Q139" s="7" t="str">
        <f aca="false">IF(AND(N139="Activo",L139&lt;&gt;""),IF(L139&gt;Parámetros!$B$6,"Se está retrasando",""),"")</f>
        <v/>
      </c>
    </row>
    <row r="140" customFormat="false" ht="15" hidden="false" customHeight="false" outlineLevel="0" collapsed="false">
      <c r="A140" s="13" t="s">
        <v>8895</v>
      </c>
      <c r="B140" s="13" t="s">
        <v>8995</v>
      </c>
      <c r="C140" s="13" t="s">
        <v>8982</v>
      </c>
      <c r="D140" s="13" t="s">
        <v>9002</v>
      </c>
      <c r="E140" s="13" t="s">
        <v>8988</v>
      </c>
      <c r="F140" s="16" t="n">
        <f aca="false">_xlfn.MINIFS(Pedidos!$C$2:$C$7000,Pedidos!$B$2:$B$7000,A140,Pedidos!$C$2:$C$7000,"&lt;"&amp;Parámetros!$B$4)</f>
        <v>46290</v>
      </c>
      <c r="G140" s="16" t="n">
        <f aca="false">_xlfn.MAXIFS(Pedidos!$C$2:$C$7000,Pedidos!$B$2:$B$7000,A140,Pedidos!$C$2:$C$7000,"&lt;"&amp;Parámetros!$B$4)</f>
        <v>46290</v>
      </c>
      <c r="H140" s="17" t="n">
        <f aca="false">COUNTIFS(Pedidos!$B$2:$B$7000,A140,Pedidos!$C$2:$C$7000,"&lt;"&amp;Parámetros!$B$4)</f>
        <v>1</v>
      </c>
      <c r="I140" s="7" t="n">
        <f aca="false">IF(H140=0,"",Parámetros!$B$4-G140)</f>
        <v>6</v>
      </c>
      <c r="J140" s="17" t="n">
        <f aca="false">COUNTIFS(Pedidos!$B$2:$B$7000,A140,Pedidos!$C$2:$C$7000,"&gt;="&amp;(Parámetros!$B$4-180),Pedidos!$C$2:$C$7000,"&lt;"&amp;Parámetros!$B$4)</f>
        <v>1</v>
      </c>
      <c r="K140" s="18" t="str">
        <f aca="false">IF(H140&lt;2,"",(G140-F140)/(H140-1))</f>
        <v/>
      </c>
      <c r="L140" s="19" t="str">
        <f aca="false">IF(OR(K140="",K140=0),"",I140/K140)</f>
        <v/>
      </c>
      <c r="M140" s="20" t="n">
        <f aca="false">SUMIFS(Pedidos!$D$2:$D$7000,Pedidos!$B$2:$B$7000,A140,Pedidos!$C$2:$C$7000,"&gt;="&amp;(Parámetros!$B$4-365),Pedidos!$C$2:$C$7000,"&lt;"&amp;Parámetros!$B$4)</f>
        <v>58.4</v>
      </c>
      <c r="N140" s="7" t="str">
        <f aca="false">IF(H140=0,"Sin compras",IF(H140=1,"Una sola compra",IF(I140&gt;Parámetros!$B$5,"Perdido","Activo")))</f>
        <v>Una sola compra</v>
      </c>
      <c r="O140" s="21" t="str">
        <f aca="false">IF(N140&lt;&gt;"Activo","",1/(1+EXP(-(Parámetros!$B$10+Parámetros!$B$11*I140+Parámetros!$B$12*J140))))</f>
        <v/>
      </c>
      <c r="P140" s="7" t="str">
        <f aca="false">IF(O140="","",IF(O140&gt;=Parámetros!$B$7,"Alto",IF(O140&gt;=Parámetros!$B$8,"Medio","Bajo")))</f>
        <v/>
      </c>
      <c r="Q140" s="7" t="str">
        <f aca="false">IF(AND(N140="Activo",L140&lt;&gt;""),IF(L140&gt;Parámetros!$B$6,"Se está retrasando",""),"")</f>
        <v/>
      </c>
    </row>
    <row r="141" customFormat="false" ht="15" hidden="false" customHeight="false" outlineLevel="0" collapsed="false">
      <c r="A141" s="13" t="s">
        <v>4151</v>
      </c>
      <c r="B141" s="13" t="s">
        <v>8995</v>
      </c>
      <c r="C141" s="13" t="s">
        <v>8986</v>
      </c>
      <c r="D141" s="13" t="s">
        <v>8983</v>
      </c>
      <c r="E141" s="13" t="s">
        <v>8988</v>
      </c>
      <c r="F141" s="16" t="n">
        <f aca="false">_xlfn.MINIFS(Pedidos!$C$2:$C$7000,Pedidos!$B$2:$B$7000,A141,Pedidos!$C$2:$C$7000,"&lt;"&amp;Parámetros!$B$4)</f>
        <v>45917</v>
      </c>
      <c r="G141" s="16" t="n">
        <f aca="false">_xlfn.MAXIFS(Pedidos!$C$2:$C$7000,Pedidos!$B$2:$B$7000,A141,Pedidos!$C$2:$C$7000,"&lt;"&amp;Parámetros!$B$4)</f>
        <v>45982</v>
      </c>
      <c r="H141" s="17" t="n">
        <f aca="false">COUNTIFS(Pedidos!$B$2:$B$7000,A141,Pedidos!$C$2:$C$7000,"&lt;"&amp;Parámetros!$B$4)</f>
        <v>2</v>
      </c>
      <c r="I141" s="7" t="n">
        <f aca="false">IF(H141=0,"",Parámetros!$B$4-G141)</f>
        <v>314</v>
      </c>
      <c r="J141" s="17" t="n">
        <f aca="false">COUNTIFS(Pedidos!$B$2:$B$7000,A141,Pedidos!$C$2:$C$7000,"&gt;="&amp;(Parámetros!$B$4-180),Pedidos!$C$2:$C$7000,"&lt;"&amp;Parámetros!$B$4)</f>
        <v>0</v>
      </c>
      <c r="K141" s="18" t="n">
        <f aca="false">IF(H141&lt;2,"",(G141-F141)/(H141-1))</f>
        <v>65</v>
      </c>
      <c r="L141" s="19" t="n">
        <f aca="false">IF(OR(K141="",K141=0),"",I141/K141)</f>
        <v>4.83076923076923</v>
      </c>
      <c r="M141" s="20" t="n">
        <f aca="false">SUMIFS(Pedidos!$D$2:$D$7000,Pedidos!$B$2:$B$7000,A141,Pedidos!$C$2:$C$7000,"&gt;="&amp;(Parámetros!$B$4-365),Pedidos!$C$2:$C$7000,"&lt;"&amp;Parámetros!$B$4)</f>
        <v>33.45</v>
      </c>
      <c r="N141" s="7" t="str">
        <f aca="false">IF(H141=0,"Sin compras",IF(H141=1,"Una sola compra",IF(I141&gt;Parámetros!$B$5,"Perdido","Activo")))</f>
        <v>Perdido</v>
      </c>
      <c r="O141" s="21" t="str">
        <f aca="false">IF(N141&lt;&gt;"Activo","",1/(1+EXP(-(Parámetros!$B$10+Parámetros!$B$11*I141+Parámetros!$B$12*J141))))</f>
        <v/>
      </c>
      <c r="P141" s="7" t="str">
        <f aca="false">IF(O141="","",IF(O141&gt;=Parámetros!$B$7,"Alto",IF(O141&gt;=Parámetros!$B$8,"Medio","Bajo")))</f>
        <v/>
      </c>
      <c r="Q141" s="7" t="str">
        <f aca="false">IF(AND(N141="Activo",L141&lt;&gt;""),IF(L141&gt;Parámetros!$B$6,"Se está retrasando",""),"")</f>
        <v/>
      </c>
    </row>
    <row r="142" customFormat="false" ht="15" hidden="false" customHeight="false" outlineLevel="0" collapsed="false">
      <c r="A142" s="13" t="s">
        <v>325</v>
      </c>
      <c r="B142" s="13" t="s">
        <v>8981</v>
      </c>
      <c r="C142" s="13" t="s">
        <v>8990</v>
      </c>
      <c r="D142" s="13" t="s">
        <v>8994</v>
      </c>
      <c r="E142" s="13" t="s">
        <v>8984</v>
      </c>
      <c r="F142" s="16" t="n">
        <f aca="false">_xlfn.MINIFS(Pedidos!$C$2:$C$7000,Pedidos!$B$2:$B$7000,A142,Pedidos!$C$2:$C$7000,"&lt;"&amp;Parámetros!$B$4)</f>
        <v>45603</v>
      </c>
      <c r="G142" s="16" t="n">
        <f aca="false">_xlfn.MAXIFS(Pedidos!$C$2:$C$7000,Pedidos!$B$2:$B$7000,A142,Pedidos!$C$2:$C$7000,"&lt;"&amp;Parámetros!$B$4)</f>
        <v>45709</v>
      </c>
      <c r="H142" s="17" t="n">
        <f aca="false">COUNTIFS(Pedidos!$B$2:$B$7000,A142,Pedidos!$C$2:$C$7000,"&lt;"&amp;Parámetros!$B$4)</f>
        <v>2</v>
      </c>
      <c r="I142" s="7" t="n">
        <f aca="false">IF(H142=0,"",Parámetros!$B$4-G142)</f>
        <v>587</v>
      </c>
      <c r="J142" s="17" t="n">
        <f aca="false">COUNTIFS(Pedidos!$B$2:$B$7000,A142,Pedidos!$C$2:$C$7000,"&gt;="&amp;(Parámetros!$B$4-180),Pedidos!$C$2:$C$7000,"&lt;"&amp;Parámetros!$B$4)</f>
        <v>0</v>
      </c>
      <c r="K142" s="18" t="n">
        <f aca="false">IF(H142&lt;2,"",(G142-F142)/(H142-1))</f>
        <v>106</v>
      </c>
      <c r="L142" s="19" t="n">
        <f aca="false">IF(OR(K142="",K142=0),"",I142/K142)</f>
        <v>5.5377358490566</v>
      </c>
      <c r="M142" s="20" t="n">
        <f aca="false">SUMIFS(Pedidos!$D$2:$D$7000,Pedidos!$B$2:$B$7000,A142,Pedidos!$C$2:$C$7000,"&gt;="&amp;(Parámetros!$B$4-365),Pedidos!$C$2:$C$7000,"&lt;"&amp;Parámetros!$B$4)</f>
        <v>0</v>
      </c>
      <c r="N142" s="7" t="str">
        <f aca="false">IF(H142=0,"Sin compras",IF(H142=1,"Una sola compra",IF(I142&gt;Parámetros!$B$5,"Perdido","Activo")))</f>
        <v>Perdido</v>
      </c>
      <c r="O142" s="21" t="str">
        <f aca="false">IF(N142&lt;&gt;"Activo","",1/(1+EXP(-(Parámetros!$B$10+Parámetros!$B$11*I142+Parámetros!$B$12*J142))))</f>
        <v/>
      </c>
      <c r="P142" s="7" t="str">
        <f aca="false">IF(O142="","",IF(O142&gt;=Parámetros!$B$7,"Alto",IF(O142&gt;=Parámetros!$B$8,"Medio","Bajo")))</f>
        <v/>
      </c>
      <c r="Q142" s="7" t="str">
        <f aca="false">IF(AND(N142="Activo",L142&lt;&gt;""),IF(L142&gt;Parámetros!$B$6,"Se está retrasando",""),"")</f>
        <v/>
      </c>
    </row>
    <row r="143" customFormat="false" ht="15" hidden="false" customHeight="false" outlineLevel="0" collapsed="false">
      <c r="A143" s="13" t="s">
        <v>1204</v>
      </c>
      <c r="B143" s="13" t="s">
        <v>9010</v>
      </c>
      <c r="C143" s="13" t="s">
        <v>8982</v>
      </c>
      <c r="D143" s="13" t="s">
        <v>8994</v>
      </c>
      <c r="E143" s="13" t="s">
        <v>8984</v>
      </c>
      <c r="F143" s="16" t="n">
        <f aca="false">_xlfn.MINIFS(Pedidos!$C$2:$C$7000,Pedidos!$B$2:$B$7000,A143,Pedidos!$C$2:$C$7000,"&lt;"&amp;Parámetros!$B$4)</f>
        <v>45693</v>
      </c>
      <c r="G143" s="16" t="n">
        <f aca="false">_xlfn.MAXIFS(Pedidos!$C$2:$C$7000,Pedidos!$B$2:$B$7000,A143,Pedidos!$C$2:$C$7000,"&lt;"&amp;Parámetros!$B$4)</f>
        <v>45693</v>
      </c>
      <c r="H143" s="17" t="n">
        <f aca="false">COUNTIFS(Pedidos!$B$2:$B$7000,A143,Pedidos!$C$2:$C$7000,"&lt;"&amp;Parámetros!$B$4)</f>
        <v>1</v>
      </c>
      <c r="I143" s="7" t="n">
        <f aca="false">IF(H143=0,"",Parámetros!$B$4-G143)</f>
        <v>603</v>
      </c>
      <c r="J143" s="17" t="n">
        <f aca="false">COUNTIFS(Pedidos!$B$2:$B$7000,A143,Pedidos!$C$2:$C$7000,"&gt;="&amp;(Parámetros!$B$4-180),Pedidos!$C$2:$C$7000,"&lt;"&amp;Parámetros!$B$4)</f>
        <v>0</v>
      </c>
      <c r="K143" s="18" t="str">
        <f aca="false">IF(H143&lt;2,"",(G143-F143)/(H143-1))</f>
        <v/>
      </c>
      <c r="L143" s="19" t="str">
        <f aca="false">IF(OR(K143="",K143=0),"",I143/K143)</f>
        <v/>
      </c>
      <c r="M143" s="20" t="n">
        <f aca="false">SUMIFS(Pedidos!$D$2:$D$7000,Pedidos!$B$2:$B$7000,A143,Pedidos!$C$2:$C$7000,"&gt;="&amp;(Parámetros!$B$4-365),Pedidos!$C$2:$C$7000,"&lt;"&amp;Parámetros!$B$4)</f>
        <v>0</v>
      </c>
      <c r="N143" s="7" t="str">
        <f aca="false">IF(H143=0,"Sin compras",IF(H143=1,"Una sola compra",IF(I143&gt;Parámetros!$B$5,"Perdido","Activo")))</f>
        <v>Una sola compra</v>
      </c>
      <c r="O143" s="21" t="str">
        <f aca="false">IF(N143&lt;&gt;"Activo","",1/(1+EXP(-(Parámetros!$B$10+Parámetros!$B$11*I143+Parámetros!$B$12*J143))))</f>
        <v/>
      </c>
      <c r="P143" s="7" t="str">
        <f aca="false">IF(O143="","",IF(O143&gt;=Parámetros!$B$7,"Alto",IF(O143&gt;=Parámetros!$B$8,"Medio","Bajo")))</f>
        <v/>
      </c>
      <c r="Q143" s="7" t="str">
        <f aca="false">IF(AND(N143="Activo",L143&lt;&gt;""),IF(L143&gt;Parámetros!$B$6,"Se está retrasando",""),"")</f>
        <v/>
      </c>
    </row>
    <row r="144" customFormat="false" ht="15" hidden="false" customHeight="false" outlineLevel="0" collapsed="false">
      <c r="A144" s="13" t="s">
        <v>5121</v>
      </c>
      <c r="B144" s="13" t="s">
        <v>9001</v>
      </c>
      <c r="C144" s="13" t="s">
        <v>8982</v>
      </c>
      <c r="D144" s="13" t="s">
        <v>8983</v>
      </c>
      <c r="E144" s="13" t="s">
        <v>8988</v>
      </c>
      <c r="F144" s="16" t="n">
        <f aca="false">_xlfn.MINIFS(Pedidos!$C$2:$C$7000,Pedidos!$B$2:$B$7000,A144,Pedidos!$C$2:$C$7000,"&lt;"&amp;Parámetros!$B$4)</f>
        <v>45988</v>
      </c>
      <c r="G144" s="16" t="n">
        <f aca="false">_xlfn.MAXIFS(Pedidos!$C$2:$C$7000,Pedidos!$B$2:$B$7000,A144,Pedidos!$C$2:$C$7000,"&lt;"&amp;Parámetros!$B$4)</f>
        <v>45988</v>
      </c>
      <c r="H144" s="17" t="n">
        <f aca="false">COUNTIFS(Pedidos!$B$2:$B$7000,A144,Pedidos!$C$2:$C$7000,"&lt;"&amp;Parámetros!$B$4)</f>
        <v>1</v>
      </c>
      <c r="I144" s="7" t="n">
        <f aca="false">IF(H144=0,"",Parámetros!$B$4-G144)</f>
        <v>308</v>
      </c>
      <c r="J144" s="17" t="n">
        <f aca="false">COUNTIFS(Pedidos!$B$2:$B$7000,A144,Pedidos!$C$2:$C$7000,"&gt;="&amp;(Parámetros!$B$4-180),Pedidos!$C$2:$C$7000,"&lt;"&amp;Parámetros!$B$4)</f>
        <v>0</v>
      </c>
      <c r="K144" s="18" t="str">
        <f aca="false">IF(H144&lt;2,"",(G144-F144)/(H144-1))</f>
        <v/>
      </c>
      <c r="L144" s="19" t="str">
        <f aca="false">IF(OR(K144="",K144=0),"",I144/K144)</f>
        <v/>
      </c>
      <c r="M144" s="20" t="n">
        <f aca="false">SUMIFS(Pedidos!$D$2:$D$7000,Pedidos!$B$2:$B$7000,A144,Pedidos!$C$2:$C$7000,"&gt;="&amp;(Parámetros!$B$4-365),Pedidos!$C$2:$C$7000,"&lt;"&amp;Parámetros!$B$4)</f>
        <v>32.39</v>
      </c>
      <c r="N144" s="7" t="str">
        <f aca="false">IF(H144=0,"Sin compras",IF(H144=1,"Una sola compra",IF(I144&gt;Parámetros!$B$5,"Perdido","Activo")))</f>
        <v>Una sola compra</v>
      </c>
      <c r="O144" s="21" t="str">
        <f aca="false">IF(N144&lt;&gt;"Activo","",1/(1+EXP(-(Parámetros!$B$10+Parámetros!$B$11*I144+Parámetros!$B$12*J144))))</f>
        <v/>
      </c>
      <c r="P144" s="7" t="str">
        <f aca="false">IF(O144="","",IF(O144&gt;=Parámetros!$B$7,"Alto",IF(O144&gt;=Parámetros!$B$8,"Medio","Bajo")))</f>
        <v/>
      </c>
      <c r="Q144" s="7" t="str">
        <f aca="false">IF(AND(N144="Activo",L144&lt;&gt;""),IF(L144&gt;Parámetros!$B$6,"Se está retrasando",""),"")</f>
        <v/>
      </c>
    </row>
    <row r="145" customFormat="false" ht="15" hidden="false" customHeight="false" outlineLevel="0" collapsed="false">
      <c r="A145" s="13" t="s">
        <v>3466</v>
      </c>
      <c r="B145" s="13" t="s">
        <v>8995</v>
      </c>
      <c r="C145" s="13" t="s">
        <v>8990</v>
      </c>
      <c r="D145" s="13" t="s">
        <v>8994</v>
      </c>
      <c r="E145" s="13" t="s">
        <v>8988</v>
      </c>
      <c r="F145" s="16" t="n">
        <f aca="false">_xlfn.MINIFS(Pedidos!$C$2:$C$7000,Pedidos!$B$2:$B$7000,A145,Pedidos!$C$2:$C$7000,"&lt;"&amp;Parámetros!$B$4)</f>
        <v>45866</v>
      </c>
      <c r="G145" s="16" t="n">
        <f aca="false">_xlfn.MAXIFS(Pedidos!$C$2:$C$7000,Pedidos!$B$2:$B$7000,A145,Pedidos!$C$2:$C$7000,"&lt;"&amp;Parámetros!$B$4)</f>
        <v>45866</v>
      </c>
      <c r="H145" s="17" t="n">
        <f aca="false">COUNTIFS(Pedidos!$B$2:$B$7000,A145,Pedidos!$C$2:$C$7000,"&lt;"&amp;Parámetros!$B$4)</f>
        <v>1</v>
      </c>
      <c r="I145" s="7" t="n">
        <f aca="false">IF(H145=0,"",Parámetros!$B$4-G145)</f>
        <v>430</v>
      </c>
      <c r="J145" s="17" t="n">
        <f aca="false">COUNTIFS(Pedidos!$B$2:$B$7000,A145,Pedidos!$C$2:$C$7000,"&gt;="&amp;(Parámetros!$B$4-180),Pedidos!$C$2:$C$7000,"&lt;"&amp;Parámetros!$B$4)</f>
        <v>0</v>
      </c>
      <c r="K145" s="18" t="str">
        <f aca="false">IF(H145&lt;2,"",(G145-F145)/(H145-1))</f>
        <v/>
      </c>
      <c r="L145" s="19" t="str">
        <f aca="false">IF(OR(K145="",K145=0),"",I145/K145)</f>
        <v/>
      </c>
      <c r="M145" s="20" t="n">
        <f aca="false">SUMIFS(Pedidos!$D$2:$D$7000,Pedidos!$B$2:$B$7000,A145,Pedidos!$C$2:$C$7000,"&gt;="&amp;(Parámetros!$B$4-365),Pedidos!$C$2:$C$7000,"&lt;"&amp;Parámetros!$B$4)</f>
        <v>0</v>
      </c>
      <c r="N145" s="7" t="str">
        <f aca="false">IF(H145=0,"Sin compras",IF(H145=1,"Una sola compra",IF(I145&gt;Parámetros!$B$5,"Perdido","Activo")))</f>
        <v>Una sola compra</v>
      </c>
      <c r="O145" s="21" t="str">
        <f aca="false">IF(N145&lt;&gt;"Activo","",1/(1+EXP(-(Parámetros!$B$10+Parámetros!$B$11*I145+Parámetros!$B$12*J145))))</f>
        <v/>
      </c>
      <c r="P145" s="7" t="str">
        <f aca="false">IF(O145="","",IF(O145&gt;=Parámetros!$B$7,"Alto",IF(O145&gt;=Parámetros!$B$8,"Medio","Bajo")))</f>
        <v/>
      </c>
      <c r="Q145" s="7" t="str">
        <f aca="false">IF(AND(N145="Activo",L145&lt;&gt;""),IF(L145&gt;Parámetros!$B$6,"Se está retrasando",""),"")</f>
        <v/>
      </c>
    </row>
    <row r="146" customFormat="false" ht="15" hidden="false" customHeight="false" outlineLevel="0" collapsed="false">
      <c r="A146" s="13" t="s">
        <v>3445</v>
      </c>
      <c r="B146" s="13" t="s">
        <v>8996</v>
      </c>
      <c r="C146" s="13" t="s">
        <v>8990</v>
      </c>
      <c r="D146" s="13" t="s">
        <v>8999</v>
      </c>
      <c r="E146" s="13" t="s">
        <v>8988</v>
      </c>
      <c r="F146" s="16" t="n">
        <f aca="false">_xlfn.MINIFS(Pedidos!$C$2:$C$7000,Pedidos!$B$2:$B$7000,A146,Pedidos!$C$2:$C$7000,"&lt;"&amp;Parámetros!$B$4)</f>
        <v>45865</v>
      </c>
      <c r="G146" s="16" t="n">
        <f aca="false">_xlfn.MAXIFS(Pedidos!$C$2:$C$7000,Pedidos!$B$2:$B$7000,A146,Pedidos!$C$2:$C$7000,"&lt;"&amp;Parámetros!$B$4)</f>
        <v>46289</v>
      </c>
      <c r="H146" s="17" t="n">
        <f aca="false">COUNTIFS(Pedidos!$B$2:$B$7000,A146,Pedidos!$C$2:$C$7000,"&lt;"&amp;Parámetros!$B$4)</f>
        <v>11</v>
      </c>
      <c r="I146" s="7" t="n">
        <f aca="false">IF(H146=0,"",Parámetros!$B$4-G146)</f>
        <v>7</v>
      </c>
      <c r="J146" s="17" t="n">
        <f aca="false">COUNTIFS(Pedidos!$B$2:$B$7000,A146,Pedidos!$C$2:$C$7000,"&gt;="&amp;(Parámetros!$B$4-180),Pedidos!$C$2:$C$7000,"&lt;"&amp;Parámetros!$B$4)</f>
        <v>5</v>
      </c>
      <c r="K146" s="18" t="n">
        <f aca="false">IF(H146&lt;2,"",(G146-F146)/(H146-1))</f>
        <v>42.4</v>
      </c>
      <c r="L146" s="19" t="n">
        <f aca="false">IF(OR(K146="",K146=0),"",I146/K146)</f>
        <v>0.165094339622642</v>
      </c>
      <c r="M146" s="20" t="n">
        <f aca="false">SUMIFS(Pedidos!$D$2:$D$7000,Pedidos!$B$2:$B$7000,A146,Pedidos!$C$2:$C$7000,"&gt;="&amp;(Parámetros!$B$4-365),Pedidos!$C$2:$C$7000,"&lt;"&amp;Parámetros!$B$4)</f>
        <v>370.64</v>
      </c>
      <c r="N146" s="7" t="str">
        <f aca="false">IF(H146=0,"Sin compras",IF(H146=1,"Una sola compra",IF(I146&gt;Parámetros!$B$5,"Perdido","Activo")))</f>
        <v>Activo</v>
      </c>
      <c r="O146" s="21" t="n">
        <f aca="false">IF(N146&lt;&gt;"Activo","",1/(1+EXP(-(Parámetros!$B$10+Parámetros!$B$11*I146+Parámetros!$B$12*J146))))</f>
        <v>0.0239417142493297</v>
      </c>
      <c r="P146" s="7" t="str">
        <f aca="false">IF(O146="","",IF(O146&gt;=Parámetros!$B$7,"Alto",IF(O146&gt;=Parámetros!$B$8,"Medio","Bajo")))</f>
        <v>Bajo</v>
      </c>
      <c r="Q146" s="7" t="str">
        <f aca="false">IF(AND(N146="Activo",L146&lt;&gt;""),IF(L146&gt;Parámetros!$B$6,"Se está retrasando",""),"")</f>
        <v/>
      </c>
    </row>
    <row r="147" customFormat="false" ht="15" hidden="false" customHeight="false" outlineLevel="0" collapsed="false">
      <c r="A147" s="13" t="s">
        <v>6825</v>
      </c>
      <c r="B147" s="13" t="s">
        <v>8981</v>
      </c>
      <c r="C147" s="13" t="s">
        <v>8986</v>
      </c>
      <c r="D147" s="13" t="s">
        <v>8991</v>
      </c>
      <c r="E147" s="13" t="s">
        <v>8984</v>
      </c>
      <c r="F147" s="16" t="n">
        <f aca="false">_xlfn.MINIFS(Pedidos!$C$2:$C$7000,Pedidos!$B$2:$B$7000,A147,Pedidos!$C$2:$C$7000,"&lt;"&amp;Parámetros!$B$4)</f>
        <v>46119</v>
      </c>
      <c r="G147" s="16" t="n">
        <f aca="false">_xlfn.MAXIFS(Pedidos!$C$2:$C$7000,Pedidos!$B$2:$B$7000,A147,Pedidos!$C$2:$C$7000,"&lt;"&amp;Parámetros!$B$4)</f>
        <v>46119</v>
      </c>
      <c r="H147" s="17" t="n">
        <f aca="false">COUNTIFS(Pedidos!$B$2:$B$7000,A147,Pedidos!$C$2:$C$7000,"&lt;"&amp;Parámetros!$B$4)</f>
        <v>1</v>
      </c>
      <c r="I147" s="7" t="n">
        <f aca="false">IF(H147=0,"",Parámetros!$B$4-G147)</f>
        <v>177</v>
      </c>
      <c r="J147" s="17" t="n">
        <f aca="false">COUNTIFS(Pedidos!$B$2:$B$7000,A147,Pedidos!$C$2:$C$7000,"&gt;="&amp;(Parámetros!$B$4-180),Pedidos!$C$2:$C$7000,"&lt;"&amp;Parámetros!$B$4)</f>
        <v>1</v>
      </c>
      <c r="K147" s="18" t="str">
        <f aca="false">IF(H147&lt;2,"",(G147-F147)/(H147-1))</f>
        <v/>
      </c>
      <c r="L147" s="19" t="str">
        <f aca="false">IF(OR(K147="",K147=0),"",I147/K147)</f>
        <v/>
      </c>
      <c r="M147" s="20" t="n">
        <f aca="false">SUMIFS(Pedidos!$D$2:$D$7000,Pedidos!$B$2:$B$7000,A147,Pedidos!$C$2:$C$7000,"&gt;="&amp;(Parámetros!$B$4-365),Pedidos!$C$2:$C$7000,"&lt;"&amp;Parámetros!$B$4)</f>
        <v>32.42</v>
      </c>
      <c r="N147" s="7" t="str">
        <f aca="false">IF(H147=0,"Sin compras",IF(H147=1,"Una sola compra",IF(I147&gt;Parámetros!$B$5,"Perdido","Activo")))</f>
        <v>Una sola compra</v>
      </c>
      <c r="O147" s="21" t="str">
        <f aca="false">IF(N147&lt;&gt;"Activo","",1/(1+EXP(-(Parámetros!$B$10+Parámetros!$B$11*I147+Parámetros!$B$12*J147))))</f>
        <v/>
      </c>
      <c r="P147" s="7" t="str">
        <f aca="false">IF(O147="","",IF(O147&gt;=Parámetros!$B$7,"Alto",IF(O147&gt;=Parámetros!$B$8,"Medio","Bajo")))</f>
        <v/>
      </c>
      <c r="Q147" s="7" t="str">
        <f aca="false">IF(AND(N147="Activo",L147&lt;&gt;""),IF(L147&gt;Parámetros!$B$6,"Se está retrasando",""),"")</f>
        <v/>
      </c>
    </row>
    <row r="148" customFormat="false" ht="15" hidden="false" customHeight="false" outlineLevel="0" collapsed="false">
      <c r="A148" s="13" t="s">
        <v>3550</v>
      </c>
      <c r="B148" s="13" t="s">
        <v>8996</v>
      </c>
      <c r="C148" s="13" t="s">
        <v>8993</v>
      </c>
      <c r="D148" s="13" t="s">
        <v>8994</v>
      </c>
      <c r="E148" s="13" t="s">
        <v>8988</v>
      </c>
      <c r="F148" s="16" t="n">
        <f aca="false">_xlfn.MINIFS(Pedidos!$C$2:$C$7000,Pedidos!$B$2:$B$7000,A148,Pedidos!$C$2:$C$7000,"&lt;"&amp;Parámetros!$B$4)</f>
        <v>45871</v>
      </c>
      <c r="G148" s="16" t="n">
        <f aca="false">_xlfn.MAXIFS(Pedidos!$C$2:$C$7000,Pedidos!$B$2:$B$7000,A148,Pedidos!$C$2:$C$7000,"&lt;"&amp;Parámetros!$B$4)</f>
        <v>45871</v>
      </c>
      <c r="H148" s="17" t="n">
        <f aca="false">COUNTIFS(Pedidos!$B$2:$B$7000,A148,Pedidos!$C$2:$C$7000,"&lt;"&amp;Parámetros!$B$4)</f>
        <v>1</v>
      </c>
      <c r="I148" s="7" t="n">
        <f aca="false">IF(H148=0,"",Parámetros!$B$4-G148)</f>
        <v>425</v>
      </c>
      <c r="J148" s="17" t="n">
        <f aca="false">COUNTIFS(Pedidos!$B$2:$B$7000,A148,Pedidos!$C$2:$C$7000,"&gt;="&amp;(Parámetros!$B$4-180),Pedidos!$C$2:$C$7000,"&lt;"&amp;Parámetros!$B$4)</f>
        <v>0</v>
      </c>
      <c r="K148" s="18" t="str">
        <f aca="false">IF(H148&lt;2,"",(G148-F148)/(H148-1))</f>
        <v/>
      </c>
      <c r="L148" s="19" t="str">
        <f aca="false">IF(OR(K148="",K148=0),"",I148/K148)</f>
        <v/>
      </c>
      <c r="M148" s="20" t="n">
        <f aca="false">SUMIFS(Pedidos!$D$2:$D$7000,Pedidos!$B$2:$B$7000,A148,Pedidos!$C$2:$C$7000,"&gt;="&amp;(Parámetros!$B$4-365),Pedidos!$C$2:$C$7000,"&lt;"&amp;Parámetros!$B$4)</f>
        <v>0</v>
      </c>
      <c r="N148" s="7" t="str">
        <f aca="false">IF(H148=0,"Sin compras",IF(H148=1,"Una sola compra",IF(I148&gt;Parámetros!$B$5,"Perdido","Activo")))</f>
        <v>Una sola compra</v>
      </c>
      <c r="O148" s="21" t="str">
        <f aca="false">IF(N148&lt;&gt;"Activo","",1/(1+EXP(-(Parámetros!$B$10+Parámetros!$B$11*I148+Parámetros!$B$12*J148))))</f>
        <v/>
      </c>
      <c r="P148" s="7" t="str">
        <f aca="false">IF(O148="","",IF(O148&gt;=Parámetros!$B$7,"Alto",IF(O148&gt;=Parámetros!$B$8,"Medio","Bajo")))</f>
        <v/>
      </c>
      <c r="Q148" s="7" t="str">
        <f aca="false">IF(AND(N148="Activo",L148&lt;&gt;""),IF(L148&gt;Parámetros!$B$6,"Se está retrasando",""),"")</f>
        <v/>
      </c>
    </row>
    <row r="149" customFormat="false" ht="15" hidden="false" customHeight="false" outlineLevel="0" collapsed="false">
      <c r="A149" s="13" t="s">
        <v>2095</v>
      </c>
      <c r="B149" s="13" t="s">
        <v>8996</v>
      </c>
      <c r="C149" s="13" t="s">
        <v>8982</v>
      </c>
      <c r="D149" s="13" t="s">
        <v>8994</v>
      </c>
      <c r="E149" s="13" t="s">
        <v>8988</v>
      </c>
      <c r="F149" s="16" t="n">
        <f aca="false">_xlfn.MINIFS(Pedidos!$C$2:$C$7000,Pedidos!$B$2:$B$7000,A149,Pedidos!$C$2:$C$7000,"&lt;"&amp;Parámetros!$B$4)</f>
        <v>45763</v>
      </c>
      <c r="G149" s="16" t="n">
        <f aca="false">_xlfn.MAXIFS(Pedidos!$C$2:$C$7000,Pedidos!$B$2:$B$7000,A149,Pedidos!$C$2:$C$7000,"&lt;"&amp;Parámetros!$B$4)</f>
        <v>45763</v>
      </c>
      <c r="H149" s="17" t="n">
        <f aca="false">COUNTIFS(Pedidos!$B$2:$B$7000,A149,Pedidos!$C$2:$C$7000,"&lt;"&amp;Parámetros!$B$4)</f>
        <v>1</v>
      </c>
      <c r="I149" s="7" t="n">
        <f aca="false">IF(H149=0,"",Parámetros!$B$4-G149)</f>
        <v>533</v>
      </c>
      <c r="J149" s="17" t="n">
        <f aca="false">COUNTIFS(Pedidos!$B$2:$B$7000,A149,Pedidos!$C$2:$C$7000,"&gt;="&amp;(Parámetros!$B$4-180),Pedidos!$C$2:$C$7000,"&lt;"&amp;Parámetros!$B$4)</f>
        <v>0</v>
      </c>
      <c r="K149" s="18" t="str">
        <f aca="false">IF(H149&lt;2,"",(G149-F149)/(H149-1))</f>
        <v/>
      </c>
      <c r="L149" s="19" t="str">
        <f aca="false">IF(OR(K149="",K149=0),"",I149/K149)</f>
        <v/>
      </c>
      <c r="M149" s="20" t="n">
        <f aca="false">SUMIFS(Pedidos!$D$2:$D$7000,Pedidos!$B$2:$B$7000,A149,Pedidos!$C$2:$C$7000,"&gt;="&amp;(Parámetros!$B$4-365),Pedidos!$C$2:$C$7000,"&lt;"&amp;Parámetros!$B$4)</f>
        <v>0</v>
      </c>
      <c r="N149" s="7" t="str">
        <f aca="false">IF(H149=0,"Sin compras",IF(H149=1,"Una sola compra",IF(I149&gt;Parámetros!$B$5,"Perdido","Activo")))</f>
        <v>Una sola compra</v>
      </c>
      <c r="O149" s="21" t="str">
        <f aca="false">IF(N149&lt;&gt;"Activo","",1/(1+EXP(-(Parámetros!$B$10+Parámetros!$B$11*I149+Parámetros!$B$12*J149))))</f>
        <v/>
      </c>
      <c r="P149" s="7" t="str">
        <f aca="false">IF(O149="","",IF(O149&gt;=Parámetros!$B$7,"Alto",IF(O149&gt;=Parámetros!$B$8,"Medio","Bajo")))</f>
        <v/>
      </c>
      <c r="Q149" s="7" t="str">
        <f aca="false">IF(AND(N149="Activo",L149&lt;&gt;""),IF(L149&gt;Parámetros!$B$6,"Se está retrasando",""),"")</f>
        <v/>
      </c>
    </row>
    <row r="150" customFormat="false" ht="15" hidden="false" customHeight="false" outlineLevel="0" collapsed="false">
      <c r="A150" s="13" t="s">
        <v>1588</v>
      </c>
      <c r="B150" s="13" t="s">
        <v>8981</v>
      </c>
      <c r="C150" s="13" t="s">
        <v>8982</v>
      </c>
      <c r="D150" s="13" t="s">
        <v>8994</v>
      </c>
      <c r="E150" s="13" t="s">
        <v>8988</v>
      </c>
      <c r="F150" s="16" t="n">
        <f aca="false">_xlfn.MINIFS(Pedidos!$C$2:$C$7000,Pedidos!$B$2:$B$7000,A150,Pedidos!$C$2:$C$7000,"&lt;"&amp;Parámetros!$B$4)</f>
        <v>45724</v>
      </c>
      <c r="G150" s="16" t="n">
        <f aca="false">_xlfn.MAXIFS(Pedidos!$C$2:$C$7000,Pedidos!$B$2:$B$7000,A150,Pedidos!$C$2:$C$7000,"&lt;"&amp;Parámetros!$B$4)</f>
        <v>45724</v>
      </c>
      <c r="H150" s="17" t="n">
        <f aca="false">COUNTIFS(Pedidos!$B$2:$B$7000,A150,Pedidos!$C$2:$C$7000,"&lt;"&amp;Parámetros!$B$4)</f>
        <v>1</v>
      </c>
      <c r="I150" s="7" t="n">
        <f aca="false">IF(H150=0,"",Parámetros!$B$4-G150)</f>
        <v>572</v>
      </c>
      <c r="J150" s="17" t="n">
        <f aca="false">COUNTIFS(Pedidos!$B$2:$B$7000,A150,Pedidos!$C$2:$C$7000,"&gt;="&amp;(Parámetros!$B$4-180),Pedidos!$C$2:$C$7000,"&lt;"&amp;Parámetros!$B$4)</f>
        <v>0</v>
      </c>
      <c r="K150" s="18" t="str">
        <f aca="false">IF(H150&lt;2,"",(G150-F150)/(H150-1))</f>
        <v/>
      </c>
      <c r="L150" s="19" t="str">
        <f aca="false">IF(OR(K150="",K150=0),"",I150/K150)</f>
        <v/>
      </c>
      <c r="M150" s="20" t="n">
        <f aca="false">SUMIFS(Pedidos!$D$2:$D$7000,Pedidos!$B$2:$B$7000,A150,Pedidos!$C$2:$C$7000,"&gt;="&amp;(Parámetros!$B$4-365),Pedidos!$C$2:$C$7000,"&lt;"&amp;Parámetros!$B$4)</f>
        <v>0</v>
      </c>
      <c r="N150" s="7" t="str">
        <f aca="false">IF(H150=0,"Sin compras",IF(H150=1,"Una sola compra",IF(I150&gt;Parámetros!$B$5,"Perdido","Activo")))</f>
        <v>Una sola compra</v>
      </c>
      <c r="O150" s="21" t="str">
        <f aca="false">IF(N150&lt;&gt;"Activo","",1/(1+EXP(-(Parámetros!$B$10+Parámetros!$B$11*I150+Parámetros!$B$12*J150))))</f>
        <v/>
      </c>
      <c r="P150" s="7" t="str">
        <f aca="false">IF(O150="","",IF(O150&gt;=Parámetros!$B$7,"Alto",IF(O150&gt;=Parámetros!$B$8,"Medio","Bajo")))</f>
        <v/>
      </c>
      <c r="Q150" s="7" t="str">
        <f aca="false">IF(AND(N150="Activo",L150&lt;&gt;""),IF(L150&gt;Parámetros!$B$6,"Se está retrasando",""),"")</f>
        <v/>
      </c>
    </row>
    <row r="151" customFormat="false" ht="15" hidden="false" customHeight="false" outlineLevel="0" collapsed="false">
      <c r="A151" s="13" t="s">
        <v>506</v>
      </c>
      <c r="B151" s="13" t="s">
        <v>8992</v>
      </c>
      <c r="C151" s="13" t="s">
        <v>8986</v>
      </c>
      <c r="D151" s="13" t="s">
        <v>8994</v>
      </c>
      <c r="E151" s="13" t="s">
        <v>8988</v>
      </c>
      <c r="F151" s="16" t="n">
        <f aca="false">_xlfn.MINIFS(Pedidos!$C$2:$C$7000,Pedidos!$B$2:$B$7000,A151,Pedidos!$C$2:$C$7000,"&lt;"&amp;Parámetros!$B$4)</f>
        <v>45626</v>
      </c>
      <c r="G151" s="16" t="n">
        <f aca="false">_xlfn.MAXIFS(Pedidos!$C$2:$C$7000,Pedidos!$B$2:$B$7000,A151,Pedidos!$C$2:$C$7000,"&lt;"&amp;Parámetros!$B$4)</f>
        <v>45626</v>
      </c>
      <c r="H151" s="17" t="n">
        <f aca="false">COUNTIFS(Pedidos!$B$2:$B$7000,A151,Pedidos!$C$2:$C$7000,"&lt;"&amp;Parámetros!$B$4)</f>
        <v>1</v>
      </c>
      <c r="I151" s="7" t="n">
        <f aca="false">IF(H151=0,"",Parámetros!$B$4-G151)</f>
        <v>670</v>
      </c>
      <c r="J151" s="17" t="n">
        <f aca="false">COUNTIFS(Pedidos!$B$2:$B$7000,A151,Pedidos!$C$2:$C$7000,"&gt;="&amp;(Parámetros!$B$4-180),Pedidos!$C$2:$C$7000,"&lt;"&amp;Parámetros!$B$4)</f>
        <v>0</v>
      </c>
      <c r="K151" s="18" t="str">
        <f aca="false">IF(H151&lt;2,"",(G151-F151)/(H151-1))</f>
        <v/>
      </c>
      <c r="L151" s="19" t="str">
        <f aca="false">IF(OR(K151="",K151=0),"",I151/K151)</f>
        <v/>
      </c>
      <c r="M151" s="20" t="n">
        <f aca="false">SUMIFS(Pedidos!$D$2:$D$7000,Pedidos!$B$2:$B$7000,A151,Pedidos!$C$2:$C$7000,"&gt;="&amp;(Parámetros!$B$4-365),Pedidos!$C$2:$C$7000,"&lt;"&amp;Parámetros!$B$4)</f>
        <v>0</v>
      </c>
      <c r="N151" s="7" t="str">
        <f aca="false">IF(H151=0,"Sin compras",IF(H151=1,"Una sola compra",IF(I151&gt;Parámetros!$B$5,"Perdido","Activo")))</f>
        <v>Una sola compra</v>
      </c>
      <c r="O151" s="21" t="str">
        <f aca="false">IF(N151&lt;&gt;"Activo","",1/(1+EXP(-(Parámetros!$B$10+Parámetros!$B$11*I151+Parámetros!$B$12*J151))))</f>
        <v/>
      </c>
      <c r="P151" s="7" t="str">
        <f aca="false">IF(O151="","",IF(O151&gt;=Parámetros!$B$7,"Alto",IF(O151&gt;=Parámetros!$B$8,"Medio","Bajo")))</f>
        <v/>
      </c>
      <c r="Q151" s="7" t="str">
        <f aca="false">IF(AND(N151="Activo",L151&lt;&gt;""),IF(L151&gt;Parámetros!$B$6,"Se está retrasando",""),"")</f>
        <v/>
      </c>
    </row>
    <row r="152" customFormat="false" ht="15" hidden="false" customHeight="false" outlineLevel="0" collapsed="false">
      <c r="A152" s="13" t="s">
        <v>1741</v>
      </c>
      <c r="B152" s="13" t="s">
        <v>8989</v>
      </c>
      <c r="C152" s="13" t="s">
        <v>8982</v>
      </c>
      <c r="D152" s="13" t="s">
        <v>8997</v>
      </c>
      <c r="E152" s="13" t="s">
        <v>8988</v>
      </c>
      <c r="F152" s="16" t="n">
        <f aca="false">_xlfn.MINIFS(Pedidos!$C$2:$C$7000,Pedidos!$B$2:$B$7000,A152,Pedidos!$C$2:$C$7000,"&lt;"&amp;Parámetros!$B$4)</f>
        <v>45735</v>
      </c>
      <c r="G152" s="16" t="n">
        <f aca="false">_xlfn.MAXIFS(Pedidos!$C$2:$C$7000,Pedidos!$B$2:$B$7000,A152,Pedidos!$C$2:$C$7000,"&lt;"&amp;Parámetros!$B$4)</f>
        <v>45960</v>
      </c>
      <c r="H152" s="17" t="n">
        <f aca="false">COUNTIFS(Pedidos!$B$2:$B$7000,A152,Pedidos!$C$2:$C$7000,"&lt;"&amp;Parámetros!$B$4)</f>
        <v>4</v>
      </c>
      <c r="I152" s="7" t="n">
        <f aca="false">IF(H152=0,"",Parámetros!$B$4-G152)</f>
        <v>336</v>
      </c>
      <c r="J152" s="17" t="n">
        <f aca="false">COUNTIFS(Pedidos!$B$2:$B$7000,A152,Pedidos!$C$2:$C$7000,"&gt;="&amp;(Parámetros!$B$4-180),Pedidos!$C$2:$C$7000,"&lt;"&amp;Parámetros!$B$4)</f>
        <v>0</v>
      </c>
      <c r="K152" s="18" t="n">
        <f aca="false">IF(H152&lt;2,"",(G152-F152)/(H152-1))</f>
        <v>75</v>
      </c>
      <c r="L152" s="19" t="n">
        <f aca="false">IF(OR(K152="",K152=0),"",I152/K152)</f>
        <v>4.48</v>
      </c>
      <c r="M152" s="20" t="n">
        <f aca="false">SUMIFS(Pedidos!$D$2:$D$7000,Pedidos!$B$2:$B$7000,A152,Pedidos!$C$2:$C$7000,"&gt;="&amp;(Parámetros!$B$4-365),Pedidos!$C$2:$C$7000,"&lt;"&amp;Parámetros!$B$4)</f>
        <v>50.31</v>
      </c>
      <c r="N152" s="7" t="str">
        <f aca="false">IF(H152=0,"Sin compras",IF(H152=1,"Una sola compra",IF(I152&gt;Parámetros!$B$5,"Perdido","Activo")))</f>
        <v>Perdido</v>
      </c>
      <c r="O152" s="21" t="str">
        <f aca="false">IF(N152&lt;&gt;"Activo","",1/(1+EXP(-(Parámetros!$B$10+Parámetros!$B$11*I152+Parámetros!$B$12*J152))))</f>
        <v/>
      </c>
      <c r="P152" s="7" t="str">
        <f aca="false">IF(O152="","",IF(O152&gt;=Parámetros!$B$7,"Alto",IF(O152&gt;=Parámetros!$B$8,"Medio","Bajo")))</f>
        <v/>
      </c>
      <c r="Q152" s="7" t="str">
        <f aca="false">IF(AND(N152="Activo",L152&lt;&gt;""),IF(L152&gt;Parámetros!$B$6,"Se está retrasando",""),"")</f>
        <v/>
      </c>
    </row>
    <row r="153" customFormat="false" ht="15" hidden="false" customHeight="false" outlineLevel="0" collapsed="false">
      <c r="A153" s="13" t="s">
        <v>56</v>
      </c>
      <c r="B153" s="13" t="s">
        <v>8995</v>
      </c>
      <c r="C153" s="13" t="s">
        <v>8990</v>
      </c>
      <c r="D153" s="13" t="s">
        <v>8994</v>
      </c>
      <c r="E153" s="13" t="s">
        <v>8988</v>
      </c>
      <c r="F153" s="16" t="n">
        <f aca="false">_xlfn.MINIFS(Pedidos!$C$2:$C$7000,Pedidos!$B$2:$B$7000,A153,Pedidos!$C$2:$C$7000,"&lt;"&amp;Parámetros!$B$4)</f>
        <v>45570</v>
      </c>
      <c r="G153" s="16" t="n">
        <f aca="false">_xlfn.MAXIFS(Pedidos!$C$2:$C$7000,Pedidos!$B$2:$B$7000,A153,Pedidos!$C$2:$C$7000,"&lt;"&amp;Parámetros!$B$4)</f>
        <v>45570</v>
      </c>
      <c r="H153" s="17" t="n">
        <f aca="false">COUNTIFS(Pedidos!$B$2:$B$7000,A153,Pedidos!$C$2:$C$7000,"&lt;"&amp;Parámetros!$B$4)</f>
        <v>1</v>
      </c>
      <c r="I153" s="7" t="n">
        <f aca="false">IF(H153=0,"",Parámetros!$B$4-G153)</f>
        <v>726</v>
      </c>
      <c r="J153" s="17" t="n">
        <f aca="false">COUNTIFS(Pedidos!$B$2:$B$7000,A153,Pedidos!$C$2:$C$7000,"&gt;="&amp;(Parámetros!$B$4-180),Pedidos!$C$2:$C$7000,"&lt;"&amp;Parámetros!$B$4)</f>
        <v>0</v>
      </c>
      <c r="K153" s="18" t="str">
        <f aca="false">IF(H153&lt;2,"",(G153-F153)/(H153-1))</f>
        <v/>
      </c>
      <c r="L153" s="19" t="str">
        <f aca="false">IF(OR(K153="",K153=0),"",I153/K153)</f>
        <v/>
      </c>
      <c r="M153" s="20" t="n">
        <f aca="false">SUMIFS(Pedidos!$D$2:$D$7000,Pedidos!$B$2:$B$7000,A153,Pedidos!$C$2:$C$7000,"&gt;="&amp;(Parámetros!$B$4-365),Pedidos!$C$2:$C$7000,"&lt;"&amp;Parámetros!$B$4)</f>
        <v>0</v>
      </c>
      <c r="N153" s="7" t="str">
        <f aca="false">IF(H153=0,"Sin compras",IF(H153=1,"Una sola compra",IF(I153&gt;Parámetros!$B$5,"Perdido","Activo")))</f>
        <v>Una sola compra</v>
      </c>
      <c r="O153" s="21" t="str">
        <f aca="false">IF(N153&lt;&gt;"Activo","",1/(1+EXP(-(Parámetros!$B$10+Parámetros!$B$11*I153+Parámetros!$B$12*J153))))</f>
        <v/>
      </c>
      <c r="P153" s="7" t="str">
        <f aca="false">IF(O153="","",IF(O153&gt;=Parámetros!$B$7,"Alto",IF(O153&gt;=Parámetros!$B$8,"Medio","Bajo")))</f>
        <v/>
      </c>
      <c r="Q153" s="7" t="str">
        <f aca="false">IF(AND(N153="Activo",L153&lt;&gt;""),IF(L153&gt;Parámetros!$B$6,"Se está retrasando",""),"")</f>
        <v/>
      </c>
    </row>
    <row r="154" customFormat="false" ht="15" hidden="false" customHeight="false" outlineLevel="0" collapsed="false">
      <c r="A154" s="13" t="s">
        <v>136</v>
      </c>
      <c r="B154" s="13" t="s">
        <v>8981</v>
      </c>
      <c r="C154" s="13" t="s">
        <v>8990</v>
      </c>
      <c r="D154" s="13" t="s">
        <v>8994</v>
      </c>
      <c r="E154" s="13" t="s">
        <v>8988</v>
      </c>
      <c r="F154" s="16" t="n">
        <f aca="false">_xlfn.MINIFS(Pedidos!$C$2:$C$7000,Pedidos!$B$2:$B$7000,A154,Pedidos!$C$2:$C$7000,"&lt;"&amp;Parámetros!$B$4)</f>
        <v>45579</v>
      </c>
      <c r="G154" s="16" t="n">
        <f aca="false">_xlfn.MAXIFS(Pedidos!$C$2:$C$7000,Pedidos!$B$2:$B$7000,A154,Pedidos!$C$2:$C$7000,"&lt;"&amp;Parámetros!$B$4)</f>
        <v>45764</v>
      </c>
      <c r="H154" s="17" t="n">
        <f aca="false">COUNTIFS(Pedidos!$B$2:$B$7000,A154,Pedidos!$C$2:$C$7000,"&lt;"&amp;Parámetros!$B$4)</f>
        <v>2</v>
      </c>
      <c r="I154" s="7" t="n">
        <f aca="false">IF(H154=0,"",Parámetros!$B$4-G154)</f>
        <v>532</v>
      </c>
      <c r="J154" s="17" t="n">
        <f aca="false">COUNTIFS(Pedidos!$B$2:$B$7000,A154,Pedidos!$C$2:$C$7000,"&gt;="&amp;(Parámetros!$B$4-180),Pedidos!$C$2:$C$7000,"&lt;"&amp;Parámetros!$B$4)</f>
        <v>0</v>
      </c>
      <c r="K154" s="18" t="n">
        <f aca="false">IF(H154&lt;2,"",(G154-F154)/(H154-1))</f>
        <v>185</v>
      </c>
      <c r="L154" s="19" t="n">
        <f aca="false">IF(OR(K154="",K154=0),"",I154/K154)</f>
        <v>2.87567567567568</v>
      </c>
      <c r="M154" s="20" t="n">
        <f aca="false">SUMIFS(Pedidos!$D$2:$D$7000,Pedidos!$B$2:$B$7000,A154,Pedidos!$C$2:$C$7000,"&gt;="&amp;(Parámetros!$B$4-365),Pedidos!$C$2:$C$7000,"&lt;"&amp;Parámetros!$B$4)</f>
        <v>0</v>
      </c>
      <c r="N154" s="7" t="str">
        <f aca="false">IF(H154=0,"Sin compras",IF(H154=1,"Una sola compra",IF(I154&gt;Parámetros!$B$5,"Perdido","Activo")))</f>
        <v>Perdido</v>
      </c>
      <c r="O154" s="21" t="str">
        <f aca="false">IF(N154&lt;&gt;"Activo","",1/(1+EXP(-(Parámetros!$B$10+Parámetros!$B$11*I154+Parámetros!$B$12*J154))))</f>
        <v/>
      </c>
      <c r="P154" s="7" t="str">
        <f aca="false">IF(O154="","",IF(O154&gt;=Parámetros!$B$7,"Alto",IF(O154&gt;=Parámetros!$B$8,"Medio","Bajo")))</f>
        <v/>
      </c>
      <c r="Q154" s="7" t="str">
        <f aca="false">IF(AND(N154="Activo",L154&lt;&gt;""),IF(L154&gt;Parámetros!$B$6,"Se está retrasando",""),"")</f>
        <v/>
      </c>
    </row>
    <row r="155" customFormat="false" ht="15" hidden="false" customHeight="false" outlineLevel="0" collapsed="false">
      <c r="A155" s="13" t="s">
        <v>1590</v>
      </c>
      <c r="B155" s="13" t="s">
        <v>8992</v>
      </c>
      <c r="C155" s="13" t="s">
        <v>8982</v>
      </c>
      <c r="D155" s="13" t="s">
        <v>8994</v>
      </c>
      <c r="E155" s="13" t="s">
        <v>8988</v>
      </c>
      <c r="F155" s="16" t="n">
        <f aca="false">_xlfn.MINIFS(Pedidos!$C$2:$C$7000,Pedidos!$B$2:$B$7000,A155,Pedidos!$C$2:$C$7000,"&lt;"&amp;Parámetros!$B$4)</f>
        <v>45724</v>
      </c>
      <c r="G155" s="16" t="n">
        <f aca="false">_xlfn.MAXIFS(Pedidos!$C$2:$C$7000,Pedidos!$B$2:$B$7000,A155,Pedidos!$C$2:$C$7000,"&lt;"&amp;Parámetros!$B$4)</f>
        <v>45724</v>
      </c>
      <c r="H155" s="17" t="n">
        <f aca="false">COUNTIFS(Pedidos!$B$2:$B$7000,A155,Pedidos!$C$2:$C$7000,"&lt;"&amp;Parámetros!$B$4)</f>
        <v>1</v>
      </c>
      <c r="I155" s="7" t="n">
        <f aca="false">IF(H155=0,"",Parámetros!$B$4-G155)</f>
        <v>572</v>
      </c>
      <c r="J155" s="17" t="n">
        <f aca="false">COUNTIFS(Pedidos!$B$2:$B$7000,A155,Pedidos!$C$2:$C$7000,"&gt;="&amp;(Parámetros!$B$4-180),Pedidos!$C$2:$C$7000,"&lt;"&amp;Parámetros!$B$4)</f>
        <v>0</v>
      </c>
      <c r="K155" s="18" t="str">
        <f aca="false">IF(H155&lt;2,"",(G155-F155)/(H155-1))</f>
        <v/>
      </c>
      <c r="L155" s="19" t="str">
        <f aca="false">IF(OR(K155="",K155=0),"",I155/K155)</f>
        <v/>
      </c>
      <c r="M155" s="20" t="n">
        <f aca="false">SUMIFS(Pedidos!$D$2:$D$7000,Pedidos!$B$2:$B$7000,A155,Pedidos!$C$2:$C$7000,"&gt;="&amp;(Parámetros!$B$4-365),Pedidos!$C$2:$C$7000,"&lt;"&amp;Parámetros!$B$4)</f>
        <v>0</v>
      </c>
      <c r="N155" s="7" t="str">
        <f aca="false">IF(H155=0,"Sin compras",IF(H155=1,"Una sola compra",IF(I155&gt;Parámetros!$B$5,"Perdido","Activo")))</f>
        <v>Una sola compra</v>
      </c>
      <c r="O155" s="21" t="str">
        <f aca="false">IF(N155&lt;&gt;"Activo","",1/(1+EXP(-(Parámetros!$B$10+Parámetros!$B$11*I155+Parámetros!$B$12*J155))))</f>
        <v/>
      </c>
      <c r="P155" s="7" t="str">
        <f aca="false">IF(O155="","",IF(O155&gt;=Parámetros!$B$7,"Alto",IF(O155&gt;=Parámetros!$B$8,"Medio","Bajo")))</f>
        <v/>
      </c>
      <c r="Q155" s="7" t="str">
        <f aca="false">IF(AND(N155="Activo",L155&lt;&gt;""),IF(L155&gt;Parámetros!$B$6,"Se está retrasando",""),"")</f>
        <v/>
      </c>
    </row>
    <row r="156" customFormat="false" ht="15" hidden="false" customHeight="false" outlineLevel="0" collapsed="false">
      <c r="A156" s="13" t="s">
        <v>456</v>
      </c>
      <c r="B156" s="13" t="s">
        <v>8995</v>
      </c>
      <c r="C156" s="13" t="s">
        <v>8990</v>
      </c>
      <c r="D156" s="13" t="s">
        <v>9006</v>
      </c>
      <c r="E156" s="13" t="s">
        <v>8988</v>
      </c>
      <c r="F156" s="16" t="n">
        <f aca="false">_xlfn.MINIFS(Pedidos!$C$2:$C$7000,Pedidos!$B$2:$B$7000,A156,Pedidos!$C$2:$C$7000,"&lt;"&amp;Parámetros!$B$4)</f>
        <v>45621</v>
      </c>
      <c r="G156" s="16" t="n">
        <f aca="false">_xlfn.MAXIFS(Pedidos!$C$2:$C$7000,Pedidos!$B$2:$B$7000,A156,Pedidos!$C$2:$C$7000,"&lt;"&amp;Parámetros!$B$4)</f>
        <v>45764</v>
      </c>
      <c r="H156" s="17" t="n">
        <f aca="false">COUNTIFS(Pedidos!$B$2:$B$7000,A156,Pedidos!$C$2:$C$7000,"&lt;"&amp;Parámetros!$B$4)</f>
        <v>3</v>
      </c>
      <c r="I156" s="7" t="n">
        <f aca="false">IF(H156=0,"",Parámetros!$B$4-G156)</f>
        <v>532</v>
      </c>
      <c r="J156" s="17" t="n">
        <f aca="false">COUNTIFS(Pedidos!$B$2:$B$7000,A156,Pedidos!$C$2:$C$7000,"&gt;="&amp;(Parámetros!$B$4-180),Pedidos!$C$2:$C$7000,"&lt;"&amp;Parámetros!$B$4)</f>
        <v>0</v>
      </c>
      <c r="K156" s="18" t="n">
        <f aca="false">IF(H156&lt;2,"",(G156-F156)/(H156-1))</f>
        <v>71.5</v>
      </c>
      <c r="L156" s="19" t="n">
        <f aca="false">IF(OR(K156="",K156=0),"",I156/K156)</f>
        <v>7.44055944055944</v>
      </c>
      <c r="M156" s="20" t="n">
        <f aca="false">SUMIFS(Pedidos!$D$2:$D$7000,Pedidos!$B$2:$B$7000,A156,Pedidos!$C$2:$C$7000,"&gt;="&amp;(Parámetros!$B$4-365),Pedidos!$C$2:$C$7000,"&lt;"&amp;Parámetros!$B$4)</f>
        <v>0</v>
      </c>
      <c r="N156" s="7" t="str">
        <f aca="false">IF(H156=0,"Sin compras",IF(H156=1,"Una sola compra",IF(I156&gt;Parámetros!$B$5,"Perdido","Activo")))</f>
        <v>Perdido</v>
      </c>
      <c r="O156" s="21" t="str">
        <f aca="false">IF(N156&lt;&gt;"Activo","",1/(1+EXP(-(Parámetros!$B$10+Parámetros!$B$11*I156+Parámetros!$B$12*J156))))</f>
        <v/>
      </c>
      <c r="P156" s="7" t="str">
        <f aca="false">IF(O156="","",IF(O156&gt;=Parámetros!$B$7,"Alto",IF(O156&gt;=Parámetros!$B$8,"Medio","Bajo")))</f>
        <v/>
      </c>
      <c r="Q156" s="7" t="str">
        <f aca="false">IF(AND(N156="Activo",L156&lt;&gt;""),IF(L156&gt;Parámetros!$B$6,"Se está retrasando",""),"")</f>
        <v/>
      </c>
    </row>
    <row r="157" customFormat="false" ht="15" hidden="false" customHeight="false" outlineLevel="0" collapsed="false">
      <c r="A157" s="13" t="s">
        <v>1418</v>
      </c>
      <c r="B157" s="13" t="s">
        <v>8992</v>
      </c>
      <c r="C157" s="13" t="s">
        <v>8986</v>
      </c>
      <c r="D157" s="13" t="s">
        <v>8994</v>
      </c>
      <c r="E157" s="13" t="s">
        <v>8984</v>
      </c>
      <c r="F157" s="16" t="n">
        <f aca="false">_xlfn.MINIFS(Pedidos!$C$2:$C$7000,Pedidos!$B$2:$B$7000,A157,Pedidos!$C$2:$C$7000,"&lt;"&amp;Parámetros!$B$4)</f>
        <v>45712</v>
      </c>
      <c r="G157" s="16" t="n">
        <f aca="false">_xlfn.MAXIFS(Pedidos!$C$2:$C$7000,Pedidos!$B$2:$B$7000,A157,Pedidos!$C$2:$C$7000,"&lt;"&amp;Parámetros!$B$4)</f>
        <v>45712</v>
      </c>
      <c r="H157" s="17" t="n">
        <f aca="false">COUNTIFS(Pedidos!$B$2:$B$7000,A157,Pedidos!$C$2:$C$7000,"&lt;"&amp;Parámetros!$B$4)</f>
        <v>1</v>
      </c>
      <c r="I157" s="7" t="n">
        <f aca="false">IF(H157=0,"",Parámetros!$B$4-G157)</f>
        <v>584</v>
      </c>
      <c r="J157" s="17" t="n">
        <f aca="false">COUNTIFS(Pedidos!$B$2:$B$7000,A157,Pedidos!$C$2:$C$7000,"&gt;="&amp;(Parámetros!$B$4-180),Pedidos!$C$2:$C$7000,"&lt;"&amp;Parámetros!$B$4)</f>
        <v>0</v>
      </c>
      <c r="K157" s="18" t="str">
        <f aca="false">IF(H157&lt;2,"",(G157-F157)/(H157-1))</f>
        <v/>
      </c>
      <c r="L157" s="19" t="str">
        <f aca="false">IF(OR(K157="",K157=0),"",I157/K157)</f>
        <v/>
      </c>
      <c r="M157" s="20" t="n">
        <f aca="false">SUMIFS(Pedidos!$D$2:$D$7000,Pedidos!$B$2:$B$7000,A157,Pedidos!$C$2:$C$7000,"&gt;="&amp;(Parámetros!$B$4-365),Pedidos!$C$2:$C$7000,"&lt;"&amp;Parámetros!$B$4)</f>
        <v>0</v>
      </c>
      <c r="N157" s="7" t="str">
        <f aca="false">IF(H157=0,"Sin compras",IF(H157=1,"Una sola compra",IF(I157&gt;Parámetros!$B$5,"Perdido","Activo")))</f>
        <v>Una sola compra</v>
      </c>
      <c r="O157" s="21" t="str">
        <f aca="false">IF(N157&lt;&gt;"Activo","",1/(1+EXP(-(Parámetros!$B$10+Parámetros!$B$11*I157+Parámetros!$B$12*J157))))</f>
        <v/>
      </c>
      <c r="P157" s="7" t="str">
        <f aca="false">IF(O157="","",IF(O157&gt;=Parámetros!$B$7,"Alto",IF(O157&gt;=Parámetros!$B$8,"Medio","Bajo")))</f>
        <v/>
      </c>
      <c r="Q157" s="7" t="str">
        <f aca="false">IF(AND(N157="Activo",L157&lt;&gt;""),IF(L157&gt;Parámetros!$B$6,"Se está retrasando",""),"")</f>
        <v/>
      </c>
    </row>
    <row r="158" customFormat="false" ht="15" hidden="false" customHeight="false" outlineLevel="0" collapsed="false">
      <c r="A158" s="13" t="s">
        <v>406</v>
      </c>
      <c r="B158" s="13" t="s">
        <v>9008</v>
      </c>
      <c r="C158" s="13" t="s">
        <v>8982</v>
      </c>
      <c r="D158" s="13" t="s">
        <v>8994</v>
      </c>
      <c r="E158" s="13" t="s">
        <v>8984</v>
      </c>
      <c r="F158" s="16" t="n">
        <f aca="false">_xlfn.MINIFS(Pedidos!$C$2:$C$7000,Pedidos!$B$2:$B$7000,A158,Pedidos!$C$2:$C$7000,"&lt;"&amp;Parámetros!$B$4)</f>
        <v>45614</v>
      </c>
      <c r="G158" s="16" t="n">
        <f aca="false">_xlfn.MAXIFS(Pedidos!$C$2:$C$7000,Pedidos!$B$2:$B$7000,A158,Pedidos!$C$2:$C$7000,"&lt;"&amp;Parámetros!$B$4)</f>
        <v>45725</v>
      </c>
      <c r="H158" s="17" t="n">
        <f aca="false">COUNTIFS(Pedidos!$B$2:$B$7000,A158,Pedidos!$C$2:$C$7000,"&lt;"&amp;Parámetros!$B$4)</f>
        <v>2</v>
      </c>
      <c r="I158" s="7" t="n">
        <f aca="false">IF(H158=0,"",Parámetros!$B$4-G158)</f>
        <v>571</v>
      </c>
      <c r="J158" s="17" t="n">
        <f aca="false">COUNTIFS(Pedidos!$B$2:$B$7000,A158,Pedidos!$C$2:$C$7000,"&gt;="&amp;(Parámetros!$B$4-180),Pedidos!$C$2:$C$7000,"&lt;"&amp;Parámetros!$B$4)</f>
        <v>0</v>
      </c>
      <c r="K158" s="18" t="n">
        <f aca="false">IF(H158&lt;2,"",(G158-F158)/(H158-1))</f>
        <v>111</v>
      </c>
      <c r="L158" s="19" t="n">
        <f aca="false">IF(OR(K158="",K158=0),"",I158/K158)</f>
        <v>5.14414414414414</v>
      </c>
      <c r="M158" s="20" t="n">
        <f aca="false">SUMIFS(Pedidos!$D$2:$D$7000,Pedidos!$B$2:$B$7000,A158,Pedidos!$C$2:$C$7000,"&gt;="&amp;(Parámetros!$B$4-365),Pedidos!$C$2:$C$7000,"&lt;"&amp;Parámetros!$B$4)</f>
        <v>0</v>
      </c>
      <c r="N158" s="7" t="str">
        <f aca="false">IF(H158=0,"Sin compras",IF(H158=1,"Una sola compra",IF(I158&gt;Parámetros!$B$5,"Perdido","Activo")))</f>
        <v>Perdido</v>
      </c>
      <c r="O158" s="21" t="str">
        <f aca="false">IF(N158&lt;&gt;"Activo","",1/(1+EXP(-(Parámetros!$B$10+Parámetros!$B$11*I158+Parámetros!$B$12*J158))))</f>
        <v/>
      </c>
      <c r="P158" s="7" t="str">
        <f aca="false">IF(O158="","",IF(O158&gt;=Parámetros!$B$7,"Alto",IF(O158&gt;=Parámetros!$B$8,"Medio","Bajo")))</f>
        <v/>
      </c>
      <c r="Q158" s="7" t="str">
        <f aca="false">IF(AND(N158="Activo",L158&lt;&gt;""),IF(L158&gt;Parámetros!$B$6,"Se está retrasando",""),"")</f>
        <v/>
      </c>
    </row>
    <row r="159" customFormat="false" ht="15" hidden="false" customHeight="false" outlineLevel="0" collapsed="false">
      <c r="A159" s="13" t="s">
        <v>7584</v>
      </c>
      <c r="B159" s="13" t="s">
        <v>9000</v>
      </c>
      <c r="C159" s="13" t="s">
        <v>8993</v>
      </c>
      <c r="D159" s="13" t="s">
        <v>8991</v>
      </c>
      <c r="E159" s="13" t="s">
        <v>8988</v>
      </c>
      <c r="F159" s="16" t="n">
        <f aca="false">_xlfn.MINIFS(Pedidos!$C$2:$C$7000,Pedidos!$B$2:$B$7000,A159,Pedidos!$C$2:$C$7000,"&lt;"&amp;Parámetros!$B$4)</f>
        <v>46184</v>
      </c>
      <c r="G159" s="16" t="n">
        <f aca="false">_xlfn.MAXIFS(Pedidos!$C$2:$C$7000,Pedidos!$B$2:$B$7000,A159,Pedidos!$C$2:$C$7000,"&lt;"&amp;Parámetros!$B$4)</f>
        <v>46184</v>
      </c>
      <c r="H159" s="17" t="n">
        <f aca="false">COUNTIFS(Pedidos!$B$2:$B$7000,A159,Pedidos!$C$2:$C$7000,"&lt;"&amp;Parámetros!$B$4)</f>
        <v>1</v>
      </c>
      <c r="I159" s="7" t="n">
        <f aca="false">IF(H159=0,"",Parámetros!$B$4-G159)</f>
        <v>112</v>
      </c>
      <c r="J159" s="17" t="n">
        <f aca="false">COUNTIFS(Pedidos!$B$2:$B$7000,A159,Pedidos!$C$2:$C$7000,"&gt;="&amp;(Parámetros!$B$4-180),Pedidos!$C$2:$C$7000,"&lt;"&amp;Parámetros!$B$4)</f>
        <v>1</v>
      </c>
      <c r="K159" s="18" t="str">
        <f aca="false">IF(H159&lt;2,"",(G159-F159)/(H159-1))</f>
        <v/>
      </c>
      <c r="L159" s="19" t="str">
        <f aca="false">IF(OR(K159="",K159=0),"",I159/K159)</f>
        <v/>
      </c>
      <c r="M159" s="20" t="n">
        <f aca="false">SUMIFS(Pedidos!$D$2:$D$7000,Pedidos!$B$2:$B$7000,A159,Pedidos!$C$2:$C$7000,"&gt;="&amp;(Parámetros!$B$4-365),Pedidos!$C$2:$C$7000,"&lt;"&amp;Parámetros!$B$4)</f>
        <v>22.74</v>
      </c>
      <c r="N159" s="7" t="str">
        <f aca="false">IF(H159=0,"Sin compras",IF(H159=1,"Una sola compra",IF(I159&gt;Parámetros!$B$5,"Perdido","Activo")))</f>
        <v>Una sola compra</v>
      </c>
      <c r="O159" s="21" t="str">
        <f aca="false">IF(N159&lt;&gt;"Activo","",1/(1+EXP(-(Parámetros!$B$10+Parámetros!$B$11*I159+Parámetros!$B$12*J159))))</f>
        <v/>
      </c>
      <c r="P159" s="7" t="str">
        <f aca="false">IF(O159="","",IF(O159&gt;=Parámetros!$B$7,"Alto",IF(O159&gt;=Parámetros!$B$8,"Medio","Bajo")))</f>
        <v/>
      </c>
      <c r="Q159" s="7" t="str">
        <f aca="false">IF(AND(N159="Activo",L159&lt;&gt;""),IF(L159&gt;Parámetros!$B$6,"Se está retrasando",""),"")</f>
        <v/>
      </c>
    </row>
    <row r="160" customFormat="false" ht="15" hidden="false" customHeight="false" outlineLevel="0" collapsed="false">
      <c r="A160" s="13" t="s">
        <v>6053</v>
      </c>
      <c r="B160" s="13" t="s">
        <v>9000</v>
      </c>
      <c r="C160" s="13" t="s">
        <v>8993</v>
      </c>
      <c r="D160" s="13" t="s">
        <v>8983</v>
      </c>
      <c r="E160" s="13" t="s">
        <v>8988</v>
      </c>
      <c r="F160" s="16" t="n">
        <f aca="false">_xlfn.MINIFS(Pedidos!$C$2:$C$7000,Pedidos!$B$2:$B$7000,A160,Pedidos!$C$2:$C$7000,"&lt;"&amp;Parámetros!$B$4)</f>
        <v>46060</v>
      </c>
      <c r="G160" s="16" t="n">
        <f aca="false">_xlfn.MAXIFS(Pedidos!$C$2:$C$7000,Pedidos!$B$2:$B$7000,A160,Pedidos!$C$2:$C$7000,"&lt;"&amp;Parámetros!$B$4)</f>
        <v>46060</v>
      </c>
      <c r="H160" s="17" t="n">
        <f aca="false">COUNTIFS(Pedidos!$B$2:$B$7000,A160,Pedidos!$C$2:$C$7000,"&lt;"&amp;Parámetros!$B$4)</f>
        <v>1</v>
      </c>
      <c r="I160" s="7" t="n">
        <f aca="false">IF(H160=0,"",Parámetros!$B$4-G160)</f>
        <v>236</v>
      </c>
      <c r="J160" s="17" t="n">
        <f aca="false">COUNTIFS(Pedidos!$B$2:$B$7000,A160,Pedidos!$C$2:$C$7000,"&gt;="&amp;(Parámetros!$B$4-180),Pedidos!$C$2:$C$7000,"&lt;"&amp;Parámetros!$B$4)</f>
        <v>0</v>
      </c>
      <c r="K160" s="18" t="str">
        <f aca="false">IF(H160&lt;2,"",(G160-F160)/(H160-1))</f>
        <v/>
      </c>
      <c r="L160" s="19" t="str">
        <f aca="false">IF(OR(K160="",K160=0),"",I160/K160)</f>
        <v/>
      </c>
      <c r="M160" s="20" t="n">
        <f aca="false">SUMIFS(Pedidos!$D$2:$D$7000,Pedidos!$B$2:$B$7000,A160,Pedidos!$C$2:$C$7000,"&gt;="&amp;(Parámetros!$B$4-365),Pedidos!$C$2:$C$7000,"&lt;"&amp;Parámetros!$B$4)</f>
        <v>24.94</v>
      </c>
      <c r="N160" s="7" t="str">
        <f aca="false">IF(H160=0,"Sin compras",IF(H160=1,"Una sola compra",IF(I160&gt;Parámetros!$B$5,"Perdido","Activo")))</f>
        <v>Una sola compra</v>
      </c>
      <c r="O160" s="21" t="str">
        <f aca="false">IF(N160&lt;&gt;"Activo","",1/(1+EXP(-(Parámetros!$B$10+Parámetros!$B$11*I160+Parámetros!$B$12*J160))))</f>
        <v/>
      </c>
      <c r="P160" s="7" t="str">
        <f aca="false">IF(O160="","",IF(O160&gt;=Parámetros!$B$7,"Alto",IF(O160&gt;=Parámetros!$B$8,"Medio","Bajo")))</f>
        <v/>
      </c>
      <c r="Q160" s="7" t="str">
        <f aca="false">IF(AND(N160="Activo",L160&lt;&gt;""),IF(L160&gt;Parámetros!$B$6,"Se está retrasando",""),"")</f>
        <v/>
      </c>
    </row>
    <row r="161" customFormat="false" ht="15" hidden="false" customHeight="false" outlineLevel="0" collapsed="false">
      <c r="A161" s="13" t="s">
        <v>1622</v>
      </c>
      <c r="B161" s="13" t="s">
        <v>8992</v>
      </c>
      <c r="C161" s="13" t="s">
        <v>8993</v>
      </c>
      <c r="D161" s="13" t="s">
        <v>8994</v>
      </c>
      <c r="E161" s="13" t="s">
        <v>8988</v>
      </c>
      <c r="F161" s="16" t="n">
        <f aca="false">_xlfn.MINIFS(Pedidos!$C$2:$C$7000,Pedidos!$B$2:$B$7000,A161,Pedidos!$C$2:$C$7000,"&lt;"&amp;Parámetros!$B$4)</f>
        <v>45727</v>
      </c>
      <c r="G161" s="16" t="n">
        <f aca="false">_xlfn.MAXIFS(Pedidos!$C$2:$C$7000,Pedidos!$B$2:$B$7000,A161,Pedidos!$C$2:$C$7000,"&lt;"&amp;Parámetros!$B$4)</f>
        <v>45861</v>
      </c>
      <c r="H161" s="17" t="n">
        <f aca="false">COUNTIFS(Pedidos!$B$2:$B$7000,A161,Pedidos!$C$2:$C$7000,"&lt;"&amp;Parámetros!$B$4)</f>
        <v>2</v>
      </c>
      <c r="I161" s="7" t="n">
        <f aca="false">IF(H161=0,"",Parámetros!$B$4-G161)</f>
        <v>435</v>
      </c>
      <c r="J161" s="17" t="n">
        <f aca="false">COUNTIFS(Pedidos!$B$2:$B$7000,A161,Pedidos!$C$2:$C$7000,"&gt;="&amp;(Parámetros!$B$4-180),Pedidos!$C$2:$C$7000,"&lt;"&amp;Parámetros!$B$4)</f>
        <v>0</v>
      </c>
      <c r="K161" s="18" t="n">
        <f aca="false">IF(H161&lt;2,"",(G161-F161)/(H161-1))</f>
        <v>134</v>
      </c>
      <c r="L161" s="19" t="n">
        <f aca="false">IF(OR(K161="",K161=0),"",I161/K161)</f>
        <v>3.24626865671642</v>
      </c>
      <c r="M161" s="20" t="n">
        <f aca="false">SUMIFS(Pedidos!$D$2:$D$7000,Pedidos!$B$2:$B$7000,A161,Pedidos!$C$2:$C$7000,"&gt;="&amp;(Parámetros!$B$4-365),Pedidos!$C$2:$C$7000,"&lt;"&amp;Parámetros!$B$4)</f>
        <v>0</v>
      </c>
      <c r="N161" s="7" t="str">
        <f aca="false">IF(H161=0,"Sin compras",IF(H161=1,"Una sola compra",IF(I161&gt;Parámetros!$B$5,"Perdido","Activo")))</f>
        <v>Perdido</v>
      </c>
      <c r="O161" s="21" t="str">
        <f aca="false">IF(N161&lt;&gt;"Activo","",1/(1+EXP(-(Parámetros!$B$10+Parámetros!$B$11*I161+Parámetros!$B$12*J161))))</f>
        <v/>
      </c>
      <c r="P161" s="7" t="str">
        <f aca="false">IF(O161="","",IF(O161&gt;=Parámetros!$B$7,"Alto",IF(O161&gt;=Parámetros!$B$8,"Medio","Bajo")))</f>
        <v/>
      </c>
      <c r="Q161" s="7" t="str">
        <f aca="false">IF(AND(N161="Activo",L161&lt;&gt;""),IF(L161&gt;Parámetros!$B$6,"Se está retrasando",""),"")</f>
        <v/>
      </c>
    </row>
    <row r="162" customFormat="false" ht="15" hidden="false" customHeight="false" outlineLevel="0" collapsed="false">
      <c r="A162" s="13" t="s">
        <v>3638</v>
      </c>
      <c r="B162" s="13" t="s">
        <v>8981</v>
      </c>
      <c r="C162" s="13" t="s">
        <v>8993</v>
      </c>
      <c r="D162" s="13" t="s">
        <v>8994</v>
      </c>
      <c r="E162" s="13" t="s">
        <v>8988</v>
      </c>
      <c r="F162" s="16" t="n">
        <f aca="false">_xlfn.MINIFS(Pedidos!$C$2:$C$7000,Pedidos!$B$2:$B$7000,A162,Pedidos!$C$2:$C$7000,"&lt;"&amp;Parámetros!$B$4)</f>
        <v>45878</v>
      </c>
      <c r="G162" s="16" t="n">
        <f aca="false">_xlfn.MAXIFS(Pedidos!$C$2:$C$7000,Pedidos!$B$2:$B$7000,A162,Pedidos!$C$2:$C$7000,"&lt;"&amp;Parámetros!$B$4)</f>
        <v>45878</v>
      </c>
      <c r="H162" s="17" t="n">
        <f aca="false">COUNTIFS(Pedidos!$B$2:$B$7000,A162,Pedidos!$C$2:$C$7000,"&lt;"&amp;Parámetros!$B$4)</f>
        <v>1</v>
      </c>
      <c r="I162" s="7" t="n">
        <f aca="false">IF(H162=0,"",Parámetros!$B$4-G162)</f>
        <v>418</v>
      </c>
      <c r="J162" s="17" t="n">
        <f aca="false">COUNTIFS(Pedidos!$B$2:$B$7000,A162,Pedidos!$C$2:$C$7000,"&gt;="&amp;(Parámetros!$B$4-180),Pedidos!$C$2:$C$7000,"&lt;"&amp;Parámetros!$B$4)</f>
        <v>0</v>
      </c>
      <c r="K162" s="18" t="str">
        <f aca="false">IF(H162&lt;2,"",(G162-F162)/(H162-1))</f>
        <v/>
      </c>
      <c r="L162" s="19" t="str">
        <f aca="false">IF(OR(K162="",K162=0),"",I162/K162)</f>
        <v/>
      </c>
      <c r="M162" s="20" t="n">
        <f aca="false">SUMIFS(Pedidos!$D$2:$D$7000,Pedidos!$B$2:$B$7000,A162,Pedidos!$C$2:$C$7000,"&gt;="&amp;(Parámetros!$B$4-365),Pedidos!$C$2:$C$7000,"&lt;"&amp;Parámetros!$B$4)</f>
        <v>0</v>
      </c>
      <c r="N162" s="7" t="str">
        <f aca="false">IF(H162=0,"Sin compras",IF(H162=1,"Una sola compra",IF(I162&gt;Parámetros!$B$5,"Perdido","Activo")))</f>
        <v>Una sola compra</v>
      </c>
      <c r="O162" s="21" t="str">
        <f aca="false">IF(N162&lt;&gt;"Activo","",1/(1+EXP(-(Parámetros!$B$10+Parámetros!$B$11*I162+Parámetros!$B$12*J162))))</f>
        <v/>
      </c>
      <c r="P162" s="7" t="str">
        <f aca="false">IF(O162="","",IF(O162&gt;=Parámetros!$B$7,"Alto",IF(O162&gt;=Parámetros!$B$8,"Medio","Bajo")))</f>
        <v/>
      </c>
      <c r="Q162" s="7" t="str">
        <f aca="false">IF(AND(N162="Activo",L162&lt;&gt;""),IF(L162&gt;Parámetros!$B$6,"Se está retrasando",""),"")</f>
        <v/>
      </c>
    </row>
    <row r="163" customFormat="false" ht="15" hidden="false" customHeight="false" outlineLevel="0" collapsed="false">
      <c r="A163" s="13" t="s">
        <v>1149</v>
      </c>
      <c r="B163" s="13" t="s">
        <v>8989</v>
      </c>
      <c r="C163" s="13" t="s">
        <v>8990</v>
      </c>
      <c r="D163" s="13" t="s">
        <v>8994</v>
      </c>
      <c r="E163" s="13" t="s">
        <v>8988</v>
      </c>
      <c r="F163" s="16" t="n">
        <f aca="false">_xlfn.MINIFS(Pedidos!$C$2:$C$7000,Pedidos!$B$2:$B$7000,A163,Pedidos!$C$2:$C$7000,"&lt;"&amp;Parámetros!$B$4)</f>
        <v>45689</v>
      </c>
      <c r="G163" s="16" t="n">
        <f aca="false">_xlfn.MAXIFS(Pedidos!$C$2:$C$7000,Pedidos!$B$2:$B$7000,A163,Pedidos!$C$2:$C$7000,"&lt;"&amp;Parámetros!$B$4)</f>
        <v>45689</v>
      </c>
      <c r="H163" s="17" t="n">
        <f aca="false">COUNTIFS(Pedidos!$B$2:$B$7000,A163,Pedidos!$C$2:$C$7000,"&lt;"&amp;Parámetros!$B$4)</f>
        <v>1</v>
      </c>
      <c r="I163" s="7" t="n">
        <f aca="false">IF(H163=0,"",Parámetros!$B$4-G163)</f>
        <v>607</v>
      </c>
      <c r="J163" s="17" t="n">
        <f aca="false">COUNTIFS(Pedidos!$B$2:$B$7000,A163,Pedidos!$C$2:$C$7000,"&gt;="&amp;(Parámetros!$B$4-180),Pedidos!$C$2:$C$7000,"&lt;"&amp;Parámetros!$B$4)</f>
        <v>0</v>
      </c>
      <c r="K163" s="18" t="str">
        <f aca="false">IF(H163&lt;2,"",(G163-F163)/(H163-1))</f>
        <v/>
      </c>
      <c r="L163" s="19" t="str">
        <f aca="false">IF(OR(K163="",K163=0),"",I163/K163)</f>
        <v/>
      </c>
      <c r="M163" s="20" t="n">
        <f aca="false">SUMIFS(Pedidos!$D$2:$D$7000,Pedidos!$B$2:$B$7000,A163,Pedidos!$C$2:$C$7000,"&gt;="&amp;(Parámetros!$B$4-365),Pedidos!$C$2:$C$7000,"&lt;"&amp;Parámetros!$B$4)</f>
        <v>0</v>
      </c>
      <c r="N163" s="7" t="str">
        <f aca="false">IF(H163=0,"Sin compras",IF(H163=1,"Una sola compra",IF(I163&gt;Parámetros!$B$5,"Perdido","Activo")))</f>
        <v>Una sola compra</v>
      </c>
      <c r="O163" s="21" t="str">
        <f aca="false">IF(N163&lt;&gt;"Activo","",1/(1+EXP(-(Parámetros!$B$10+Parámetros!$B$11*I163+Parámetros!$B$12*J163))))</f>
        <v/>
      </c>
      <c r="P163" s="7" t="str">
        <f aca="false">IF(O163="","",IF(O163&gt;=Parámetros!$B$7,"Alto",IF(O163&gt;=Parámetros!$B$8,"Medio","Bajo")))</f>
        <v/>
      </c>
      <c r="Q163" s="7" t="str">
        <f aca="false">IF(AND(N163="Activo",L163&lt;&gt;""),IF(L163&gt;Parámetros!$B$6,"Se está retrasando",""),"")</f>
        <v/>
      </c>
    </row>
    <row r="164" customFormat="false" ht="15" hidden="false" customHeight="false" outlineLevel="0" collapsed="false">
      <c r="A164" s="13" t="s">
        <v>4969</v>
      </c>
      <c r="B164" s="13" t="s">
        <v>8998</v>
      </c>
      <c r="C164" s="13" t="s">
        <v>8990</v>
      </c>
      <c r="D164" s="13" t="s">
        <v>8983</v>
      </c>
      <c r="E164" s="13" t="s">
        <v>8988</v>
      </c>
      <c r="F164" s="16" t="n">
        <f aca="false">_xlfn.MINIFS(Pedidos!$C$2:$C$7000,Pedidos!$B$2:$B$7000,A164,Pedidos!$C$2:$C$7000,"&lt;"&amp;Parámetros!$B$4)</f>
        <v>45977</v>
      </c>
      <c r="G164" s="16" t="n">
        <f aca="false">_xlfn.MAXIFS(Pedidos!$C$2:$C$7000,Pedidos!$B$2:$B$7000,A164,Pedidos!$C$2:$C$7000,"&lt;"&amp;Parámetros!$B$4)</f>
        <v>45977</v>
      </c>
      <c r="H164" s="17" t="n">
        <f aca="false">COUNTIFS(Pedidos!$B$2:$B$7000,A164,Pedidos!$C$2:$C$7000,"&lt;"&amp;Parámetros!$B$4)</f>
        <v>1</v>
      </c>
      <c r="I164" s="7" t="n">
        <f aca="false">IF(H164=0,"",Parámetros!$B$4-G164)</f>
        <v>319</v>
      </c>
      <c r="J164" s="17" t="n">
        <f aca="false">COUNTIFS(Pedidos!$B$2:$B$7000,A164,Pedidos!$C$2:$C$7000,"&gt;="&amp;(Parámetros!$B$4-180),Pedidos!$C$2:$C$7000,"&lt;"&amp;Parámetros!$B$4)</f>
        <v>0</v>
      </c>
      <c r="K164" s="18" t="str">
        <f aca="false">IF(H164&lt;2,"",(G164-F164)/(H164-1))</f>
        <v/>
      </c>
      <c r="L164" s="19" t="str">
        <f aca="false">IF(OR(K164="",K164=0),"",I164/K164)</f>
        <v/>
      </c>
      <c r="M164" s="20" t="n">
        <f aca="false">SUMIFS(Pedidos!$D$2:$D$7000,Pedidos!$B$2:$B$7000,A164,Pedidos!$C$2:$C$7000,"&gt;="&amp;(Parámetros!$B$4-365),Pedidos!$C$2:$C$7000,"&lt;"&amp;Parámetros!$B$4)</f>
        <v>48.99</v>
      </c>
      <c r="N164" s="7" t="str">
        <f aca="false">IF(H164=0,"Sin compras",IF(H164=1,"Una sola compra",IF(I164&gt;Parámetros!$B$5,"Perdido","Activo")))</f>
        <v>Una sola compra</v>
      </c>
      <c r="O164" s="21" t="str">
        <f aca="false">IF(N164&lt;&gt;"Activo","",1/(1+EXP(-(Parámetros!$B$10+Parámetros!$B$11*I164+Parámetros!$B$12*J164))))</f>
        <v/>
      </c>
      <c r="P164" s="7" t="str">
        <f aca="false">IF(O164="","",IF(O164&gt;=Parámetros!$B$7,"Alto",IF(O164&gt;=Parámetros!$B$8,"Medio","Bajo")))</f>
        <v/>
      </c>
      <c r="Q164" s="7" t="str">
        <f aca="false">IF(AND(N164="Activo",L164&lt;&gt;""),IF(L164&gt;Parámetros!$B$6,"Se está retrasando",""),"")</f>
        <v/>
      </c>
    </row>
    <row r="165" customFormat="false" ht="15" hidden="false" customHeight="false" outlineLevel="0" collapsed="false">
      <c r="A165" s="13" t="s">
        <v>8418</v>
      </c>
      <c r="B165" s="13" t="s">
        <v>8996</v>
      </c>
      <c r="C165" s="13" t="s">
        <v>8993</v>
      </c>
      <c r="D165" s="13" t="s">
        <v>9002</v>
      </c>
      <c r="E165" s="13" t="s">
        <v>8988</v>
      </c>
      <c r="F165" s="16" t="n">
        <f aca="false">_xlfn.MINIFS(Pedidos!$C$2:$C$7000,Pedidos!$B$2:$B$7000,A165,Pedidos!$C$2:$C$7000,"&lt;"&amp;Parámetros!$B$4)</f>
        <v>46249</v>
      </c>
      <c r="G165" s="16" t="n">
        <f aca="false">_xlfn.MAXIFS(Pedidos!$C$2:$C$7000,Pedidos!$B$2:$B$7000,A165,Pedidos!$C$2:$C$7000,"&lt;"&amp;Parámetros!$B$4)</f>
        <v>46249</v>
      </c>
      <c r="H165" s="17" t="n">
        <f aca="false">COUNTIFS(Pedidos!$B$2:$B$7000,A165,Pedidos!$C$2:$C$7000,"&lt;"&amp;Parámetros!$B$4)</f>
        <v>1</v>
      </c>
      <c r="I165" s="7" t="n">
        <f aca="false">IF(H165=0,"",Parámetros!$B$4-G165)</f>
        <v>47</v>
      </c>
      <c r="J165" s="17" t="n">
        <f aca="false">COUNTIFS(Pedidos!$B$2:$B$7000,A165,Pedidos!$C$2:$C$7000,"&gt;="&amp;(Parámetros!$B$4-180),Pedidos!$C$2:$C$7000,"&lt;"&amp;Parámetros!$B$4)</f>
        <v>1</v>
      </c>
      <c r="K165" s="18" t="str">
        <f aca="false">IF(H165&lt;2,"",(G165-F165)/(H165-1))</f>
        <v/>
      </c>
      <c r="L165" s="19" t="str">
        <f aca="false">IF(OR(K165="",K165=0),"",I165/K165)</f>
        <v/>
      </c>
      <c r="M165" s="20" t="n">
        <f aca="false">SUMIFS(Pedidos!$D$2:$D$7000,Pedidos!$B$2:$B$7000,A165,Pedidos!$C$2:$C$7000,"&gt;="&amp;(Parámetros!$B$4-365),Pedidos!$C$2:$C$7000,"&lt;"&amp;Parámetros!$B$4)</f>
        <v>57.92</v>
      </c>
      <c r="N165" s="7" t="str">
        <f aca="false">IF(H165=0,"Sin compras",IF(H165=1,"Una sola compra",IF(I165&gt;Parámetros!$B$5,"Perdido","Activo")))</f>
        <v>Una sola compra</v>
      </c>
      <c r="O165" s="21" t="str">
        <f aca="false">IF(N165&lt;&gt;"Activo","",1/(1+EXP(-(Parámetros!$B$10+Parámetros!$B$11*I165+Parámetros!$B$12*J165))))</f>
        <v/>
      </c>
      <c r="P165" s="7" t="str">
        <f aca="false">IF(O165="","",IF(O165&gt;=Parámetros!$B$7,"Alto",IF(O165&gt;=Parámetros!$B$8,"Medio","Bajo")))</f>
        <v/>
      </c>
      <c r="Q165" s="7" t="str">
        <f aca="false">IF(AND(N165="Activo",L165&lt;&gt;""),IF(L165&gt;Parámetros!$B$6,"Se está retrasando",""),"")</f>
        <v/>
      </c>
    </row>
    <row r="166" customFormat="false" ht="15" hidden="false" customHeight="false" outlineLevel="0" collapsed="false">
      <c r="A166" s="13" t="s">
        <v>3623</v>
      </c>
      <c r="B166" s="13" t="s">
        <v>8995</v>
      </c>
      <c r="C166" s="13" t="s">
        <v>8982</v>
      </c>
      <c r="D166" s="13" t="s">
        <v>8994</v>
      </c>
      <c r="E166" s="13" t="s">
        <v>8988</v>
      </c>
      <c r="F166" s="16" t="n">
        <f aca="false">_xlfn.MINIFS(Pedidos!$C$2:$C$7000,Pedidos!$B$2:$B$7000,A166,Pedidos!$C$2:$C$7000,"&lt;"&amp;Parámetros!$B$4)</f>
        <v>45877</v>
      </c>
      <c r="G166" s="16" t="n">
        <f aca="false">_xlfn.MAXIFS(Pedidos!$C$2:$C$7000,Pedidos!$B$2:$B$7000,A166,Pedidos!$C$2:$C$7000,"&lt;"&amp;Parámetros!$B$4)</f>
        <v>45877</v>
      </c>
      <c r="H166" s="17" t="n">
        <f aca="false">COUNTIFS(Pedidos!$B$2:$B$7000,A166,Pedidos!$C$2:$C$7000,"&lt;"&amp;Parámetros!$B$4)</f>
        <v>1</v>
      </c>
      <c r="I166" s="7" t="n">
        <f aca="false">IF(H166=0,"",Parámetros!$B$4-G166)</f>
        <v>419</v>
      </c>
      <c r="J166" s="17" t="n">
        <f aca="false">COUNTIFS(Pedidos!$B$2:$B$7000,A166,Pedidos!$C$2:$C$7000,"&gt;="&amp;(Parámetros!$B$4-180),Pedidos!$C$2:$C$7000,"&lt;"&amp;Parámetros!$B$4)</f>
        <v>0</v>
      </c>
      <c r="K166" s="18" t="str">
        <f aca="false">IF(H166&lt;2,"",(G166-F166)/(H166-1))</f>
        <v/>
      </c>
      <c r="L166" s="19" t="str">
        <f aca="false">IF(OR(K166="",K166=0),"",I166/K166)</f>
        <v/>
      </c>
      <c r="M166" s="20" t="n">
        <f aca="false">SUMIFS(Pedidos!$D$2:$D$7000,Pedidos!$B$2:$B$7000,A166,Pedidos!$C$2:$C$7000,"&gt;="&amp;(Parámetros!$B$4-365),Pedidos!$C$2:$C$7000,"&lt;"&amp;Parámetros!$B$4)</f>
        <v>0</v>
      </c>
      <c r="N166" s="7" t="str">
        <f aca="false">IF(H166=0,"Sin compras",IF(H166=1,"Una sola compra",IF(I166&gt;Parámetros!$B$5,"Perdido","Activo")))</f>
        <v>Una sola compra</v>
      </c>
      <c r="O166" s="21" t="str">
        <f aca="false">IF(N166&lt;&gt;"Activo","",1/(1+EXP(-(Parámetros!$B$10+Parámetros!$B$11*I166+Parámetros!$B$12*J166))))</f>
        <v/>
      </c>
      <c r="P166" s="7" t="str">
        <f aca="false">IF(O166="","",IF(O166&gt;=Parámetros!$B$7,"Alto",IF(O166&gt;=Parámetros!$B$8,"Medio","Bajo")))</f>
        <v/>
      </c>
      <c r="Q166" s="7" t="str">
        <f aca="false">IF(AND(N166="Activo",L166&lt;&gt;""),IF(L166&gt;Parámetros!$B$6,"Se está retrasando",""),"")</f>
        <v/>
      </c>
    </row>
    <row r="167" customFormat="false" ht="15" hidden="false" customHeight="false" outlineLevel="0" collapsed="false">
      <c r="A167" s="13" t="s">
        <v>4958</v>
      </c>
      <c r="B167" s="13" t="s">
        <v>8996</v>
      </c>
      <c r="C167" s="13" t="s">
        <v>8982</v>
      </c>
      <c r="D167" s="13" t="s">
        <v>8983</v>
      </c>
      <c r="E167" s="13" t="s">
        <v>8988</v>
      </c>
      <c r="F167" s="16" t="n">
        <f aca="false">_xlfn.MINIFS(Pedidos!$C$2:$C$7000,Pedidos!$B$2:$B$7000,A167,Pedidos!$C$2:$C$7000,"&lt;"&amp;Parámetros!$B$4)</f>
        <v>45976</v>
      </c>
      <c r="G167" s="16" t="n">
        <f aca="false">_xlfn.MAXIFS(Pedidos!$C$2:$C$7000,Pedidos!$B$2:$B$7000,A167,Pedidos!$C$2:$C$7000,"&lt;"&amp;Parámetros!$B$4)</f>
        <v>45976</v>
      </c>
      <c r="H167" s="17" t="n">
        <f aca="false">COUNTIFS(Pedidos!$B$2:$B$7000,A167,Pedidos!$C$2:$C$7000,"&lt;"&amp;Parámetros!$B$4)</f>
        <v>1</v>
      </c>
      <c r="I167" s="7" t="n">
        <f aca="false">IF(H167=0,"",Parámetros!$B$4-G167)</f>
        <v>320</v>
      </c>
      <c r="J167" s="17" t="n">
        <f aca="false">COUNTIFS(Pedidos!$B$2:$B$7000,A167,Pedidos!$C$2:$C$7000,"&gt;="&amp;(Parámetros!$B$4-180),Pedidos!$C$2:$C$7000,"&lt;"&amp;Parámetros!$B$4)</f>
        <v>0</v>
      </c>
      <c r="K167" s="18" t="str">
        <f aca="false">IF(H167&lt;2,"",(G167-F167)/(H167-1))</f>
        <v/>
      </c>
      <c r="L167" s="19" t="str">
        <f aca="false">IF(OR(K167="",K167=0),"",I167/K167)</f>
        <v/>
      </c>
      <c r="M167" s="20" t="n">
        <f aca="false">SUMIFS(Pedidos!$D$2:$D$7000,Pedidos!$B$2:$B$7000,A167,Pedidos!$C$2:$C$7000,"&gt;="&amp;(Parámetros!$B$4-365),Pedidos!$C$2:$C$7000,"&lt;"&amp;Parámetros!$B$4)</f>
        <v>45.11</v>
      </c>
      <c r="N167" s="7" t="str">
        <f aca="false">IF(H167=0,"Sin compras",IF(H167=1,"Una sola compra",IF(I167&gt;Parámetros!$B$5,"Perdido","Activo")))</f>
        <v>Una sola compra</v>
      </c>
      <c r="O167" s="21" t="str">
        <f aca="false">IF(N167&lt;&gt;"Activo","",1/(1+EXP(-(Parámetros!$B$10+Parámetros!$B$11*I167+Parámetros!$B$12*J167))))</f>
        <v/>
      </c>
      <c r="P167" s="7" t="str">
        <f aca="false">IF(O167="","",IF(O167&gt;=Parámetros!$B$7,"Alto",IF(O167&gt;=Parámetros!$B$8,"Medio","Bajo")))</f>
        <v/>
      </c>
      <c r="Q167" s="7" t="str">
        <f aca="false">IF(AND(N167="Activo",L167&lt;&gt;""),IF(L167&gt;Parámetros!$B$6,"Se está retrasando",""),"")</f>
        <v/>
      </c>
    </row>
    <row r="168" customFormat="false" ht="15" hidden="false" customHeight="false" outlineLevel="0" collapsed="false">
      <c r="A168" s="13" t="s">
        <v>198</v>
      </c>
      <c r="B168" s="13" t="s">
        <v>8981</v>
      </c>
      <c r="C168" s="13" t="s">
        <v>8990</v>
      </c>
      <c r="D168" s="13" t="s">
        <v>8999</v>
      </c>
      <c r="E168" s="13" t="s">
        <v>8988</v>
      </c>
      <c r="F168" s="16" t="n">
        <f aca="false">_xlfn.MINIFS(Pedidos!$C$2:$C$7000,Pedidos!$B$2:$B$7000,A168,Pedidos!$C$2:$C$7000,"&lt;"&amp;Parámetros!$B$4)</f>
        <v>45586</v>
      </c>
      <c r="G168" s="16" t="n">
        <f aca="false">_xlfn.MAXIFS(Pedidos!$C$2:$C$7000,Pedidos!$B$2:$B$7000,A168,Pedidos!$C$2:$C$7000,"&lt;"&amp;Parámetros!$B$4)</f>
        <v>46290</v>
      </c>
      <c r="H168" s="17" t="n">
        <f aca="false">COUNTIFS(Pedidos!$B$2:$B$7000,A168,Pedidos!$C$2:$C$7000,"&lt;"&amp;Parámetros!$B$4)</f>
        <v>22</v>
      </c>
      <c r="I168" s="7" t="n">
        <f aca="false">IF(H168=0,"",Parámetros!$B$4-G168)</f>
        <v>6</v>
      </c>
      <c r="J168" s="17" t="n">
        <f aca="false">COUNTIFS(Pedidos!$B$2:$B$7000,A168,Pedidos!$C$2:$C$7000,"&gt;="&amp;(Parámetros!$B$4-180),Pedidos!$C$2:$C$7000,"&lt;"&amp;Parámetros!$B$4)</f>
        <v>6</v>
      </c>
      <c r="K168" s="18" t="n">
        <f aca="false">IF(H168&lt;2,"",(G168-F168)/(H168-1))</f>
        <v>33.5238095238095</v>
      </c>
      <c r="L168" s="19" t="n">
        <f aca="false">IF(OR(K168="",K168=0),"",I168/K168)</f>
        <v>0.178977272727273</v>
      </c>
      <c r="M168" s="20" t="n">
        <f aca="false">SUMIFS(Pedidos!$D$2:$D$7000,Pedidos!$B$2:$B$7000,A168,Pedidos!$C$2:$C$7000,"&gt;="&amp;(Parámetros!$B$4-365),Pedidos!$C$2:$C$7000,"&lt;"&amp;Parámetros!$B$4)</f>
        <v>524.64</v>
      </c>
      <c r="N168" s="7" t="str">
        <f aca="false">IF(H168=0,"Sin compras",IF(H168=1,"Una sola compra",IF(I168&gt;Parámetros!$B$5,"Perdido","Activo")))</f>
        <v>Activo</v>
      </c>
      <c r="O168" s="21" t="n">
        <f aca="false">IF(N168&lt;&gt;"Activo","",1/(1+EXP(-(Parámetros!$B$10+Parámetros!$B$11*I168+Parámetros!$B$12*J168))))</f>
        <v>0.00983815710492826</v>
      </c>
      <c r="P168" s="7" t="str">
        <f aca="false">IF(O168="","",IF(O168&gt;=Parámetros!$B$7,"Alto",IF(O168&gt;=Parámetros!$B$8,"Medio","Bajo")))</f>
        <v>Bajo</v>
      </c>
      <c r="Q168" s="7" t="str">
        <f aca="false">IF(AND(N168="Activo",L168&lt;&gt;""),IF(L168&gt;Parámetros!$B$6,"Se está retrasando",""),"")</f>
        <v/>
      </c>
    </row>
    <row r="169" customFormat="false" ht="15" hidden="false" customHeight="false" outlineLevel="0" collapsed="false">
      <c r="A169" s="13" t="s">
        <v>8802</v>
      </c>
      <c r="B169" s="13" t="s">
        <v>9001</v>
      </c>
      <c r="C169" s="13" t="s">
        <v>8982</v>
      </c>
      <c r="D169" s="13" t="s">
        <v>9002</v>
      </c>
      <c r="E169" s="13" t="s">
        <v>8988</v>
      </c>
      <c r="F169" s="16" t="n">
        <f aca="false">_xlfn.MINIFS(Pedidos!$C$2:$C$7000,Pedidos!$B$2:$B$7000,A169,Pedidos!$C$2:$C$7000,"&lt;"&amp;Parámetros!$B$4)</f>
        <v>46283</v>
      </c>
      <c r="G169" s="16" t="n">
        <f aca="false">_xlfn.MAXIFS(Pedidos!$C$2:$C$7000,Pedidos!$B$2:$B$7000,A169,Pedidos!$C$2:$C$7000,"&lt;"&amp;Parámetros!$B$4)</f>
        <v>46283</v>
      </c>
      <c r="H169" s="17" t="n">
        <f aca="false">COUNTIFS(Pedidos!$B$2:$B$7000,A169,Pedidos!$C$2:$C$7000,"&lt;"&amp;Parámetros!$B$4)</f>
        <v>1</v>
      </c>
      <c r="I169" s="7" t="n">
        <f aca="false">IF(H169=0,"",Parámetros!$B$4-G169)</f>
        <v>13</v>
      </c>
      <c r="J169" s="17" t="n">
        <f aca="false">COUNTIFS(Pedidos!$B$2:$B$7000,A169,Pedidos!$C$2:$C$7000,"&gt;="&amp;(Parámetros!$B$4-180),Pedidos!$C$2:$C$7000,"&lt;"&amp;Parámetros!$B$4)</f>
        <v>1</v>
      </c>
      <c r="K169" s="18" t="str">
        <f aca="false">IF(H169&lt;2,"",(G169-F169)/(H169-1))</f>
        <v/>
      </c>
      <c r="L169" s="19" t="str">
        <f aca="false">IF(OR(K169="",K169=0),"",I169/K169)</f>
        <v/>
      </c>
      <c r="M169" s="20" t="n">
        <f aca="false">SUMIFS(Pedidos!$D$2:$D$7000,Pedidos!$B$2:$B$7000,A169,Pedidos!$C$2:$C$7000,"&gt;="&amp;(Parámetros!$B$4-365),Pedidos!$C$2:$C$7000,"&lt;"&amp;Parámetros!$B$4)</f>
        <v>49.88</v>
      </c>
      <c r="N169" s="7" t="str">
        <f aca="false">IF(H169=0,"Sin compras",IF(H169=1,"Una sola compra",IF(I169&gt;Parámetros!$B$5,"Perdido","Activo")))</f>
        <v>Una sola compra</v>
      </c>
      <c r="O169" s="21" t="str">
        <f aca="false">IF(N169&lt;&gt;"Activo","",1/(1+EXP(-(Parámetros!$B$10+Parámetros!$B$11*I169+Parámetros!$B$12*J169))))</f>
        <v/>
      </c>
      <c r="P169" s="7" t="str">
        <f aca="false">IF(O169="","",IF(O169&gt;=Parámetros!$B$7,"Alto",IF(O169&gt;=Parámetros!$B$8,"Medio","Bajo")))</f>
        <v/>
      </c>
      <c r="Q169" s="7" t="str">
        <f aca="false">IF(AND(N169="Activo",L169&lt;&gt;""),IF(L169&gt;Parámetros!$B$6,"Se está retrasando",""),"")</f>
        <v/>
      </c>
    </row>
    <row r="170" customFormat="false" ht="15" hidden="false" customHeight="false" outlineLevel="0" collapsed="false">
      <c r="A170" s="13" t="s">
        <v>3512</v>
      </c>
      <c r="B170" s="13" t="s">
        <v>8996</v>
      </c>
      <c r="C170" s="13" t="s">
        <v>8993</v>
      </c>
      <c r="D170" s="13" t="s">
        <v>8994</v>
      </c>
      <c r="E170" s="13" t="s">
        <v>8988</v>
      </c>
      <c r="F170" s="16" t="n">
        <f aca="false">_xlfn.MINIFS(Pedidos!$C$2:$C$7000,Pedidos!$B$2:$B$7000,A170,Pedidos!$C$2:$C$7000,"&lt;"&amp;Parámetros!$B$4)</f>
        <v>45869</v>
      </c>
      <c r="G170" s="16" t="n">
        <f aca="false">_xlfn.MAXIFS(Pedidos!$C$2:$C$7000,Pedidos!$B$2:$B$7000,A170,Pedidos!$C$2:$C$7000,"&lt;"&amp;Parámetros!$B$4)</f>
        <v>45869</v>
      </c>
      <c r="H170" s="17" t="n">
        <f aca="false">COUNTIFS(Pedidos!$B$2:$B$7000,A170,Pedidos!$C$2:$C$7000,"&lt;"&amp;Parámetros!$B$4)</f>
        <v>1</v>
      </c>
      <c r="I170" s="7" t="n">
        <f aca="false">IF(H170=0,"",Parámetros!$B$4-G170)</f>
        <v>427</v>
      </c>
      <c r="J170" s="17" t="n">
        <f aca="false">COUNTIFS(Pedidos!$B$2:$B$7000,A170,Pedidos!$C$2:$C$7000,"&gt;="&amp;(Parámetros!$B$4-180),Pedidos!$C$2:$C$7000,"&lt;"&amp;Parámetros!$B$4)</f>
        <v>0</v>
      </c>
      <c r="K170" s="18" t="str">
        <f aca="false">IF(H170&lt;2,"",(G170-F170)/(H170-1))</f>
        <v/>
      </c>
      <c r="L170" s="19" t="str">
        <f aca="false">IF(OR(K170="",K170=0),"",I170/K170)</f>
        <v/>
      </c>
      <c r="M170" s="20" t="n">
        <f aca="false">SUMIFS(Pedidos!$D$2:$D$7000,Pedidos!$B$2:$B$7000,A170,Pedidos!$C$2:$C$7000,"&gt;="&amp;(Parámetros!$B$4-365),Pedidos!$C$2:$C$7000,"&lt;"&amp;Parámetros!$B$4)</f>
        <v>0</v>
      </c>
      <c r="N170" s="7" t="str">
        <f aca="false">IF(H170=0,"Sin compras",IF(H170=1,"Una sola compra",IF(I170&gt;Parámetros!$B$5,"Perdido","Activo")))</f>
        <v>Una sola compra</v>
      </c>
      <c r="O170" s="21" t="str">
        <f aca="false">IF(N170&lt;&gt;"Activo","",1/(1+EXP(-(Parámetros!$B$10+Parámetros!$B$11*I170+Parámetros!$B$12*J170))))</f>
        <v/>
      </c>
      <c r="P170" s="7" t="str">
        <f aca="false">IF(O170="","",IF(O170&gt;=Parámetros!$B$7,"Alto",IF(O170&gt;=Parámetros!$B$8,"Medio","Bajo")))</f>
        <v/>
      </c>
      <c r="Q170" s="7" t="str">
        <f aca="false">IF(AND(N170="Activo",L170&lt;&gt;""),IF(L170&gt;Parámetros!$B$6,"Se está retrasando",""),"")</f>
        <v/>
      </c>
    </row>
    <row r="171" customFormat="false" ht="15" hidden="false" customHeight="false" outlineLevel="0" collapsed="false">
      <c r="A171" s="13" t="s">
        <v>8718</v>
      </c>
      <c r="B171" s="13" t="s">
        <v>8989</v>
      </c>
      <c r="C171" s="13" t="s">
        <v>8986</v>
      </c>
      <c r="D171" s="13" t="s">
        <v>9002</v>
      </c>
      <c r="E171" s="13" t="s">
        <v>8988</v>
      </c>
      <c r="F171" s="16" t="n">
        <f aca="false">_xlfn.MINIFS(Pedidos!$C$2:$C$7000,Pedidos!$B$2:$B$7000,A171,Pedidos!$C$2:$C$7000,"&lt;"&amp;Parámetros!$B$4)</f>
        <v>46275</v>
      </c>
      <c r="G171" s="16" t="n">
        <f aca="false">_xlfn.MAXIFS(Pedidos!$C$2:$C$7000,Pedidos!$B$2:$B$7000,A171,Pedidos!$C$2:$C$7000,"&lt;"&amp;Parámetros!$B$4)</f>
        <v>46275</v>
      </c>
      <c r="H171" s="17" t="n">
        <f aca="false">COUNTIFS(Pedidos!$B$2:$B$7000,A171,Pedidos!$C$2:$C$7000,"&lt;"&amp;Parámetros!$B$4)</f>
        <v>1</v>
      </c>
      <c r="I171" s="7" t="n">
        <f aca="false">IF(H171=0,"",Parámetros!$B$4-G171)</f>
        <v>21</v>
      </c>
      <c r="J171" s="17" t="n">
        <f aca="false">COUNTIFS(Pedidos!$B$2:$B$7000,A171,Pedidos!$C$2:$C$7000,"&gt;="&amp;(Parámetros!$B$4-180),Pedidos!$C$2:$C$7000,"&lt;"&amp;Parámetros!$B$4)</f>
        <v>1</v>
      </c>
      <c r="K171" s="18" t="str">
        <f aca="false">IF(H171&lt;2,"",(G171-F171)/(H171-1))</f>
        <v/>
      </c>
      <c r="L171" s="19" t="str">
        <f aca="false">IF(OR(K171="",K171=0),"",I171/K171)</f>
        <v/>
      </c>
      <c r="M171" s="20" t="n">
        <f aca="false">SUMIFS(Pedidos!$D$2:$D$7000,Pedidos!$B$2:$B$7000,A171,Pedidos!$C$2:$C$7000,"&gt;="&amp;(Parámetros!$B$4-365),Pedidos!$C$2:$C$7000,"&lt;"&amp;Parámetros!$B$4)</f>
        <v>22.97</v>
      </c>
      <c r="N171" s="7" t="str">
        <f aca="false">IF(H171=0,"Sin compras",IF(H171=1,"Una sola compra",IF(I171&gt;Parámetros!$B$5,"Perdido","Activo")))</f>
        <v>Una sola compra</v>
      </c>
      <c r="O171" s="21" t="str">
        <f aca="false">IF(N171&lt;&gt;"Activo","",1/(1+EXP(-(Parámetros!$B$10+Parámetros!$B$11*I171+Parámetros!$B$12*J171))))</f>
        <v/>
      </c>
      <c r="P171" s="7" t="str">
        <f aca="false">IF(O171="","",IF(O171&gt;=Parámetros!$B$7,"Alto",IF(O171&gt;=Parámetros!$B$8,"Medio","Bajo")))</f>
        <v/>
      </c>
      <c r="Q171" s="7" t="str">
        <f aca="false">IF(AND(N171="Activo",L171&lt;&gt;""),IF(L171&gt;Parámetros!$B$6,"Se está retrasando",""),"")</f>
        <v/>
      </c>
    </row>
    <row r="172" customFormat="false" ht="15" hidden="false" customHeight="false" outlineLevel="0" collapsed="false">
      <c r="A172" s="13" t="s">
        <v>3572</v>
      </c>
      <c r="B172" s="13" t="s">
        <v>8995</v>
      </c>
      <c r="C172" s="13" t="s">
        <v>8982</v>
      </c>
      <c r="D172" s="13" t="s">
        <v>8994</v>
      </c>
      <c r="E172" s="13" t="s">
        <v>8988</v>
      </c>
      <c r="F172" s="16" t="n">
        <f aca="false">_xlfn.MINIFS(Pedidos!$C$2:$C$7000,Pedidos!$B$2:$B$7000,A172,Pedidos!$C$2:$C$7000,"&lt;"&amp;Parámetros!$B$4)</f>
        <v>45872</v>
      </c>
      <c r="G172" s="16" t="n">
        <f aca="false">_xlfn.MAXIFS(Pedidos!$C$2:$C$7000,Pedidos!$B$2:$B$7000,A172,Pedidos!$C$2:$C$7000,"&lt;"&amp;Parámetros!$B$4)</f>
        <v>45872</v>
      </c>
      <c r="H172" s="17" t="n">
        <f aca="false">COUNTIFS(Pedidos!$B$2:$B$7000,A172,Pedidos!$C$2:$C$7000,"&lt;"&amp;Parámetros!$B$4)</f>
        <v>1</v>
      </c>
      <c r="I172" s="7" t="n">
        <f aca="false">IF(H172=0,"",Parámetros!$B$4-G172)</f>
        <v>424</v>
      </c>
      <c r="J172" s="17" t="n">
        <f aca="false">COUNTIFS(Pedidos!$B$2:$B$7000,A172,Pedidos!$C$2:$C$7000,"&gt;="&amp;(Parámetros!$B$4-180),Pedidos!$C$2:$C$7000,"&lt;"&amp;Parámetros!$B$4)</f>
        <v>0</v>
      </c>
      <c r="K172" s="18" t="str">
        <f aca="false">IF(H172&lt;2,"",(G172-F172)/(H172-1))</f>
        <v/>
      </c>
      <c r="L172" s="19" t="str">
        <f aca="false">IF(OR(K172="",K172=0),"",I172/K172)</f>
        <v/>
      </c>
      <c r="M172" s="20" t="n">
        <f aca="false">SUMIFS(Pedidos!$D$2:$D$7000,Pedidos!$B$2:$B$7000,A172,Pedidos!$C$2:$C$7000,"&gt;="&amp;(Parámetros!$B$4-365),Pedidos!$C$2:$C$7000,"&lt;"&amp;Parámetros!$B$4)</f>
        <v>0</v>
      </c>
      <c r="N172" s="7" t="str">
        <f aca="false">IF(H172=0,"Sin compras",IF(H172=1,"Una sola compra",IF(I172&gt;Parámetros!$B$5,"Perdido","Activo")))</f>
        <v>Una sola compra</v>
      </c>
      <c r="O172" s="21" t="str">
        <f aca="false">IF(N172&lt;&gt;"Activo","",1/(1+EXP(-(Parámetros!$B$10+Parámetros!$B$11*I172+Parámetros!$B$12*J172))))</f>
        <v/>
      </c>
      <c r="P172" s="7" t="str">
        <f aca="false">IF(O172="","",IF(O172&gt;=Parámetros!$B$7,"Alto",IF(O172&gt;=Parámetros!$B$8,"Medio","Bajo")))</f>
        <v/>
      </c>
      <c r="Q172" s="7" t="str">
        <f aca="false">IF(AND(N172="Activo",L172&lt;&gt;""),IF(L172&gt;Parámetros!$B$6,"Se está retrasando",""),"")</f>
        <v/>
      </c>
    </row>
    <row r="173" customFormat="false" ht="15" hidden="false" customHeight="false" outlineLevel="0" collapsed="false">
      <c r="A173" s="13" t="s">
        <v>4362</v>
      </c>
      <c r="B173" s="13" t="s">
        <v>8992</v>
      </c>
      <c r="C173" s="13" t="s">
        <v>8982</v>
      </c>
      <c r="D173" s="13" t="s">
        <v>8994</v>
      </c>
      <c r="E173" s="13" t="s">
        <v>8988</v>
      </c>
      <c r="F173" s="16" t="n">
        <f aca="false">_xlfn.MINIFS(Pedidos!$C$2:$C$7000,Pedidos!$B$2:$B$7000,A173,Pedidos!$C$2:$C$7000,"&lt;"&amp;Parámetros!$B$4)</f>
        <v>45933</v>
      </c>
      <c r="G173" s="16" t="n">
        <f aca="false">_xlfn.MAXIFS(Pedidos!$C$2:$C$7000,Pedidos!$B$2:$B$7000,A173,Pedidos!$C$2:$C$7000,"&lt;"&amp;Parámetros!$B$4)</f>
        <v>45933</v>
      </c>
      <c r="H173" s="17" t="n">
        <f aca="false">COUNTIFS(Pedidos!$B$2:$B$7000,A173,Pedidos!$C$2:$C$7000,"&lt;"&amp;Parámetros!$B$4)</f>
        <v>1</v>
      </c>
      <c r="I173" s="7" t="n">
        <f aca="false">IF(H173=0,"",Parámetros!$B$4-G173)</f>
        <v>363</v>
      </c>
      <c r="J173" s="17" t="n">
        <f aca="false">COUNTIFS(Pedidos!$B$2:$B$7000,A173,Pedidos!$C$2:$C$7000,"&gt;="&amp;(Parámetros!$B$4-180),Pedidos!$C$2:$C$7000,"&lt;"&amp;Parámetros!$B$4)</f>
        <v>0</v>
      </c>
      <c r="K173" s="18" t="str">
        <f aca="false">IF(H173&lt;2,"",(G173-F173)/(H173-1))</f>
        <v/>
      </c>
      <c r="L173" s="19" t="str">
        <f aca="false">IF(OR(K173="",K173=0),"",I173/K173)</f>
        <v/>
      </c>
      <c r="M173" s="20" t="n">
        <f aca="false">SUMIFS(Pedidos!$D$2:$D$7000,Pedidos!$B$2:$B$7000,A173,Pedidos!$C$2:$C$7000,"&gt;="&amp;(Parámetros!$B$4-365),Pedidos!$C$2:$C$7000,"&lt;"&amp;Parámetros!$B$4)</f>
        <v>35.49</v>
      </c>
      <c r="N173" s="7" t="str">
        <f aca="false">IF(H173=0,"Sin compras",IF(H173=1,"Una sola compra",IF(I173&gt;Parámetros!$B$5,"Perdido","Activo")))</f>
        <v>Una sola compra</v>
      </c>
      <c r="O173" s="21" t="str">
        <f aca="false">IF(N173&lt;&gt;"Activo","",1/(1+EXP(-(Parámetros!$B$10+Parámetros!$B$11*I173+Parámetros!$B$12*J173))))</f>
        <v/>
      </c>
      <c r="P173" s="7" t="str">
        <f aca="false">IF(O173="","",IF(O173&gt;=Parámetros!$B$7,"Alto",IF(O173&gt;=Parámetros!$B$8,"Medio","Bajo")))</f>
        <v/>
      </c>
      <c r="Q173" s="7" t="str">
        <f aca="false">IF(AND(N173="Activo",L173&lt;&gt;""),IF(L173&gt;Parámetros!$B$6,"Se está retrasando",""),"")</f>
        <v/>
      </c>
    </row>
    <row r="174" customFormat="false" ht="15" hidden="false" customHeight="false" outlineLevel="0" collapsed="false">
      <c r="A174" s="13" t="s">
        <v>1120</v>
      </c>
      <c r="B174" s="13" t="s">
        <v>9007</v>
      </c>
      <c r="C174" s="13" t="s">
        <v>8990</v>
      </c>
      <c r="D174" s="13" t="s">
        <v>8994</v>
      </c>
      <c r="E174" s="13" t="s">
        <v>8988</v>
      </c>
      <c r="F174" s="16" t="n">
        <f aca="false">_xlfn.MINIFS(Pedidos!$C$2:$C$7000,Pedidos!$B$2:$B$7000,A174,Pedidos!$C$2:$C$7000,"&lt;"&amp;Parámetros!$B$4)</f>
        <v>45686</v>
      </c>
      <c r="G174" s="16" t="n">
        <f aca="false">_xlfn.MAXIFS(Pedidos!$C$2:$C$7000,Pedidos!$B$2:$B$7000,A174,Pedidos!$C$2:$C$7000,"&lt;"&amp;Parámetros!$B$4)</f>
        <v>45791</v>
      </c>
      <c r="H174" s="17" t="n">
        <f aca="false">COUNTIFS(Pedidos!$B$2:$B$7000,A174,Pedidos!$C$2:$C$7000,"&lt;"&amp;Parámetros!$B$4)</f>
        <v>2</v>
      </c>
      <c r="I174" s="7" t="n">
        <f aca="false">IF(H174=0,"",Parámetros!$B$4-G174)</f>
        <v>505</v>
      </c>
      <c r="J174" s="17" t="n">
        <f aca="false">COUNTIFS(Pedidos!$B$2:$B$7000,A174,Pedidos!$C$2:$C$7000,"&gt;="&amp;(Parámetros!$B$4-180),Pedidos!$C$2:$C$7000,"&lt;"&amp;Parámetros!$B$4)</f>
        <v>0</v>
      </c>
      <c r="K174" s="18" t="n">
        <f aca="false">IF(H174&lt;2,"",(G174-F174)/(H174-1))</f>
        <v>105</v>
      </c>
      <c r="L174" s="19" t="n">
        <f aca="false">IF(OR(K174="",K174=0),"",I174/K174)</f>
        <v>4.80952380952381</v>
      </c>
      <c r="M174" s="20" t="n">
        <f aca="false">SUMIFS(Pedidos!$D$2:$D$7000,Pedidos!$B$2:$B$7000,A174,Pedidos!$C$2:$C$7000,"&gt;="&amp;(Parámetros!$B$4-365),Pedidos!$C$2:$C$7000,"&lt;"&amp;Parámetros!$B$4)</f>
        <v>0</v>
      </c>
      <c r="N174" s="7" t="str">
        <f aca="false">IF(H174=0,"Sin compras",IF(H174=1,"Una sola compra",IF(I174&gt;Parámetros!$B$5,"Perdido","Activo")))</f>
        <v>Perdido</v>
      </c>
      <c r="O174" s="21" t="str">
        <f aca="false">IF(N174&lt;&gt;"Activo","",1/(1+EXP(-(Parámetros!$B$10+Parámetros!$B$11*I174+Parámetros!$B$12*J174))))</f>
        <v/>
      </c>
      <c r="P174" s="7" t="str">
        <f aca="false">IF(O174="","",IF(O174&gt;=Parámetros!$B$7,"Alto",IF(O174&gt;=Parámetros!$B$8,"Medio","Bajo")))</f>
        <v/>
      </c>
      <c r="Q174" s="7" t="str">
        <f aca="false">IF(AND(N174="Activo",L174&lt;&gt;""),IF(L174&gt;Parámetros!$B$6,"Se está retrasando",""),"")</f>
        <v/>
      </c>
    </row>
    <row r="175" customFormat="false" ht="15" hidden="false" customHeight="false" outlineLevel="0" collapsed="false">
      <c r="A175" s="13" t="s">
        <v>2478</v>
      </c>
      <c r="B175" s="13" t="s">
        <v>8981</v>
      </c>
      <c r="C175" s="13" t="s">
        <v>8982</v>
      </c>
      <c r="D175" s="13" t="s">
        <v>8999</v>
      </c>
      <c r="E175" s="13" t="s">
        <v>8988</v>
      </c>
      <c r="F175" s="16" t="n">
        <f aca="false">_xlfn.MINIFS(Pedidos!$C$2:$C$7000,Pedidos!$B$2:$B$7000,A175,Pedidos!$C$2:$C$7000,"&lt;"&amp;Parámetros!$B$4)</f>
        <v>45791</v>
      </c>
      <c r="G175" s="16" t="n">
        <f aca="false">_xlfn.MAXIFS(Pedidos!$C$2:$C$7000,Pedidos!$B$2:$B$7000,A175,Pedidos!$C$2:$C$7000,"&lt;"&amp;Parámetros!$B$4)</f>
        <v>46281</v>
      </c>
      <c r="H175" s="17" t="n">
        <f aca="false">COUNTIFS(Pedidos!$B$2:$B$7000,A175,Pedidos!$C$2:$C$7000,"&lt;"&amp;Parámetros!$B$4)</f>
        <v>20</v>
      </c>
      <c r="I175" s="7" t="n">
        <f aca="false">IF(H175=0,"",Parámetros!$B$4-G175)</f>
        <v>15</v>
      </c>
      <c r="J175" s="17" t="n">
        <f aca="false">COUNTIFS(Pedidos!$B$2:$B$7000,A175,Pedidos!$C$2:$C$7000,"&gt;="&amp;(Parámetros!$B$4-180),Pedidos!$C$2:$C$7000,"&lt;"&amp;Parámetros!$B$4)</f>
        <v>7</v>
      </c>
      <c r="K175" s="18" t="n">
        <f aca="false">IF(H175&lt;2,"",(G175-F175)/(H175-1))</f>
        <v>25.7894736842105</v>
      </c>
      <c r="L175" s="19" t="n">
        <f aca="false">IF(OR(K175="",K175=0),"",I175/K175)</f>
        <v>0.581632653061225</v>
      </c>
      <c r="M175" s="20" t="n">
        <f aca="false">SUMIFS(Pedidos!$D$2:$D$7000,Pedidos!$B$2:$B$7000,A175,Pedidos!$C$2:$C$7000,"&gt;="&amp;(Parámetros!$B$4-365),Pedidos!$C$2:$C$7000,"&lt;"&amp;Parámetros!$B$4)</f>
        <v>652.77</v>
      </c>
      <c r="N175" s="7" t="str">
        <f aca="false">IF(H175=0,"Sin compras",IF(H175=1,"Una sola compra",IF(I175&gt;Parámetros!$B$5,"Perdido","Activo")))</f>
        <v>Activo</v>
      </c>
      <c r="O175" s="21" t="n">
        <f aca="false">IF(N175&lt;&gt;"Activo","",1/(1+EXP(-(Parámetros!$B$10+Parámetros!$B$11*I175+Parámetros!$B$12*J175))))</f>
        <v>0.00474787002656009</v>
      </c>
      <c r="P175" s="7" t="str">
        <f aca="false">IF(O175="","",IF(O175&gt;=Parámetros!$B$7,"Alto",IF(O175&gt;=Parámetros!$B$8,"Medio","Bajo")))</f>
        <v>Bajo</v>
      </c>
      <c r="Q175" s="7" t="str">
        <f aca="false">IF(AND(N175="Activo",L175&lt;&gt;""),IF(L175&gt;Parámetros!$B$6,"Se está retrasando",""),"")</f>
        <v/>
      </c>
    </row>
    <row r="176" customFormat="false" ht="15" hidden="false" customHeight="false" outlineLevel="0" collapsed="false">
      <c r="A176" s="13" t="s">
        <v>5703</v>
      </c>
      <c r="B176" s="13" t="s">
        <v>8995</v>
      </c>
      <c r="C176" s="13" t="s">
        <v>8993</v>
      </c>
      <c r="D176" s="13" t="s">
        <v>8999</v>
      </c>
      <c r="E176" s="13" t="s">
        <v>8988</v>
      </c>
      <c r="F176" s="16" t="n">
        <f aca="false">_xlfn.MINIFS(Pedidos!$C$2:$C$7000,Pedidos!$B$2:$B$7000,A176,Pedidos!$C$2:$C$7000,"&lt;"&amp;Parámetros!$B$4)</f>
        <v>46033</v>
      </c>
      <c r="G176" s="16" t="n">
        <f aca="false">_xlfn.MAXIFS(Pedidos!$C$2:$C$7000,Pedidos!$B$2:$B$7000,A176,Pedidos!$C$2:$C$7000,"&lt;"&amp;Parámetros!$B$4)</f>
        <v>46290</v>
      </c>
      <c r="H176" s="17" t="n">
        <f aca="false">COUNTIFS(Pedidos!$B$2:$B$7000,A176,Pedidos!$C$2:$C$7000,"&lt;"&amp;Parámetros!$B$4)</f>
        <v>8</v>
      </c>
      <c r="I176" s="7" t="n">
        <f aca="false">IF(H176=0,"",Parámetros!$B$4-G176)</f>
        <v>6</v>
      </c>
      <c r="J176" s="17" t="n">
        <f aca="false">COUNTIFS(Pedidos!$B$2:$B$7000,A176,Pedidos!$C$2:$C$7000,"&gt;="&amp;(Parámetros!$B$4-180),Pedidos!$C$2:$C$7000,"&lt;"&amp;Parámetros!$B$4)</f>
        <v>6</v>
      </c>
      <c r="K176" s="18" t="n">
        <f aca="false">IF(H176&lt;2,"",(G176-F176)/(H176-1))</f>
        <v>36.7142857142857</v>
      </c>
      <c r="L176" s="19" t="n">
        <f aca="false">IF(OR(K176="",K176=0),"",I176/K176)</f>
        <v>0.163424124513619</v>
      </c>
      <c r="M176" s="20" t="n">
        <f aca="false">SUMIFS(Pedidos!$D$2:$D$7000,Pedidos!$B$2:$B$7000,A176,Pedidos!$C$2:$C$7000,"&gt;="&amp;(Parámetros!$B$4-365),Pedidos!$C$2:$C$7000,"&lt;"&amp;Parámetros!$B$4)</f>
        <v>425.29</v>
      </c>
      <c r="N176" s="7" t="str">
        <f aca="false">IF(H176=0,"Sin compras",IF(H176=1,"Una sola compra",IF(I176&gt;Parámetros!$B$5,"Perdido","Activo")))</f>
        <v>Activo</v>
      </c>
      <c r="O176" s="21" t="n">
        <f aca="false">IF(N176&lt;&gt;"Activo","",1/(1+EXP(-(Parámetros!$B$10+Parámetros!$B$11*I176+Parámetros!$B$12*J176))))</f>
        <v>0.00983815710492826</v>
      </c>
      <c r="P176" s="7" t="str">
        <f aca="false">IF(O176="","",IF(O176&gt;=Parámetros!$B$7,"Alto",IF(O176&gt;=Parámetros!$B$8,"Medio","Bajo")))</f>
        <v>Bajo</v>
      </c>
      <c r="Q176" s="7" t="str">
        <f aca="false">IF(AND(N176="Activo",L176&lt;&gt;""),IF(L176&gt;Parámetros!$B$6,"Se está retrasando",""),"")</f>
        <v/>
      </c>
    </row>
    <row r="177" customFormat="false" ht="15" hidden="false" customHeight="false" outlineLevel="0" collapsed="false">
      <c r="A177" s="13" t="s">
        <v>7432</v>
      </c>
      <c r="B177" s="13" t="s">
        <v>9003</v>
      </c>
      <c r="C177" s="13" t="s">
        <v>8993</v>
      </c>
      <c r="D177" s="13" t="s">
        <v>8991</v>
      </c>
      <c r="E177" s="13" t="s">
        <v>8988</v>
      </c>
      <c r="F177" s="16" t="n">
        <f aca="false">_xlfn.MINIFS(Pedidos!$C$2:$C$7000,Pedidos!$B$2:$B$7000,A177,Pedidos!$C$2:$C$7000,"&lt;"&amp;Parámetros!$B$4)</f>
        <v>46171</v>
      </c>
      <c r="G177" s="16" t="n">
        <f aca="false">_xlfn.MAXIFS(Pedidos!$C$2:$C$7000,Pedidos!$B$2:$B$7000,A177,Pedidos!$C$2:$C$7000,"&lt;"&amp;Parámetros!$B$4)</f>
        <v>46171</v>
      </c>
      <c r="H177" s="17" t="n">
        <f aca="false">COUNTIFS(Pedidos!$B$2:$B$7000,A177,Pedidos!$C$2:$C$7000,"&lt;"&amp;Parámetros!$B$4)</f>
        <v>1</v>
      </c>
      <c r="I177" s="7" t="n">
        <f aca="false">IF(H177=0,"",Parámetros!$B$4-G177)</f>
        <v>125</v>
      </c>
      <c r="J177" s="17" t="n">
        <f aca="false">COUNTIFS(Pedidos!$B$2:$B$7000,A177,Pedidos!$C$2:$C$7000,"&gt;="&amp;(Parámetros!$B$4-180),Pedidos!$C$2:$C$7000,"&lt;"&amp;Parámetros!$B$4)</f>
        <v>1</v>
      </c>
      <c r="K177" s="18" t="str">
        <f aca="false">IF(H177&lt;2,"",(G177-F177)/(H177-1))</f>
        <v/>
      </c>
      <c r="L177" s="19" t="str">
        <f aca="false">IF(OR(K177="",K177=0),"",I177/K177)</f>
        <v/>
      </c>
      <c r="M177" s="20" t="n">
        <f aca="false">SUMIFS(Pedidos!$D$2:$D$7000,Pedidos!$B$2:$B$7000,A177,Pedidos!$C$2:$C$7000,"&gt;="&amp;(Parámetros!$B$4-365),Pedidos!$C$2:$C$7000,"&lt;"&amp;Parámetros!$B$4)</f>
        <v>41.23</v>
      </c>
      <c r="N177" s="7" t="str">
        <f aca="false">IF(H177=0,"Sin compras",IF(H177=1,"Una sola compra",IF(I177&gt;Parámetros!$B$5,"Perdido","Activo")))</f>
        <v>Una sola compra</v>
      </c>
      <c r="O177" s="21" t="str">
        <f aca="false">IF(N177&lt;&gt;"Activo","",1/(1+EXP(-(Parámetros!$B$10+Parámetros!$B$11*I177+Parámetros!$B$12*J177))))</f>
        <v/>
      </c>
      <c r="P177" s="7" t="str">
        <f aca="false">IF(O177="","",IF(O177&gt;=Parámetros!$B$7,"Alto",IF(O177&gt;=Parámetros!$B$8,"Medio","Bajo")))</f>
        <v/>
      </c>
      <c r="Q177" s="7" t="str">
        <f aca="false">IF(AND(N177="Activo",L177&lt;&gt;""),IF(L177&gt;Parámetros!$B$6,"Se está retrasando",""),"")</f>
        <v/>
      </c>
    </row>
    <row r="178" customFormat="false" ht="15" hidden="false" customHeight="false" outlineLevel="0" collapsed="false">
      <c r="A178" s="13" t="s">
        <v>3617</v>
      </c>
      <c r="B178" s="13" t="s">
        <v>9008</v>
      </c>
      <c r="C178" s="13" t="s">
        <v>8990</v>
      </c>
      <c r="D178" s="13" t="s">
        <v>8997</v>
      </c>
      <c r="E178" s="13" t="s">
        <v>8988</v>
      </c>
      <c r="F178" s="16" t="n">
        <f aca="false">_xlfn.MINIFS(Pedidos!$C$2:$C$7000,Pedidos!$B$2:$B$7000,A178,Pedidos!$C$2:$C$7000,"&lt;"&amp;Parámetros!$B$4)</f>
        <v>45876</v>
      </c>
      <c r="G178" s="16" t="n">
        <f aca="false">_xlfn.MAXIFS(Pedidos!$C$2:$C$7000,Pedidos!$B$2:$B$7000,A178,Pedidos!$C$2:$C$7000,"&lt;"&amp;Parámetros!$B$4)</f>
        <v>46050</v>
      </c>
      <c r="H178" s="17" t="n">
        <f aca="false">COUNTIFS(Pedidos!$B$2:$B$7000,A178,Pedidos!$C$2:$C$7000,"&lt;"&amp;Parámetros!$B$4)</f>
        <v>4</v>
      </c>
      <c r="I178" s="7" t="n">
        <f aca="false">IF(H178=0,"",Parámetros!$B$4-G178)</f>
        <v>246</v>
      </c>
      <c r="J178" s="17" t="n">
        <f aca="false">COUNTIFS(Pedidos!$B$2:$B$7000,A178,Pedidos!$C$2:$C$7000,"&gt;="&amp;(Parámetros!$B$4-180),Pedidos!$C$2:$C$7000,"&lt;"&amp;Parámetros!$B$4)</f>
        <v>0</v>
      </c>
      <c r="K178" s="18" t="n">
        <f aca="false">IF(H178&lt;2,"",(G178-F178)/(H178-1))</f>
        <v>58</v>
      </c>
      <c r="L178" s="19" t="n">
        <f aca="false">IF(OR(K178="",K178=0),"",I178/K178)</f>
        <v>4.24137931034483</v>
      </c>
      <c r="M178" s="20" t="n">
        <f aca="false">SUMIFS(Pedidos!$D$2:$D$7000,Pedidos!$B$2:$B$7000,A178,Pedidos!$C$2:$C$7000,"&gt;="&amp;(Parámetros!$B$4-365),Pedidos!$C$2:$C$7000,"&lt;"&amp;Parámetros!$B$4)</f>
        <v>144.87</v>
      </c>
      <c r="N178" s="7" t="str">
        <f aca="false">IF(H178=0,"Sin compras",IF(H178=1,"Una sola compra",IF(I178&gt;Parámetros!$B$5,"Perdido","Activo")))</f>
        <v>Perdido</v>
      </c>
      <c r="O178" s="21" t="str">
        <f aca="false">IF(N178&lt;&gt;"Activo","",1/(1+EXP(-(Parámetros!$B$10+Parámetros!$B$11*I178+Parámetros!$B$12*J178))))</f>
        <v/>
      </c>
      <c r="P178" s="7" t="str">
        <f aca="false">IF(O178="","",IF(O178&gt;=Parámetros!$B$7,"Alto",IF(O178&gt;=Parámetros!$B$8,"Medio","Bajo")))</f>
        <v/>
      </c>
      <c r="Q178" s="7" t="str">
        <f aca="false">IF(AND(N178="Activo",L178&lt;&gt;""),IF(L178&gt;Parámetros!$B$6,"Se está retrasando",""),"")</f>
        <v/>
      </c>
    </row>
    <row r="179" customFormat="false" ht="15" hidden="false" customHeight="false" outlineLevel="0" collapsed="false">
      <c r="A179" s="13" t="s">
        <v>778</v>
      </c>
      <c r="B179" s="13" t="s">
        <v>8998</v>
      </c>
      <c r="C179" s="13" t="s">
        <v>8990</v>
      </c>
      <c r="D179" s="13" t="s">
        <v>8994</v>
      </c>
      <c r="E179" s="13" t="s">
        <v>8984</v>
      </c>
      <c r="F179" s="16" t="n">
        <f aca="false">_xlfn.MINIFS(Pedidos!$C$2:$C$7000,Pedidos!$B$2:$B$7000,A179,Pedidos!$C$2:$C$7000,"&lt;"&amp;Parámetros!$B$4)</f>
        <v>45653</v>
      </c>
      <c r="G179" s="16" t="n">
        <f aca="false">_xlfn.MAXIFS(Pedidos!$C$2:$C$7000,Pedidos!$B$2:$B$7000,A179,Pedidos!$C$2:$C$7000,"&lt;"&amp;Parámetros!$B$4)</f>
        <v>45653</v>
      </c>
      <c r="H179" s="17" t="n">
        <f aca="false">COUNTIFS(Pedidos!$B$2:$B$7000,A179,Pedidos!$C$2:$C$7000,"&lt;"&amp;Parámetros!$B$4)</f>
        <v>1</v>
      </c>
      <c r="I179" s="7" t="n">
        <f aca="false">IF(H179=0,"",Parámetros!$B$4-G179)</f>
        <v>643</v>
      </c>
      <c r="J179" s="17" t="n">
        <f aca="false">COUNTIFS(Pedidos!$B$2:$B$7000,A179,Pedidos!$C$2:$C$7000,"&gt;="&amp;(Parámetros!$B$4-180),Pedidos!$C$2:$C$7000,"&lt;"&amp;Parámetros!$B$4)</f>
        <v>0</v>
      </c>
      <c r="K179" s="18" t="str">
        <f aca="false">IF(H179&lt;2,"",(G179-F179)/(H179-1))</f>
        <v/>
      </c>
      <c r="L179" s="19" t="str">
        <f aca="false">IF(OR(K179="",K179=0),"",I179/K179)</f>
        <v/>
      </c>
      <c r="M179" s="20" t="n">
        <f aca="false">SUMIFS(Pedidos!$D$2:$D$7000,Pedidos!$B$2:$B$7000,A179,Pedidos!$C$2:$C$7000,"&gt;="&amp;(Parámetros!$B$4-365),Pedidos!$C$2:$C$7000,"&lt;"&amp;Parámetros!$B$4)</f>
        <v>0</v>
      </c>
      <c r="N179" s="7" t="str">
        <f aca="false">IF(H179=0,"Sin compras",IF(H179=1,"Una sola compra",IF(I179&gt;Parámetros!$B$5,"Perdido","Activo")))</f>
        <v>Una sola compra</v>
      </c>
      <c r="O179" s="21" t="str">
        <f aca="false">IF(N179&lt;&gt;"Activo","",1/(1+EXP(-(Parámetros!$B$10+Parámetros!$B$11*I179+Parámetros!$B$12*J179))))</f>
        <v/>
      </c>
      <c r="P179" s="7" t="str">
        <f aca="false">IF(O179="","",IF(O179&gt;=Parámetros!$B$7,"Alto",IF(O179&gt;=Parámetros!$B$8,"Medio","Bajo")))</f>
        <v/>
      </c>
      <c r="Q179" s="7" t="str">
        <f aca="false">IF(AND(N179="Activo",L179&lt;&gt;""),IF(L179&gt;Parámetros!$B$6,"Se está retrasando",""),"")</f>
        <v/>
      </c>
    </row>
    <row r="180" customFormat="false" ht="15" hidden="false" customHeight="false" outlineLevel="0" collapsed="false">
      <c r="A180" s="13" t="s">
        <v>1401</v>
      </c>
      <c r="B180" s="13" t="s">
        <v>9001</v>
      </c>
      <c r="C180" s="13" t="s">
        <v>8990</v>
      </c>
      <c r="D180" s="13" t="s">
        <v>9006</v>
      </c>
      <c r="E180" s="13" t="s">
        <v>8988</v>
      </c>
      <c r="F180" s="16" t="n">
        <f aca="false">_xlfn.MINIFS(Pedidos!$C$2:$C$7000,Pedidos!$B$2:$B$7000,A180,Pedidos!$C$2:$C$7000,"&lt;"&amp;Parámetros!$B$4)</f>
        <v>45710</v>
      </c>
      <c r="G180" s="16" t="n">
        <f aca="false">_xlfn.MAXIFS(Pedidos!$C$2:$C$7000,Pedidos!$B$2:$B$7000,A180,Pedidos!$C$2:$C$7000,"&lt;"&amp;Parámetros!$B$4)</f>
        <v>45923</v>
      </c>
      <c r="H180" s="17" t="n">
        <f aca="false">COUNTIFS(Pedidos!$B$2:$B$7000,A180,Pedidos!$C$2:$C$7000,"&lt;"&amp;Parámetros!$B$4)</f>
        <v>4</v>
      </c>
      <c r="I180" s="7" t="n">
        <f aca="false">IF(H180=0,"",Parámetros!$B$4-G180)</f>
        <v>373</v>
      </c>
      <c r="J180" s="17" t="n">
        <f aca="false">COUNTIFS(Pedidos!$B$2:$B$7000,A180,Pedidos!$C$2:$C$7000,"&gt;="&amp;(Parámetros!$B$4-180),Pedidos!$C$2:$C$7000,"&lt;"&amp;Parámetros!$B$4)</f>
        <v>0</v>
      </c>
      <c r="K180" s="18" t="n">
        <f aca="false">IF(H180&lt;2,"",(G180-F180)/(H180-1))</f>
        <v>71</v>
      </c>
      <c r="L180" s="19" t="n">
        <f aca="false">IF(OR(K180="",K180=0),"",I180/K180)</f>
        <v>5.25352112676056</v>
      </c>
      <c r="M180" s="20" t="n">
        <f aca="false">SUMIFS(Pedidos!$D$2:$D$7000,Pedidos!$B$2:$B$7000,A180,Pedidos!$C$2:$C$7000,"&gt;="&amp;(Parámetros!$B$4-365),Pedidos!$C$2:$C$7000,"&lt;"&amp;Parámetros!$B$4)</f>
        <v>0</v>
      </c>
      <c r="N180" s="7" t="str">
        <f aca="false">IF(H180=0,"Sin compras",IF(H180=1,"Una sola compra",IF(I180&gt;Parámetros!$B$5,"Perdido","Activo")))</f>
        <v>Perdido</v>
      </c>
      <c r="O180" s="21" t="str">
        <f aca="false">IF(N180&lt;&gt;"Activo","",1/(1+EXP(-(Parámetros!$B$10+Parámetros!$B$11*I180+Parámetros!$B$12*J180))))</f>
        <v/>
      </c>
      <c r="P180" s="7" t="str">
        <f aca="false">IF(O180="","",IF(O180&gt;=Parámetros!$B$7,"Alto",IF(O180&gt;=Parámetros!$B$8,"Medio","Bajo")))</f>
        <v/>
      </c>
      <c r="Q180" s="7" t="str">
        <f aca="false">IF(AND(N180="Activo",L180&lt;&gt;""),IF(L180&gt;Parámetros!$B$6,"Se está retrasando",""),"")</f>
        <v/>
      </c>
    </row>
    <row r="181" customFormat="false" ht="15" hidden="false" customHeight="false" outlineLevel="0" collapsed="false">
      <c r="A181" s="13" t="s">
        <v>259</v>
      </c>
      <c r="B181" s="13" t="s">
        <v>8985</v>
      </c>
      <c r="C181" s="13" t="s">
        <v>8993</v>
      </c>
      <c r="D181" s="13" t="s">
        <v>8994</v>
      </c>
      <c r="E181" s="13" t="s">
        <v>8988</v>
      </c>
      <c r="F181" s="16" t="n">
        <f aca="false">_xlfn.MINIFS(Pedidos!$C$2:$C$7000,Pedidos!$B$2:$B$7000,A181,Pedidos!$C$2:$C$7000,"&lt;"&amp;Parámetros!$B$4)</f>
        <v>45595</v>
      </c>
      <c r="G181" s="16" t="n">
        <f aca="false">_xlfn.MAXIFS(Pedidos!$C$2:$C$7000,Pedidos!$B$2:$B$7000,A181,Pedidos!$C$2:$C$7000,"&lt;"&amp;Parámetros!$B$4)</f>
        <v>45595</v>
      </c>
      <c r="H181" s="17" t="n">
        <f aca="false">COUNTIFS(Pedidos!$B$2:$B$7000,A181,Pedidos!$C$2:$C$7000,"&lt;"&amp;Parámetros!$B$4)</f>
        <v>1</v>
      </c>
      <c r="I181" s="7" t="n">
        <f aca="false">IF(H181=0,"",Parámetros!$B$4-G181)</f>
        <v>701</v>
      </c>
      <c r="J181" s="17" t="n">
        <f aca="false">COUNTIFS(Pedidos!$B$2:$B$7000,A181,Pedidos!$C$2:$C$7000,"&gt;="&amp;(Parámetros!$B$4-180),Pedidos!$C$2:$C$7000,"&lt;"&amp;Parámetros!$B$4)</f>
        <v>0</v>
      </c>
      <c r="K181" s="18" t="str">
        <f aca="false">IF(H181&lt;2,"",(G181-F181)/(H181-1))</f>
        <v/>
      </c>
      <c r="L181" s="19" t="str">
        <f aca="false">IF(OR(K181="",K181=0),"",I181/K181)</f>
        <v/>
      </c>
      <c r="M181" s="20" t="n">
        <f aca="false">SUMIFS(Pedidos!$D$2:$D$7000,Pedidos!$B$2:$B$7000,A181,Pedidos!$C$2:$C$7000,"&gt;="&amp;(Parámetros!$B$4-365),Pedidos!$C$2:$C$7000,"&lt;"&amp;Parámetros!$B$4)</f>
        <v>0</v>
      </c>
      <c r="N181" s="7" t="str">
        <f aca="false">IF(H181=0,"Sin compras",IF(H181=1,"Una sola compra",IF(I181&gt;Parámetros!$B$5,"Perdido","Activo")))</f>
        <v>Una sola compra</v>
      </c>
      <c r="O181" s="21" t="str">
        <f aca="false">IF(N181&lt;&gt;"Activo","",1/(1+EXP(-(Parámetros!$B$10+Parámetros!$B$11*I181+Parámetros!$B$12*J181))))</f>
        <v/>
      </c>
      <c r="P181" s="7" t="str">
        <f aca="false">IF(O181="","",IF(O181&gt;=Parámetros!$B$7,"Alto",IF(O181&gt;=Parámetros!$B$8,"Medio","Bajo")))</f>
        <v/>
      </c>
      <c r="Q181" s="7" t="str">
        <f aca="false">IF(AND(N181="Activo",L181&lt;&gt;""),IF(L181&gt;Parámetros!$B$6,"Se está retrasando",""),"")</f>
        <v/>
      </c>
    </row>
    <row r="182" customFormat="false" ht="15" hidden="false" customHeight="false" outlineLevel="0" collapsed="false">
      <c r="A182" s="13" t="s">
        <v>1768</v>
      </c>
      <c r="B182" s="13" t="s">
        <v>8995</v>
      </c>
      <c r="C182" s="13" t="s">
        <v>8986</v>
      </c>
      <c r="D182" s="13" t="s">
        <v>8994</v>
      </c>
      <c r="E182" s="13" t="s">
        <v>8988</v>
      </c>
      <c r="F182" s="16" t="n">
        <f aca="false">_xlfn.MINIFS(Pedidos!$C$2:$C$7000,Pedidos!$B$2:$B$7000,A182,Pedidos!$C$2:$C$7000,"&lt;"&amp;Parámetros!$B$4)</f>
        <v>45737</v>
      </c>
      <c r="G182" s="16" t="n">
        <f aca="false">_xlfn.MAXIFS(Pedidos!$C$2:$C$7000,Pedidos!$B$2:$B$7000,A182,Pedidos!$C$2:$C$7000,"&lt;"&amp;Parámetros!$B$4)</f>
        <v>45834</v>
      </c>
      <c r="H182" s="17" t="n">
        <f aca="false">COUNTIFS(Pedidos!$B$2:$B$7000,A182,Pedidos!$C$2:$C$7000,"&lt;"&amp;Parámetros!$B$4)</f>
        <v>2</v>
      </c>
      <c r="I182" s="7" t="n">
        <f aca="false">IF(H182=0,"",Parámetros!$B$4-G182)</f>
        <v>462</v>
      </c>
      <c r="J182" s="17" t="n">
        <f aca="false">COUNTIFS(Pedidos!$B$2:$B$7000,A182,Pedidos!$C$2:$C$7000,"&gt;="&amp;(Parámetros!$B$4-180),Pedidos!$C$2:$C$7000,"&lt;"&amp;Parámetros!$B$4)</f>
        <v>0</v>
      </c>
      <c r="K182" s="18" t="n">
        <f aca="false">IF(H182&lt;2,"",(G182-F182)/(H182-1))</f>
        <v>97</v>
      </c>
      <c r="L182" s="19" t="n">
        <f aca="false">IF(OR(K182="",K182=0),"",I182/K182)</f>
        <v>4.76288659793814</v>
      </c>
      <c r="M182" s="20" t="n">
        <f aca="false">SUMIFS(Pedidos!$D$2:$D$7000,Pedidos!$B$2:$B$7000,A182,Pedidos!$C$2:$C$7000,"&gt;="&amp;(Parámetros!$B$4-365),Pedidos!$C$2:$C$7000,"&lt;"&amp;Parámetros!$B$4)</f>
        <v>0</v>
      </c>
      <c r="N182" s="7" t="str">
        <f aca="false">IF(H182=0,"Sin compras",IF(H182=1,"Una sola compra",IF(I182&gt;Parámetros!$B$5,"Perdido","Activo")))</f>
        <v>Perdido</v>
      </c>
      <c r="O182" s="21" t="str">
        <f aca="false">IF(N182&lt;&gt;"Activo","",1/(1+EXP(-(Parámetros!$B$10+Parámetros!$B$11*I182+Parámetros!$B$12*J182))))</f>
        <v/>
      </c>
      <c r="P182" s="7" t="str">
        <f aca="false">IF(O182="","",IF(O182&gt;=Parámetros!$B$7,"Alto",IF(O182&gt;=Parámetros!$B$8,"Medio","Bajo")))</f>
        <v/>
      </c>
      <c r="Q182" s="7" t="str">
        <f aca="false">IF(AND(N182="Activo",L182&lt;&gt;""),IF(L182&gt;Parámetros!$B$6,"Se está retrasando",""),"")</f>
        <v/>
      </c>
    </row>
    <row r="183" customFormat="false" ht="15" hidden="false" customHeight="false" outlineLevel="0" collapsed="false">
      <c r="A183" s="13" t="s">
        <v>690</v>
      </c>
      <c r="B183" s="13" t="s">
        <v>8981</v>
      </c>
      <c r="C183" s="13" t="s">
        <v>8990</v>
      </c>
      <c r="D183" s="13" t="s">
        <v>8994</v>
      </c>
      <c r="E183" s="13" t="s">
        <v>8988</v>
      </c>
      <c r="F183" s="16" t="n">
        <f aca="false">_xlfn.MINIFS(Pedidos!$C$2:$C$7000,Pedidos!$B$2:$B$7000,A183,Pedidos!$C$2:$C$7000,"&lt;"&amp;Parámetros!$B$4)</f>
        <v>45645</v>
      </c>
      <c r="G183" s="16" t="n">
        <f aca="false">_xlfn.MAXIFS(Pedidos!$C$2:$C$7000,Pedidos!$B$2:$B$7000,A183,Pedidos!$C$2:$C$7000,"&lt;"&amp;Parámetros!$B$4)</f>
        <v>45824</v>
      </c>
      <c r="H183" s="17" t="n">
        <f aca="false">COUNTIFS(Pedidos!$B$2:$B$7000,A183,Pedidos!$C$2:$C$7000,"&lt;"&amp;Parámetros!$B$4)</f>
        <v>2</v>
      </c>
      <c r="I183" s="7" t="n">
        <f aca="false">IF(H183=0,"",Parámetros!$B$4-G183)</f>
        <v>472</v>
      </c>
      <c r="J183" s="17" t="n">
        <f aca="false">COUNTIFS(Pedidos!$B$2:$B$7000,A183,Pedidos!$C$2:$C$7000,"&gt;="&amp;(Parámetros!$B$4-180),Pedidos!$C$2:$C$7000,"&lt;"&amp;Parámetros!$B$4)</f>
        <v>0</v>
      </c>
      <c r="K183" s="18" t="n">
        <f aca="false">IF(H183&lt;2,"",(G183-F183)/(H183-1))</f>
        <v>179</v>
      </c>
      <c r="L183" s="19" t="n">
        <f aca="false">IF(OR(K183="",K183=0),"",I183/K183)</f>
        <v>2.63687150837989</v>
      </c>
      <c r="M183" s="20" t="n">
        <f aca="false">SUMIFS(Pedidos!$D$2:$D$7000,Pedidos!$B$2:$B$7000,A183,Pedidos!$C$2:$C$7000,"&gt;="&amp;(Parámetros!$B$4-365),Pedidos!$C$2:$C$7000,"&lt;"&amp;Parámetros!$B$4)</f>
        <v>0</v>
      </c>
      <c r="N183" s="7" t="str">
        <f aca="false">IF(H183=0,"Sin compras",IF(H183=1,"Una sola compra",IF(I183&gt;Parámetros!$B$5,"Perdido","Activo")))</f>
        <v>Perdido</v>
      </c>
      <c r="O183" s="21" t="str">
        <f aca="false">IF(N183&lt;&gt;"Activo","",1/(1+EXP(-(Parámetros!$B$10+Parámetros!$B$11*I183+Parámetros!$B$12*J183))))</f>
        <v/>
      </c>
      <c r="P183" s="7" t="str">
        <f aca="false">IF(O183="","",IF(O183&gt;=Parámetros!$B$7,"Alto",IF(O183&gt;=Parámetros!$B$8,"Medio","Bajo")))</f>
        <v/>
      </c>
      <c r="Q183" s="7" t="str">
        <f aca="false">IF(AND(N183="Activo",L183&lt;&gt;""),IF(L183&gt;Parámetros!$B$6,"Se está retrasando",""),"")</f>
        <v/>
      </c>
    </row>
    <row r="184" customFormat="false" ht="15" hidden="false" customHeight="false" outlineLevel="0" collapsed="false">
      <c r="A184" s="13" t="s">
        <v>6403</v>
      </c>
      <c r="B184" s="13" t="s">
        <v>9000</v>
      </c>
      <c r="C184" s="13" t="s">
        <v>8986</v>
      </c>
      <c r="D184" s="13" t="s">
        <v>8999</v>
      </c>
      <c r="E184" s="13" t="s">
        <v>8984</v>
      </c>
      <c r="F184" s="16" t="n">
        <f aca="false">_xlfn.MINIFS(Pedidos!$C$2:$C$7000,Pedidos!$B$2:$B$7000,A184,Pedidos!$C$2:$C$7000,"&lt;"&amp;Parámetros!$B$4)</f>
        <v>46086</v>
      </c>
      <c r="G184" s="16" t="n">
        <f aca="false">_xlfn.MAXIFS(Pedidos!$C$2:$C$7000,Pedidos!$B$2:$B$7000,A184,Pedidos!$C$2:$C$7000,"&lt;"&amp;Parámetros!$B$4)</f>
        <v>46255</v>
      </c>
      <c r="H184" s="17" t="n">
        <f aca="false">COUNTIFS(Pedidos!$B$2:$B$7000,A184,Pedidos!$C$2:$C$7000,"&lt;"&amp;Parámetros!$B$4)</f>
        <v>4</v>
      </c>
      <c r="I184" s="7" t="n">
        <f aca="false">IF(H184=0,"",Parámetros!$B$4-G184)</f>
        <v>41</v>
      </c>
      <c r="J184" s="17" t="n">
        <f aca="false">COUNTIFS(Pedidos!$B$2:$B$7000,A184,Pedidos!$C$2:$C$7000,"&gt;="&amp;(Parámetros!$B$4-180),Pedidos!$C$2:$C$7000,"&lt;"&amp;Parámetros!$B$4)</f>
        <v>2</v>
      </c>
      <c r="K184" s="18" t="n">
        <f aca="false">IF(H184&lt;2,"",(G184-F184)/(H184-1))</f>
        <v>56.3333333333333</v>
      </c>
      <c r="L184" s="19" t="n">
        <f aca="false">IF(OR(K184="",K184=0),"",I184/K184)</f>
        <v>0.727810650887574</v>
      </c>
      <c r="M184" s="20" t="n">
        <f aca="false">SUMIFS(Pedidos!$D$2:$D$7000,Pedidos!$B$2:$B$7000,A184,Pedidos!$C$2:$C$7000,"&gt;="&amp;(Parámetros!$B$4-365),Pedidos!$C$2:$C$7000,"&lt;"&amp;Parámetros!$B$4)</f>
        <v>159.78</v>
      </c>
      <c r="N184" s="7" t="str">
        <f aca="false">IF(H184=0,"Sin compras",IF(H184=1,"Una sola compra",IF(I184&gt;Parámetros!$B$5,"Perdido","Activo")))</f>
        <v>Activo</v>
      </c>
      <c r="O184" s="21" t="n">
        <f aca="false">IF(N184&lt;&gt;"Activo","",1/(1+EXP(-(Parámetros!$B$10+Parámetros!$B$11*I184+Parámetros!$B$12*J184))))</f>
        <v>0.384663582018829</v>
      </c>
      <c r="P184" s="7" t="str">
        <f aca="false">IF(O184="","",IF(O184&gt;=Parámetros!$B$7,"Alto",IF(O184&gt;=Parámetros!$B$8,"Medio","Bajo")))</f>
        <v>Bajo</v>
      </c>
      <c r="Q184" s="7" t="str">
        <f aca="false">IF(AND(N184="Activo",L184&lt;&gt;""),IF(L184&gt;Parámetros!$B$6,"Se está retrasando",""),"")</f>
        <v/>
      </c>
    </row>
    <row r="185" customFormat="false" ht="15" hidden="false" customHeight="false" outlineLevel="0" collapsed="false">
      <c r="A185" s="13" t="s">
        <v>558</v>
      </c>
      <c r="B185" s="13" t="s">
        <v>9004</v>
      </c>
      <c r="C185" s="13" t="s">
        <v>8990</v>
      </c>
      <c r="D185" s="13" t="s">
        <v>9009</v>
      </c>
      <c r="E185" s="13" t="s">
        <v>8988</v>
      </c>
      <c r="F185" s="16" t="n">
        <f aca="false">_xlfn.MINIFS(Pedidos!$C$2:$C$7000,Pedidos!$B$2:$B$7000,A185,Pedidos!$C$2:$C$7000,"&lt;"&amp;Parámetros!$B$4)</f>
        <v>45632</v>
      </c>
      <c r="G185" s="16" t="n">
        <f aca="false">_xlfn.MAXIFS(Pedidos!$C$2:$C$7000,Pedidos!$B$2:$B$7000,A185,Pedidos!$C$2:$C$7000,"&lt;"&amp;Parámetros!$B$4)</f>
        <v>45808</v>
      </c>
      <c r="H185" s="17" t="n">
        <f aca="false">COUNTIFS(Pedidos!$B$2:$B$7000,A185,Pedidos!$C$2:$C$7000,"&lt;"&amp;Parámetros!$B$4)</f>
        <v>7</v>
      </c>
      <c r="I185" s="7" t="n">
        <f aca="false">IF(H185=0,"",Parámetros!$B$4-G185)</f>
        <v>488</v>
      </c>
      <c r="J185" s="17" t="n">
        <f aca="false">COUNTIFS(Pedidos!$B$2:$B$7000,A185,Pedidos!$C$2:$C$7000,"&gt;="&amp;(Parámetros!$B$4-180),Pedidos!$C$2:$C$7000,"&lt;"&amp;Parámetros!$B$4)</f>
        <v>0</v>
      </c>
      <c r="K185" s="18" t="n">
        <f aca="false">IF(H185&lt;2,"",(G185-F185)/(H185-1))</f>
        <v>29.3333333333333</v>
      </c>
      <c r="L185" s="19" t="n">
        <f aca="false">IF(OR(K185="",K185=0),"",I185/K185)</f>
        <v>16.6363636363636</v>
      </c>
      <c r="M185" s="20" t="n">
        <f aca="false">SUMIFS(Pedidos!$D$2:$D$7000,Pedidos!$B$2:$B$7000,A185,Pedidos!$C$2:$C$7000,"&gt;="&amp;(Parámetros!$B$4-365),Pedidos!$C$2:$C$7000,"&lt;"&amp;Parámetros!$B$4)</f>
        <v>0</v>
      </c>
      <c r="N185" s="7" t="str">
        <f aca="false">IF(H185=0,"Sin compras",IF(H185=1,"Una sola compra",IF(I185&gt;Parámetros!$B$5,"Perdido","Activo")))</f>
        <v>Perdido</v>
      </c>
      <c r="O185" s="21" t="str">
        <f aca="false">IF(N185&lt;&gt;"Activo","",1/(1+EXP(-(Parámetros!$B$10+Parámetros!$B$11*I185+Parámetros!$B$12*J185))))</f>
        <v/>
      </c>
      <c r="P185" s="7" t="str">
        <f aca="false">IF(O185="","",IF(O185&gt;=Parámetros!$B$7,"Alto",IF(O185&gt;=Parámetros!$B$8,"Medio","Bajo")))</f>
        <v/>
      </c>
      <c r="Q185" s="7" t="str">
        <f aca="false">IF(AND(N185="Activo",L185&lt;&gt;""),IF(L185&gt;Parámetros!$B$6,"Se está retrasando",""),"")</f>
        <v/>
      </c>
    </row>
    <row r="186" customFormat="false" ht="15" hidden="false" customHeight="false" outlineLevel="0" collapsed="false">
      <c r="A186" s="13" t="s">
        <v>5507</v>
      </c>
      <c r="B186" s="13" t="s">
        <v>8995</v>
      </c>
      <c r="C186" s="13" t="s">
        <v>8990</v>
      </c>
      <c r="D186" s="13" t="s">
        <v>8983</v>
      </c>
      <c r="E186" s="13" t="s">
        <v>8984</v>
      </c>
      <c r="F186" s="16" t="n">
        <f aca="false">_xlfn.MINIFS(Pedidos!$C$2:$C$7000,Pedidos!$B$2:$B$7000,A186,Pedidos!$C$2:$C$7000,"&lt;"&amp;Parámetros!$B$4)</f>
        <v>46018</v>
      </c>
      <c r="G186" s="16" t="n">
        <f aca="false">_xlfn.MAXIFS(Pedidos!$C$2:$C$7000,Pedidos!$B$2:$B$7000,A186,Pedidos!$C$2:$C$7000,"&lt;"&amp;Parámetros!$B$4)</f>
        <v>46018</v>
      </c>
      <c r="H186" s="17" t="n">
        <f aca="false">COUNTIFS(Pedidos!$B$2:$B$7000,A186,Pedidos!$C$2:$C$7000,"&lt;"&amp;Parámetros!$B$4)</f>
        <v>1</v>
      </c>
      <c r="I186" s="7" t="n">
        <f aca="false">IF(H186=0,"",Parámetros!$B$4-G186)</f>
        <v>278</v>
      </c>
      <c r="J186" s="17" t="n">
        <f aca="false">COUNTIFS(Pedidos!$B$2:$B$7000,A186,Pedidos!$C$2:$C$7000,"&gt;="&amp;(Parámetros!$B$4-180),Pedidos!$C$2:$C$7000,"&lt;"&amp;Parámetros!$B$4)</f>
        <v>0</v>
      </c>
      <c r="K186" s="18" t="str">
        <f aca="false">IF(H186&lt;2,"",(G186-F186)/(H186-1))</f>
        <v/>
      </c>
      <c r="L186" s="19" t="str">
        <f aca="false">IF(OR(K186="",K186=0),"",I186/K186)</f>
        <v/>
      </c>
      <c r="M186" s="20" t="n">
        <f aca="false">SUMIFS(Pedidos!$D$2:$D$7000,Pedidos!$B$2:$B$7000,A186,Pedidos!$C$2:$C$7000,"&gt;="&amp;(Parámetros!$B$4-365),Pedidos!$C$2:$C$7000,"&lt;"&amp;Parámetros!$B$4)</f>
        <v>23.91</v>
      </c>
      <c r="N186" s="7" t="str">
        <f aca="false">IF(H186=0,"Sin compras",IF(H186=1,"Una sola compra",IF(I186&gt;Parámetros!$B$5,"Perdido","Activo")))</f>
        <v>Una sola compra</v>
      </c>
      <c r="O186" s="21" t="str">
        <f aca="false">IF(N186&lt;&gt;"Activo","",1/(1+EXP(-(Parámetros!$B$10+Parámetros!$B$11*I186+Parámetros!$B$12*J186))))</f>
        <v/>
      </c>
      <c r="P186" s="7" t="str">
        <f aca="false">IF(O186="","",IF(O186&gt;=Parámetros!$B$7,"Alto",IF(O186&gt;=Parámetros!$B$8,"Medio","Bajo")))</f>
        <v/>
      </c>
      <c r="Q186" s="7" t="str">
        <f aca="false">IF(AND(N186="Activo",L186&lt;&gt;""),IF(L186&gt;Parámetros!$B$6,"Se está retrasando",""),"")</f>
        <v/>
      </c>
    </row>
    <row r="187" customFormat="false" ht="15" hidden="false" customHeight="false" outlineLevel="0" collapsed="false">
      <c r="A187" s="13" t="s">
        <v>7128</v>
      </c>
      <c r="B187" s="13" t="s">
        <v>9001</v>
      </c>
      <c r="C187" s="13" t="s">
        <v>8993</v>
      </c>
      <c r="D187" s="13" t="s">
        <v>8991</v>
      </c>
      <c r="E187" s="13" t="s">
        <v>8984</v>
      </c>
      <c r="F187" s="16" t="n">
        <f aca="false">_xlfn.MINIFS(Pedidos!$C$2:$C$7000,Pedidos!$B$2:$B$7000,A187,Pedidos!$C$2:$C$7000,"&lt;"&amp;Parámetros!$B$4)</f>
        <v>46145</v>
      </c>
      <c r="G187" s="16" t="n">
        <f aca="false">_xlfn.MAXIFS(Pedidos!$C$2:$C$7000,Pedidos!$B$2:$B$7000,A187,Pedidos!$C$2:$C$7000,"&lt;"&amp;Parámetros!$B$4)</f>
        <v>46145</v>
      </c>
      <c r="H187" s="17" t="n">
        <f aca="false">COUNTIFS(Pedidos!$B$2:$B$7000,A187,Pedidos!$C$2:$C$7000,"&lt;"&amp;Parámetros!$B$4)</f>
        <v>1</v>
      </c>
      <c r="I187" s="7" t="n">
        <f aca="false">IF(H187=0,"",Parámetros!$B$4-G187)</f>
        <v>151</v>
      </c>
      <c r="J187" s="17" t="n">
        <f aca="false">COUNTIFS(Pedidos!$B$2:$B$7000,A187,Pedidos!$C$2:$C$7000,"&gt;="&amp;(Parámetros!$B$4-180),Pedidos!$C$2:$C$7000,"&lt;"&amp;Parámetros!$B$4)</f>
        <v>1</v>
      </c>
      <c r="K187" s="18" t="str">
        <f aca="false">IF(H187&lt;2,"",(G187-F187)/(H187-1))</f>
        <v/>
      </c>
      <c r="L187" s="19" t="str">
        <f aca="false">IF(OR(K187="",K187=0),"",I187/K187)</f>
        <v/>
      </c>
      <c r="M187" s="20" t="n">
        <f aca="false">SUMIFS(Pedidos!$D$2:$D$7000,Pedidos!$B$2:$B$7000,A187,Pedidos!$C$2:$C$7000,"&gt;="&amp;(Parámetros!$B$4-365),Pedidos!$C$2:$C$7000,"&lt;"&amp;Parámetros!$B$4)</f>
        <v>31.94</v>
      </c>
      <c r="N187" s="7" t="str">
        <f aca="false">IF(H187=0,"Sin compras",IF(H187=1,"Una sola compra",IF(I187&gt;Parámetros!$B$5,"Perdido","Activo")))</f>
        <v>Una sola compra</v>
      </c>
      <c r="O187" s="21" t="str">
        <f aca="false">IF(N187&lt;&gt;"Activo","",1/(1+EXP(-(Parámetros!$B$10+Parámetros!$B$11*I187+Parámetros!$B$12*J187))))</f>
        <v/>
      </c>
      <c r="P187" s="7" t="str">
        <f aca="false">IF(O187="","",IF(O187&gt;=Parámetros!$B$7,"Alto",IF(O187&gt;=Parámetros!$B$8,"Medio","Bajo")))</f>
        <v/>
      </c>
      <c r="Q187" s="7" t="str">
        <f aca="false">IF(AND(N187="Activo",L187&lt;&gt;""),IF(L187&gt;Parámetros!$B$6,"Se está retrasando",""),"")</f>
        <v/>
      </c>
    </row>
    <row r="188" customFormat="false" ht="15" hidden="false" customHeight="false" outlineLevel="0" collapsed="false">
      <c r="A188" s="13" t="s">
        <v>5675</v>
      </c>
      <c r="B188" s="13" t="s">
        <v>8995</v>
      </c>
      <c r="C188" s="13" t="s">
        <v>8993</v>
      </c>
      <c r="D188" s="13" t="s">
        <v>8987</v>
      </c>
      <c r="E188" s="13" t="s">
        <v>8988</v>
      </c>
      <c r="F188" s="16" t="n">
        <f aca="false">_xlfn.MINIFS(Pedidos!$C$2:$C$7000,Pedidos!$B$2:$B$7000,A188,Pedidos!$C$2:$C$7000,"&lt;"&amp;Parámetros!$B$4)</f>
        <v>46031</v>
      </c>
      <c r="G188" s="16" t="n">
        <f aca="false">_xlfn.MAXIFS(Pedidos!$C$2:$C$7000,Pedidos!$B$2:$B$7000,A188,Pedidos!$C$2:$C$7000,"&lt;"&amp;Parámetros!$B$4)</f>
        <v>46200</v>
      </c>
      <c r="H188" s="17" t="n">
        <f aca="false">COUNTIFS(Pedidos!$B$2:$B$7000,A188,Pedidos!$C$2:$C$7000,"&lt;"&amp;Parámetros!$B$4)</f>
        <v>2</v>
      </c>
      <c r="I188" s="7" t="n">
        <f aca="false">IF(H188=0,"",Parámetros!$B$4-G188)</f>
        <v>96</v>
      </c>
      <c r="J188" s="17" t="n">
        <f aca="false">COUNTIFS(Pedidos!$B$2:$B$7000,A188,Pedidos!$C$2:$C$7000,"&gt;="&amp;(Parámetros!$B$4-180),Pedidos!$C$2:$C$7000,"&lt;"&amp;Parámetros!$B$4)</f>
        <v>1</v>
      </c>
      <c r="K188" s="18" t="n">
        <f aca="false">IF(H188&lt;2,"",(G188-F188)/(H188-1))</f>
        <v>169</v>
      </c>
      <c r="L188" s="19" t="n">
        <f aca="false">IF(OR(K188="",K188=0),"",I188/K188)</f>
        <v>0.568047337278107</v>
      </c>
      <c r="M188" s="20" t="n">
        <f aca="false">SUMIFS(Pedidos!$D$2:$D$7000,Pedidos!$B$2:$B$7000,A188,Pedidos!$C$2:$C$7000,"&gt;="&amp;(Parámetros!$B$4-365),Pedidos!$C$2:$C$7000,"&lt;"&amp;Parámetros!$B$4)</f>
        <v>59.12</v>
      </c>
      <c r="N188" s="7" t="str">
        <f aca="false">IF(H188=0,"Sin compras",IF(H188=1,"Una sola compra",IF(I188&gt;Parámetros!$B$5,"Perdido","Activo")))</f>
        <v>Activo</v>
      </c>
      <c r="O188" s="21" t="n">
        <f aca="false">IF(N188&lt;&gt;"Activo","",1/(1+EXP(-(Parámetros!$B$10+Parámetros!$B$11*I188+Parámetros!$B$12*J188))))</f>
        <v>0.79444008135751</v>
      </c>
      <c r="P188" s="7" t="str">
        <f aca="false">IF(O188="","",IF(O188&gt;=Parámetros!$B$7,"Alto",IF(O188&gt;=Parámetros!$B$8,"Medio","Bajo")))</f>
        <v>Alto</v>
      </c>
      <c r="Q188" s="7" t="str">
        <f aca="false">IF(AND(N188="Activo",L188&lt;&gt;""),IF(L188&gt;Parámetros!$B$6,"Se está retrasando",""),"")</f>
        <v/>
      </c>
    </row>
    <row r="189" customFormat="false" ht="15" hidden="false" customHeight="false" outlineLevel="0" collapsed="false">
      <c r="A189" s="13" t="s">
        <v>7480</v>
      </c>
      <c r="B189" s="13" t="s">
        <v>8985</v>
      </c>
      <c r="C189" s="13" t="s">
        <v>8993</v>
      </c>
      <c r="D189" s="13" t="s">
        <v>8991</v>
      </c>
      <c r="E189" s="13" t="s">
        <v>8984</v>
      </c>
      <c r="F189" s="16" t="n">
        <f aca="false">_xlfn.MINIFS(Pedidos!$C$2:$C$7000,Pedidos!$B$2:$B$7000,A189,Pedidos!$C$2:$C$7000,"&lt;"&amp;Parámetros!$B$4)</f>
        <v>46175</v>
      </c>
      <c r="G189" s="16" t="n">
        <f aca="false">_xlfn.MAXIFS(Pedidos!$C$2:$C$7000,Pedidos!$B$2:$B$7000,A189,Pedidos!$C$2:$C$7000,"&lt;"&amp;Parámetros!$B$4)</f>
        <v>46175</v>
      </c>
      <c r="H189" s="17" t="n">
        <f aca="false">COUNTIFS(Pedidos!$B$2:$B$7000,A189,Pedidos!$C$2:$C$7000,"&lt;"&amp;Parámetros!$B$4)</f>
        <v>1</v>
      </c>
      <c r="I189" s="7" t="n">
        <f aca="false">IF(H189=0,"",Parámetros!$B$4-G189)</f>
        <v>121</v>
      </c>
      <c r="J189" s="17" t="n">
        <f aca="false">COUNTIFS(Pedidos!$B$2:$B$7000,A189,Pedidos!$C$2:$C$7000,"&gt;="&amp;(Parámetros!$B$4-180),Pedidos!$C$2:$C$7000,"&lt;"&amp;Parámetros!$B$4)</f>
        <v>1</v>
      </c>
      <c r="K189" s="18" t="str">
        <f aca="false">IF(H189&lt;2,"",(G189-F189)/(H189-1))</f>
        <v/>
      </c>
      <c r="L189" s="19" t="str">
        <f aca="false">IF(OR(K189="",K189=0),"",I189/K189)</f>
        <v/>
      </c>
      <c r="M189" s="20" t="n">
        <f aca="false">SUMIFS(Pedidos!$D$2:$D$7000,Pedidos!$B$2:$B$7000,A189,Pedidos!$C$2:$C$7000,"&gt;="&amp;(Parámetros!$B$4-365),Pedidos!$C$2:$C$7000,"&lt;"&amp;Parámetros!$B$4)</f>
        <v>13.91</v>
      </c>
      <c r="N189" s="7" t="str">
        <f aca="false">IF(H189=0,"Sin compras",IF(H189=1,"Una sola compra",IF(I189&gt;Parámetros!$B$5,"Perdido","Activo")))</f>
        <v>Una sola compra</v>
      </c>
      <c r="O189" s="21" t="str">
        <f aca="false">IF(N189&lt;&gt;"Activo","",1/(1+EXP(-(Parámetros!$B$10+Parámetros!$B$11*I189+Parámetros!$B$12*J189))))</f>
        <v/>
      </c>
      <c r="P189" s="7" t="str">
        <f aca="false">IF(O189="","",IF(O189&gt;=Parámetros!$B$7,"Alto",IF(O189&gt;=Parámetros!$B$8,"Medio","Bajo")))</f>
        <v/>
      </c>
      <c r="Q189" s="7" t="str">
        <f aca="false">IF(AND(N189="Activo",L189&lt;&gt;""),IF(L189&gt;Parámetros!$B$6,"Se está retrasando",""),"")</f>
        <v/>
      </c>
    </row>
    <row r="190" customFormat="false" ht="15" hidden="false" customHeight="false" outlineLevel="0" collapsed="false">
      <c r="A190" s="13" t="s">
        <v>6964</v>
      </c>
      <c r="B190" s="13" t="s">
        <v>8995</v>
      </c>
      <c r="C190" s="13" t="s">
        <v>8993</v>
      </c>
      <c r="D190" s="13" t="s">
        <v>8991</v>
      </c>
      <c r="E190" s="13" t="s">
        <v>8988</v>
      </c>
      <c r="F190" s="16" t="n">
        <f aca="false">_xlfn.MINIFS(Pedidos!$C$2:$C$7000,Pedidos!$B$2:$B$7000,A190,Pedidos!$C$2:$C$7000,"&lt;"&amp;Parámetros!$B$4)</f>
        <v>46131</v>
      </c>
      <c r="G190" s="16" t="n">
        <f aca="false">_xlfn.MAXIFS(Pedidos!$C$2:$C$7000,Pedidos!$B$2:$B$7000,A190,Pedidos!$C$2:$C$7000,"&lt;"&amp;Parámetros!$B$4)</f>
        <v>46131</v>
      </c>
      <c r="H190" s="17" t="n">
        <f aca="false">COUNTIFS(Pedidos!$B$2:$B$7000,A190,Pedidos!$C$2:$C$7000,"&lt;"&amp;Parámetros!$B$4)</f>
        <v>1</v>
      </c>
      <c r="I190" s="7" t="n">
        <f aca="false">IF(H190=0,"",Parámetros!$B$4-G190)</f>
        <v>165</v>
      </c>
      <c r="J190" s="17" t="n">
        <f aca="false">COUNTIFS(Pedidos!$B$2:$B$7000,A190,Pedidos!$C$2:$C$7000,"&gt;="&amp;(Parámetros!$B$4-180),Pedidos!$C$2:$C$7000,"&lt;"&amp;Parámetros!$B$4)</f>
        <v>1</v>
      </c>
      <c r="K190" s="18" t="str">
        <f aca="false">IF(H190&lt;2,"",(G190-F190)/(H190-1))</f>
        <v/>
      </c>
      <c r="L190" s="19" t="str">
        <f aca="false">IF(OR(K190="",K190=0),"",I190/K190)</f>
        <v/>
      </c>
      <c r="M190" s="20" t="n">
        <f aca="false">SUMIFS(Pedidos!$D$2:$D$7000,Pedidos!$B$2:$B$7000,A190,Pedidos!$C$2:$C$7000,"&gt;="&amp;(Parámetros!$B$4-365),Pedidos!$C$2:$C$7000,"&lt;"&amp;Parámetros!$B$4)</f>
        <v>36.47</v>
      </c>
      <c r="N190" s="7" t="str">
        <f aca="false">IF(H190=0,"Sin compras",IF(H190=1,"Una sola compra",IF(I190&gt;Parámetros!$B$5,"Perdido","Activo")))</f>
        <v>Una sola compra</v>
      </c>
      <c r="O190" s="21" t="str">
        <f aca="false">IF(N190&lt;&gt;"Activo","",1/(1+EXP(-(Parámetros!$B$10+Parámetros!$B$11*I190+Parámetros!$B$12*J190))))</f>
        <v/>
      </c>
      <c r="P190" s="7" t="str">
        <f aca="false">IF(O190="","",IF(O190&gt;=Parámetros!$B$7,"Alto",IF(O190&gt;=Parámetros!$B$8,"Medio","Bajo")))</f>
        <v/>
      </c>
      <c r="Q190" s="7" t="str">
        <f aca="false">IF(AND(N190="Activo",L190&lt;&gt;""),IF(L190&gt;Parámetros!$B$6,"Se está retrasando",""),"")</f>
        <v/>
      </c>
    </row>
    <row r="191" customFormat="false" ht="15" hidden="false" customHeight="false" outlineLevel="0" collapsed="false">
      <c r="A191" s="13" t="s">
        <v>8552</v>
      </c>
      <c r="B191" s="13" t="s">
        <v>9000</v>
      </c>
      <c r="C191" s="13" t="s">
        <v>8993</v>
      </c>
      <c r="D191" s="13" t="s">
        <v>9002</v>
      </c>
      <c r="E191" s="13" t="s">
        <v>8984</v>
      </c>
      <c r="F191" s="16" t="n">
        <f aca="false">_xlfn.MINIFS(Pedidos!$C$2:$C$7000,Pedidos!$B$2:$B$7000,A191,Pedidos!$C$2:$C$7000,"&lt;"&amp;Parámetros!$B$4)</f>
        <v>46262</v>
      </c>
      <c r="G191" s="16" t="n">
        <f aca="false">_xlfn.MAXIFS(Pedidos!$C$2:$C$7000,Pedidos!$B$2:$B$7000,A191,Pedidos!$C$2:$C$7000,"&lt;"&amp;Parámetros!$B$4)</f>
        <v>46262</v>
      </c>
      <c r="H191" s="17" t="n">
        <f aca="false">COUNTIFS(Pedidos!$B$2:$B$7000,A191,Pedidos!$C$2:$C$7000,"&lt;"&amp;Parámetros!$B$4)</f>
        <v>1</v>
      </c>
      <c r="I191" s="7" t="n">
        <f aca="false">IF(H191=0,"",Parámetros!$B$4-G191)</f>
        <v>34</v>
      </c>
      <c r="J191" s="17" t="n">
        <f aca="false">COUNTIFS(Pedidos!$B$2:$B$7000,A191,Pedidos!$C$2:$C$7000,"&gt;="&amp;(Parámetros!$B$4-180),Pedidos!$C$2:$C$7000,"&lt;"&amp;Parámetros!$B$4)</f>
        <v>1</v>
      </c>
      <c r="K191" s="18" t="str">
        <f aca="false">IF(H191&lt;2,"",(G191-F191)/(H191-1))</f>
        <v/>
      </c>
      <c r="L191" s="19" t="str">
        <f aca="false">IF(OR(K191="",K191=0),"",I191/K191)</f>
        <v/>
      </c>
      <c r="M191" s="20" t="n">
        <f aca="false">SUMIFS(Pedidos!$D$2:$D$7000,Pedidos!$B$2:$B$7000,A191,Pedidos!$C$2:$C$7000,"&gt;="&amp;(Parámetros!$B$4-365),Pedidos!$C$2:$C$7000,"&lt;"&amp;Parámetros!$B$4)</f>
        <v>21.08</v>
      </c>
      <c r="N191" s="7" t="str">
        <f aca="false">IF(H191=0,"Sin compras",IF(H191=1,"Una sola compra",IF(I191&gt;Parámetros!$B$5,"Perdido","Activo")))</f>
        <v>Una sola compra</v>
      </c>
      <c r="O191" s="21" t="str">
        <f aca="false">IF(N191&lt;&gt;"Activo","",1/(1+EXP(-(Parámetros!$B$10+Parámetros!$B$11*I191+Parámetros!$B$12*J191))))</f>
        <v/>
      </c>
      <c r="P191" s="7" t="str">
        <f aca="false">IF(O191="","",IF(O191&gt;=Parámetros!$B$7,"Alto",IF(O191&gt;=Parámetros!$B$8,"Medio","Bajo")))</f>
        <v/>
      </c>
      <c r="Q191" s="7" t="str">
        <f aca="false">IF(AND(N191="Activo",L191&lt;&gt;""),IF(L191&gt;Parámetros!$B$6,"Se está retrasando",""),"")</f>
        <v/>
      </c>
    </row>
    <row r="192" customFormat="false" ht="15" hidden="false" customHeight="false" outlineLevel="0" collapsed="false">
      <c r="A192" s="13" t="s">
        <v>7444</v>
      </c>
      <c r="B192" s="13" t="s">
        <v>9004</v>
      </c>
      <c r="C192" s="13" t="s">
        <v>8993</v>
      </c>
      <c r="D192" s="13" t="s">
        <v>8991</v>
      </c>
      <c r="E192" s="13" t="s">
        <v>8984</v>
      </c>
      <c r="F192" s="16" t="n">
        <f aca="false">_xlfn.MINIFS(Pedidos!$C$2:$C$7000,Pedidos!$B$2:$B$7000,A192,Pedidos!$C$2:$C$7000,"&lt;"&amp;Parámetros!$B$4)</f>
        <v>46172</v>
      </c>
      <c r="G192" s="16" t="n">
        <f aca="false">_xlfn.MAXIFS(Pedidos!$C$2:$C$7000,Pedidos!$B$2:$B$7000,A192,Pedidos!$C$2:$C$7000,"&lt;"&amp;Parámetros!$B$4)</f>
        <v>46172</v>
      </c>
      <c r="H192" s="17" t="n">
        <f aca="false">COUNTIFS(Pedidos!$B$2:$B$7000,A192,Pedidos!$C$2:$C$7000,"&lt;"&amp;Parámetros!$B$4)</f>
        <v>1</v>
      </c>
      <c r="I192" s="7" t="n">
        <f aca="false">IF(H192=0,"",Parámetros!$B$4-G192)</f>
        <v>124</v>
      </c>
      <c r="J192" s="17" t="n">
        <f aca="false">COUNTIFS(Pedidos!$B$2:$B$7000,A192,Pedidos!$C$2:$C$7000,"&gt;="&amp;(Parámetros!$B$4-180),Pedidos!$C$2:$C$7000,"&lt;"&amp;Parámetros!$B$4)</f>
        <v>1</v>
      </c>
      <c r="K192" s="18" t="str">
        <f aca="false">IF(H192&lt;2,"",(G192-F192)/(H192-1))</f>
        <v/>
      </c>
      <c r="L192" s="19" t="str">
        <f aca="false">IF(OR(K192="",K192=0),"",I192/K192)</f>
        <v/>
      </c>
      <c r="M192" s="20" t="n">
        <f aca="false">SUMIFS(Pedidos!$D$2:$D$7000,Pedidos!$B$2:$B$7000,A192,Pedidos!$C$2:$C$7000,"&gt;="&amp;(Parámetros!$B$4-365),Pedidos!$C$2:$C$7000,"&lt;"&amp;Parámetros!$B$4)</f>
        <v>30.64</v>
      </c>
      <c r="N192" s="7" t="str">
        <f aca="false">IF(H192=0,"Sin compras",IF(H192=1,"Una sola compra",IF(I192&gt;Parámetros!$B$5,"Perdido","Activo")))</f>
        <v>Una sola compra</v>
      </c>
      <c r="O192" s="21" t="str">
        <f aca="false">IF(N192&lt;&gt;"Activo","",1/(1+EXP(-(Parámetros!$B$10+Parámetros!$B$11*I192+Parámetros!$B$12*J192))))</f>
        <v/>
      </c>
      <c r="P192" s="7" t="str">
        <f aca="false">IF(O192="","",IF(O192&gt;=Parámetros!$B$7,"Alto",IF(O192&gt;=Parámetros!$B$8,"Medio","Bajo")))</f>
        <v/>
      </c>
      <c r="Q192" s="7" t="str">
        <f aca="false">IF(AND(N192="Activo",L192&lt;&gt;""),IF(L192&gt;Parámetros!$B$6,"Se está retrasando",""),"")</f>
        <v/>
      </c>
    </row>
    <row r="193" customFormat="false" ht="15" hidden="false" customHeight="false" outlineLevel="0" collapsed="false">
      <c r="A193" s="13" t="s">
        <v>1445</v>
      </c>
      <c r="B193" s="13" t="s">
        <v>9007</v>
      </c>
      <c r="C193" s="13" t="s">
        <v>8982</v>
      </c>
      <c r="D193" s="13" t="s">
        <v>8994</v>
      </c>
      <c r="E193" s="13" t="s">
        <v>8988</v>
      </c>
      <c r="F193" s="16" t="n">
        <f aca="false">_xlfn.MINIFS(Pedidos!$C$2:$C$7000,Pedidos!$B$2:$B$7000,A193,Pedidos!$C$2:$C$7000,"&lt;"&amp;Parámetros!$B$4)</f>
        <v>45714</v>
      </c>
      <c r="G193" s="16" t="n">
        <f aca="false">_xlfn.MAXIFS(Pedidos!$C$2:$C$7000,Pedidos!$B$2:$B$7000,A193,Pedidos!$C$2:$C$7000,"&lt;"&amp;Parámetros!$B$4)</f>
        <v>45714</v>
      </c>
      <c r="H193" s="17" t="n">
        <f aca="false">COUNTIFS(Pedidos!$B$2:$B$7000,A193,Pedidos!$C$2:$C$7000,"&lt;"&amp;Parámetros!$B$4)</f>
        <v>1</v>
      </c>
      <c r="I193" s="7" t="n">
        <f aca="false">IF(H193=0,"",Parámetros!$B$4-G193)</f>
        <v>582</v>
      </c>
      <c r="J193" s="17" t="n">
        <f aca="false">COUNTIFS(Pedidos!$B$2:$B$7000,A193,Pedidos!$C$2:$C$7000,"&gt;="&amp;(Parámetros!$B$4-180),Pedidos!$C$2:$C$7000,"&lt;"&amp;Parámetros!$B$4)</f>
        <v>0</v>
      </c>
      <c r="K193" s="18" t="str">
        <f aca="false">IF(H193&lt;2,"",(G193-F193)/(H193-1))</f>
        <v/>
      </c>
      <c r="L193" s="19" t="str">
        <f aca="false">IF(OR(K193="",K193=0),"",I193/K193)</f>
        <v/>
      </c>
      <c r="M193" s="20" t="n">
        <f aca="false">SUMIFS(Pedidos!$D$2:$D$7000,Pedidos!$B$2:$B$7000,A193,Pedidos!$C$2:$C$7000,"&gt;="&amp;(Parámetros!$B$4-365),Pedidos!$C$2:$C$7000,"&lt;"&amp;Parámetros!$B$4)</f>
        <v>0</v>
      </c>
      <c r="N193" s="7" t="str">
        <f aca="false">IF(H193=0,"Sin compras",IF(H193=1,"Una sola compra",IF(I193&gt;Parámetros!$B$5,"Perdido","Activo")))</f>
        <v>Una sola compra</v>
      </c>
      <c r="O193" s="21" t="str">
        <f aca="false">IF(N193&lt;&gt;"Activo","",1/(1+EXP(-(Parámetros!$B$10+Parámetros!$B$11*I193+Parámetros!$B$12*J193))))</f>
        <v/>
      </c>
      <c r="P193" s="7" t="str">
        <f aca="false">IF(O193="","",IF(O193&gt;=Parámetros!$B$7,"Alto",IF(O193&gt;=Parámetros!$B$8,"Medio","Bajo")))</f>
        <v/>
      </c>
      <c r="Q193" s="7" t="str">
        <f aca="false">IF(AND(N193="Activo",L193&lt;&gt;""),IF(L193&gt;Parámetros!$B$6,"Se está retrasando",""),"")</f>
        <v/>
      </c>
    </row>
    <row r="194" customFormat="false" ht="15" hidden="false" customHeight="false" outlineLevel="0" collapsed="false">
      <c r="A194" s="13" t="s">
        <v>4249</v>
      </c>
      <c r="B194" s="13" t="s">
        <v>8981</v>
      </c>
      <c r="C194" s="13" t="s">
        <v>8993</v>
      </c>
      <c r="D194" s="13" t="s">
        <v>8994</v>
      </c>
      <c r="E194" s="13" t="s">
        <v>8984</v>
      </c>
      <c r="F194" s="16" t="n">
        <f aca="false">_xlfn.MINIFS(Pedidos!$C$2:$C$7000,Pedidos!$B$2:$B$7000,A194,Pedidos!$C$2:$C$7000,"&lt;"&amp;Parámetros!$B$4)</f>
        <v>45924</v>
      </c>
      <c r="G194" s="16" t="n">
        <f aca="false">_xlfn.MAXIFS(Pedidos!$C$2:$C$7000,Pedidos!$B$2:$B$7000,A194,Pedidos!$C$2:$C$7000,"&lt;"&amp;Parámetros!$B$4)</f>
        <v>45924</v>
      </c>
      <c r="H194" s="17" t="n">
        <f aca="false">COUNTIFS(Pedidos!$B$2:$B$7000,A194,Pedidos!$C$2:$C$7000,"&lt;"&amp;Parámetros!$B$4)</f>
        <v>1</v>
      </c>
      <c r="I194" s="7" t="n">
        <f aca="false">IF(H194=0,"",Parámetros!$B$4-G194)</f>
        <v>372</v>
      </c>
      <c r="J194" s="17" t="n">
        <f aca="false">COUNTIFS(Pedidos!$B$2:$B$7000,A194,Pedidos!$C$2:$C$7000,"&gt;="&amp;(Parámetros!$B$4-180),Pedidos!$C$2:$C$7000,"&lt;"&amp;Parámetros!$B$4)</f>
        <v>0</v>
      </c>
      <c r="K194" s="18" t="str">
        <f aca="false">IF(H194&lt;2,"",(G194-F194)/(H194-1))</f>
        <v/>
      </c>
      <c r="L194" s="19" t="str">
        <f aca="false">IF(OR(K194="",K194=0),"",I194/K194)</f>
        <v/>
      </c>
      <c r="M194" s="20" t="n">
        <f aca="false">SUMIFS(Pedidos!$D$2:$D$7000,Pedidos!$B$2:$B$7000,A194,Pedidos!$C$2:$C$7000,"&gt;="&amp;(Parámetros!$B$4-365),Pedidos!$C$2:$C$7000,"&lt;"&amp;Parámetros!$B$4)</f>
        <v>0</v>
      </c>
      <c r="N194" s="7" t="str">
        <f aca="false">IF(H194=0,"Sin compras",IF(H194=1,"Una sola compra",IF(I194&gt;Parámetros!$B$5,"Perdido","Activo")))</f>
        <v>Una sola compra</v>
      </c>
      <c r="O194" s="21" t="str">
        <f aca="false">IF(N194&lt;&gt;"Activo","",1/(1+EXP(-(Parámetros!$B$10+Parámetros!$B$11*I194+Parámetros!$B$12*J194))))</f>
        <v/>
      </c>
      <c r="P194" s="7" t="str">
        <f aca="false">IF(O194="","",IF(O194&gt;=Parámetros!$B$7,"Alto",IF(O194&gt;=Parámetros!$B$8,"Medio","Bajo")))</f>
        <v/>
      </c>
      <c r="Q194" s="7" t="str">
        <f aca="false">IF(AND(N194="Activo",L194&lt;&gt;""),IF(L194&gt;Parámetros!$B$6,"Se está retrasando",""),"")</f>
        <v/>
      </c>
    </row>
    <row r="195" customFormat="false" ht="15" hidden="false" customHeight="false" outlineLevel="0" collapsed="false">
      <c r="A195" s="13" t="s">
        <v>8774</v>
      </c>
      <c r="B195" s="13" t="s">
        <v>9011</v>
      </c>
      <c r="C195" s="13" t="s">
        <v>8982</v>
      </c>
      <c r="D195" s="13" t="s">
        <v>9002</v>
      </c>
      <c r="E195" s="13" t="s">
        <v>8988</v>
      </c>
      <c r="F195" s="16" t="n">
        <f aca="false">_xlfn.MINIFS(Pedidos!$C$2:$C$7000,Pedidos!$B$2:$B$7000,A195,Pedidos!$C$2:$C$7000,"&lt;"&amp;Parámetros!$B$4)</f>
        <v>46280</v>
      </c>
      <c r="G195" s="16" t="n">
        <f aca="false">_xlfn.MAXIFS(Pedidos!$C$2:$C$7000,Pedidos!$B$2:$B$7000,A195,Pedidos!$C$2:$C$7000,"&lt;"&amp;Parámetros!$B$4)</f>
        <v>46280</v>
      </c>
      <c r="H195" s="17" t="n">
        <f aca="false">COUNTIFS(Pedidos!$B$2:$B$7000,A195,Pedidos!$C$2:$C$7000,"&lt;"&amp;Parámetros!$B$4)</f>
        <v>1</v>
      </c>
      <c r="I195" s="7" t="n">
        <f aca="false">IF(H195=0,"",Parámetros!$B$4-G195)</f>
        <v>16</v>
      </c>
      <c r="J195" s="17" t="n">
        <f aca="false">COUNTIFS(Pedidos!$B$2:$B$7000,A195,Pedidos!$C$2:$C$7000,"&gt;="&amp;(Parámetros!$B$4-180),Pedidos!$C$2:$C$7000,"&lt;"&amp;Parámetros!$B$4)</f>
        <v>1</v>
      </c>
      <c r="K195" s="18" t="str">
        <f aca="false">IF(H195&lt;2,"",(G195-F195)/(H195-1))</f>
        <v/>
      </c>
      <c r="L195" s="19" t="str">
        <f aca="false">IF(OR(K195="",K195=0),"",I195/K195)</f>
        <v/>
      </c>
      <c r="M195" s="20" t="n">
        <f aca="false">SUMIFS(Pedidos!$D$2:$D$7000,Pedidos!$B$2:$B$7000,A195,Pedidos!$C$2:$C$7000,"&gt;="&amp;(Parámetros!$B$4-365),Pedidos!$C$2:$C$7000,"&lt;"&amp;Parámetros!$B$4)</f>
        <v>22.09</v>
      </c>
      <c r="N195" s="7" t="str">
        <f aca="false">IF(H195=0,"Sin compras",IF(H195=1,"Una sola compra",IF(I195&gt;Parámetros!$B$5,"Perdido","Activo")))</f>
        <v>Una sola compra</v>
      </c>
      <c r="O195" s="21" t="str">
        <f aca="false">IF(N195&lt;&gt;"Activo","",1/(1+EXP(-(Parámetros!$B$10+Parámetros!$B$11*I195+Parámetros!$B$12*J195))))</f>
        <v/>
      </c>
      <c r="P195" s="7" t="str">
        <f aca="false">IF(O195="","",IF(O195&gt;=Parámetros!$B$7,"Alto",IF(O195&gt;=Parámetros!$B$8,"Medio","Bajo")))</f>
        <v/>
      </c>
      <c r="Q195" s="7" t="str">
        <f aca="false">IF(AND(N195="Activo",L195&lt;&gt;""),IF(L195&gt;Parámetros!$B$6,"Se está retrasando",""),"")</f>
        <v/>
      </c>
    </row>
    <row r="196" customFormat="false" ht="15" hidden="false" customHeight="false" outlineLevel="0" collapsed="false">
      <c r="A196" s="13" t="s">
        <v>7695</v>
      </c>
      <c r="B196" s="13" t="s">
        <v>8989</v>
      </c>
      <c r="C196" s="13" t="s">
        <v>8993</v>
      </c>
      <c r="D196" s="13" t="s">
        <v>8987</v>
      </c>
      <c r="E196" s="13" t="s">
        <v>8988</v>
      </c>
      <c r="F196" s="16" t="n">
        <f aca="false">_xlfn.MINIFS(Pedidos!$C$2:$C$7000,Pedidos!$B$2:$B$7000,A196,Pedidos!$C$2:$C$7000,"&lt;"&amp;Parámetros!$B$4)</f>
        <v>46194</v>
      </c>
      <c r="G196" s="16" t="n">
        <f aca="false">_xlfn.MAXIFS(Pedidos!$C$2:$C$7000,Pedidos!$B$2:$B$7000,A196,Pedidos!$C$2:$C$7000,"&lt;"&amp;Parámetros!$B$4)</f>
        <v>46278</v>
      </c>
      <c r="H196" s="17" t="n">
        <f aca="false">COUNTIFS(Pedidos!$B$2:$B$7000,A196,Pedidos!$C$2:$C$7000,"&lt;"&amp;Parámetros!$B$4)</f>
        <v>2</v>
      </c>
      <c r="I196" s="7" t="n">
        <f aca="false">IF(H196=0,"",Parámetros!$B$4-G196)</f>
        <v>18</v>
      </c>
      <c r="J196" s="17" t="n">
        <f aca="false">COUNTIFS(Pedidos!$B$2:$B$7000,A196,Pedidos!$C$2:$C$7000,"&gt;="&amp;(Parámetros!$B$4-180),Pedidos!$C$2:$C$7000,"&lt;"&amp;Parámetros!$B$4)</f>
        <v>2</v>
      </c>
      <c r="K196" s="18" t="n">
        <f aca="false">IF(H196&lt;2,"",(G196-F196)/(H196-1))</f>
        <v>84</v>
      </c>
      <c r="L196" s="19" t="n">
        <f aca="false">IF(OR(K196="",K196=0),"",I196/K196)</f>
        <v>0.214285714285714</v>
      </c>
      <c r="M196" s="20" t="n">
        <f aca="false">SUMIFS(Pedidos!$D$2:$D$7000,Pedidos!$B$2:$B$7000,A196,Pedidos!$C$2:$C$7000,"&gt;="&amp;(Parámetros!$B$4-365),Pedidos!$C$2:$C$7000,"&lt;"&amp;Parámetros!$B$4)</f>
        <v>90.17</v>
      </c>
      <c r="N196" s="7" t="str">
        <f aca="false">IF(H196=0,"Sin compras",IF(H196=1,"Una sola compra",IF(I196&gt;Parámetros!$B$5,"Perdido","Activo")))</f>
        <v>Activo</v>
      </c>
      <c r="O196" s="21" t="n">
        <f aca="false">IF(N196&lt;&gt;"Activo","",1/(1+EXP(-(Parámetros!$B$10+Parámetros!$B$11*I196+Parámetros!$B$12*J196))))</f>
        <v>0.297172229831079</v>
      </c>
      <c r="P196" s="7" t="str">
        <f aca="false">IF(O196="","",IF(O196&gt;=Parámetros!$B$7,"Alto",IF(O196&gt;=Parámetros!$B$8,"Medio","Bajo")))</f>
        <v>Bajo</v>
      </c>
      <c r="Q196" s="7" t="str">
        <f aca="false">IF(AND(N196="Activo",L196&lt;&gt;""),IF(L196&gt;Parámetros!$B$6,"Se está retrasando",""),"")</f>
        <v/>
      </c>
    </row>
    <row r="197" customFormat="false" ht="15" hidden="false" customHeight="false" outlineLevel="0" collapsed="false">
      <c r="A197" s="13" t="s">
        <v>80</v>
      </c>
      <c r="B197" s="13" t="s">
        <v>9000</v>
      </c>
      <c r="C197" s="13" t="s">
        <v>8982</v>
      </c>
      <c r="D197" s="13" t="s">
        <v>8994</v>
      </c>
      <c r="E197" s="13" t="s">
        <v>8988</v>
      </c>
      <c r="F197" s="16" t="n">
        <f aca="false">_xlfn.MINIFS(Pedidos!$C$2:$C$7000,Pedidos!$B$2:$B$7000,A197,Pedidos!$C$2:$C$7000,"&lt;"&amp;Parámetros!$B$4)</f>
        <v>45572</v>
      </c>
      <c r="G197" s="16" t="n">
        <f aca="false">_xlfn.MAXIFS(Pedidos!$C$2:$C$7000,Pedidos!$B$2:$B$7000,A197,Pedidos!$C$2:$C$7000,"&lt;"&amp;Parámetros!$B$4)</f>
        <v>45572</v>
      </c>
      <c r="H197" s="17" t="n">
        <f aca="false">COUNTIFS(Pedidos!$B$2:$B$7000,A197,Pedidos!$C$2:$C$7000,"&lt;"&amp;Parámetros!$B$4)</f>
        <v>1</v>
      </c>
      <c r="I197" s="7" t="n">
        <f aca="false">IF(H197=0,"",Parámetros!$B$4-G197)</f>
        <v>724</v>
      </c>
      <c r="J197" s="17" t="n">
        <f aca="false">COUNTIFS(Pedidos!$B$2:$B$7000,A197,Pedidos!$C$2:$C$7000,"&gt;="&amp;(Parámetros!$B$4-180),Pedidos!$C$2:$C$7000,"&lt;"&amp;Parámetros!$B$4)</f>
        <v>0</v>
      </c>
      <c r="K197" s="18" t="str">
        <f aca="false">IF(H197&lt;2,"",(G197-F197)/(H197-1))</f>
        <v/>
      </c>
      <c r="L197" s="19" t="str">
        <f aca="false">IF(OR(K197="",K197=0),"",I197/K197)</f>
        <v/>
      </c>
      <c r="M197" s="20" t="n">
        <f aca="false">SUMIFS(Pedidos!$D$2:$D$7000,Pedidos!$B$2:$B$7000,A197,Pedidos!$C$2:$C$7000,"&gt;="&amp;(Parámetros!$B$4-365),Pedidos!$C$2:$C$7000,"&lt;"&amp;Parámetros!$B$4)</f>
        <v>0</v>
      </c>
      <c r="N197" s="7" t="str">
        <f aca="false">IF(H197=0,"Sin compras",IF(H197=1,"Una sola compra",IF(I197&gt;Parámetros!$B$5,"Perdido","Activo")))</f>
        <v>Una sola compra</v>
      </c>
      <c r="O197" s="21" t="str">
        <f aca="false">IF(N197&lt;&gt;"Activo","",1/(1+EXP(-(Parámetros!$B$10+Parámetros!$B$11*I197+Parámetros!$B$12*J197))))</f>
        <v/>
      </c>
      <c r="P197" s="7" t="str">
        <f aca="false">IF(O197="","",IF(O197&gt;=Parámetros!$B$7,"Alto",IF(O197&gt;=Parámetros!$B$8,"Medio","Bajo")))</f>
        <v/>
      </c>
      <c r="Q197" s="7" t="str">
        <f aca="false">IF(AND(N197="Activo",L197&lt;&gt;""),IF(L197&gt;Parámetros!$B$6,"Se está retrasando",""),"")</f>
        <v/>
      </c>
    </row>
    <row r="198" customFormat="false" ht="15" hidden="false" customHeight="false" outlineLevel="0" collapsed="false">
      <c r="A198" s="13" t="s">
        <v>835</v>
      </c>
      <c r="B198" s="13" t="s">
        <v>9000</v>
      </c>
      <c r="C198" s="13" t="s">
        <v>8993</v>
      </c>
      <c r="D198" s="13" t="s">
        <v>8999</v>
      </c>
      <c r="E198" s="13" t="s">
        <v>8988</v>
      </c>
      <c r="F198" s="16" t="n">
        <f aca="false">_xlfn.MINIFS(Pedidos!$C$2:$C$7000,Pedidos!$B$2:$B$7000,A198,Pedidos!$C$2:$C$7000,"&lt;"&amp;Parámetros!$B$4)</f>
        <v>45659</v>
      </c>
      <c r="G198" s="16" t="n">
        <f aca="false">_xlfn.MAXIFS(Pedidos!$C$2:$C$7000,Pedidos!$B$2:$B$7000,A198,Pedidos!$C$2:$C$7000,"&lt;"&amp;Parámetros!$B$4)</f>
        <v>46275</v>
      </c>
      <c r="H198" s="17" t="n">
        <f aca="false">COUNTIFS(Pedidos!$B$2:$B$7000,A198,Pedidos!$C$2:$C$7000,"&lt;"&amp;Parámetros!$B$4)</f>
        <v>14</v>
      </c>
      <c r="I198" s="7" t="n">
        <f aca="false">IF(H198=0,"",Parámetros!$B$4-G198)</f>
        <v>21</v>
      </c>
      <c r="J198" s="17" t="n">
        <f aca="false">COUNTIFS(Pedidos!$B$2:$B$7000,A198,Pedidos!$C$2:$C$7000,"&gt;="&amp;(Parámetros!$B$4-180),Pedidos!$C$2:$C$7000,"&lt;"&amp;Parámetros!$B$4)</f>
        <v>4</v>
      </c>
      <c r="K198" s="18" t="n">
        <f aca="false">IF(H198&lt;2,"",(G198-F198)/(H198-1))</f>
        <v>47.3846153846154</v>
      </c>
      <c r="L198" s="19" t="n">
        <f aca="false">IF(OR(K198="",K198=0),"",I198/K198)</f>
        <v>0.443181818181818</v>
      </c>
      <c r="M198" s="20" t="n">
        <f aca="false">SUMIFS(Pedidos!$D$2:$D$7000,Pedidos!$B$2:$B$7000,A198,Pedidos!$C$2:$C$7000,"&gt;="&amp;(Parámetros!$B$4-365),Pedidos!$C$2:$C$7000,"&lt;"&amp;Parámetros!$B$4)</f>
        <v>367.6</v>
      </c>
      <c r="N198" s="7" t="str">
        <f aca="false">IF(H198=0,"Sin compras",IF(H198=1,"Una sola compra",IF(I198&gt;Parámetros!$B$5,"Perdido","Activo")))</f>
        <v>Activo</v>
      </c>
      <c r="O198" s="21" t="n">
        <f aca="false">IF(N198&lt;&gt;"Activo","",1/(1+EXP(-(Parámetros!$B$10+Parámetros!$B$11*I198+Parámetros!$B$12*J198))))</f>
        <v>0.0702274974111531</v>
      </c>
      <c r="P198" s="7" t="str">
        <f aca="false">IF(O198="","",IF(O198&gt;=Parámetros!$B$7,"Alto",IF(O198&gt;=Parámetros!$B$8,"Medio","Bajo")))</f>
        <v>Bajo</v>
      </c>
      <c r="Q198" s="7" t="str">
        <f aca="false">IF(AND(N198="Activo",L198&lt;&gt;""),IF(L198&gt;Parámetros!$B$6,"Se está retrasando",""),"")</f>
        <v/>
      </c>
    </row>
    <row r="199" customFormat="false" ht="15" hidden="false" customHeight="false" outlineLevel="0" collapsed="false">
      <c r="A199" s="13" t="s">
        <v>6504</v>
      </c>
      <c r="B199" s="13" t="s">
        <v>8992</v>
      </c>
      <c r="C199" s="13" t="s">
        <v>8993</v>
      </c>
      <c r="D199" s="13" t="s">
        <v>8991</v>
      </c>
      <c r="E199" s="13" t="s">
        <v>8988</v>
      </c>
      <c r="F199" s="16" t="n">
        <f aca="false">_xlfn.MINIFS(Pedidos!$C$2:$C$7000,Pedidos!$B$2:$B$7000,A199,Pedidos!$C$2:$C$7000,"&lt;"&amp;Parámetros!$B$4)</f>
        <v>46095</v>
      </c>
      <c r="G199" s="16" t="n">
        <f aca="false">_xlfn.MAXIFS(Pedidos!$C$2:$C$7000,Pedidos!$B$2:$B$7000,A199,Pedidos!$C$2:$C$7000,"&lt;"&amp;Parámetros!$B$4)</f>
        <v>46095</v>
      </c>
      <c r="H199" s="17" t="n">
        <f aca="false">COUNTIFS(Pedidos!$B$2:$B$7000,A199,Pedidos!$C$2:$C$7000,"&lt;"&amp;Parámetros!$B$4)</f>
        <v>1</v>
      </c>
      <c r="I199" s="7" t="n">
        <f aca="false">IF(H199=0,"",Parámetros!$B$4-G199)</f>
        <v>201</v>
      </c>
      <c r="J199" s="17" t="n">
        <f aca="false">COUNTIFS(Pedidos!$B$2:$B$7000,A199,Pedidos!$C$2:$C$7000,"&gt;="&amp;(Parámetros!$B$4-180),Pedidos!$C$2:$C$7000,"&lt;"&amp;Parámetros!$B$4)</f>
        <v>0</v>
      </c>
      <c r="K199" s="18" t="str">
        <f aca="false">IF(H199&lt;2,"",(G199-F199)/(H199-1))</f>
        <v/>
      </c>
      <c r="L199" s="19" t="str">
        <f aca="false">IF(OR(K199="",K199=0),"",I199/K199)</f>
        <v/>
      </c>
      <c r="M199" s="20" t="n">
        <f aca="false">SUMIFS(Pedidos!$D$2:$D$7000,Pedidos!$B$2:$B$7000,A199,Pedidos!$C$2:$C$7000,"&gt;="&amp;(Parámetros!$B$4-365),Pedidos!$C$2:$C$7000,"&lt;"&amp;Parámetros!$B$4)</f>
        <v>32.71</v>
      </c>
      <c r="N199" s="7" t="str">
        <f aca="false">IF(H199=0,"Sin compras",IF(H199=1,"Una sola compra",IF(I199&gt;Parámetros!$B$5,"Perdido","Activo")))</f>
        <v>Una sola compra</v>
      </c>
      <c r="O199" s="21" t="str">
        <f aca="false">IF(N199&lt;&gt;"Activo","",1/(1+EXP(-(Parámetros!$B$10+Parámetros!$B$11*I199+Parámetros!$B$12*J199))))</f>
        <v/>
      </c>
      <c r="P199" s="7" t="str">
        <f aca="false">IF(O199="","",IF(O199&gt;=Parámetros!$B$7,"Alto",IF(O199&gt;=Parámetros!$B$8,"Medio","Bajo")))</f>
        <v/>
      </c>
      <c r="Q199" s="7" t="str">
        <f aca="false">IF(AND(N199="Activo",L199&lt;&gt;""),IF(L199&gt;Parámetros!$B$6,"Se está retrasando",""),"")</f>
        <v/>
      </c>
    </row>
    <row r="200" customFormat="false" ht="15" hidden="false" customHeight="false" outlineLevel="0" collapsed="false">
      <c r="A200" s="13" t="s">
        <v>2398</v>
      </c>
      <c r="B200" s="13" t="s">
        <v>8981</v>
      </c>
      <c r="C200" s="13" t="s">
        <v>8986</v>
      </c>
      <c r="D200" s="13" t="s">
        <v>8994</v>
      </c>
      <c r="E200" s="13" t="s">
        <v>8988</v>
      </c>
      <c r="F200" s="16" t="n">
        <f aca="false">_xlfn.MINIFS(Pedidos!$C$2:$C$7000,Pedidos!$B$2:$B$7000,A200,Pedidos!$C$2:$C$7000,"&lt;"&amp;Parámetros!$B$4)</f>
        <v>45785</v>
      </c>
      <c r="G200" s="16" t="n">
        <f aca="false">_xlfn.MAXIFS(Pedidos!$C$2:$C$7000,Pedidos!$B$2:$B$7000,A200,Pedidos!$C$2:$C$7000,"&lt;"&amp;Parámetros!$B$4)</f>
        <v>45785</v>
      </c>
      <c r="H200" s="17" t="n">
        <f aca="false">COUNTIFS(Pedidos!$B$2:$B$7000,A200,Pedidos!$C$2:$C$7000,"&lt;"&amp;Parámetros!$B$4)</f>
        <v>1</v>
      </c>
      <c r="I200" s="7" t="n">
        <f aca="false">IF(H200=0,"",Parámetros!$B$4-G200)</f>
        <v>511</v>
      </c>
      <c r="J200" s="17" t="n">
        <f aca="false">COUNTIFS(Pedidos!$B$2:$B$7000,A200,Pedidos!$C$2:$C$7000,"&gt;="&amp;(Parámetros!$B$4-180),Pedidos!$C$2:$C$7000,"&lt;"&amp;Parámetros!$B$4)</f>
        <v>0</v>
      </c>
      <c r="K200" s="18" t="str">
        <f aca="false">IF(H200&lt;2,"",(G200-F200)/(H200-1))</f>
        <v/>
      </c>
      <c r="L200" s="19" t="str">
        <f aca="false">IF(OR(K200="",K200=0),"",I200/K200)</f>
        <v/>
      </c>
      <c r="M200" s="20" t="n">
        <f aca="false">SUMIFS(Pedidos!$D$2:$D$7000,Pedidos!$B$2:$B$7000,A200,Pedidos!$C$2:$C$7000,"&gt;="&amp;(Parámetros!$B$4-365),Pedidos!$C$2:$C$7000,"&lt;"&amp;Parámetros!$B$4)</f>
        <v>0</v>
      </c>
      <c r="N200" s="7" t="str">
        <f aca="false">IF(H200=0,"Sin compras",IF(H200=1,"Una sola compra",IF(I200&gt;Parámetros!$B$5,"Perdido","Activo")))</f>
        <v>Una sola compra</v>
      </c>
      <c r="O200" s="21" t="str">
        <f aca="false">IF(N200&lt;&gt;"Activo","",1/(1+EXP(-(Parámetros!$B$10+Parámetros!$B$11*I200+Parámetros!$B$12*J200))))</f>
        <v/>
      </c>
      <c r="P200" s="7" t="str">
        <f aca="false">IF(O200="","",IF(O200&gt;=Parámetros!$B$7,"Alto",IF(O200&gt;=Parámetros!$B$8,"Medio","Bajo")))</f>
        <v/>
      </c>
      <c r="Q200" s="7" t="str">
        <f aca="false">IF(AND(N200="Activo",L200&lt;&gt;""),IF(L200&gt;Parámetros!$B$6,"Se está retrasando",""),"")</f>
        <v/>
      </c>
    </row>
    <row r="201" customFormat="false" ht="15" hidden="false" customHeight="false" outlineLevel="0" collapsed="false">
      <c r="A201" s="13" t="s">
        <v>6089</v>
      </c>
      <c r="B201" s="13" t="s">
        <v>8996</v>
      </c>
      <c r="C201" s="13" t="s">
        <v>8982</v>
      </c>
      <c r="D201" s="13" t="s">
        <v>8983</v>
      </c>
      <c r="E201" s="13" t="s">
        <v>8988</v>
      </c>
      <c r="F201" s="16" t="n">
        <f aca="false">_xlfn.MINIFS(Pedidos!$C$2:$C$7000,Pedidos!$B$2:$B$7000,A201,Pedidos!$C$2:$C$7000,"&lt;"&amp;Parámetros!$B$4)</f>
        <v>46063</v>
      </c>
      <c r="G201" s="16" t="n">
        <f aca="false">_xlfn.MAXIFS(Pedidos!$C$2:$C$7000,Pedidos!$B$2:$B$7000,A201,Pedidos!$C$2:$C$7000,"&lt;"&amp;Parámetros!$B$4)</f>
        <v>46063</v>
      </c>
      <c r="H201" s="17" t="n">
        <f aca="false">COUNTIFS(Pedidos!$B$2:$B$7000,A201,Pedidos!$C$2:$C$7000,"&lt;"&amp;Parámetros!$B$4)</f>
        <v>1</v>
      </c>
      <c r="I201" s="7" t="n">
        <f aca="false">IF(H201=0,"",Parámetros!$B$4-G201)</f>
        <v>233</v>
      </c>
      <c r="J201" s="17" t="n">
        <f aca="false">COUNTIFS(Pedidos!$B$2:$B$7000,A201,Pedidos!$C$2:$C$7000,"&gt;="&amp;(Parámetros!$B$4-180),Pedidos!$C$2:$C$7000,"&lt;"&amp;Parámetros!$B$4)</f>
        <v>0</v>
      </c>
      <c r="K201" s="18" t="str">
        <f aca="false">IF(H201&lt;2,"",(G201-F201)/(H201-1))</f>
        <v/>
      </c>
      <c r="L201" s="19" t="str">
        <f aca="false">IF(OR(K201="",K201=0),"",I201/K201)</f>
        <v/>
      </c>
      <c r="M201" s="20" t="n">
        <f aca="false">SUMIFS(Pedidos!$D$2:$D$7000,Pedidos!$B$2:$B$7000,A201,Pedidos!$C$2:$C$7000,"&gt;="&amp;(Parámetros!$B$4-365),Pedidos!$C$2:$C$7000,"&lt;"&amp;Parámetros!$B$4)</f>
        <v>33.56</v>
      </c>
      <c r="N201" s="7" t="str">
        <f aca="false">IF(H201=0,"Sin compras",IF(H201=1,"Una sola compra",IF(I201&gt;Parámetros!$B$5,"Perdido","Activo")))</f>
        <v>Una sola compra</v>
      </c>
      <c r="O201" s="21" t="str">
        <f aca="false">IF(N201&lt;&gt;"Activo","",1/(1+EXP(-(Parámetros!$B$10+Parámetros!$B$11*I201+Parámetros!$B$12*J201))))</f>
        <v/>
      </c>
      <c r="P201" s="7" t="str">
        <f aca="false">IF(O201="","",IF(O201&gt;=Parámetros!$B$7,"Alto",IF(O201&gt;=Parámetros!$B$8,"Medio","Bajo")))</f>
        <v/>
      </c>
      <c r="Q201" s="7" t="str">
        <f aca="false">IF(AND(N201="Activo",L201&lt;&gt;""),IF(L201&gt;Parámetros!$B$6,"Se está retrasando",""),"")</f>
        <v/>
      </c>
    </row>
    <row r="202" customFormat="false" ht="15" hidden="false" customHeight="false" outlineLevel="0" collapsed="false">
      <c r="A202" s="13" t="s">
        <v>1323</v>
      </c>
      <c r="B202" s="13" t="s">
        <v>8995</v>
      </c>
      <c r="C202" s="13" t="s">
        <v>8990</v>
      </c>
      <c r="D202" s="13" t="s">
        <v>8994</v>
      </c>
      <c r="E202" s="13" t="s">
        <v>8988</v>
      </c>
      <c r="F202" s="16" t="n">
        <f aca="false">_xlfn.MINIFS(Pedidos!$C$2:$C$7000,Pedidos!$B$2:$B$7000,A202,Pedidos!$C$2:$C$7000,"&lt;"&amp;Parámetros!$B$4)</f>
        <v>45703</v>
      </c>
      <c r="G202" s="16" t="n">
        <f aca="false">_xlfn.MAXIFS(Pedidos!$C$2:$C$7000,Pedidos!$B$2:$B$7000,A202,Pedidos!$C$2:$C$7000,"&lt;"&amp;Parámetros!$B$4)</f>
        <v>45851</v>
      </c>
      <c r="H202" s="17" t="n">
        <f aca="false">COUNTIFS(Pedidos!$B$2:$B$7000,A202,Pedidos!$C$2:$C$7000,"&lt;"&amp;Parámetros!$B$4)</f>
        <v>2</v>
      </c>
      <c r="I202" s="7" t="n">
        <f aca="false">IF(H202=0,"",Parámetros!$B$4-G202)</f>
        <v>445</v>
      </c>
      <c r="J202" s="17" t="n">
        <f aca="false">COUNTIFS(Pedidos!$B$2:$B$7000,A202,Pedidos!$C$2:$C$7000,"&gt;="&amp;(Parámetros!$B$4-180),Pedidos!$C$2:$C$7000,"&lt;"&amp;Parámetros!$B$4)</f>
        <v>0</v>
      </c>
      <c r="K202" s="18" t="n">
        <f aca="false">IF(H202&lt;2,"",(G202-F202)/(H202-1))</f>
        <v>148</v>
      </c>
      <c r="L202" s="19" t="n">
        <f aca="false">IF(OR(K202="",K202=0),"",I202/K202)</f>
        <v>3.00675675675676</v>
      </c>
      <c r="M202" s="20" t="n">
        <f aca="false">SUMIFS(Pedidos!$D$2:$D$7000,Pedidos!$B$2:$B$7000,A202,Pedidos!$C$2:$C$7000,"&gt;="&amp;(Parámetros!$B$4-365),Pedidos!$C$2:$C$7000,"&lt;"&amp;Parámetros!$B$4)</f>
        <v>0</v>
      </c>
      <c r="N202" s="7" t="str">
        <f aca="false">IF(H202=0,"Sin compras",IF(H202=1,"Una sola compra",IF(I202&gt;Parámetros!$B$5,"Perdido","Activo")))</f>
        <v>Perdido</v>
      </c>
      <c r="O202" s="21" t="str">
        <f aca="false">IF(N202&lt;&gt;"Activo","",1/(1+EXP(-(Parámetros!$B$10+Parámetros!$B$11*I202+Parámetros!$B$12*J202))))</f>
        <v/>
      </c>
      <c r="P202" s="7" t="str">
        <f aca="false">IF(O202="","",IF(O202&gt;=Parámetros!$B$7,"Alto",IF(O202&gt;=Parámetros!$B$8,"Medio","Bajo")))</f>
        <v/>
      </c>
      <c r="Q202" s="7" t="str">
        <f aca="false">IF(AND(N202="Activo",L202&lt;&gt;""),IF(L202&gt;Parámetros!$B$6,"Se está retrasando",""),"")</f>
        <v/>
      </c>
    </row>
    <row r="203" customFormat="false" ht="15" hidden="false" customHeight="false" outlineLevel="0" collapsed="false">
      <c r="A203" s="13" t="s">
        <v>598</v>
      </c>
      <c r="B203" s="13" t="s">
        <v>9001</v>
      </c>
      <c r="C203" s="13" t="s">
        <v>8990</v>
      </c>
      <c r="D203" s="13" t="s">
        <v>9006</v>
      </c>
      <c r="E203" s="13" t="s">
        <v>8988</v>
      </c>
      <c r="F203" s="16" t="n">
        <f aca="false">_xlfn.MINIFS(Pedidos!$C$2:$C$7000,Pedidos!$B$2:$B$7000,A203,Pedidos!$C$2:$C$7000,"&lt;"&amp;Parámetros!$B$4)</f>
        <v>45636</v>
      </c>
      <c r="G203" s="16" t="n">
        <f aca="false">_xlfn.MAXIFS(Pedidos!$C$2:$C$7000,Pedidos!$B$2:$B$7000,A203,Pedidos!$C$2:$C$7000,"&lt;"&amp;Parámetros!$B$4)</f>
        <v>45885</v>
      </c>
      <c r="H203" s="17" t="n">
        <f aca="false">COUNTIFS(Pedidos!$B$2:$B$7000,A203,Pedidos!$C$2:$C$7000,"&lt;"&amp;Parámetros!$B$4)</f>
        <v>3</v>
      </c>
      <c r="I203" s="7" t="n">
        <f aca="false">IF(H203=0,"",Parámetros!$B$4-G203)</f>
        <v>411</v>
      </c>
      <c r="J203" s="17" t="n">
        <f aca="false">COUNTIFS(Pedidos!$B$2:$B$7000,A203,Pedidos!$C$2:$C$7000,"&gt;="&amp;(Parámetros!$B$4-180),Pedidos!$C$2:$C$7000,"&lt;"&amp;Parámetros!$B$4)</f>
        <v>0</v>
      </c>
      <c r="K203" s="18" t="n">
        <f aca="false">IF(H203&lt;2,"",(G203-F203)/(H203-1))</f>
        <v>124.5</v>
      </c>
      <c r="L203" s="19" t="n">
        <f aca="false">IF(OR(K203="",K203=0),"",I203/K203)</f>
        <v>3.30120481927711</v>
      </c>
      <c r="M203" s="20" t="n">
        <f aca="false">SUMIFS(Pedidos!$D$2:$D$7000,Pedidos!$B$2:$B$7000,A203,Pedidos!$C$2:$C$7000,"&gt;="&amp;(Parámetros!$B$4-365),Pedidos!$C$2:$C$7000,"&lt;"&amp;Parámetros!$B$4)</f>
        <v>0</v>
      </c>
      <c r="N203" s="7" t="str">
        <f aca="false">IF(H203=0,"Sin compras",IF(H203=1,"Una sola compra",IF(I203&gt;Parámetros!$B$5,"Perdido","Activo")))</f>
        <v>Perdido</v>
      </c>
      <c r="O203" s="21" t="str">
        <f aca="false">IF(N203&lt;&gt;"Activo","",1/(1+EXP(-(Parámetros!$B$10+Parámetros!$B$11*I203+Parámetros!$B$12*J203))))</f>
        <v/>
      </c>
      <c r="P203" s="7" t="str">
        <f aca="false">IF(O203="","",IF(O203&gt;=Parámetros!$B$7,"Alto",IF(O203&gt;=Parámetros!$B$8,"Medio","Bajo")))</f>
        <v/>
      </c>
      <c r="Q203" s="7" t="str">
        <f aca="false">IF(AND(N203="Activo",L203&lt;&gt;""),IF(L203&gt;Parámetros!$B$6,"Se está retrasando",""),"")</f>
        <v/>
      </c>
    </row>
    <row r="204" customFormat="false" ht="15" hidden="false" customHeight="false" outlineLevel="0" collapsed="false">
      <c r="A204" s="13" t="s">
        <v>705</v>
      </c>
      <c r="B204" s="13" t="s">
        <v>8995</v>
      </c>
      <c r="C204" s="13" t="s">
        <v>8982</v>
      </c>
      <c r="D204" s="13" t="s">
        <v>8994</v>
      </c>
      <c r="E204" s="13" t="s">
        <v>8988</v>
      </c>
      <c r="F204" s="16" t="n">
        <f aca="false">_xlfn.MINIFS(Pedidos!$C$2:$C$7000,Pedidos!$B$2:$B$7000,A204,Pedidos!$C$2:$C$7000,"&lt;"&amp;Parámetros!$B$4)</f>
        <v>45646</v>
      </c>
      <c r="G204" s="16" t="n">
        <f aca="false">_xlfn.MAXIFS(Pedidos!$C$2:$C$7000,Pedidos!$B$2:$B$7000,A204,Pedidos!$C$2:$C$7000,"&lt;"&amp;Parámetros!$B$4)</f>
        <v>45646</v>
      </c>
      <c r="H204" s="17" t="n">
        <f aca="false">COUNTIFS(Pedidos!$B$2:$B$7000,A204,Pedidos!$C$2:$C$7000,"&lt;"&amp;Parámetros!$B$4)</f>
        <v>1</v>
      </c>
      <c r="I204" s="7" t="n">
        <f aca="false">IF(H204=0,"",Parámetros!$B$4-G204)</f>
        <v>650</v>
      </c>
      <c r="J204" s="17" t="n">
        <f aca="false">COUNTIFS(Pedidos!$B$2:$B$7000,A204,Pedidos!$C$2:$C$7000,"&gt;="&amp;(Parámetros!$B$4-180),Pedidos!$C$2:$C$7000,"&lt;"&amp;Parámetros!$B$4)</f>
        <v>0</v>
      </c>
      <c r="K204" s="18" t="str">
        <f aca="false">IF(H204&lt;2,"",(G204-F204)/(H204-1))</f>
        <v/>
      </c>
      <c r="L204" s="19" t="str">
        <f aca="false">IF(OR(K204="",K204=0),"",I204/K204)</f>
        <v/>
      </c>
      <c r="M204" s="20" t="n">
        <f aca="false">SUMIFS(Pedidos!$D$2:$D$7000,Pedidos!$B$2:$B$7000,A204,Pedidos!$C$2:$C$7000,"&gt;="&amp;(Parámetros!$B$4-365),Pedidos!$C$2:$C$7000,"&lt;"&amp;Parámetros!$B$4)</f>
        <v>0</v>
      </c>
      <c r="N204" s="7" t="str">
        <f aca="false">IF(H204=0,"Sin compras",IF(H204=1,"Una sola compra",IF(I204&gt;Parámetros!$B$5,"Perdido","Activo")))</f>
        <v>Una sola compra</v>
      </c>
      <c r="O204" s="21" t="str">
        <f aca="false">IF(N204&lt;&gt;"Activo","",1/(1+EXP(-(Parámetros!$B$10+Parámetros!$B$11*I204+Parámetros!$B$12*J204))))</f>
        <v/>
      </c>
      <c r="P204" s="7" t="str">
        <f aca="false">IF(O204="","",IF(O204&gt;=Parámetros!$B$7,"Alto",IF(O204&gt;=Parámetros!$B$8,"Medio","Bajo")))</f>
        <v/>
      </c>
      <c r="Q204" s="7" t="str">
        <f aca="false">IF(AND(N204="Activo",L204&lt;&gt;""),IF(L204&gt;Parámetros!$B$6,"Se está retrasando",""),"")</f>
        <v/>
      </c>
    </row>
    <row r="205" customFormat="false" ht="15" hidden="false" customHeight="false" outlineLevel="0" collapsed="false">
      <c r="A205" s="13" t="s">
        <v>8498</v>
      </c>
      <c r="B205" s="13" t="s">
        <v>9004</v>
      </c>
      <c r="C205" s="13" t="s">
        <v>8993</v>
      </c>
      <c r="D205" s="13" t="s">
        <v>9002</v>
      </c>
      <c r="E205" s="13" t="s">
        <v>8984</v>
      </c>
      <c r="F205" s="16" t="n">
        <f aca="false">_xlfn.MINIFS(Pedidos!$C$2:$C$7000,Pedidos!$B$2:$B$7000,A205,Pedidos!$C$2:$C$7000,"&lt;"&amp;Parámetros!$B$4)</f>
        <v>46257</v>
      </c>
      <c r="G205" s="16" t="n">
        <f aca="false">_xlfn.MAXIFS(Pedidos!$C$2:$C$7000,Pedidos!$B$2:$B$7000,A205,Pedidos!$C$2:$C$7000,"&lt;"&amp;Parámetros!$B$4)</f>
        <v>46257</v>
      </c>
      <c r="H205" s="17" t="n">
        <f aca="false">COUNTIFS(Pedidos!$B$2:$B$7000,A205,Pedidos!$C$2:$C$7000,"&lt;"&amp;Parámetros!$B$4)</f>
        <v>1</v>
      </c>
      <c r="I205" s="7" t="n">
        <f aca="false">IF(H205=0,"",Parámetros!$B$4-G205)</f>
        <v>39</v>
      </c>
      <c r="J205" s="17" t="n">
        <f aca="false">COUNTIFS(Pedidos!$B$2:$B$7000,A205,Pedidos!$C$2:$C$7000,"&gt;="&amp;(Parámetros!$B$4-180),Pedidos!$C$2:$C$7000,"&lt;"&amp;Parámetros!$B$4)</f>
        <v>1</v>
      </c>
      <c r="K205" s="18" t="str">
        <f aca="false">IF(H205&lt;2,"",(G205-F205)/(H205-1))</f>
        <v/>
      </c>
      <c r="L205" s="19" t="str">
        <f aca="false">IF(OR(K205="",K205=0),"",I205/K205)</f>
        <v/>
      </c>
      <c r="M205" s="20" t="n">
        <f aca="false">SUMIFS(Pedidos!$D$2:$D$7000,Pedidos!$B$2:$B$7000,A205,Pedidos!$C$2:$C$7000,"&gt;="&amp;(Parámetros!$B$4-365),Pedidos!$C$2:$C$7000,"&lt;"&amp;Parámetros!$B$4)</f>
        <v>21.21</v>
      </c>
      <c r="N205" s="7" t="str">
        <f aca="false">IF(H205=0,"Sin compras",IF(H205=1,"Una sola compra",IF(I205&gt;Parámetros!$B$5,"Perdido","Activo")))</f>
        <v>Una sola compra</v>
      </c>
      <c r="O205" s="21" t="str">
        <f aca="false">IF(N205&lt;&gt;"Activo","",1/(1+EXP(-(Parámetros!$B$10+Parámetros!$B$11*I205+Parámetros!$B$12*J205))))</f>
        <v/>
      </c>
      <c r="P205" s="7" t="str">
        <f aca="false">IF(O205="","",IF(O205&gt;=Parámetros!$B$7,"Alto",IF(O205&gt;=Parámetros!$B$8,"Medio","Bajo")))</f>
        <v/>
      </c>
      <c r="Q205" s="7" t="str">
        <f aca="false">IF(AND(N205="Activo",L205&lt;&gt;""),IF(L205&gt;Parámetros!$B$6,"Se está retrasando",""),"")</f>
        <v/>
      </c>
    </row>
    <row r="206" customFormat="false" ht="15" hidden="false" customHeight="false" outlineLevel="0" collapsed="false">
      <c r="A206" s="13" t="s">
        <v>8814</v>
      </c>
      <c r="B206" s="13" t="s">
        <v>9008</v>
      </c>
      <c r="C206" s="13" t="s">
        <v>8982</v>
      </c>
      <c r="D206" s="13" t="s">
        <v>9002</v>
      </c>
      <c r="E206" s="13" t="s">
        <v>8988</v>
      </c>
      <c r="F206" s="16" t="n">
        <f aca="false">_xlfn.MINIFS(Pedidos!$C$2:$C$7000,Pedidos!$B$2:$B$7000,A206,Pedidos!$C$2:$C$7000,"&lt;"&amp;Parámetros!$B$4)</f>
        <v>46284</v>
      </c>
      <c r="G206" s="16" t="n">
        <f aca="false">_xlfn.MAXIFS(Pedidos!$C$2:$C$7000,Pedidos!$B$2:$B$7000,A206,Pedidos!$C$2:$C$7000,"&lt;"&amp;Parámetros!$B$4)</f>
        <v>46284</v>
      </c>
      <c r="H206" s="17" t="n">
        <f aca="false">COUNTIFS(Pedidos!$B$2:$B$7000,A206,Pedidos!$C$2:$C$7000,"&lt;"&amp;Parámetros!$B$4)</f>
        <v>1</v>
      </c>
      <c r="I206" s="7" t="n">
        <f aca="false">IF(H206=0,"",Parámetros!$B$4-G206)</f>
        <v>12</v>
      </c>
      <c r="J206" s="17" t="n">
        <f aca="false">COUNTIFS(Pedidos!$B$2:$B$7000,A206,Pedidos!$C$2:$C$7000,"&gt;="&amp;(Parámetros!$B$4-180),Pedidos!$C$2:$C$7000,"&lt;"&amp;Parámetros!$B$4)</f>
        <v>1</v>
      </c>
      <c r="K206" s="18" t="str">
        <f aca="false">IF(H206&lt;2,"",(G206-F206)/(H206-1))</f>
        <v/>
      </c>
      <c r="L206" s="19" t="str">
        <f aca="false">IF(OR(K206="",K206=0),"",I206/K206)</f>
        <v/>
      </c>
      <c r="M206" s="20" t="n">
        <f aca="false">SUMIFS(Pedidos!$D$2:$D$7000,Pedidos!$B$2:$B$7000,A206,Pedidos!$C$2:$C$7000,"&gt;="&amp;(Parámetros!$B$4-365),Pedidos!$C$2:$C$7000,"&lt;"&amp;Parámetros!$B$4)</f>
        <v>28.22</v>
      </c>
      <c r="N206" s="7" t="str">
        <f aca="false">IF(H206=0,"Sin compras",IF(H206=1,"Una sola compra",IF(I206&gt;Parámetros!$B$5,"Perdido","Activo")))</f>
        <v>Una sola compra</v>
      </c>
      <c r="O206" s="21" t="str">
        <f aca="false">IF(N206&lt;&gt;"Activo","",1/(1+EXP(-(Parámetros!$B$10+Parámetros!$B$11*I206+Parámetros!$B$12*J206))))</f>
        <v/>
      </c>
      <c r="P206" s="7" t="str">
        <f aca="false">IF(O206="","",IF(O206&gt;=Parámetros!$B$7,"Alto",IF(O206&gt;=Parámetros!$B$8,"Medio","Bajo")))</f>
        <v/>
      </c>
      <c r="Q206" s="7" t="str">
        <f aca="false">IF(AND(N206="Activo",L206&lt;&gt;""),IF(L206&gt;Parámetros!$B$6,"Se está retrasando",""),"")</f>
        <v/>
      </c>
    </row>
    <row r="207" customFormat="false" ht="15" hidden="false" customHeight="false" outlineLevel="0" collapsed="false">
      <c r="A207" s="13" t="s">
        <v>8433</v>
      </c>
      <c r="B207" s="13" t="s">
        <v>9000</v>
      </c>
      <c r="C207" s="13" t="s">
        <v>8993</v>
      </c>
      <c r="D207" s="13" t="s">
        <v>9002</v>
      </c>
      <c r="E207" s="13" t="s">
        <v>8988</v>
      </c>
      <c r="F207" s="16" t="n">
        <f aca="false">_xlfn.MINIFS(Pedidos!$C$2:$C$7000,Pedidos!$B$2:$B$7000,A207,Pedidos!$C$2:$C$7000,"&lt;"&amp;Parámetros!$B$4)</f>
        <v>46250</v>
      </c>
      <c r="G207" s="16" t="n">
        <f aca="false">_xlfn.MAXIFS(Pedidos!$C$2:$C$7000,Pedidos!$B$2:$B$7000,A207,Pedidos!$C$2:$C$7000,"&lt;"&amp;Parámetros!$B$4)</f>
        <v>46250</v>
      </c>
      <c r="H207" s="17" t="n">
        <f aca="false">COUNTIFS(Pedidos!$B$2:$B$7000,A207,Pedidos!$C$2:$C$7000,"&lt;"&amp;Parámetros!$B$4)</f>
        <v>1</v>
      </c>
      <c r="I207" s="7" t="n">
        <f aca="false">IF(H207=0,"",Parámetros!$B$4-G207)</f>
        <v>46</v>
      </c>
      <c r="J207" s="17" t="n">
        <f aca="false">COUNTIFS(Pedidos!$B$2:$B$7000,A207,Pedidos!$C$2:$C$7000,"&gt;="&amp;(Parámetros!$B$4-180),Pedidos!$C$2:$C$7000,"&lt;"&amp;Parámetros!$B$4)</f>
        <v>1</v>
      </c>
      <c r="K207" s="18" t="str">
        <f aca="false">IF(H207&lt;2,"",(G207-F207)/(H207-1))</f>
        <v/>
      </c>
      <c r="L207" s="19" t="str">
        <f aca="false">IF(OR(K207="",K207=0),"",I207/K207)</f>
        <v/>
      </c>
      <c r="M207" s="20" t="n">
        <f aca="false">SUMIFS(Pedidos!$D$2:$D$7000,Pedidos!$B$2:$B$7000,A207,Pedidos!$C$2:$C$7000,"&gt;="&amp;(Parámetros!$B$4-365),Pedidos!$C$2:$C$7000,"&lt;"&amp;Parámetros!$B$4)</f>
        <v>52.92</v>
      </c>
      <c r="N207" s="7" t="str">
        <f aca="false">IF(H207=0,"Sin compras",IF(H207=1,"Una sola compra",IF(I207&gt;Parámetros!$B$5,"Perdido","Activo")))</f>
        <v>Una sola compra</v>
      </c>
      <c r="O207" s="21" t="str">
        <f aca="false">IF(N207&lt;&gt;"Activo","",1/(1+EXP(-(Parámetros!$B$10+Parámetros!$B$11*I207+Parámetros!$B$12*J207))))</f>
        <v/>
      </c>
      <c r="P207" s="7" t="str">
        <f aca="false">IF(O207="","",IF(O207&gt;=Parámetros!$B$7,"Alto",IF(O207&gt;=Parámetros!$B$8,"Medio","Bajo")))</f>
        <v/>
      </c>
      <c r="Q207" s="7" t="str">
        <f aca="false">IF(AND(N207="Activo",L207&lt;&gt;""),IF(L207&gt;Parámetros!$B$6,"Se está retrasando",""),"")</f>
        <v/>
      </c>
    </row>
    <row r="208" customFormat="false" ht="15" hidden="false" customHeight="false" outlineLevel="0" collapsed="false">
      <c r="A208" s="13" t="s">
        <v>5520</v>
      </c>
      <c r="B208" s="13" t="s">
        <v>9001</v>
      </c>
      <c r="C208" s="13" t="s">
        <v>8990</v>
      </c>
      <c r="D208" s="13" t="s">
        <v>8983</v>
      </c>
      <c r="E208" s="13" t="s">
        <v>8988</v>
      </c>
      <c r="F208" s="16" t="n">
        <f aca="false">_xlfn.MINIFS(Pedidos!$C$2:$C$7000,Pedidos!$B$2:$B$7000,A208,Pedidos!$C$2:$C$7000,"&lt;"&amp;Parámetros!$B$4)</f>
        <v>46019</v>
      </c>
      <c r="G208" s="16" t="n">
        <f aca="false">_xlfn.MAXIFS(Pedidos!$C$2:$C$7000,Pedidos!$B$2:$B$7000,A208,Pedidos!$C$2:$C$7000,"&lt;"&amp;Parámetros!$B$4)</f>
        <v>46019</v>
      </c>
      <c r="H208" s="17" t="n">
        <f aca="false">COUNTIFS(Pedidos!$B$2:$B$7000,A208,Pedidos!$C$2:$C$7000,"&lt;"&amp;Parámetros!$B$4)</f>
        <v>1</v>
      </c>
      <c r="I208" s="7" t="n">
        <f aca="false">IF(H208=0,"",Parámetros!$B$4-G208)</f>
        <v>277</v>
      </c>
      <c r="J208" s="17" t="n">
        <f aca="false">COUNTIFS(Pedidos!$B$2:$B$7000,A208,Pedidos!$C$2:$C$7000,"&gt;="&amp;(Parámetros!$B$4-180),Pedidos!$C$2:$C$7000,"&lt;"&amp;Parámetros!$B$4)</f>
        <v>0</v>
      </c>
      <c r="K208" s="18" t="str">
        <f aca="false">IF(H208&lt;2,"",(G208-F208)/(H208-1))</f>
        <v/>
      </c>
      <c r="L208" s="19" t="str">
        <f aca="false">IF(OR(K208="",K208=0),"",I208/K208)</f>
        <v/>
      </c>
      <c r="M208" s="20" t="n">
        <f aca="false">SUMIFS(Pedidos!$D$2:$D$7000,Pedidos!$B$2:$B$7000,A208,Pedidos!$C$2:$C$7000,"&gt;="&amp;(Parámetros!$B$4-365),Pedidos!$C$2:$C$7000,"&lt;"&amp;Parámetros!$B$4)</f>
        <v>32.25</v>
      </c>
      <c r="N208" s="7" t="str">
        <f aca="false">IF(H208=0,"Sin compras",IF(H208=1,"Una sola compra",IF(I208&gt;Parámetros!$B$5,"Perdido","Activo")))</f>
        <v>Una sola compra</v>
      </c>
      <c r="O208" s="21" t="str">
        <f aca="false">IF(N208&lt;&gt;"Activo","",1/(1+EXP(-(Parámetros!$B$10+Parámetros!$B$11*I208+Parámetros!$B$12*J208))))</f>
        <v/>
      </c>
      <c r="P208" s="7" t="str">
        <f aca="false">IF(O208="","",IF(O208&gt;=Parámetros!$B$7,"Alto",IF(O208&gt;=Parámetros!$B$8,"Medio","Bajo")))</f>
        <v/>
      </c>
      <c r="Q208" s="7" t="str">
        <f aca="false">IF(AND(N208="Activo",L208&lt;&gt;""),IF(L208&gt;Parámetros!$B$6,"Se está retrasando",""),"")</f>
        <v/>
      </c>
    </row>
    <row r="209" customFormat="false" ht="15" hidden="false" customHeight="false" outlineLevel="0" collapsed="false">
      <c r="A209" s="13" t="s">
        <v>4287</v>
      </c>
      <c r="B209" s="13" t="s">
        <v>8998</v>
      </c>
      <c r="C209" s="13" t="s">
        <v>8986</v>
      </c>
      <c r="D209" s="13" t="s">
        <v>8994</v>
      </c>
      <c r="E209" s="13" t="s">
        <v>8988</v>
      </c>
      <c r="F209" s="16" t="n">
        <f aca="false">_xlfn.MINIFS(Pedidos!$C$2:$C$7000,Pedidos!$B$2:$B$7000,A209,Pedidos!$C$2:$C$7000,"&lt;"&amp;Parámetros!$B$4)</f>
        <v>45927</v>
      </c>
      <c r="G209" s="16" t="n">
        <f aca="false">_xlfn.MAXIFS(Pedidos!$C$2:$C$7000,Pedidos!$B$2:$B$7000,A209,Pedidos!$C$2:$C$7000,"&lt;"&amp;Parámetros!$B$4)</f>
        <v>45927</v>
      </c>
      <c r="H209" s="17" t="n">
        <f aca="false">COUNTIFS(Pedidos!$B$2:$B$7000,A209,Pedidos!$C$2:$C$7000,"&lt;"&amp;Parámetros!$B$4)</f>
        <v>1</v>
      </c>
      <c r="I209" s="7" t="n">
        <f aca="false">IF(H209=0,"",Parámetros!$B$4-G209)</f>
        <v>369</v>
      </c>
      <c r="J209" s="17" t="n">
        <f aca="false">COUNTIFS(Pedidos!$B$2:$B$7000,A209,Pedidos!$C$2:$C$7000,"&gt;="&amp;(Parámetros!$B$4-180),Pedidos!$C$2:$C$7000,"&lt;"&amp;Parámetros!$B$4)</f>
        <v>0</v>
      </c>
      <c r="K209" s="18" t="str">
        <f aca="false">IF(H209&lt;2,"",(G209-F209)/(H209-1))</f>
        <v/>
      </c>
      <c r="L209" s="19" t="str">
        <f aca="false">IF(OR(K209="",K209=0),"",I209/K209)</f>
        <v/>
      </c>
      <c r="M209" s="20" t="n">
        <f aca="false">SUMIFS(Pedidos!$D$2:$D$7000,Pedidos!$B$2:$B$7000,A209,Pedidos!$C$2:$C$7000,"&gt;="&amp;(Parámetros!$B$4-365),Pedidos!$C$2:$C$7000,"&lt;"&amp;Parámetros!$B$4)</f>
        <v>0</v>
      </c>
      <c r="N209" s="7" t="str">
        <f aca="false">IF(H209=0,"Sin compras",IF(H209=1,"Una sola compra",IF(I209&gt;Parámetros!$B$5,"Perdido","Activo")))</f>
        <v>Una sola compra</v>
      </c>
      <c r="O209" s="21" t="str">
        <f aca="false">IF(N209&lt;&gt;"Activo","",1/(1+EXP(-(Parámetros!$B$10+Parámetros!$B$11*I209+Parámetros!$B$12*J209))))</f>
        <v/>
      </c>
      <c r="P209" s="7" t="str">
        <f aca="false">IF(O209="","",IF(O209&gt;=Parámetros!$B$7,"Alto",IF(O209&gt;=Parámetros!$B$8,"Medio","Bajo")))</f>
        <v/>
      </c>
      <c r="Q209" s="7" t="str">
        <f aca="false">IF(AND(N209="Activo",L209&lt;&gt;""),IF(L209&gt;Parámetros!$B$6,"Se está retrasando",""),"")</f>
        <v/>
      </c>
    </row>
    <row r="210" customFormat="false" ht="15" hidden="false" customHeight="false" outlineLevel="0" collapsed="false">
      <c r="A210" s="13" t="s">
        <v>150</v>
      </c>
      <c r="B210" s="13" t="s">
        <v>9010</v>
      </c>
      <c r="C210" s="13" t="s">
        <v>8986</v>
      </c>
      <c r="D210" s="13" t="s">
        <v>9006</v>
      </c>
      <c r="E210" s="13" t="s">
        <v>8988</v>
      </c>
      <c r="F210" s="16" t="n">
        <f aca="false">_xlfn.MINIFS(Pedidos!$C$2:$C$7000,Pedidos!$B$2:$B$7000,A210,Pedidos!$C$2:$C$7000,"&lt;"&amp;Parámetros!$B$4)</f>
        <v>45581</v>
      </c>
      <c r="G210" s="16" t="n">
        <f aca="false">_xlfn.MAXIFS(Pedidos!$C$2:$C$7000,Pedidos!$B$2:$B$7000,A210,Pedidos!$C$2:$C$7000,"&lt;"&amp;Parámetros!$B$4)</f>
        <v>45782</v>
      </c>
      <c r="H210" s="17" t="n">
        <f aca="false">COUNTIFS(Pedidos!$B$2:$B$7000,A210,Pedidos!$C$2:$C$7000,"&lt;"&amp;Parámetros!$B$4)</f>
        <v>4</v>
      </c>
      <c r="I210" s="7" t="n">
        <f aca="false">IF(H210=0,"",Parámetros!$B$4-G210)</f>
        <v>514</v>
      </c>
      <c r="J210" s="17" t="n">
        <f aca="false">COUNTIFS(Pedidos!$B$2:$B$7000,A210,Pedidos!$C$2:$C$7000,"&gt;="&amp;(Parámetros!$B$4-180),Pedidos!$C$2:$C$7000,"&lt;"&amp;Parámetros!$B$4)</f>
        <v>0</v>
      </c>
      <c r="K210" s="18" t="n">
        <f aca="false">IF(H210&lt;2,"",(G210-F210)/(H210-1))</f>
        <v>67</v>
      </c>
      <c r="L210" s="19" t="n">
        <f aca="false">IF(OR(K210="",K210=0),"",I210/K210)</f>
        <v>7.67164179104478</v>
      </c>
      <c r="M210" s="20" t="n">
        <f aca="false">SUMIFS(Pedidos!$D$2:$D$7000,Pedidos!$B$2:$B$7000,A210,Pedidos!$C$2:$C$7000,"&gt;="&amp;(Parámetros!$B$4-365),Pedidos!$C$2:$C$7000,"&lt;"&amp;Parámetros!$B$4)</f>
        <v>0</v>
      </c>
      <c r="N210" s="7" t="str">
        <f aca="false">IF(H210=0,"Sin compras",IF(H210=1,"Una sola compra",IF(I210&gt;Parámetros!$B$5,"Perdido","Activo")))</f>
        <v>Perdido</v>
      </c>
      <c r="O210" s="21" t="str">
        <f aca="false">IF(N210&lt;&gt;"Activo","",1/(1+EXP(-(Parámetros!$B$10+Parámetros!$B$11*I210+Parámetros!$B$12*J210))))</f>
        <v/>
      </c>
      <c r="P210" s="7" t="str">
        <f aca="false">IF(O210="","",IF(O210&gt;=Parámetros!$B$7,"Alto",IF(O210&gt;=Parámetros!$B$8,"Medio","Bajo")))</f>
        <v/>
      </c>
      <c r="Q210" s="7" t="str">
        <f aca="false">IF(AND(N210="Activo",L210&lt;&gt;""),IF(L210&gt;Parámetros!$B$6,"Se está retrasando",""),"")</f>
        <v/>
      </c>
    </row>
    <row r="211" customFormat="false" ht="15" hidden="false" customHeight="false" outlineLevel="0" collapsed="false">
      <c r="A211" s="13" t="s">
        <v>1256</v>
      </c>
      <c r="B211" s="13" t="s">
        <v>8981</v>
      </c>
      <c r="C211" s="13" t="s">
        <v>8993</v>
      </c>
      <c r="D211" s="13" t="s">
        <v>9006</v>
      </c>
      <c r="E211" s="13" t="s">
        <v>8984</v>
      </c>
      <c r="F211" s="16" t="n">
        <f aca="false">_xlfn.MINIFS(Pedidos!$C$2:$C$7000,Pedidos!$B$2:$B$7000,A211,Pedidos!$C$2:$C$7000,"&lt;"&amp;Parámetros!$B$4)</f>
        <v>45698</v>
      </c>
      <c r="G211" s="16" t="n">
        <f aca="false">_xlfn.MAXIFS(Pedidos!$C$2:$C$7000,Pedidos!$B$2:$B$7000,A211,Pedidos!$C$2:$C$7000,"&lt;"&amp;Parámetros!$B$4)</f>
        <v>45914</v>
      </c>
      <c r="H211" s="17" t="n">
        <f aca="false">COUNTIFS(Pedidos!$B$2:$B$7000,A211,Pedidos!$C$2:$C$7000,"&lt;"&amp;Parámetros!$B$4)</f>
        <v>4</v>
      </c>
      <c r="I211" s="7" t="n">
        <f aca="false">IF(H211=0,"",Parámetros!$B$4-G211)</f>
        <v>382</v>
      </c>
      <c r="J211" s="17" t="n">
        <f aca="false">COUNTIFS(Pedidos!$B$2:$B$7000,A211,Pedidos!$C$2:$C$7000,"&gt;="&amp;(Parámetros!$B$4-180),Pedidos!$C$2:$C$7000,"&lt;"&amp;Parámetros!$B$4)</f>
        <v>0</v>
      </c>
      <c r="K211" s="18" t="n">
        <f aca="false">IF(H211&lt;2,"",(G211-F211)/(H211-1))</f>
        <v>72</v>
      </c>
      <c r="L211" s="19" t="n">
        <f aca="false">IF(OR(K211="",K211=0),"",I211/K211)</f>
        <v>5.30555555555556</v>
      </c>
      <c r="M211" s="20" t="n">
        <f aca="false">SUMIFS(Pedidos!$D$2:$D$7000,Pedidos!$B$2:$B$7000,A211,Pedidos!$C$2:$C$7000,"&gt;="&amp;(Parámetros!$B$4-365),Pedidos!$C$2:$C$7000,"&lt;"&amp;Parámetros!$B$4)</f>
        <v>0</v>
      </c>
      <c r="N211" s="7" t="str">
        <f aca="false">IF(H211=0,"Sin compras",IF(H211=1,"Una sola compra",IF(I211&gt;Parámetros!$B$5,"Perdido","Activo")))</f>
        <v>Perdido</v>
      </c>
      <c r="O211" s="21" t="str">
        <f aca="false">IF(N211&lt;&gt;"Activo","",1/(1+EXP(-(Parámetros!$B$10+Parámetros!$B$11*I211+Parámetros!$B$12*J211))))</f>
        <v/>
      </c>
      <c r="P211" s="7" t="str">
        <f aca="false">IF(O211="","",IF(O211&gt;=Parámetros!$B$7,"Alto",IF(O211&gt;=Parámetros!$B$8,"Medio","Bajo")))</f>
        <v/>
      </c>
      <c r="Q211" s="7" t="str">
        <f aca="false">IF(AND(N211="Activo",L211&lt;&gt;""),IF(L211&gt;Parámetros!$B$6,"Se está retrasando",""),"")</f>
        <v/>
      </c>
    </row>
    <row r="212" customFormat="false" ht="15" hidden="false" customHeight="false" outlineLevel="0" collapsed="false">
      <c r="A212" s="13" t="s">
        <v>4153</v>
      </c>
      <c r="B212" s="13" t="s">
        <v>8981</v>
      </c>
      <c r="C212" s="13" t="s">
        <v>8993</v>
      </c>
      <c r="D212" s="13" t="s">
        <v>8994</v>
      </c>
      <c r="E212" s="13" t="s">
        <v>8984</v>
      </c>
      <c r="F212" s="16" t="n">
        <f aca="false">_xlfn.MINIFS(Pedidos!$C$2:$C$7000,Pedidos!$B$2:$B$7000,A212,Pedidos!$C$2:$C$7000,"&lt;"&amp;Parámetros!$B$4)</f>
        <v>45917</v>
      </c>
      <c r="G212" s="16" t="n">
        <f aca="false">_xlfn.MAXIFS(Pedidos!$C$2:$C$7000,Pedidos!$B$2:$B$7000,A212,Pedidos!$C$2:$C$7000,"&lt;"&amp;Parámetros!$B$4)</f>
        <v>45917</v>
      </c>
      <c r="H212" s="17" t="n">
        <f aca="false">COUNTIFS(Pedidos!$B$2:$B$7000,A212,Pedidos!$C$2:$C$7000,"&lt;"&amp;Parámetros!$B$4)</f>
        <v>1</v>
      </c>
      <c r="I212" s="7" t="n">
        <f aca="false">IF(H212=0,"",Parámetros!$B$4-G212)</f>
        <v>379</v>
      </c>
      <c r="J212" s="17" t="n">
        <f aca="false">COUNTIFS(Pedidos!$B$2:$B$7000,A212,Pedidos!$C$2:$C$7000,"&gt;="&amp;(Parámetros!$B$4-180),Pedidos!$C$2:$C$7000,"&lt;"&amp;Parámetros!$B$4)</f>
        <v>0</v>
      </c>
      <c r="K212" s="18" t="str">
        <f aca="false">IF(H212&lt;2,"",(G212-F212)/(H212-1))</f>
        <v/>
      </c>
      <c r="L212" s="19" t="str">
        <f aca="false">IF(OR(K212="",K212=0),"",I212/K212)</f>
        <v/>
      </c>
      <c r="M212" s="20" t="n">
        <f aca="false">SUMIFS(Pedidos!$D$2:$D$7000,Pedidos!$B$2:$B$7000,A212,Pedidos!$C$2:$C$7000,"&gt;="&amp;(Parámetros!$B$4-365),Pedidos!$C$2:$C$7000,"&lt;"&amp;Parámetros!$B$4)</f>
        <v>0</v>
      </c>
      <c r="N212" s="7" t="str">
        <f aca="false">IF(H212=0,"Sin compras",IF(H212=1,"Una sola compra",IF(I212&gt;Parámetros!$B$5,"Perdido","Activo")))</f>
        <v>Una sola compra</v>
      </c>
      <c r="O212" s="21" t="str">
        <f aca="false">IF(N212&lt;&gt;"Activo","",1/(1+EXP(-(Parámetros!$B$10+Parámetros!$B$11*I212+Parámetros!$B$12*J212))))</f>
        <v/>
      </c>
      <c r="P212" s="7" t="str">
        <f aca="false">IF(O212="","",IF(O212&gt;=Parámetros!$B$7,"Alto",IF(O212&gt;=Parámetros!$B$8,"Medio","Bajo")))</f>
        <v/>
      </c>
      <c r="Q212" s="7" t="str">
        <f aca="false">IF(AND(N212="Activo",L212&lt;&gt;""),IF(L212&gt;Parámetros!$B$6,"Se está retrasando",""),"")</f>
        <v/>
      </c>
    </row>
    <row r="213" customFormat="false" ht="15" hidden="false" customHeight="false" outlineLevel="0" collapsed="false">
      <c r="A213" s="13" t="s">
        <v>8838</v>
      </c>
      <c r="B213" s="13" t="s">
        <v>8995</v>
      </c>
      <c r="C213" s="13" t="s">
        <v>8993</v>
      </c>
      <c r="D213" s="13" t="s">
        <v>9002</v>
      </c>
      <c r="E213" s="13" t="s">
        <v>8988</v>
      </c>
      <c r="F213" s="16" t="n">
        <f aca="false">_xlfn.MINIFS(Pedidos!$C$2:$C$7000,Pedidos!$B$2:$B$7000,A213,Pedidos!$C$2:$C$7000,"&lt;"&amp;Parámetros!$B$4)</f>
        <v>46286</v>
      </c>
      <c r="G213" s="16" t="n">
        <f aca="false">_xlfn.MAXIFS(Pedidos!$C$2:$C$7000,Pedidos!$B$2:$B$7000,A213,Pedidos!$C$2:$C$7000,"&lt;"&amp;Parámetros!$B$4)</f>
        <v>46286</v>
      </c>
      <c r="H213" s="17" t="n">
        <f aca="false">COUNTIFS(Pedidos!$B$2:$B$7000,A213,Pedidos!$C$2:$C$7000,"&lt;"&amp;Parámetros!$B$4)</f>
        <v>1</v>
      </c>
      <c r="I213" s="7" t="n">
        <f aca="false">IF(H213=0,"",Parámetros!$B$4-G213)</f>
        <v>10</v>
      </c>
      <c r="J213" s="17" t="n">
        <f aca="false">COUNTIFS(Pedidos!$B$2:$B$7000,A213,Pedidos!$C$2:$C$7000,"&gt;="&amp;(Parámetros!$B$4-180),Pedidos!$C$2:$C$7000,"&lt;"&amp;Parámetros!$B$4)</f>
        <v>1</v>
      </c>
      <c r="K213" s="18" t="str">
        <f aca="false">IF(H213&lt;2,"",(G213-F213)/(H213-1))</f>
        <v/>
      </c>
      <c r="L213" s="19" t="str">
        <f aca="false">IF(OR(K213="",K213=0),"",I213/K213)</f>
        <v/>
      </c>
      <c r="M213" s="20" t="n">
        <f aca="false">SUMIFS(Pedidos!$D$2:$D$7000,Pedidos!$B$2:$B$7000,A213,Pedidos!$C$2:$C$7000,"&gt;="&amp;(Parámetros!$B$4-365),Pedidos!$C$2:$C$7000,"&lt;"&amp;Parámetros!$B$4)</f>
        <v>27.12</v>
      </c>
      <c r="N213" s="7" t="str">
        <f aca="false">IF(H213=0,"Sin compras",IF(H213=1,"Una sola compra",IF(I213&gt;Parámetros!$B$5,"Perdido","Activo")))</f>
        <v>Una sola compra</v>
      </c>
      <c r="O213" s="21" t="str">
        <f aca="false">IF(N213&lt;&gt;"Activo","",1/(1+EXP(-(Parámetros!$B$10+Parámetros!$B$11*I213+Parámetros!$B$12*J213))))</f>
        <v/>
      </c>
      <c r="P213" s="7" t="str">
        <f aca="false">IF(O213="","",IF(O213&gt;=Parámetros!$B$7,"Alto",IF(O213&gt;=Parámetros!$B$8,"Medio","Bajo")))</f>
        <v/>
      </c>
      <c r="Q213" s="7" t="str">
        <f aca="false">IF(AND(N213="Activo",L213&lt;&gt;""),IF(L213&gt;Parámetros!$B$6,"Se está retrasando",""),"")</f>
        <v/>
      </c>
    </row>
    <row r="214" customFormat="false" ht="15" hidden="false" customHeight="false" outlineLevel="0" collapsed="false">
      <c r="A214" s="13" t="s">
        <v>613</v>
      </c>
      <c r="B214" s="13" t="s">
        <v>8992</v>
      </c>
      <c r="C214" s="13" t="s">
        <v>8993</v>
      </c>
      <c r="D214" s="13" t="s">
        <v>8994</v>
      </c>
      <c r="E214" s="13" t="s">
        <v>8988</v>
      </c>
      <c r="F214" s="16" t="n">
        <f aca="false">_xlfn.MINIFS(Pedidos!$C$2:$C$7000,Pedidos!$B$2:$B$7000,A214,Pedidos!$C$2:$C$7000,"&lt;"&amp;Parámetros!$B$4)</f>
        <v>45637</v>
      </c>
      <c r="G214" s="16" t="n">
        <f aca="false">_xlfn.MAXIFS(Pedidos!$C$2:$C$7000,Pedidos!$B$2:$B$7000,A214,Pedidos!$C$2:$C$7000,"&lt;"&amp;Parámetros!$B$4)</f>
        <v>45637</v>
      </c>
      <c r="H214" s="17" t="n">
        <f aca="false">COUNTIFS(Pedidos!$B$2:$B$7000,A214,Pedidos!$C$2:$C$7000,"&lt;"&amp;Parámetros!$B$4)</f>
        <v>1</v>
      </c>
      <c r="I214" s="7" t="n">
        <f aca="false">IF(H214=0,"",Parámetros!$B$4-G214)</f>
        <v>659</v>
      </c>
      <c r="J214" s="17" t="n">
        <f aca="false">COUNTIFS(Pedidos!$B$2:$B$7000,A214,Pedidos!$C$2:$C$7000,"&gt;="&amp;(Parámetros!$B$4-180),Pedidos!$C$2:$C$7000,"&lt;"&amp;Parámetros!$B$4)</f>
        <v>0</v>
      </c>
      <c r="K214" s="18" t="str">
        <f aca="false">IF(H214&lt;2,"",(G214-F214)/(H214-1))</f>
        <v/>
      </c>
      <c r="L214" s="19" t="str">
        <f aca="false">IF(OR(K214="",K214=0),"",I214/K214)</f>
        <v/>
      </c>
      <c r="M214" s="20" t="n">
        <f aca="false">SUMIFS(Pedidos!$D$2:$D$7000,Pedidos!$B$2:$B$7000,A214,Pedidos!$C$2:$C$7000,"&gt;="&amp;(Parámetros!$B$4-365),Pedidos!$C$2:$C$7000,"&lt;"&amp;Parámetros!$B$4)</f>
        <v>0</v>
      </c>
      <c r="N214" s="7" t="str">
        <f aca="false">IF(H214=0,"Sin compras",IF(H214=1,"Una sola compra",IF(I214&gt;Parámetros!$B$5,"Perdido","Activo")))</f>
        <v>Una sola compra</v>
      </c>
      <c r="O214" s="21" t="str">
        <f aca="false">IF(N214&lt;&gt;"Activo","",1/(1+EXP(-(Parámetros!$B$10+Parámetros!$B$11*I214+Parámetros!$B$12*J214))))</f>
        <v/>
      </c>
      <c r="P214" s="7" t="str">
        <f aca="false">IF(O214="","",IF(O214&gt;=Parámetros!$B$7,"Alto",IF(O214&gt;=Parámetros!$B$8,"Medio","Bajo")))</f>
        <v/>
      </c>
      <c r="Q214" s="7" t="str">
        <f aca="false">IF(AND(N214="Activo",L214&lt;&gt;""),IF(L214&gt;Parámetros!$B$6,"Se está retrasando",""),"")</f>
        <v/>
      </c>
    </row>
    <row r="215" customFormat="false" ht="15" hidden="false" customHeight="false" outlineLevel="0" collapsed="false">
      <c r="A215" s="13" t="s">
        <v>8111</v>
      </c>
      <c r="B215" s="13" t="s">
        <v>8998</v>
      </c>
      <c r="C215" s="13" t="s">
        <v>8982</v>
      </c>
      <c r="D215" s="13" t="s">
        <v>8991</v>
      </c>
      <c r="E215" s="13" t="s">
        <v>8988</v>
      </c>
      <c r="F215" s="16" t="n">
        <f aca="false">_xlfn.MINIFS(Pedidos!$C$2:$C$7000,Pedidos!$B$2:$B$7000,A215,Pedidos!$C$2:$C$7000,"&lt;"&amp;Parámetros!$B$4)</f>
        <v>46225</v>
      </c>
      <c r="G215" s="16" t="n">
        <f aca="false">_xlfn.MAXIFS(Pedidos!$C$2:$C$7000,Pedidos!$B$2:$B$7000,A215,Pedidos!$C$2:$C$7000,"&lt;"&amp;Parámetros!$B$4)</f>
        <v>46225</v>
      </c>
      <c r="H215" s="17" t="n">
        <f aca="false">COUNTIFS(Pedidos!$B$2:$B$7000,A215,Pedidos!$C$2:$C$7000,"&lt;"&amp;Parámetros!$B$4)</f>
        <v>1</v>
      </c>
      <c r="I215" s="7" t="n">
        <f aca="false">IF(H215=0,"",Parámetros!$B$4-G215)</f>
        <v>71</v>
      </c>
      <c r="J215" s="17" t="n">
        <f aca="false">COUNTIFS(Pedidos!$B$2:$B$7000,A215,Pedidos!$C$2:$C$7000,"&gt;="&amp;(Parámetros!$B$4-180),Pedidos!$C$2:$C$7000,"&lt;"&amp;Parámetros!$B$4)</f>
        <v>1</v>
      </c>
      <c r="K215" s="18" t="str">
        <f aca="false">IF(H215&lt;2,"",(G215-F215)/(H215-1))</f>
        <v/>
      </c>
      <c r="L215" s="19" t="str">
        <f aca="false">IF(OR(K215="",K215=0),"",I215/K215)</f>
        <v/>
      </c>
      <c r="M215" s="20" t="n">
        <f aca="false">SUMIFS(Pedidos!$D$2:$D$7000,Pedidos!$B$2:$B$7000,A215,Pedidos!$C$2:$C$7000,"&gt;="&amp;(Parámetros!$B$4-365),Pedidos!$C$2:$C$7000,"&lt;"&amp;Parámetros!$B$4)</f>
        <v>27.61</v>
      </c>
      <c r="N215" s="7" t="str">
        <f aca="false">IF(H215=0,"Sin compras",IF(H215=1,"Una sola compra",IF(I215&gt;Parámetros!$B$5,"Perdido","Activo")))</f>
        <v>Una sola compra</v>
      </c>
      <c r="O215" s="21" t="str">
        <f aca="false">IF(N215&lt;&gt;"Activo","",1/(1+EXP(-(Parámetros!$B$10+Parámetros!$B$11*I215+Parámetros!$B$12*J215))))</f>
        <v/>
      </c>
      <c r="P215" s="7" t="str">
        <f aca="false">IF(O215="","",IF(O215&gt;=Parámetros!$B$7,"Alto",IF(O215&gt;=Parámetros!$B$8,"Medio","Bajo")))</f>
        <v/>
      </c>
      <c r="Q215" s="7" t="str">
        <f aca="false">IF(AND(N215="Activo",L215&lt;&gt;""),IF(L215&gt;Parámetros!$B$6,"Se está retrasando",""),"")</f>
        <v/>
      </c>
    </row>
    <row r="216" customFormat="false" ht="15" hidden="false" customHeight="false" outlineLevel="0" collapsed="false">
      <c r="A216" s="13" t="s">
        <v>864</v>
      </c>
      <c r="B216" s="13" t="s">
        <v>8995</v>
      </c>
      <c r="C216" s="13" t="s">
        <v>8990</v>
      </c>
      <c r="D216" s="13" t="s">
        <v>8994</v>
      </c>
      <c r="E216" s="13" t="s">
        <v>8988</v>
      </c>
      <c r="F216" s="16" t="n">
        <f aca="false">_xlfn.MINIFS(Pedidos!$C$2:$C$7000,Pedidos!$B$2:$B$7000,A216,Pedidos!$C$2:$C$7000,"&lt;"&amp;Parámetros!$B$4)</f>
        <v>45662</v>
      </c>
      <c r="G216" s="16" t="n">
        <f aca="false">_xlfn.MAXIFS(Pedidos!$C$2:$C$7000,Pedidos!$B$2:$B$7000,A216,Pedidos!$C$2:$C$7000,"&lt;"&amp;Parámetros!$B$4)</f>
        <v>45662</v>
      </c>
      <c r="H216" s="17" t="n">
        <f aca="false">COUNTIFS(Pedidos!$B$2:$B$7000,A216,Pedidos!$C$2:$C$7000,"&lt;"&amp;Parámetros!$B$4)</f>
        <v>1</v>
      </c>
      <c r="I216" s="7" t="n">
        <f aca="false">IF(H216=0,"",Parámetros!$B$4-G216)</f>
        <v>634</v>
      </c>
      <c r="J216" s="17" t="n">
        <f aca="false">COUNTIFS(Pedidos!$B$2:$B$7000,A216,Pedidos!$C$2:$C$7000,"&gt;="&amp;(Parámetros!$B$4-180),Pedidos!$C$2:$C$7000,"&lt;"&amp;Parámetros!$B$4)</f>
        <v>0</v>
      </c>
      <c r="K216" s="18" t="str">
        <f aca="false">IF(H216&lt;2,"",(G216-F216)/(H216-1))</f>
        <v/>
      </c>
      <c r="L216" s="19" t="str">
        <f aca="false">IF(OR(K216="",K216=0),"",I216/K216)</f>
        <v/>
      </c>
      <c r="M216" s="20" t="n">
        <f aca="false">SUMIFS(Pedidos!$D$2:$D$7000,Pedidos!$B$2:$B$7000,A216,Pedidos!$C$2:$C$7000,"&gt;="&amp;(Parámetros!$B$4-365),Pedidos!$C$2:$C$7000,"&lt;"&amp;Parámetros!$B$4)</f>
        <v>0</v>
      </c>
      <c r="N216" s="7" t="str">
        <f aca="false">IF(H216=0,"Sin compras",IF(H216=1,"Una sola compra",IF(I216&gt;Parámetros!$B$5,"Perdido","Activo")))</f>
        <v>Una sola compra</v>
      </c>
      <c r="O216" s="21" t="str">
        <f aca="false">IF(N216&lt;&gt;"Activo","",1/(1+EXP(-(Parámetros!$B$10+Parámetros!$B$11*I216+Parámetros!$B$12*J216))))</f>
        <v/>
      </c>
      <c r="P216" s="7" t="str">
        <f aca="false">IF(O216="","",IF(O216&gt;=Parámetros!$B$7,"Alto",IF(O216&gt;=Parámetros!$B$8,"Medio","Bajo")))</f>
        <v/>
      </c>
      <c r="Q216" s="7" t="str">
        <f aca="false">IF(AND(N216="Activo",L216&lt;&gt;""),IF(L216&gt;Parámetros!$B$6,"Se está retrasando",""),"")</f>
        <v/>
      </c>
    </row>
    <row r="217" customFormat="false" ht="15" hidden="false" customHeight="false" outlineLevel="0" collapsed="false">
      <c r="A217" s="13" t="s">
        <v>2003</v>
      </c>
      <c r="B217" s="13" t="s">
        <v>8998</v>
      </c>
      <c r="C217" s="13" t="s">
        <v>8993</v>
      </c>
      <c r="D217" s="13" t="s">
        <v>8994</v>
      </c>
      <c r="E217" s="13" t="s">
        <v>8988</v>
      </c>
      <c r="F217" s="16" t="n">
        <f aca="false">_xlfn.MINIFS(Pedidos!$C$2:$C$7000,Pedidos!$B$2:$B$7000,A217,Pedidos!$C$2:$C$7000,"&lt;"&amp;Parámetros!$B$4)</f>
        <v>45756</v>
      </c>
      <c r="G217" s="16" t="n">
        <f aca="false">_xlfn.MAXIFS(Pedidos!$C$2:$C$7000,Pedidos!$B$2:$B$7000,A217,Pedidos!$C$2:$C$7000,"&lt;"&amp;Parámetros!$B$4)</f>
        <v>45756</v>
      </c>
      <c r="H217" s="17" t="n">
        <f aca="false">COUNTIFS(Pedidos!$B$2:$B$7000,A217,Pedidos!$C$2:$C$7000,"&lt;"&amp;Parámetros!$B$4)</f>
        <v>1</v>
      </c>
      <c r="I217" s="7" t="n">
        <f aca="false">IF(H217=0,"",Parámetros!$B$4-G217)</f>
        <v>540</v>
      </c>
      <c r="J217" s="17" t="n">
        <f aca="false">COUNTIFS(Pedidos!$B$2:$B$7000,A217,Pedidos!$C$2:$C$7000,"&gt;="&amp;(Parámetros!$B$4-180),Pedidos!$C$2:$C$7000,"&lt;"&amp;Parámetros!$B$4)</f>
        <v>0</v>
      </c>
      <c r="K217" s="18" t="str">
        <f aca="false">IF(H217&lt;2,"",(G217-F217)/(H217-1))</f>
        <v/>
      </c>
      <c r="L217" s="19" t="str">
        <f aca="false">IF(OR(K217="",K217=0),"",I217/K217)</f>
        <v/>
      </c>
      <c r="M217" s="20" t="n">
        <f aca="false">SUMIFS(Pedidos!$D$2:$D$7000,Pedidos!$B$2:$B$7000,A217,Pedidos!$C$2:$C$7000,"&gt;="&amp;(Parámetros!$B$4-365),Pedidos!$C$2:$C$7000,"&lt;"&amp;Parámetros!$B$4)</f>
        <v>0</v>
      </c>
      <c r="N217" s="7" t="str">
        <f aca="false">IF(H217=0,"Sin compras",IF(H217=1,"Una sola compra",IF(I217&gt;Parámetros!$B$5,"Perdido","Activo")))</f>
        <v>Una sola compra</v>
      </c>
      <c r="O217" s="21" t="str">
        <f aca="false">IF(N217&lt;&gt;"Activo","",1/(1+EXP(-(Parámetros!$B$10+Parámetros!$B$11*I217+Parámetros!$B$12*J217))))</f>
        <v/>
      </c>
      <c r="P217" s="7" t="str">
        <f aca="false">IF(O217="","",IF(O217&gt;=Parámetros!$B$7,"Alto",IF(O217&gt;=Parámetros!$B$8,"Medio","Bajo")))</f>
        <v/>
      </c>
      <c r="Q217" s="7" t="str">
        <f aca="false">IF(AND(N217="Activo",L217&lt;&gt;""),IF(L217&gt;Parámetros!$B$6,"Se está retrasando",""),"")</f>
        <v/>
      </c>
    </row>
    <row r="218" customFormat="false" ht="15" hidden="false" customHeight="false" outlineLevel="0" collapsed="false">
      <c r="A218" s="13" t="s">
        <v>4077</v>
      </c>
      <c r="B218" s="13" t="s">
        <v>8995</v>
      </c>
      <c r="C218" s="13" t="s">
        <v>8990</v>
      </c>
      <c r="D218" s="13" t="s">
        <v>8994</v>
      </c>
      <c r="E218" s="13" t="s">
        <v>8988</v>
      </c>
      <c r="F218" s="16" t="n">
        <f aca="false">_xlfn.MINIFS(Pedidos!$C$2:$C$7000,Pedidos!$B$2:$B$7000,A218,Pedidos!$C$2:$C$7000,"&lt;"&amp;Parámetros!$B$4)</f>
        <v>45911</v>
      </c>
      <c r="G218" s="16" t="n">
        <f aca="false">_xlfn.MAXIFS(Pedidos!$C$2:$C$7000,Pedidos!$B$2:$B$7000,A218,Pedidos!$C$2:$C$7000,"&lt;"&amp;Parámetros!$B$4)</f>
        <v>45911</v>
      </c>
      <c r="H218" s="17" t="n">
        <f aca="false">COUNTIFS(Pedidos!$B$2:$B$7000,A218,Pedidos!$C$2:$C$7000,"&lt;"&amp;Parámetros!$B$4)</f>
        <v>1</v>
      </c>
      <c r="I218" s="7" t="n">
        <f aca="false">IF(H218=0,"",Parámetros!$B$4-G218)</f>
        <v>385</v>
      </c>
      <c r="J218" s="17" t="n">
        <f aca="false">COUNTIFS(Pedidos!$B$2:$B$7000,A218,Pedidos!$C$2:$C$7000,"&gt;="&amp;(Parámetros!$B$4-180),Pedidos!$C$2:$C$7000,"&lt;"&amp;Parámetros!$B$4)</f>
        <v>0</v>
      </c>
      <c r="K218" s="18" t="str">
        <f aca="false">IF(H218&lt;2,"",(G218-F218)/(H218-1))</f>
        <v/>
      </c>
      <c r="L218" s="19" t="str">
        <f aca="false">IF(OR(K218="",K218=0),"",I218/K218)</f>
        <v/>
      </c>
      <c r="M218" s="20" t="n">
        <f aca="false">SUMIFS(Pedidos!$D$2:$D$7000,Pedidos!$B$2:$B$7000,A218,Pedidos!$C$2:$C$7000,"&gt;="&amp;(Parámetros!$B$4-365),Pedidos!$C$2:$C$7000,"&lt;"&amp;Parámetros!$B$4)</f>
        <v>0</v>
      </c>
      <c r="N218" s="7" t="str">
        <f aca="false">IF(H218=0,"Sin compras",IF(H218=1,"Una sola compra",IF(I218&gt;Parámetros!$B$5,"Perdido","Activo")))</f>
        <v>Una sola compra</v>
      </c>
      <c r="O218" s="21" t="str">
        <f aca="false">IF(N218&lt;&gt;"Activo","",1/(1+EXP(-(Parámetros!$B$10+Parámetros!$B$11*I218+Parámetros!$B$12*J218))))</f>
        <v/>
      </c>
      <c r="P218" s="7" t="str">
        <f aca="false">IF(O218="","",IF(O218&gt;=Parámetros!$B$7,"Alto",IF(O218&gt;=Parámetros!$B$8,"Medio","Bajo")))</f>
        <v/>
      </c>
      <c r="Q218" s="7" t="str">
        <f aca="false">IF(AND(N218="Activo",L218&lt;&gt;""),IF(L218&gt;Parámetros!$B$6,"Se está retrasando",""),"")</f>
        <v/>
      </c>
    </row>
    <row r="219" customFormat="false" ht="15" hidden="false" customHeight="false" outlineLevel="0" collapsed="false">
      <c r="A219" s="13" t="s">
        <v>5572</v>
      </c>
      <c r="B219" s="13" t="s">
        <v>8981</v>
      </c>
      <c r="C219" s="13" t="s">
        <v>8990</v>
      </c>
      <c r="D219" s="13" t="s">
        <v>8997</v>
      </c>
      <c r="E219" s="13" t="s">
        <v>8988</v>
      </c>
      <c r="F219" s="16" t="n">
        <f aca="false">_xlfn.MINIFS(Pedidos!$C$2:$C$7000,Pedidos!$B$2:$B$7000,A219,Pedidos!$C$2:$C$7000,"&lt;"&amp;Parámetros!$B$4)</f>
        <v>46023</v>
      </c>
      <c r="G219" s="16" t="n">
        <f aca="false">_xlfn.MAXIFS(Pedidos!$C$2:$C$7000,Pedidos!$B$2:$B$7000,A219,Pedidos!$C$2:$C$7000,"&lt;"&amp;Parámetros!$B$4)</f>
        <v>46175</v>
      </c>
      <c r="H219" s="17" t="n">
        <f aca="false">COUNTIFS(Pedidos!$B$2:$B$7000,A219,Pedidos!$C$2:$C$7000,"&lt;"&amp;Parámetros!$B$4)</f>
        <v>5</v>
      </c>
      <c r="I219" s="7" t="n">
        <f aca="false">IF(H219=0,"",Parámetros!$B$4-G219)</f>
        <v>121</v>
      </c>
      <c r="J219" s="17" t="n">
        <f aca="false">COUNTIFS(Pedidos!$B$2:$B$7000,A219,Pedidos!$C$2:$C$7000,"&gt;="&amp;(Parámetros!$B$4-180),Pedidos!$C$2:$C$7000,"&lt;"&amp;Parámetros!$B$4)</f>
        <v>2</v>
      </c>
      <c r="K219" s="18" t="n">
        <f aca="false">IF(H219&lt;2,"",(G219-F219)/(H219-1))</f>
        <v>38</v>
      </c>
      <c r="L219" s="19" t="n">
        <f aca="false">IF(OR(K219="",K219=0),"",I219/K219)</f>
        <v>3.18421052631579</v>
      </c>
      <c r="M219" s="20" t="n">
        <f aca="false">SUMIFS(Pedidos!$D$2:$D$7000,Pedidos!$B$2:$B$7000,A219,Pedidos!$C$2:$C$7000,"&gt;="&amp;(Parámetros!$B$4-365),Pedidos!$C$2:$C$7000,"&lt;"&amp;Parámetros!$B$4)</f>
        <v>176.14</v>
      </c>
      <c r="N219" s="7" t="str">
        <f aca="false">IF(H219=0,"Sin compras",IF(H219=1,"Una sola compra",IF(I219&gt;Parámetros!$B$5,"Perdido","Activo")))</f>
        <v>Activo</v>
      </c>
      <c r="O219" s="21" t="n">
        <f aca="false">IF(N219&lt;&gt;"Activo","",1/(1+EXP(-(Parámetros!$B$10+Parámetros!$B$11*I219+Parámetros!$B$12*J219))))</f>
        <v>0.708931443820911</v>
      </c>
      <c r="P219" s="7" t="str">
        <f aca="false">IF(O219="","",IF(O219&gt;=Parámetros!$B$7,"Alto",IF(O219&gt;=Parámetros!$B$8,"Medio","Bajo")))</f>
        <v>Alto</v>
      </c>
      <c r="Q219" s="7" t="str">
        <f aca="false">IF(AND(N219="Activo",L219&lt;&gt;""),IF(L219&gt;Parámetros!$B$6,"Se está retrasando",""),"")</f>
        <v>Se está retrasando</v>
      </c>
    </row>
    <row r="220" customFormat="false" ht="15" hidden="false" customHeight="false" outlineLevel="0" collapsed="false">
      <c r="A220" s="13" t="s">
        <v>3418</v>
      </c>
      <c r="B220" s="13" t="s">
        <v>8996</v>
      </c>
      <c r="C220" s="13" t="s">
        <v>8993</v>
      </c>
      <c r="D220" s="13" t="s">
        <v>9005</v>
      </c>
      <c r="E220" s="13" t="s">
        <v>8988</v>
      </c>
      <c r="F220" s="16" t="n">
        <f aca="false">_xlfn.MINIFS(Pedidos!$C$2:$C$7000,Pedidos!$B$2:$B$7000,A220,Pedidos!$C$2:$C$7000,"&lt;"&amp;Parámetros!$B$4)</f>
        <v>45863</v>
      </c>
      <c r="G220" s="16" t="n">
        <f aca="false">_xlfn.MAXIFS(Pedidos!$C$2:$C$7000,Pedidos!$B$2:$B$7000,A220,Pedidos!$C$2:$C$7000,"&lt;"&amp;Parámetros!$B$4)</f>
        <v>46085</v>
      </c>
      <c r="H220" s="17" t="n">
        <f aca="false">COUNTIFS(Pedidos!$B$2:$B$7000,A220,Pedidos!$C$2:$C$7000,"&lt;"&amp;Parámetros!$B$4)</f>
        <v>3</v>
      </c>
      <c r="I220" s="7" t="n">
        <f aca="false">IF(H220=0,"",Parámetros!$B$4-G220)</f>
        <v>211</v>
      </c>
      <c r="J220" s="17" t="n">
        <f aca="false">COUNTIFS(Pedidos!$B$2:$B$7000,A220,Pedidos!$C$2:$C$7000,"&gt;="&amp;(Parámetros!$B$4-180),Pedidos!$C$2:$C$7000,"&lt;"&amp;Parámetros!$B$4)</f>
        <v>0</v>
      </c>
      <c r="K220" s="18" t="n">
        <f aca="false">IF(H220&lt;2,"",(G220-F220)/(H220-1))</f>
        <v>111</v>
      </c>
      <c r="L220" s="19" t="n">
        <f aca="false">IF(OR(K220="",K220=0),"",I220/K220)</f>
        <v>1.9009009009009</v>
      </c>
      <c r="M220" s="20" t="n">
        <f aca="false">SUMIFS(Pedidos!$D$2:$D$7000,Pedidos!$B$2:$B$7000,A220,Pedidos!$C$2:$C$7000,"&gt;="&amp;(Parámetros!$B$4-365),Pedidos!$C$2:$C$7000,"&lt;"&amp;Parámetros!$B$4)</f>
        <v>58.24</v>
      </c>
      <c r="N220" s="7" t="str">
        <f aca="false">IF(H220=0,"Sin compras",IF(H220=1,"Una sola compra",IF(I220&gt;Parámetros!$B$5,"Perdido","Activo")))</f>
        <v>Perdido</v>
      </c>
      <c r="O220" s="21" t="str">
        <f aca="false">IF(N220&lt;&gt;"Activo","",1/(1+EXP(-(Parámetros!$B$10+Parámetros!$B$11*I220+Parámetros!$B$12*J220))))</f>
        <v/>
      </c>
      <c r="P220" s="7" t="str">
        <f aca="false">IF(O220="","",IF(O220&gt;=Parámetros!$B$7,"Alto",IF(O220&gt;=Parámetros!$B$8,"Medio","Bajo")))</f>
        <v/>
      </c>
      <c r="Q220" s="7" t="str">
        <f aca="false">IF(AND(N220="Activo",L220&lt;&gt;""),IF(L220&gt;Parámetros!$B$6,"Se está retrasando",""),"")</f>
        <v/>
      </c>
    </row>
    <row r="221" customFormat="false" ht="15" hidden="false" customHeight="false" outlineLevel="0" collapsed="false">
      <c r="A221" s="13" t="s">
        <v>500</v>
      </c>
      <c r="B221" s="13" t="s">
        <v>8981</v>
      </c>
      <c r="C221" s="13" t="s">
        <v>8990</v>
      </c>
      <c r="D221" s="13" t="s">
        <v>8994</v>
      </c>
      <c r="E221" s="13" t="s">
        <v>8988</v>
      </c>
      <c r="F221" s="16" t="n">
        <f aca="false">_xlfn.MINIFS(Pedidos!$C$2:$C$7000,Pedidos!$B$2:$B$7000,A221,Pedidos!$C$2:$C$7000,"&lt;"&amp;Parámetros!$B$4)</f>
        <v>45625</v>
      </c>
      <c r="G221" s="16" t="n">
        <f aca="false">_xlfn.MAXIFS(Pedidos!$C$2:$C$7000,Pedidos!$B$2:$B$7000,A221,Pedidos!$C$2:$C$7000,"&lt;"&amp;Parámetros!$B$4)</f>
        <v>45625</v>
      </c>
      <c r="H221" s="17" t="n">
        <f aca="false">COUNTIFS(Pedidos!$B$2:$B$7000,A221,Pedidos!$C$2:$C$7000,"&lt;"&amp;Parámetros!$B$4)</f>
        <v>1</v>
      </c>
      <c r="I221" s="7" t="n">
        <f aca="false">IF(H221=0,"",Parámetros!$B$4-G221)</f>
        <v>671</v>
      </c>
      <c r="J221" s="17" t="n">
        <f aca="false">COUNTIFS(Pedidos!$B$2:$B$7000,A221,Pedidos!$C$2:$C$7000,"&gt;="&amp;(Parámetros!$B$4-180),Pedidos!$C$2:$C$7000,"&lt;"&amp;Parámetros!$B$4)</f>
        <v>0</v>
      </c>
      <c r="K221" s="18" t="str">
        <f aca="false">IF(H221&lt;2,"",(G221-F221)/(H221-1))</f>
        <v/>
      </c>
      <c r="L221" s="19" t="str">
        <f aca="false">IF(OR(K221="",K221=0),"",I221/K221)</f>
        <v/>
      </c>
      <c r="M221" s="20" t="n">
        <f aca="false">SUMIFS(Pedidos!$D$2:$D$7000,Pedidos!$B$2:$B$7000,A221,Pedidos!$C$2:$C$7000,"&gt;="&amp;(Parámetros!$B$4-365),Pedidos!$C$2:$C$7000,"&lt;"&amp;Parámetros!$B$4)</f>
        <v>0</v>
      </c>
      <c r="N221" s="7" t="str">
        <f aca="false">IF(H221=0,"Sin compras",IF(H221=1,"Una sola compra",IF(I221&gt;Parámetros!$B$5,"Perdido","Activo")))</f>
        <v>Una sola compra</v>
      </c>
      <c r="O221" s="21" t="str">
        <f aca="false">IF(N221&lt;&gt;"Activo","",1/(1+EXP(-(Parámetros!$B$10+Parámetros!$B$11*I221+Parámetros!$B$12*J221))))</f>
        <v/>
      </c>
      <c r="P221" s="7" t="str">
        <f aca="false">IF(O221="","",IF(O221&gt;=Parámetros!$B$7,"Alto",IF(O221&gt;=Parámetros!$B$8,"Medio","Bajo")))</f>
        <v/>
      </c>
      <c r="Q221" s="7" t="str">
        <f aca="false">IF(AND(N221="Activo",L221&lt;&gt;""),IF(L221&gt;Parámetros!$B$6,"Se está retrasando",""),"")</f>
        <v/>
      </c>
    </row>
    <row r="222" customFormat="false" ht="15" hidden="false" customHeight="false" outlineLevel="0" collapsed="false">
      <c r="A222" s="13" t="s">
        <v>7130</v>
      </c>
      <c r="B222" s="13" t="s">
        <v>8998</v>
      </c>
      <c r="C222" s="13" t="s">
        <v>8990</v>
      </c>
      <c r="D222" s="13" t="s">
        <v>8991</v>
      </c>
      <c r="E222" s="13" t="s">
        <v>8988</v>
      </c>
      <c r="F222" s="16" t="n">
        <f aca="false">_xlfn.MINIFS(Pedidos!$C$2:$C$7000,Pedidos!$B$2:$B$7000,A222,Pedidos!$C$2:$C$7000,"&lt;"&amp;Parámetros!$B$4)</f>
        <v>46145</v>
      </c>
      <c r="G222" s="16" t="n">
        <f aca="false">_xlfn.MAXIFS(Pedidos!$C$2:$C$7000,Pedidos!$B$2:$B$7000,A222,Pedidos!$C$2:$C$7000,"&lt;"&amp;Parámetros!$B$4)</f>
        <v>46145</v>
      </c>
      <c r="H222" s="17" t="n">
        <f aca="false">COUNTIFS(Pedidos!$B$2:$B$7000,A222,Pedidos!$C$2:$C$7000,"&lt;"&amp;Parámetros!$B$4)</f>
        <v>1</v>
      </c>
      <c r="I222" s="7" t="n">
        <f aca="false">IF(H222=0,"",Parámetros!$B$4-G222)</f>
        <v>151</v>
      </c>
      <c r="J222" s="17" t="n">
        <f aca="false">COUNTIFS(Pedidos!$B$2:$B$7000,A222,Pedidos!$C$2:$C$7000,"&gt;="&amp;(Parámetros!$B$4-180),Pedidos!$C$2:$C$7000,"&lt;"&amp;Parámetros!$B$4)</f>
        <v>1</v>
      </c>
      <c r="K222" s="18" t="str">
        <f aca="false">IF(H222&lt;2,"",(G222-F222)/(H222-1))</f>
        <v/>
      </c>
      <c r="L222" s="19" t="str">
        <f aca="false">IF(OR(K222="",K222=0),"",I222/K222)</f>
        <v/>
      </c>
      <c r="M222" s="20" t="n">
        <f aca="false">SUMIFS(Pedidos!$D$2:$D$7000,Pedidos!$B$2:$B$7000,A222,Pedidos!$C$2:$C$7000,"&gt;="&amp;(Parámetros!$B$4-365),Pedidos!$C$2:$C$7000,"&lt;"&amp;Parámetros!$B$4)</f>
        <v>41.86</v>
      </c>
      <c r="N222" s="7" t="str">
        <f aca="false">IF(H222=0,"Sin compras",IF(H222=1,"Una sola compra",IF(I222&gt;Parámetros!$B$5,"Perdido","Activo")))</f>
        <v>Una sola compra</v>
      </c>
      <c r="O222" s="21" t="str">
        <f aca="false">IF(N222&lt;&gt;"Activo","",1/(1+EXP(-(Parámetros!$B$10+Parámetros!$B$11*I222+Parámetros!$B$12*J222))))</f>
        <v/>
      </c>
      <c r="P222" s="7" t="str">
        <f aca="false">IF(O222="","",IF(O222&gt;=Parámetros!$B$7,"Alto",IF(O222&gt;=Parámetros!$B$8,"Medio","Bajo")))</f>
        <v/>
      </c>
      <c r="Q222" s="7" t="str">
        <f aca="false">IF(AND(N222="Activo",L222&lt;&gt;""),IF(L222&gt;Parámetros!$B$6,"Se está retrasando",""),"")</f>
        <v/>
      </c>
    </row>
    <row r="223" customFormat="false" ht="15" hidden="false" customHeight="false" outlineLevel="0" collapsed="false">
      <c r="A223" s="13" t="s">
        <v>5173</v>
      </c>
      <c r="B223" s="13" t="s">
        <v>8989</v>
      </c>
      <c r="C223" s="13" t="s">
        <v>8993</v>
      </c>
      <c r="D223" s="13" t="s">
        <v>8983</v>
      </c>
      <c r="E223" s="13" t="s">
        <v>8988</v>
      </c>
      <c r="F223" s="16" t="n">
        <f aca="false">_xlfn.MINIFS(Pedidos!$C$2:$C$7000,Pedidos!$B$2:$B$7000,A223,Pedidos!$C$2:$C$7000,"&lt;"&amp;Parámetros!$B$4)</f>
        <v>45992</v>
      </c>
      <c r="G223" s="16" t="n">
        <f aca="false">_xlfn.MAXIFS(Pedidos!$C$2:$C$7000,Pedidos!$B$2:$B$7000,A223,Pedidos!$C$2:$C$7000,"&lt;"&amp;Parámetros!$B$4)</f>
        <v>45992</v>
      </c>
      <c r="H223" s="17" t="n">
        <f aca="false">COUNTIFS(Pedidos!$B$2:$B$7000,A223,Pedidos!$C$2:$C$7000,"&lt;"&amp;Parámetros!$B$4)</f>
        <v>1</v>
      </c>
      <c r="I223" s="7" t="n">
        <f aca="false">IF(H223=0,"",Parámetros!$B$4-G223)</f>
        <v>304</v>
      </c>
      <c r="J223" s="17" t="n">
        <f aca="false">COUNTIFS(Pedidos!$B$2:$B$7000,A223,Pedidos!$C$2:$C$7000,"&gt;="&amp;(Parámetros!$B$4-180),Pedidos!$C$2:$C$7000,"&lt;"&amp;Parámetros!$B$4)</f>
        <v>0</v>
      </c>
      <c r="K223" s="18" t="str">
        <f aca="false">IF(H223&lt;2,"",(G223-F223)/(H223-1))</f>
        <v/>
      </c>
      <c r="L223" s="19" t="str">
        <f aca="false">IF(OR(K223="",K223=0),"",I223/K223)</f>
        <v/>
      </c>
      <c r="M223" s="20" t="n">
        <f aca="false">SUMIFS(Pedidos!$D$2:$D$7000,Pedidos!$B$2:$B$7000,A223,Pedidos!$C$2:$C$7000,"&gt;="&amp;(Parámetros!$B$4-365),Pedidos!$C$2:$C$7000,"&lt;"&amp;Parámetros!$B$4)</f>
        <v>40.97</v>
      </c>
      <c r="N223" s="7" t="str">
        <f aca="false">IF(H223=0,"Sin compras",IF(H223=1,"Una sola compra",IF(I223&gt;Parámetros!$B$5,"Perdido","Activo")))</f>
        <v>Una sola compra</v>
      </c>
      <c r="O223" s="21" t="str">
        <f aca="false">IF(N223&lt;&gt;"Activo","",1/(1+EXP(-(Parámetros!$B$10+Parámetros!$B$11*I223+Parámetros!$B$12*J223))))</f>
        <v/>
      </c>
      <c r="P223" s="7" t="str">
        <f aca="false">IF(O223="","",IF(O223&gt;=Parámetros!$B$7,"Alto",IF(O223&gt;=Parámetros!$B$8,"Medio","Bajo")))</f>
        <v/>
      </c>
      <c r="Q223" s="7" t="str">
        <f aca="false">IF(AND(N223="Activo",L223&lt;&gt;""),IF(L223&gt;Parámetros!$B$6,"Se está retrasando",""),"")</f>
        <v/>
      </c>
    </row>
    <row r="224" customFormat="false" ht="15" hidden="false" customHeight="false" outlineLevel="0" collapsed="false">
      <c r="A224" s="13" t="s">
        <v>7683</v>
      </c>
      <c r="B224" s="13" t="s">
        <v>8995</v>
      </c>
      <c r="C224" s="13" t="s">
        <v>8982</v>
      </c>
      <c r="D224" s="13" t="s">
        <v>8991</v>
      </c>
      <c r="E224" s="13" t="s">
        <v>8988</v>
      </c>
      <c r="F224" s="16" t="n">
        <f aca="false">_xlfn.MINIFS(Pedidos!$C$2:$C$7000,Pedidos!$B$2:$B$7000,A224,Pedidos!$C$2:$C$7000,"&lt;"&amp;Parámetros!$B$4)</f>
        <v>46193</v>
      </c>
      <c r="G224" s="16" t="n">
        <f aca="false">_xlfn.MAXIFS(Pedidos!$C$2:$C$7000,Pedidos!$B$2:$B$7000,A224,Pedidos!$C$2:$C$7000,"&lt;"&amp;Parámetros!$B$4)</f>
        <v>46193</v>
      </c>
      <c r="H224" s="17" t="n">
        <f aca="false">COUNTIFS(Pedidos!$B$2:$B$7000,A224,Pedidos!$C$2:$C$7000,"&lt;"&amp;Parámetros!$B$4)</f>
        <v>1</v>
      </c>
      <c r="I224" s="7" t="n">
        <f aca="false">IF(H224=0,"",Parámetros!$B$4-G224)</f>
        <v>103</v>
      </c>
      <c r="J224" s="17" t="n">
        <f aca="false">COUNTIFS(Pedidos!$B$2:$B$7000,A224,Pedidos!$C$2:$C$7000,"&gt;="&amp;(Parámetros!$B$4-180),Pedidos!$C$2:$C$7000,"&lt;"&amp;Parámetros!$B$4)</f>
        <v>1</v>
      </c>
      <c r="K224" s="18" t="str">
        <f aca="false">IF(H224&lt;2,"",(G224-F224)/(H224-1))</f>
        <v/>
      </c>
      <c r="L224" s="19" t="str">
        <f aca="false">IF(OR(K224="",K224=0),"",I224/K224)</f>
        <v/>
      </c>
      <c r="M224" s="20" t="n">
        <f aca="false">SUMIFS(Pedidos!$D$2:$D$7000,Pedidos!$B$2:$B$7000,A224,Pedidos!$C$2:$C$7000,"&gt;="&amp;(Parámetros!$B$4-365),Pedidos!$C$2:$C$7000,"&lt;"&amp;Parámetros!$B$4)</f>
        <v>38.89</v>
      </c>
      <c r="N224" s="7" t="str">
        <f aca="false">IF(H224=0,"Sin compras",IF(H224=1,"Una sola compra",IF(I224&gt;Parámetros!$B$5,"Perdido","Activo")))</f>
        <v>Una sola compra</v>
      </c>
      <c r="O224" s="21" t="str">
        <f aca="false">IF(N224&lt;&gt;"Activo","",1/(1+EXP(-(Parámetros!$B$10+Parámetros!$B$11*I224+Parámetros!$B$12*J224))))</f>
        <v/>
      </c>
      <c r="P224" s="7" t="str">
        <f aca="false">IF(O224="","",IF(O224&gt;=Parámetros!$B$7,"Alto",IF(O224&gt;=Parámetros!$B$8,"Medio","Bajo")))</f>
        <v/>
      </c>
      <c r="Q224" s="7" t="str">
        <f aca="false">IF(AND(N224="Activo",L224&lt;&gt;""),IF(L224&gt;Parámetros!$B$6,"Se está retrasando",""),"")</f>
        <v/>
      </c>
    </row>
    <row r="225" customFormat="false" ht="15" hidden="false" customHeight="false" outlineLevel="0" collapsed="false">
      <c r="A225" s="13" t="s">
        <v>6528</v>
      </c>
      <c r="B225" s="13" t="s">
        <v>9003</v>
      </c>
      <c r="C225" s="13" t="s">
        <v>8982</v>
      </c>
      <c r="D225" s="13" t="s">
        <v>8991</v>
      </c>
      <c r="E225" s="13" t="s">
        <v>8988</v>
      </c>
      <c r="F225" s="16" t="n">
        <f aca="false">_xlfn.MINIFS(Pedidos!$C$2:$C$7000,Pedidos!$B$2:$B$7000,A225,Pedidos!$C$2:$C$7000,"&lt;"&amp;Parámetros!$B$4)</f>
        <v>46097</v>
      </c>
      <c r="G225" s="16" t="n">
        <f aca="false">_xlfn.MAXIFS(Pedidos!$C$2:$C$7000,Pedidos!$B$2:$B$7000,A225,Pedidos!$C$2:$C$7000,"&lt;"&amp;Parámetros!$B$4)</f>
        <v>46097</v>
      </c>
      <c r="H225" s="17" t="n">
        <f aca="false">COUNTIFS(Pedidos!$B$2:$B$7000,A225,Pedidos!$C$2:$C$7000,"&lt;"&amp;Parámetros!$B$4)</f>
        <v>1</v>
      </c>
      <c r="I225" s="7" t="n">
        <f aca="false">IF(H225=0,"",Parámetros!$B$4-G225)</f>
        <v>199</v>
      </c>
      <c r="J225" s="17" t="n">
        <f aca="false">COUNTIFS(Pedidos!$B$2:$B$7000,A225,Pedidos!$C$2:$C$7000,"&gt;="&amp;(Parámetros!$B$4-180),Pedidos!$C$2:$C$7000,"&lt;"&amp;Parámetros!$B$4)</f>
        <v>0</v>
      </c>
      <c r="K225" s="18" t="str">
        <f aca="false">IF(H225&lt;2,"",(G225-F225)/(H225-1))</f>
        <v/>
      </c>
      <c r="L225" s="19" t="str">
        <f aca="false">IF(OR(K225="",K225=0),"",I225/K225)</f>
        <v/>
      </c>
      <c r="M225" s="20" t="n">
        <f aca="false">SUMIFS(Pedidos!$D$2:$D$7000,Pedidos!$B$2:$B$7000,A225,Pedidos!$C$2:$C$7000,"&gt;="&amp;(Parámetros!$B$4-365),Pedidos!$C$2:$C$7000,"&lt;"&amp;Parámetros!$B$4)</f>
        <v>45.73</v>
      </c>
      <c r="N225" s="7" t="str">
        <f aca="false">IF(H225=0,"Sin compras",IF(H225=1,"Una sola compra",IF(I225&gt;Parámetros!$B$5,"Perdido","Activo")))</f>
        <v>Una sola compra</v>
      </c>
      <c r="O225" s="21" t="str">
        <f aca="false">IF(N225&lt;&gt;"Activo","",1/(1+EXP(-(Parámetros!$B$10+Parámetros!$B$11*I225+Parámetros!$B$12*J225))))</f>
        <v/>
      </c>
      <c r="P225" s="7" t="str">
        <f aca="false">IF(O225="","",IF(O225&gt;=Parámetros!$B$7,"Alto",IF(O225&gt;=Parámetros!$B$8,"Medio","Bajo")))</f>
        <v/>
      </c>
      <c r="Q225" s="7" t="str">
        <f aca="false">IF(AND(N225="Activo",L225&lt;&gt;""),IF(L225&gt;Parámetros!$B$6,"Se está retrasando",""),"")</f>
        <v/>
      </c>
    </row>
    <row r="226" customFormat="false" ht="15" hidden="false" customHeight="false" outlineLevel="0" collapsed="false">
      <c r="A226" s="13" t="s">
        <v>3625</v>
      </c>
      <c r="B226" s="13" t="s">
        <v>8989</v>
      </c>
      <c r="C226" s="13" t="s">
        <v>8982</v>
      </c>
      <c r="D226" s="13" t="s">
        <v>8994</v>
      </c>
      <c r="E226" s="13" t="s">
        <v>8988</v>
      </c>
      <c r="F226" s="16" t="n">
        <f aca="false">_xlfn.MINIFS(Pedidos!$C$2:$C$7000,Pedidos!$B$2:$B$7000,A226,Pedidos!$C$2:$C$7000,"&lt;"&amp;Parámetros!$B$4)</f>
        <v>45877</v>
      </c>
      <c r="G226" s="16" t="n">
        <f aca="false">_xlfn.MAXIFS(Pedidos!$C$2:$C$7000,Pedidos!$B$2:$B$7000,A226,Pedidos!$C$2:$C$7000,"&lt;"&amp;Parámetros!$B$4)</f>
        <v>45877</v>
      </c>
      <c r="H226" s="17" t="n">
        <f aca="false">COUNTIFS(Pedidos!$B$2:$B$7000,A226,Pedidos!$C$2:$C$7000,"&lt;"&amp;Parámetros!$B$4)</f>
        <v>1</v>
      </c>
      <c r="I226" s="7" t="n">
        <f aca="false">IF(H226=0,"",Parámetros!$B$4-G226)</f>
        <v>419</v>
      </c>
      <c r="J226" s="17" t="n">
        <f aca="false">COUNTIFS(Pedidos!$B$2:$B$7000,A226,Pedidos!$C$2:$C$7000,"&gt;="&amp;(Parámetros!$B$4-180),Pedidos!$C$2:$C$7000,"&lt;"&amp;Parámetros!$B$4)</f>
        <v>0</v>
      </c>
      <c r="K226" s="18" t="str">
        <f aca="false">IF(H226&lt;2,"",(G226-F226)/(H226-1))</f>
        <v/>
      </c>
      <c r="L226" s="19" t="str">
        <f aca="false">IF(OR(K226="",K226=0),"",I226/K226)</f>
        <v/>
      </c>
      <c r="M226" s="20" t="n">
        <f aca="false">SUMIFS(Pedidos!$D$2:$D$7000,Pedidos!$B$2:$B$7000,A226,Pedidos!$C$2:$C$7000,"&gt;="&amp;(Parámetros!$B$4-365),Pedidos!$C$2:$C$7000,"&lt;"&amp;Parámetros!$B$4)</f>
        <v>0</v>
      </c>
      <c r="N226" s="7" t="str">
        <f aca="false">IF(H226=0,"Sin compras",IF(H226=1,"Una sola compra",IF(I226&gt;Parámetros!$B$5,"Perdido","Activo")))</f>
        <v>Una sola compra</v>
      </c>
      <c r="O226" s="21" t="str">
        <f aca="false">IF(N226&lt;&gt;"Activo","",1/(1+EXP(-(Parámetros!$B$10+Parámetros!$B$11*I226+Parámetros!$B$12*J226))))</f>
        <v/>
      </c>
      <c r="P226" s="7" t="str">
        <f aca="false">IF(O226="","",IF(O226&gt;=Parámetros!$B$7,"Alto",IF(O226&gt;=Parámetros!$B$8,"Medio","Bajo")))</f>
        <v/>
      </c>
      <c r="Q226" s="7" t="str">
        <f aca="false">IF(AND(N226="Activo",L226&lt;&gt;""),IF(L226&gt;Parámetros!$B$6,"Se está retrasando",""),"")</f>
        <v/>
      </c>
    </row>
    <row r="227" customFormat="false" ht="15" hidden="false" customHeight="false" outlineLevel="0" collapsed="false">
      <c r="A227" s="13" t="s">
        <v>5595</v>
      </c>
      <c r="B227" s="13" t="s">
        <v>8985</v>
      </c>
      <c r="C227" s="13" t="s">
        <v>8993</v>
      </c>
      <c r="D227" s="13" t="s">
        <v>8983</v>
      </c>
      <c r="E227" s="13" t="s">
        <v>8988</v>
      </c>
      <c r="F227" s="16" t="n">
        <f aca="false">_xlfn.MINIFS(Pedidos!$C$2:$C$7000,Pedidos!$B$2:$B$7000,A227,Pedidos!$C$2:$C$7000,"&lt;"&amp;Parámetros!$B$4)</f>
        <v>46025</v>
      </c>
      <c r="G227" s="16" t="n">
        <f aca="false">_xlfn.MAXIFS(Pedidos!$C$2:$C$7000,Pedidos!$B$2:$B$7000,A227,Pedidos!$C$2:$C$7000,"&lt;"&amp;Parámetros!$B$4)</f>
        <v>46025</v>
      </c>
      <c r="H227" s="17" t="n">
        <f aca="false">COUNTIFS(Pedidos!$B$2:$B$7000,A227,Pedidos!$C$2:$C$7000,"&lt;"&amp;Parámetros!$B$4)</f>
        <v>1</v>
      </c>
      <c r="I227" s="7" t="n">
        <f aca="false">IF(H227=0,"",Parámetros!$B$4-G227)</f>
        <v>271</v>
      </c>
      <c r="J227" s="17" t="n">
        <f aca="false">COUNTIFS(Pedidos!$B$2:$B$7000,A227,Pedidos!$C$2:$C$7000,"&gt;="&amp;(Parámetros!$B$4-180),Pedidos!$C$2:$C$7000,"&lt;"&amp;Parámetros!$B$4)</f>
        <v>0</v>
      </c>
      <c r="K227" s="18" t="str">
        <f aca="false">IF(H227&lt;2,"",(G227-F227)/(H227-1))</f>
        <v/>
      </c>
      <c r="L227" s="19" t="str">
        <f aca="false">IF(OR(K227="",K227=0),"",I227/K227)</f>
        <v/>
      </c>
      <c r="M227" s="20" t="n">
        <f aca="false">SUMIFS(Pedidos!$D$2:$D$7000,Pedidos!$B$2:$B$7000,A227,Pedidos!$C$2:$C$7000,"&gt;="&amp;(Parámetros!$B$4-365),Pedidos!$C$2:$C$7000,"&lt;"&amp;Parámetros!$B$4)</f>
        <v>24.75</v>
      </c>
      <c r="N227" s="7" t="str">
        <f aca="false">IF(H227=0,"Sin compras",IF(H227=1,"Una sola compra",IF(I227&gt;Parámetros!$B$5,"Perdido","Activo")))</f>
        <v>Una sola compra</v>
      </c>
      <c r="O227" s="21" t="str">
        <f aca="false">IF(N227&lt;&gt;"Activo","",1/(1+EXP(-(Parámetros!$B$10+Parámetros!$B$11*I227+Parámetros!$B$12*J227))))</f>
        <v/>
      </c>
      <c r="P227" s="7" t="str">
        <f aca="false">IF(O227="","",IF(O227&gt;=Parámetros!$B$7,"Alto",IF(O227&gt;=Parámetros!$B$8,"Medio","Bajo")))</f>
        <v/>
      </c>
      <c r="Q227" s="7" t="str">
        <f aca="false">IF(AND(N227="Activo",L227&lt;&gt;""),IF(L227&gt;Parámetros!$B$6,"Se está retrasando",""),"")</f>
        <v/>
      </c>
    </row>
    <row r="228" customFormat="false" ht="15" hidden="false" customHeight="false" outlineLevel="0" collapsed="false">
      <c r="A228" s="13" t="s">
        <v>5479</v>
      </c>
      <c r="B228" s="13" t="s">
        <v>8995</v>
      </c>
      <c r="C228" s="13" t="s">
        <v>8990</v>
      </c>
      <c r="D228" s="13" t="s">
        <v>8987</v>
      </c>
      <c r="E228" s="13" t="s">
        <v>8988</v>
      </c>
      <c r="F228" s="16" t="n">
        <f aca="false">_xlfn.MINIFS(Pedidos!$C$2:$C$7000,Pedidos!$B$2:$B$7000,A228,Pedidos!$C$2:$C$7000,"&lt;"&amp;Parámetros!$B$4)</f>
        <v>46015</v>
      </c>
      <c r="G228" s="16" t="n">
        <f aca="false">_xlfn.MAXIFS(Pedidos!$C$2:$C$7000,Pedidos!$B$2:$B$7000,A228,Pedidos!$C$2:$C$7000,"&lt;"&amp;Parámetros!$B$4)</f>
        <v>46118</v>
      </c>
      <c r="H228" s="17" t="n">
        <f aca="false">COUNTIFS(Pedidos!$B$2:$B$7000,A228,Pedidos!$C$2:$C$7000,"&lt;"&amp;Parámetros!$B$4)</f>
        <v>2</v>
      </c>
      <c r="I228" s="7" t="n">
        <f aca="false">IF(H228=0,"",Parámetros!$B$4-G228)</f>
        <v>178</v>
      </c>
      <c r="J228" s="17" t="n">
        <f aca="false">COUNTIFS(Pedidos!$B$2:$B$7000,A228,Pedidos!$C$2:$C$7000,"&gt;="&amp;(Parámetros!$B$4-180),Pedidos!$C$2:$C$7000,"&lt;"&amp;Parámetros!$B$4)</f>
        <v>1</v>
      </c>
      <c r="K228" s="18" t="n">
        <f aca="false">IF(H228&lt;2,"",(G228-F228)/(H228-1))</f>
        <v>103</v>
      </c>
      <c r="L228" s="19" t="n">
        <f aca="false">IF(OR(K228="",K228=0),"",I228/K228)</f>
        <v>1.72815533980583</v>
      </c>
      <c r="M228" s="20" t="n">
        <f aca="false">SUMIFS(Pedidos!$D$2:$D$7000,Pedidos!$B$2:$B$7000,A228,Pedidos!$C$2:$C$7000,"&gt;="&amp;(Parámetros!$B$4-365),Pedidos!$C$2:$C$7000,"&lt;"&amp;Parámetros!$B$4)</f>
        <v>51.46</v>
      </c>
      <c r="N228" s="7" t="str">
        <f aca="false">IF(H228=0,"Sin compras",IF(H228=1,"Una sola compra",IF(I228&gt;Parámetros!$B$5,"Perdido","Activo")))</f>
        <v>Activo</v>
      </c>
      <c r="O228" s="21" t="n">
        <f aca="false">IF(N228&lt;&gt;"Activo","",1/(1+EXP(-(Parámetros!$B$10+Parámetros!$B$11*I228+Parámetros!$B$12*J228))))</f>
        <v>0.939681379155222</v>
      </c>
      <c r="P228" s="7" t="str">
        <f aca="false">IF(O228="","",IF(O228&gt;=Parámetros!$B$7,"Alto",IF(O228&gt;=Parámetros!$B$8,"Medio","Bajo")))</f>
        <v>Alto</v>
      </c>
      <c r="Q228" s="7" t="str">
        <f aca="false">IF(AND(N228="Activo",L228&lt;&gt;""),IF(L228&gt;Parámetros!$B$6,"Se está retrasando",""),"")</f>
        <v>Se está retrasando</v>
      </c>
    </row>
    <row r="229" customFormat="false" ht="15" hidden="false" customHeight="false" outlineLevel="0" collapsed="false">
      <c r="A229" s="13" t="s">
        <v>458</v>
      </c>
      <c r="B229" s="13" t="s">
        <v>9003</v>
      </c>
      <c r="C229" s="13" t="s">
        <v>8990</v>
      </c>
      <c r="D229" s="13" t="s">
        <v>8999</v>
      </c>
      <c r="E229" s="13" t="s">
        <v>8988</v>
      </c>
      <c r="F229" s="16" t="n">
        <f aca="false">_xlfn.MINIFS(Pedidos!$C$2:$C$7000,Pedidos!$B$2:$B$7000,A229,Pedidos!$C$2:$C$7000,"&lt;"&amp;Parámetros!$B$4)</f>
        <v>45621</v>
      </c>
      <c r="G229" s="16" t="n">
        <f aca="false">_xlfn.MAXIFS(Pedidos!$C$2:$C$7000,Pedidos!$B$2:$B$7000,A229,Pedidos!$C$2:$C$7000,"&lt;"&amp;Parámetros!$B$4)</f>
        <v>46270</v>
      </c>
      <c r="H229" s="17" t="n">
        <f aca="false">COUNTIFS(Pedidos!$B$2:$B$7000,A229,Pedidos!$C$2:$C$7000,"&lt;"&amp;Parámetros!$B$4)</f>
        <v>20</v>
      </c>
      <c r="I229" s="7" t="n">
        <f aca="false">IF(H229=0,"",Parámetros!$B$4-G229)</f>
        <v>26</v>
      </c>
      <c r="J229" s="17" t="n">
        <f aca="false">COUNTIFS(Pedidos!$B$2:$B$7000,A229,Pedidos!$C$2:$C$7000,"&gt;="&amp;(Parámetros!$B$4-180),Pedidos!$C$2:$C$7000,"&lt;"&amp;Parámetros!$B$4)</f>
        <v>5</v>
      </c>
      <c r="K229" s="18" t="n">
        <f aca="false">IF(H229&lt;2,"",(G229-F229)/(H229-1))</f>
        <v>34.1578947368421</v>
      </c>
      <c r="L229" s="19" t="n">
        <f aca="false">IF(OR(K229="",K229=0),"",I229/K229)</f>
        <v>0.761171032357473</v>
      </c>
      <c r="M229" s="20" t="n">
        <f aca="false">SUMIFS(Pedidos!$D$2:$D$7000,Pedidos!$B$2:$B$7000,A229,Pedidos!$C$2:$C$7000,"&gt;="&amp;(Parámetros!$B$4-365),Pedidos!$C$2:$C$7000,"&lt;"&amp;Parámetros!$B$4)</f>
        <v>514.1</v>
      </c>
      <c r="N229" s="7" t="str">
        <f aca="false">IF(H229=0,"Sin compras",IF(H229=1,"Una sola compra",IF(I229&gt;Parámetros!$B$5,"Perdido","Activo")))</f>
        <v>Activo</v>
      </c>
      <c r="O229" s="21" t="n">
        <f aca="false">IF(N229&lt;&gt;"Activo","",1/(1+EXP(-(Parámetros!$B$10+Parámetros!$B$11*I229+Parámetros!$B$12*J229))))</f>
        <v>0.0327707243744958</v>
      </c>
      <c r="P229" s="7" t="str">
        <f aca="false">IF(O229="","",IF(O229&gt;=Parámetros!$B$7,"Alto",IF(O229&gt;=Parámetros!$B$8,"Medio","Bajo")))</f>
        <v>Bajo</v>
      </c>
      <c r="Q229" s="7" t="str">
        <f aca="false">IF(AND(N229="Activo",L229&lt;&gt;""),IF(L229&gt;Parámetros!$B$6,"Se está retrasando",""),"")</f>
        <v/>
      </c>
    </row>
    <row r="230" customFormat="false" ht="15" hidden="false" customHeight="false" outlineLevel="0" collapsed="false">
      <c r="A230" s="13" t="s">
        <v>5907</v>
      </c>
      <c r="B230" s="13" t="s">
        <v>8981</v>
      </c>
      <c r="C230" s="13" t="s">
        <v>8990</v>
      </c>
      <c r="D230" s="13" t="s">
        <v>8983</v>
      </c>
      <c r="E230" s="13" t="s">
        <v>8988</v>
      </c>
      <c r="F230" s="16" t="n">
        <f aca="false">_xlfn.MINIFS(Pedidos!$C$2:$C$7000,Pedidos!$B$2:$B$7000,A230,Pedidos!$C$2:$C$7000,"&lt;"&amp;Parámetros!$B$4)</f>
        <v>46049</v>
      </c>
      <c r="G230" s="16" t="n">
        <f aca="false">_xlfn.MAXIFS(Pedidos!$C$2:$C$7000,Pedidos!$B$2:$B$7000,A230,Pedidos!$C$2:$C$7000,"&lt;"&amp;Parámetros!$B$4)</f>
        <v>46049</v>
      </c>
      <c r="H230" s="17" t="n">
        <f aca="false">COUNTIFS(Pedidos!$B$2:$B$7000,A230,Pedidos!$C$2:$C$7000,"&lt;"&amp;Parámetros!$B$4)</f>
        <v>1</v>
      </c>
      <c r="I230" s="7" t="n">
        <f aca="false">IF(H230=0,"",Parámetros!$B$4-G230)</f>
        <v>247</v>
      </c>
      <c r="J230" s="17" t="n">
        <f aca="false">COUNTIFS(Pedidos!$B$2:$B$7000,A230,Pedidos!$C$2:$C$7000,"&gt;="&amp;(Parámetros!$B$4-180),Pedidos!$C$2:$C$7000,"&lt;"&amp;Parámetros!$B$4)</f>
        <v>0</v>
      </c>
      <c r="K230" s="18" t="str">
        <f aca="false">IF(H230&lt;2,"",(G230-F230)/(H230-1))</f>
        <v/>
      </c>
      <c r="L230" s="19" t="str">
        <f aca="false">IF(OR(K230="",K230=0),"",I230/K230)</f>
        <v/>
      </c>
      <c r="M230" s="20" t="n">
        <f aca="false">SUMIFS(Pedidos!$D$2:$D$7000,Pedidos!$B$2:$B$7000,A230,Pedidos!$C$2:$C$7000,"&gt;="&amp;(Parámetros!$B$4-365),Pedidos!$C$2:$C$7000,"&lt;"&amp;Parámetros!$B$4)</f>
        <v>18.27</v>
      </c>
      <c r="N230" s="7" t="str">
        <f aca="false">IF(H230=0,"Sin compras",IF(H230=1,"Una sola compra",IF(I230&gt;Parámetros!$B$5,"Perdido","Activo")))</f>
        <v>Una sola compra</v>
      </c>
      <c r="O230" s="21" t="str">
        <f aca="false">IF(N230&lt;&gt;"Activo","",1/(1+EXP(-(Parámetros!$B$10+Parámetros!$B$11*I230+Parámetros!$B$12*J230))))</f>
        <v/>
      </c>
      <c r="P230" s="7" t="str">
        <f aca="false">IF(O230="","",IF(O230&gt;=Parámetros!$B$7,"Alto",IF(O230&gt;=Parámetros!$B$8,"Medio","Bajo")))</f>
        <v/>
      </c>
      <c r="Q230" s="7" t="str">
        <f aca="false">IF(AND(N230="Activo",L230&lt;&gt;""),IF(L230&gt;Parámetros!$B$6,"Se está retrasando",""),"")</f>
        <v/>
      </c>
    </row>
    <row r="231" customFormat="false" ht="15" hidden="false" customHeight="false" outlineLevel="0" collapsed="false">
      <c r="A231" s="13" t="s">
        <v>283</v>
      </c>
      <c r="B231" s="13" t="s">
        <v>8995</v>
      </c>
      <c r="C231" s="13" t="s">
        <v>8986</v>
      </c>
      <c r="D231" s="13" t="s">
        <v>9006</v>
      </c>
      <c r="E231" s="13" t="s">
        <v>8988</v>
      </c>
      <c r="F231" s="16" t="n">
        <f aca="false">_xlfn.MINIFS(Pedidos!$C$2:$C$7000,Pedidos!$B$2:$B$7000,A231,Pedidos!$C$2:$C$7000,"&lt;"&amp;Parámetros!$B$4)</f>
        <v>45598</v>
      </c>
      <c r="G231" s="16" t="n">
        <f aca="false">_xlfn.MAXIFS(Pedidos!$C$2:$C$7000,Pedidos!$B$2:$B$7000,A231,Pedidos!$C$2:$C$7000,"&lt;"&amp;Parámetros!$B$4)</f>
        <v>45821</v>
      </c>
      <c r="H231" s="17" t="n">
        <f aca="false">COUNTIFS(Pedidos!$B$2:$B$7000,A231,Pedidos!$C$2:$C$7000,"&lt;"&amp;Parámetros!$B$4)</f>
        <v>4</v>
      </c>
      <c r="I231" s="7" t="n">
        <f aca="false">IF(H231=0,"",Parámetros!$B$4-G231)</f>
        <v>475</v>
      </c>
      <c r="J231" s="17" t="n">
        <f aca="false">COUNTIFS(Pedidos!$B$2:$B$7000,A231,Pedidos!$C$2:$C$7000,"&gt;="&amp;(Parámetros!$B$4-180),Pedidos!$C$2:$C$7000,"&lt;"&amp;Parámetros!$B$4)</f>
        <v>0</v>
      </c>
      <c r="K231" s="18" t="n">
        <f aca="false">IF(H231&lt;2,"",(G231-F231)/(H231-1))</f>
        <v>74.3333333333333</v>
      </c>
      <c r="L231" s="19" t="n">
        <f aca="false">IF(OR(K231="",K231=0),"",I231/K231)</f>
        <v>6.39013452914798</v>
      </c>
      <c r="M231" s="20" t="n">
        <f aca="false">SUMIFS(Pedidos!$D$2:$D$7000,Pedidos!$B$2:$B$7000,A231,Pedidos!$C$2:$C$7000,"&gt;="&amp;(Parámetros!$B$4-365),Pedidos!$C$2:$C$7000,"&lt;"&amp;Parámetros!$B$4)</f>
        <v>0</v>
      </c>
      <c r="N231" s="7" t="str">
        <f aca="false">IF(H231=0,"Sin compras",IF(H231=1,"Una sola compra",IF(I231&gt;Parámetros!$B$5,"Perdido","Activo")))</f>
        <v>Perdido</v>
      </c>
      <c r="O231" s="21" t="str">
        <f aca="false">IF(N231&lt;&gt;"Activo","",1/(1+EXP(-(Parámetros!$B$10+Parámetros!$B$11*I231+Parámetros!$B$12*J231))))</f>
        <v/>
      </c>
      <c r="P231" s="7" t="str">
        <f aca="false">IF(O231="","",IF(O231&gt;=Parámetros!$B$7,"Alto",IF(O231&gt;=Parámetros!$B$8,"Medio","Bajo")))</f>
        <v/>
      </c>
      <c r="Q231" s="7" t="str">
        <f aca="false">IF(AND(N231="Activo",L231&lt;&gt;""),IF(L231&gt;Parámetros!$B$6,"Se está retrasando",""),"")</f>
        <v/>
      </c>
    </row>
    <row r="232" customFormat="false" ht="15" hidden="false" customHeight="false" outlineLevel="0" collapsed="false">
      <c r="A232" s="13" t="s">
        <v>8125</v>
      </c>
      <c r="B232" s="13" t="s">
        <v>9011</v>
      </c>
      <c r="C232" s="13" t="s">
        <v>8993</v>
      </c>
      <c r="D232" s="13" t="s">
        <v>8991</v>
      </c>
      <c r="E232" s="13" t="s">
        <v>8988</v>
      </c>
      <c r="F232" s="16" t="n">
        <f aca="false">_xlfn.MINIFS(Pedidos!$C$2:$C$7000,Pedidos!$B$2:$B$7000,A232,Pedidos!$C$2:$C$7000,"&lt;"&amp;Parámetros!$B$4)</f>
        <v>46226</v>
      </c>
      <c r="G232" s="16" t="n">
        <f aca="false">_xlfn.MAXIFS(Pedidos!$C$2:$C$7000,Pedidos!$B$2:$B$7000,A232,Pedidos!$C$2:$C$7000,"&lt;"&amp;Parámetros!$B$4)</f>
        <v>46226</v>
      </c>
      <c r="H232" s="17" t="n">
        <f aca="false">COUNTIFS(Pedidos!$B$2:$B$7000,A232,Pedidos!$C$2:$C$7000,"&lt;"&amp;Parámetros!$B$4)</f>
        <v>1</v>
      </c>
      <c r="I232" s="7" t="n">
        <f aca="false">IF(H232=0,"",Parámetros!$B$4-G232)</f>
        <v>70</v>
      </c>
      <c r="J232" s="17" t="n">
        <f aca="false">COUNTIFS(Pedidos!$B$2:$B$7000,A232,Pedidos!$C$2:$C$7000,"&gt;="&amp;(Parámetros!$B$4-180),Pedidos!$C$2:$C$7000,"&lt;"&amp;Parámetros!$B$4)</f>
        <v>1</v>
      </c>
      <c r="K232" s="18" t="str">
        <f aca="false">IF(H232&lt;2,"",(G232-F232)/(H232-1))</f>
        <v/>
      </c>
      <c r="L232" s="19" t="str">
        <f aca="false">IF(OR(K232="",K232=0),"",I232/K232)</f>
        <v/>
      </c>
      <c r="M232" s="20" t="n">
        <f aca="false">SUMIFS(Pedidos!$D$2:$D$7000,Pedidos!$B$2:$B$7000,A232,Pedidos!$C$2:$C$7000,"&gt;="&amp;(Parámetros!$B$4-365),Pedidos!$C$2:$C$7000,"&lt;"&amp;Parámetros!$B$4)</f>
        <v>30.57</v>
      </c>
      <c r="N232" s="7" t="str">
        <f aca="false">IF(H232=0,"Sin compras",IF(H232=1,"Una sola compra",IF(I232&gt;Parámetros!$B$5,"Perdido","Activo")))</f>
        <v>Una sola compra</v>
      </c>
      <c r="O232" s="21" t="str">
        <f aca="false">IF(N232&lt;&gt;"Activo","",1/(1+EXP(-(Parámetros!$B$10+Parámetros!$B$11*I232+Parámetros!$B$12*J232))))</f>
        <v/>
      </c>
      <c r="P232" s="7" t="str">
        <f aca="false">IF(O232="","",IF(O232&gt;=Parámetros!$B$7,"Alto",IF(O232&gt;=Parámetros!$B$8,"Medio","Bajo")))</f>
        <v/>
      </c>
      <c r="Q232" s="7" t="str">
        <f aca="false">IF(AND(N232="Activo",L232&lt;&gt;""),IF(L232&gt;Parámetros!$B$6,"Se está retrasando",""),"")</f>
        <v/>
      </c>
    </row>
    <row r="233" customFormat="false" ht="15" hidden="false" customHeight="false" outlineLevel="0" collapsed="false">
      <c r="A233" s="13" t="s">
        <v>2598</v>
      </c>
      <c r="B233" s="13" t="s">
        <v>8995</v>
      </c>
      <c r="C233" s="13" t="s">
        <v>8990</v>
      </c>
      <c r="D233" s="13" t="s">
        <v>8994</v>
      </c>
      <c r="E233" s="13" t="s">
        <v>8988</v>
      </c>
      <c r="F233" s="16" t="n">
        <f aca="false">_xlfn.MINIFS(Pedidos!$C$2:$C$7000,Pedidos!$B$2:$B$7000,A233,Pedidos!$C$2:$C$7000,"&lt;"&amp;Parámetros!$B$4)</f>
        <v>45801</v>
      </c>
      <c r="G233" s="16" t="n">
        <f aca="false">_xlfn.MAXIFS(Pedidos!$C$2:$C$7000,Pedidos!$B$2:$B$7000,A233,Pedidos!$C$2:$C$7000,"&lt;"&amp;Parámetros!$B$4)</f>
        <v>45801</v>
      </c>
      <c r="H233" s="17" t="n">
        <f aca="false">COUNTIFS(Pedidos!$B$2:$B$7000,A233,Pedidos!$C$2:$C$7000,"&lt;"&amp;Parámetros!$B$4)</f>
        <v>1</v>
      </c>
      <c r="I233" s="7" t="n">
        <f aca="false">IF(H233=0,"",Parámetros!$B$4-G233)</f>
        <v>495</v>
      </c>
      <c r="J233" s="17" t="n">
        <f aca="false">COUNTIFS(Pedidos!$B$2:$B$7000,A233,Pedidos!$C$2:$C$7000,"&gt;="&amp;(Parámetros!$B$4-180),Pedidos!$C$2:$C$7000,"&lt;"&amp;Parámetros!$B$4)</f>
        <v>0</v>
      </c>
      <c r="K233" s="18" t="str">
        <f aca="false">IF(H233&lt;2,"",(G233-F233)/(H233-1))</f>
        <v/>
      </c>
      <c r="L233" s="19" t="str">
        <f aca="false">IF(OR(K233="",K233=0),"",I233/K233)</f>
        <v/>
      </c>
      <c r="M233" s="20" t="n">
        <f aca="false">SUMIFS(Pedidos!$D$2:$D$7000,Pedidos!$B$2:$B$7000,A233,Pedidos!$C$2:$C$7000,"&gt;="&amp;(Parámetros!$B$4-365),Pedidos!$C$2:$C$7000,"&lt;"&amp;Parámetros!$B$4)</f>
        <v>0</v>
      </c>
      <c r="N233" s="7" t="str">
        <f aca="false">IF(H233=0,"Sin compras",IF(H233=1,"Una sola compra",IF(I233&gt;Parámetros!$B$5,"Perdido","Activo")))</f>
        <v>Una sola compra</v>
      </c>
      <c r="O233" s="21" t="str">
        <f aca="false">IF(N233&lt;&gt;"Activo","",1/(1+EXP(-(Parámetros!$B$10+Parámetros!$B$11*I233+Parámetros!$B$12*J233))))</f>
        <v/>
      </c>
      <c r="P233" s="7" t="str">
        <f aca="false">IF(O233="","",IF(O233&gt;=Parámetros!$B$7,"Alto",IF(O233&gt;=Parámetros!$B$8,"Medio","Bajo")))</f>
        <v/>
      </c>
      <c r="Q233" s="7" t="str">
        <f aca="false">IF(AND(N233="Activo",L233&lt;&gt;""),IF(L233&gt;Parámetros!$B$6,"Se está retrasando",""),"")</f>
        <v/>
      </c>
    </row>
    <row r="234" customFormat="false" ht="15" hidden="false" customHeight="false" outlineLevel="0" collapsed="false">
      <c r="A234" s="13" t="s">
        <v>58</v>
      </c>
      <c r="B234" s="13" t="s">
        <v>8981</v>
      </c>
      <c r="C234" s="13" t="s">
        <v>8986</v>
      </c>
      <c r="D234" s="13" t="s">
        <v>8999</v>
      </c>
      <c r="E234" s="13" t="s">
        <v>8984</v>
      </c>
      <c r="F234" s="16" t="n">
        <f aca="false">_xlfn.MINIFS(Pedidos!$C$2:$C$7000,Pedidos!$B$2:$B$7000,A234,Pedidos!$C$2:$C$7000,"&lt;"&amp;Parámetros!$B$4)</f>
        <v>45570</v>
      </c>
      <c r="G234" s="16" t="n">
        <f aca="false">_xlfn.MAXIFS(Pedidos!$C$2:$C$7000,Pedidos!$B$2:$B$7000,A234,Pedidos!$C$2:$C$7000,"&lt;"&amp;Parámetros!$B$4)</f>
        <v>46257</v>
      </c>
      <c r="H234" s="17" t="n">
        <f aca="false">COUNTIFS(Pedidos!$B$2:$B$7000,A234,Pedidos!$C$2:$C$7000,"&lt;"&amp;Parámetros!$B$4)</f>
        <v>12</v>
      </c>
      <c r="I234" s="7" t="n">
        <f aca="false">IF(H234=0,"",Parámetros!$B$4-G234)</f>
        <v>39</v>
      </c>
      <c r="J234" s="17" t="n">
        <f aca="false">COUNTIFS(Pedidos!$B$2:$B$7000,A234,Pedidos!$C$2:$C$7000,"&gt;="&amp;(Parámetros!$B$4-180),Pedidos!$C$2:$C$7000,"&lt;"&amp;Parámetros!$B$4)</f>
        <v>3</v>
      </c>
      <c r="K234" s="18" t="n">
        <f aca="false">IF(H234&lt;2,"",(G234-F234)/(H234-1))</f>
        <v>62.4545454545455</v>
      </c>
      <c r="L234" s="19" t="n">
        <f aca="false">IF(OR(K234="",K234=0),"",I234/K234)</f>
        <v>0.624454148471616</v>
      </c>
      <c r="M234" s="20" t="n">
        <f aca="false">SUMIFS(Pedidos!$D$2:$D$7000,Pedidos!$B$2:$B$7000,A234,Pedidos!$C$2:$C$7000,"&gt;="&amp;(Parámetros!$B$4-365),Pedidos!$C$2:$C$7000,"&lt;"&amp;Parámetros!$B$4)</f>
        <v>236.1</v>
      </c>
      <c r="N234" s="7" t="str">
        <f aca="false">IF(H234=0,"Sin compras",IF(H234=1,"Una sola compra",IF(I234&gt;Parámetros!$B$5,"Perdido","Activo")))</f>
        <v>Activo</v>
      </c>
      <c r="O234" s="21" t="n">
        <f aca="false">IF(N234&lt;&gt;"Activo","",1/(1+EXP(-(Parámetros!$B$10+Parámetros!$B$11*I234+Parámetros!$B$12*J234))))</f>
        <v>0.199327946693809</v>
      </c>
      <c r="P234" s="7" t="str">
        <f aca="false">IF(O234="","",IF(O234&gt;=Parámetros!$B$7,"Alto",IF(O234&gt;=Parámetros!$B$8,"Medio","Bajo")))</f>
        <v>Bajo</v>
      </c>
      <c r="Q234" s="7" t="str">
        <f aca="false">IF(AND(N234="Activo",L234&lt;&gt;""),IF(L234&gt;Parámetros!$B$6,"Se está retrasando",""),"")</f>
        <v/>
      </c>
    </row>
    <row r="235" customFormat="false" ht="15" hidden="false" customHeight="false" outlineLevel="0" collapsed="false">
      <c r="A235" s="13" t="s">
        <v>750</v>
      </c>
      <c r="B235" s="13" t="s">
        <v>8996</v>
      </c>
      <c r="C235" s="13" t="s">
        <v>8986</v>
      </c>
      <c r="D235" s="13" t="s">
        <v>9006</v>
      </c>
      <c r="E235" s="13" t="s">
        <v>8984</v>
      </c>
      <c r="F235" s="16" t="n">
        <f aca="false">_xlfn.MINIFS(Pedidos!$C$2:$C$7000,Pedidos!$B$2:$B$7000,A235,Pedidos!$C$2:$C$7000,"&lt;"&amp;Parámetros!$B$4)</f>
        <v>45650</v>
      </c>
      <c r="G235" s="16" t="n">
        <f aca="false">_xlfn.MAXIFS(Pedidos!$C$2:$C$7000,Pedidos!$B$2:$B$7000,A235,Pedidos!$C$2:$C$7000,"&lt;"&amp;Parámetros!$B$4)</f>
        <v>45911</v>
      </c>
      <c r="H235" s="17" t="n">
        <f aca="false">COUNTIFS(Pedidos!$B$2:$B$7000,A235,Pedidos!$C$2:$C$7000,"&lt;"&amp;Parámetros!$B$4)</f>
        <v>3</v>
      </c>
      <c r="I235" s="7" t="n">
        <f aca="false">IF(H235=0,"",Parámetros!$B$4-G235)</f>
        <v>385</v>
      </c>
      <c r="J235" s="17" t="n">
        <f aca="false">COUNTIFS(Pedidos!$B$2:$B$7000,A235,Pedidos!$C$2:$C$7000,"&gt;="&amp;(Parámetros!$B$4-180),Pedidos!$C$2:$C$7000,"&lt;"&amp;Parámetros!$B$4)</f>
        <v>0</v>
      </c>
      <c r="K235" s="18" t="n">
        <f aca="false">IF(H235&lt;2,"",(G235-F235)/(H235-1))</f>
        <v>130.5</v>
      </c>
      <c r="L235" s="19" t="n">
        <f aca="false">IF(OR(K235="",K235=0),"",I235/K235)</f>
        <v>2.95019157088123</v>
      </c>
      <c r="M235" s="20" t="n">
        <f aca="false">SUMIFS(Pedidos!$D$2:$D$7000,Pedidos!$B$2:$B$7000,A235,Pedidos!$C$2:$C$7000,"&gt;="&amp;(Parámetros!$B$4-365),Pedidos!$C$2:$C$7000,"&lt;"&amp;Parámetros!$B$4)</f>
        <v>0</v>
      </c>
      <c r="N235" s="7" t="str">
        <f aca="false">IF(H235=0,"Sin compras",IF(H235=1,"Una sola compra",IF(I235&gt;Parámetros!$B$5,"Perdido","Activo")))</f>
        <v>Perdido</v>
      </c>
      <c r="O235" s="21" t="str">
        <f aca="false">IF(N235&lt;&gt;"Activo","",1/(1+EXP(-(Parámetros!$B$10+Parámetros!$B$11*I235+Parámetros!$B$12*J235))))</f>
        <v/>
      </c>
      <c r="P235" s="7" t="str">
        <f aca="false">IF(O235="","",IF(O235&gt;=Parámetros!$B$7,"Alto",IF(O235&gt;=Parámetros!$B$8,"Medio","Bajo")))</f>
        <v/>
      </c>
      <c r="Q235" s="7" t="str">
        <f aca="false">IF(AND(N235="Activo",L235&lt;&gt;""),IF(L235&gt;Parámetros!$B$6,"Se está retrasando",""),"")</f>
        <v/>
      </c>
    </row>
    <row r="236" customFormat="false" ht="15" hidden="false" customHeight="false" outlineLevel="0" collapsed="false">
      <c r="A236" s="13" t="s">
        <v>769</v>
      </c>
      <c r="B236" s="13" t="s">
        <v>9004</v>
      </c>
      <c r="C236" s="13" t="s">
        <v>8993</v>
      </c>
      <c r="D236" s="13" t="s">
        <v>8994</v>
      </c>
      <c r="E236" s="13" t="s">
        <v>8988</v>
      </c>
      <c r="F236" s="16" t="n">
        <f aca="false">_xlfn.MINIFS(Pedidos!$C$2:$C$7000,Pedidos!$B$2:$B$7000,A236,Pedidos!$C$2:$C$7000,"&lt;"&amp;Parámetros!$B$4)</f>
        <v>45652</v>
      </c>
      <c r="G236" s="16" t="n">
        <f aca="false">_xlfn.MAXIFS(Pedidos!$C$2:$C$7000,Pedidos!$B$2:$B$7000,A236,Pedidos!$C$2:$C$7000,"&lt;"&amp;Parámetros!$B$4)</f>
        <v>45652</v>
      </c>
      <c r="H236" s="17" t="n">
        <f aca="false">COUNTIFS(Pedidos!$B$2:$B$7000,A236,Pedidos!$C$2:$C$7000,"&lt;"&amp;Parámetros!$B$4)</f>
        <v>1</v>
      </c>
      <c r="I236" s="7" t="n">
        <f aca="false">IF(H236=0,"",Parámetros!$B$4-G236)</f>
        <v>644</v>
      </c>
      <c r="J236" s="17" t="n">
        <f aca="false">COUNTIFS(Pedidos!$B$2:$B$7000,A236,Pedidos!$C$2:$C$7000,"&gt;="&amp;(Parámetros!$B$4-180),Pedidos!$C$2:$C$7000,"&lt;"&amp;Parámetros!$B$4)</f>
        <v>0</v>
      </c>
      <c r="K236" s="18" t="str">
        <f aca="false">IF(H236&lt;2,"",(G236-F236)/(H236-1))</f>
        <v/>
      </c>
      <c r="L236" s="19" t="str">
        <f aca="false">IF(OR(K236="",K236=0),"",I236/K236)</f>
        <v/>
      </c>
      <c r="M236" s="20" t="n">
        <f aca="false">SUMIFS(Pedidos!$D$2:$D$7000,Pedidos!$B$2:$B$7000,A236,Pedidos!$C$2:$C$7000,"&gt;="&amp;(Parámetros!$B$4-365),Pedidos!$C$2:$C$7000,"&lt;"&amp;Parámetros!$B$4)</f>
        <v>0</v>
      </c>
      <c r="N236" s="7" t="str">
        <f aca="false">IF(H236=0,"Sin compras",IF(H236=1,"Una sola compra",IF(I236&gt;Parámetros!$B$5,"Perdido","Activo")))</f>
        <v>Una sola compra</v>
      </c>
      <c r="O236" s="21" t="str">
        <f aca="false">IF(N236&lt;&gt;"Activo","",1/(1+EXP(-(Parámetros!$B$10+Parámetros!$B$11*I236+Parámetros!$B$12*J236))))</f>
        <v/>
      </c>
      <c r="P236" s="7" t="str">
        <f aca="false">IF(O236="","",IF(O236&gt;=Parámetros!$B$7,"Alto",IF(O236&gt;=Parámetros!$B$8,"Medio","Bajo")))</f>
        <v/>
      </c>
      <c r="Q236" s="7" t="str">
        <f aca="false">IF(AND(N236="Activo",L236&lt;&gt;""),IF(L236&gt;Parámetros!$B$6,"Se está retrasando",""),"")</f>
        <v/>
      </c>
    </row>
    <row r="237" customFormat="false" ht="15" hidden="false" customHeight="false" outlineLevel="0" collapsed="false">
      <c r="A237" s="13" t="s">
        <v>1882</v>
      </c>
      <c r="B237" s="13" t="s">
        <v>8981</v>
      </c>
      <c r="C237" s="13" t="s">
        <v>8993</v>
      </c>
      <c r="D237" s="13" t="s">
        <v>8994</v>
      </c>
      <c r="E237" s="13" t="s">
        <v>8984</v>
      </c>
      <c r="F237" s="16" t="n">
        <f aca="false">_xlfn.MINIFS(Pedidos!$C$2:$C$7000,Pedidos!$B$2:$B$7000,A237,Pedidos!$C$2:$C$7000,"&lt;"&amp;Parámetros!$B$4)</f>
        <v>45746</v>
      </c>
      <c r="G237" s="16" t="n">
        <f aca="false">_xlfn.MAXIFS(Pedidos!$C$2:$C$7000,Pedidos!$B$2:$B$7000,A237,Pedidos!$C$2:$C$7000,"&lt;"&amp;Parámetros!$B$4)</f>
        <v>45746</v>
      </c>
      <c r="H237" s="17" t="n">
        <f aca="false">COUNTIFS(Pedidos!$B$2:$B$7000,A237,Pedidos!$C$2:$C$7000,"&lt;"&amp;Parámetros!$B$4)</f>
        <v>1</v>
      </c>
      <c r="I237" s="7" t="n">
        <f aca="false">IF(H237=0,"",Parámetros!$B$4-G237)</f>
        <v>550</v>
      </c>
      <c r="J237" s="17" t="n">
        <f aca="false">COUNTIFS(Pedidos!$B$2:$B$7000,A237,Pedidos!$C$2:$C$7000,"&gt;="&amp;(Parámetros!$B$4-180),Pedidos!$C$2:$C$7000,"&lt;"&amp;Parámetros!$B$4)</f>
        <v>0</v>
      </c>
      <c r="K237" s="18" t="str">
        <f aca="false">IF(H237&lt;2,"",(G237-F237)/(H237-1))</f>
        <v/>
      </c>
      <c r="L237" s="19" t="str">
        <f aca="false">IF(OR(K237="",K237=0),"",I237/K237)</f>
        <v/>
      </c>
      <c r="M237" s="20" t="n">
        <f aca="false">SUMIFS(Pedidos!$D$2:$D$7000,Pedidos!$B$2:$B$7000,A237,Pedidos!$C$2:$C$7000,"&gt;="&amp;(Parámetros!$B$4-365),Pedidos!$C$2:$C$7000,"&lt;"&amp;Parámetros!$B$4)</f>
        <v>0</v>
      </c>
      <c r="N237" s="7" t="str">
        <f aca="false">IF(H237=0,"Sin compras",IF(H237=1,"Una sola compra",IF(I237&gt;Parámetros!$B$5,"Perdido","Activo")))</f>
        <v>Una sola compra</v>
      </c>
      <c r="O237" s="21" t="str">
        <f aca="false">IF(N237&lt;&gt;"Activo","",1/(1+EXP(-(Parámetros!$B$10+Parámetros!$B$11*I237+Parámetros!$B$12*J237))))</f>
        <v/>
      </c>
      <c r="P237" s="7" t="str">
        <f aca="false">IF(O237="","",IF(O237&gt;=Parámetros!$B$7,"Alto",IF(O237&gt;=Parámetros!$B$8,"Medio","Bajo")))</f>
        <v/>
      </c>
      <c r="Q237" s="7" t="str">
        <f aca="false">IF(AND(N237="Activo",L237&lt;&gt;""),IF(L237&gt;Parámetros!$B$6,"Se está retrasando",""),"")</f>
        <v/>
      </c>
    </row>
    <row r="238" customFormat="false" ht="15" hidden="false" customHeight="false" outlineLevel="0" collapsed="false">
      <c r="A238" s="13" t="s">
        <v>4872</v>
      </c>
      <c r="B238" s="13" t="s">
        <v>9008</v>
      </c>
      <c r="C238" s="13" t="s">
        <v>8982</v>
      </c>
      <c r="D238" s="13" t="s">
        <v>8983</v>
      </c>
      <c r="E238" s="13" t="s">
        <v>8984</v>
      </c>
      <c r="F238" s="16" t="n">
        <f aca="false">_xlfn.MINIFS(Pedidos!$C$2:$C$7000,Pedidos!$B$2:$B$7000,A238,Pedidos!$C$2:$C$7000,"&lt;"&amp;Parámetros!$B$4)</f>
        <v>45970</v>
      </c>
      <c r="G238" s="16" t="n">
        <f aca="false">_xlfn.MAXIFS(Pedidos!$C$2:$C$7000,Pedidos!$B$2:$B$7000,A238,Pedidos!$C$2:$C$7000,"&lt;"&amp;Parámetros!$B$4)</f>
        <v>45970</v>
      </c>
      <c r="H238" s="17" t="n">
        <f aca="false">COUNTIFS(Pedidos!$B$2:$B$7000,A238,Pedidos!$C$2:$C$7000,"&lt;"&amp;Parámetros!$B$4)</f>
        <v>1</v>
      </c>
      <c r="I238" s="7" t="n">
        <f aca="false">IF(H238=0,"",Parámetros!$B$4-G238)</f>
        <v>326</v>
      </c>
      <c r="J238" s="17" t="n">
        <f aca="false">COUNTIFS(Pedidos!$B$2:$B$7000,A238,Pedidos!$C$2:$C$7000,"&gt;="&amp;(Parámetros!$B$4-180),Pedidos!$C$2:$C$7000,"&lt;"&amp;Parámetros!$B$4)</f>
        <v>0</v>
      </c>
      <c r="K238" s="18" t="str">
        <f aca="false">IF(H238&lt;2,"",(G238-F238)/(H238-1))</f>
        <v/>
      </c>
      <c r="L238" s="19" t="str">
        <f aca="false">IF(OR(K238="",K238=0),"",I238/K238)</f>
        <v/>
      </c>
      <c r="M238" s="20" t="n">
        <f aca="false">SUMIFS(Pedidos!$D$2:$D$7000,Pedidos!$B$2:$B$7000,A238,Pedidos!$C$2:$C$7000,"&gt;="&amp;(Parámetros!$B$4-365),Pedidos!$C$2:$C$7000,"&lt;"&amp;Parámetros!$B$4)</f>
        <v>26.54</v>
      </c>
      <c r="N238" s="7" t="str">
        <f aca="false">IF(H238=0,"Sin compras",IF(H238=1,"Una sola compra",IF(I238&gt;Parámetros!$B$5,"Perdido","Activo")))</f>
        <v>Una sola compra</v>
      </c>
      <c r="O238" s="21" t="str">
        <f aca="false">IF(N238&lt;&gt;"Activo","",1/(1+EXP(-(Parámetros!$B$10+Parámetros!$B$11*I238+Parámetros!$B$12*J238))))</f>
        <v/>
      </c>
      <c r="P238" s="7" t="str">
        <f aca="false">IF(O238="","",IF(O238&gt;=Parámetros!$B$7,"Alto",IF(O238&gt;=Parámetros!$B$8,"Medio","Bajo")))</f>
        <v/>
      </c>
      <c r="Q238" s="7" t="str">
        <f aca="false">IF(AND(N238="Activo",L238&lt;&gt;""),IF(L238&gt;Parámetros!$B$6,"Se está retrasando",""),"")</f>
        <v/>
      </c>
    </row>
    <row r="239" customFormat="false" ht="15" hidden="false" customHeight="false" outlineLevel="0" collapsed="false">
      <c r="A239" s="13" t="s">
        <v>7551</v>
      </c>
      <c r="B239" s="13" t="s">
        <v>9004</v>
      </c>
      <c r="C239" s="13" t="s">
        <v>8993</v>
      </c>
      <c r="D239" s="13" t="s">
        <v>8991</v>
      </c>
      <c r="E239" s="13" t="s">
        <v>8988</v>
      </c>
      <c r="F239" s="16" t="n">
        <f aca="false">_xlfn.MINIFS(Pedidos!$C$2:$C$7000,Pedidos!$B$2:$B$7000,A239,Pedidos!$C$2:$C$7000,"&lt;"&amp;Parámetros!$B$4)</f>
        <v>46181</v>
      </c>
      <c r="G239" s="16" t="n">
        <f aca="false">_xlfn.MAXIFS(Pedidos!$C$2:$C$7000,Pedidos!$B$2:$B$7000,A239,Pedidos!$C$2:$C$7000,"&lt;"&amp;Parámetros!$B$4)</f>
        <v>46181</v>
      </c>
      <c r="H239" s="17" t="n">
        <f aca="false">COUNTIFS(Pedidos!$B$2:$B$7000,A239,Pedidos!$C$2:$C$7000,"&lt;"&amp;Parámetros!$B$4)</f>
        <v>1</v>
      </c>
      <c r="I239" s="7" t="n">
        <f aca="false">IF(H239=0,"",Parámetros!$B$4-G239)</f>
        <v>115</v>
      </c>
      <c r="J239" s="17" t="n">
        <f aca="false">COUNTIFS(Pedidos!$B$2:$B$7000,A239,Pedidos!$C$2:$C$7000,"&gt;="&amp;(Parámetros!$B$4-180),Pedidos!$C$2:$C$7000,"&lt;"&amp;Parámetros!$B$4)</f>
        <v>1</v>
      </c>
      <c r="K239" s="18" t="str">
        <f aca="false">IF(H239&lt;2,"",(G239-F239)/(H239-1))</f>
        <v/>
      </c>
      <c r="L239" s="19" t="str">
        <f aca="false">IF(OR(K239="",K239=0),"",I239/K239)</f>
        <v/>
      </c>
      <c r="M239" s="20" t="n">
        <f aca="false">SUMIFS(Pedidos!$D$2:$D$7000,Pedidos!$B$2:$B$7000,A239,Pedidos!$C$2:$C$7000,"&gt;="&amp;(Parámetros!$B$4-365),Pedidos!$C$2:$C$7000,"&lt;"&amp;Parámetros!$B$4)</f>
        <v>43.56</v>
      </c>
      <c r="N239" s="7" t="str">
        <f aca="false">IF(H239=0,"Sin compras",IF(H239=1,"Una sola compra",IF(I239&gt;Parámetros!$B$5,"Perdido","Activo")))</f>
        <v>Una sola compra</v>
      </c>
      <c r="O239" s="21" t="str">
        <f aca="false">IF(N239&lt;&gt;"Activo","",1/(1+EXP(-(Parámetros!$B$10+Parámetros!$B$11*I239+Parámetros!$B$12*J239))))</f>
        <v/>
      </c>
      <c r="P239" s="7" t="str">
        <f aca="false">IF(O239="","",IF(O239&gt;=Parámetros!$B$7,"Alto",IF(O239&gt;=Parámetros!$B$8,"Medio","Bajo")))</f>
        <v/>
      </c>
      <c r="Q239" s="7" t="str">
        <f aca="false">IF(AND(N239="Activo",L239&lt;&gt;""),IF(L239&gt;Parámetros!$B$6,"Se está retrasando",""),"")</f>
        <v/>
      </c>
    </row>
    <row r="240" customFormat="false" ht="15" hidden="false" customHeight="false" outlineLevel="0" collapsed="false">
      <c r="A240" s="13" t="s">
        <v>4840</v>
      </c>
      <c r="B240" s="13" t="s">
        <v>8992</v>
      </c>
      <c r="C240" s="13" t="s">
        <v>8982</v>
      </c>
      <c r="D240" s="13" t="s">
        <v>8983</v>
      </c>
      <c r="E240" s="13" t="s">
        <v>8988</v>
      </c>
      <c r="F240" s="16" t="n">
        <f aca="false">_xlfn.MINIFS(Pedidos!$C$2:$C$7000,Pedidos!$B$2:$B$7000,A240,Pedidos!$C$2:$C$7000,"&lt;"&amp;Parámetros!$B$4)</f>
        <v>45968</v>
      </c>
      <c r="G240" s="16" t="n">
        <f aca="false">_xlfn.MAXIFS(Pedidos!$C$2:$C$7000,Pedidos!$B$2:$B$7000,A240,Pedidos!$C$2:$C$7000,"&lt;"&amp;Parámetros!$B$4)</f>
        <v>45968</v>
      </c>
      <c r="H240" s="17" t="n">
        <f aca="false">COUNTIFS(Pedidos!$B$2:$B$7000,A240,Pedidos!$C$2:$C$7000,"&lt;"&amp;Parámetros!$B$4)</f>
        <v>1</v>
      </c>
      <c r="I240" s="7" t="n">
        <f aca="false">IF(H240=0,"",Parámetros!$B$4-G240)</f>
        <v>328</v>
      </c>
      <c r="J240" s="17" t="n">
        <f aca="false">COUNTIFS(Pedidos!$B$2:$B$7000,A240,Pedidos!$C$2:$C$7000,"&gt;="&amp;(Parámetros!$B$4-180),Pedidos!$C$2:$C$7000,"&lt;"&amp;Parámetros!$B$4)</f>
        <v>0</v>
      </c>
      <c r="K240" s="18" t="str">
        <f aca="false">IF(H240&lt;2,"",(G240-F240)/(H240-1))</f>
        <v/>
      </c>
      <c r="L240" s="19" t="str">
        <f aca="false">IF(OR(K240="",K240=0),"",I240/K240)</f>
        <v/>
      </c>
      <c r="M240" s="20" t="n">
        <f aca="false">SUMIFS(Pedidos!$D$2:$D$7000,Pedidos!$B$2:$B$7000,A240,Pedidos!$C$2:$C$7000,"&gt;="&amp;(Parámetros!$B$4-365),Pedidos!$C$2:$C$7000,"&lt;"&amp;Parámetros!$B$4)</f>
        <v>31.81</v>
      </c>
      <c r="N240" s="7" t="str">
        <f aca="false">IF(H240=0,"Sin compras",IF(H240=1,"Una sola compra",IF(I240&gt;Parámetros!$B$5,"Perdido","Activo")))</f>
        <v>Una sola compra</v>
      </c>
      <c r="O240" s="21" t="str">
        <f aca="false">IF(N240&lt;&gt;"Activo","",1/(1+EXP(-(Parámetros!$B$10+Parámetros!$B$11*I240+Parámetros!$B$12*J240))))</f>
        <v/>
      </c>
      <c r="P240" s="7" t="str">
        <f aca="false">IF(O240="","",IF(O240&gt;=Parámetros!$B$7,"Alto",IF(O240&gt;=Parámetros!$B$8,"Medio","Bajo")))</f>
        <v/>
      </c>
      <c r="Q240" s="7" t="str">
        <f aca="false">IF(AND(N240="Activo",L240&lt;&gt;""),IF(L240&gt;Parámetros!$B$6,"Se está retrasando",""),"")</f>
        <v/>
      </c>
    </row>
    <row r="241" customFormat="false" ht="15" hidden="false" customHeight="false" outlineLevel="0" collapsed="false">
      <c r="A241" s="13" t="s">
        <v>8625</v>
      </c>
      <c r="B241" s="13" t="s">
        <v>8996</v>
      </c>
      <c r="C241" s="13" t="s">
        <v>8986</v>
      </c>
      <c r="D241" s="13" t="s">
        <v>9002</v>
      </c>
      <c r="E241" s="13" t="s">
        <v>8984</v>
      </c>
      <c r="F241" s="16" t="n">
        <f aca="false">_xlfn.MINIFS(Pedidos!$C$2:$C$7000,Pedidos!$B$2:$B$7000,A241,Pedidos!$C$2:$C$7000,"&lt;"&amp;Parámetros!$B$4)</f>
        <v>46268</v>
      </c>
      <c r="G241" s="16" t="n">
        <f aca="false">_xlfn.MAXIFS(Pedidos!$C$2:$C$7000,Pedidos!$B$2:$B$7000,A241,Pedidos!$C$2:$C$7000,"&lt;"&amp;Parámetros!$B$4)</f>
        <v>46268</v>
      </c>
      <c r="H241" s="17" t="n">
        <f aca="false">COUNTIFS(Pedidos!$B$2:$B$7000,A241,Pedidos!$C$2:$C$7000,"&lt;"&amp;Parámetros!$B$4)</f>
        <v>1</v>
      </c>
      <c r="I241" s="7" t="n">
        <f aca="false">IF(H241=0,"",Parámetros!$B$4-G241)</f>
        <v>28</v>
      </c>
      <c r="J241" s="17" t="n">
        <f aca="false">COUNTIFS(Pedidos!$B$2:$B$7000,A241,Pedidos!$C$2:$C$7000,"&gt;="&amp;(Parámetros!$B$4-180),Pedidos!$C$2:$C$7000,"&lt;"&amp;Parámetros!$B$4)</f>
        <v>1</v>
      </c>
      <c r="K241" s="18" t="str">
        <f aca="false">IF(H241&lt;2,"",(G241-F241)/(H241-1))</f>
        <v/>
      </c>
      <c r="L241" s="19" t="str">
        <f aca="false">IF(OR(K241="",K241=0),"",I241/K241)</f>
        <v/>
      </c>
      <c r="M241" s="20" t="n">
        <f aca="false">SUMIFS(Pedidos!$D$2:$D$7000,Pedidos!$B$2:$B$7000,A241,Pedidos!$C$2:$C$7000,"&gt;="&amp;(Parámetros!$B$4-365),Pedidos!$C$2:$C$7000,"&lt;"&amp;Parámetros!$B$4)</f>
        <v>30.27</v>
      </c>
      <c r="N241" s="7" t="str">
        <f aca="false">IF(H241=0,"Sin compras",IF(H241=1,"Una sola compra",IF(I241&gt;Parámetros!$B$5,"Perdido","Activo")))</f>
        <v>Una sola compra</v>
      </c>
      <c r="O241" s="21" t="str">
        <f aca="false">IF(N241&lt;&gt;"Activo","",1/(1+EXP(-(Parámetros!$B$10+Parámetros!$B$11*I241+Parámetros!$B$12*J241))))</f>
        <v/>
      </c>
      <c r="P241" s="7" t="str">
        <f aca="false">IF(O241="","",IF(O241&gt;=Parámetros!$B$7,"Alto",IF(O241&gt;=Parámetros!$B$8,"Medio","Bajo")))</f>
        <v/>
      </c>
      <c r="Q241" s="7" t="str">
        <f aca="false">IF(AND(N241="Activo",L241&lt;&gt;""),IF(L241&gt;Parámetros!$B$6,"Se está retrasando",""),"")</f>
        <v/>
      </c>
    </row>
    <row r="242" customFormat="false" ht="15" hidden="false" customHeight="false" outlineLevel="0" collapsed="false">
      <c r="A242" s="13" t="s">
        <v>1174</v>
      </c>
      <c r="B242" s="13" t="s">
        <v>8995</v>
      </c>
      <c r="C242" s="13" t="s">
        <v>8982</v>
      </c>
      <c r="D242" s="13" t="s">
        <v>8994</v>
      </c>
      <c r="E242" s="13" t="s">
        <v>8988</v>
      </c>
      <c r="F242" s="16" t="n">
        <f aca="false">_xlfn.MINIFS(Pedidos!$C$2:$C$7000,Pedidos!$B$2:$B$7000,A242,Pedidos!$C$2:$C$7000,"&lt;"&amp;Parámetros!$B$4)</f>
        <v>45691</v>
      </c>
      <c r="G242" s="16" t="n">
        <f aca="false">_xlfn.MAXIFS(Pedidos!$C$2:$C$7000,Pedidos!$B$2:$B$7000,A242,Pedidos!$C$2:$C$7000,"&lt;"&amp;Parámetros!$B$4)</f>
        <v>45731</v>
      </c>
      <c r="H242" s="17" t="n">
        <f aca="false">COUNTIFS(Pedidos!$B$2:$B$7000,A242,Pedidos!$C$2:$C$7000,"&lt;"&amp;Parámetros!$B$4)</f>
        <v>2</v>
      </c>
      <c r="I242" s="7" t="n">
        <f aca="false">IF(H242=0,"",Parámetros!$B$4-G242)</f>
        <v>565</v>
      </c>
      <c r="J242" s="17" t="n">
        <f aca="false">COUNTIFS(Pedidos!$B$2:$B$7000,A242,Pedidos!$C$2:$C$7000,"&gt;="&amp;(Parámetros!$B$4-180),Pedidos!$C$2:$C$7000,"&lt;"&amp;Parámetros!$B$4)</f>
        <v>0</v>
      </c>
      <c r="K242" s="18" t="n">
        <f aca="false">IF(H242&lt;2,"",(G242-F242)/(H242-1))</f>
        <v>40</v>
      </c>
      <c r="L242" s="19" t="n">
        <f aca="false">IF(OR(K242="",K242=0),"",I242/K242)</f>
        <v>14.125</v>
      </c>
      <c r="M242" s="20" t="n">
        <f aca="false">SUMIFS(Pedidos!$D$2:$D$7000,Pedidos!$B$2:$B$7000,A242,Pedidos!$C$2:$C$7000,"&gt;="&amp;(Parámetros!$B$4-365),Pedidos!$C$2:$C$7000,"&lt;"&amp;Parámetros!$B$4)</f>
        <v>0</v>
      </c>
      <c r="N242" s="7" t="str">
        <f aca="false">IF(H242=0,"Sin compras",IF(H242=1,"Una sola compra",IF(I242&gt;Parámetros!$B$5,"Perdido","Activo")))</f>
        <v>Perdido</v>
      </c>
      <c r="O242" s="21" t="str">
        <f aca="false">IF(N242&lt;&gt;"Activo","",1/(1+EXP(-(Parámetros!$B$10+Parámetros!$B$11*I242+Parámetros!$B$12*J242))))</f>
        <v/>
      </c>
      <c r="P242" s="7" t="str">
        <f aca="false">IF(O242="","",IF(O242&gt;=Parámetros!$B$7,"Alto",IF(O242&gt;=Parámetros!$B$8,"Medio","Bajo")))</f>
        <v/>
      </c>
      <c r="Q242" s="7" t="str">
        <f aca="false">IF(AND(N242="Activo",L242&lt;&gt;""),IF(L242&gt;Parámetros!$B$6,"Se está retrasando",""),"")</f>
        <v/>
      </c>
    </row>
    <row r="243" customFormat="false" ht="15" hidden="false" customHeight="false" outlineLevel="0" collapsed="false">
      <c r="A243" s="13" t="s">
        <v>1990</v>
      </c>
      <c r="B243" s="13" t="s">
        <v>9007</v>
      </c>
      <c r="C243" s="13" t="s">
        <v>8982</v>
      </c>
      <c r="D243" s="13" t="s">
        <v>8997</v>
      </c>
      <c r="E243" s="13" t="s">
        <v>8988</v>
      </c>
      <c r="F243" s="16" t="n">
        <f aca="false">_xlfn.MINIFS(Pedidos!$C$2:$C$7000,Pedidos!$B$2:$B$7000,A243,Pedidos!$C$2:$C$7000,"&lt;"&amp;Parámetros!$B$4)</f>
        <v>45755</v>
      </c>
      <c r="G243" s="16" t="n">
        <f aca="false">_xlfn.MAXIFS(Pedidos!$C$2:$C$7000,Pedidos!$B$2:$B$7000,A243,Pedidos!$C$2:$C$7000,"&lt;"&amp;Parámetros!$B$4)</f>
        <v>45982</v>
      </c>
      <c r="H243" s="17" t="n">
        <f aca="false">COUNTIFS(Pedidos!$B$2:$B$7000,A243,Pedidos!$C$2:$C$7000,"&lt;"&amp;Parámetros!$B$4)</f>
        <v>7</v>
      </c>
      <c r="I243" s="7" t="n">
        <f aca="false">IF(H243=0,"",Parámetros!$B$4-G243)</f>
        <v>314</v>
      </c>
      <c r="J243" s="17" t="n">
        <f aca="false">COUNTIFS(Pedidos!$B$2:$B$7000,A243,Pedidos!$C$2:$C$7000,"&gt;="&amp;(Parámetros!$B$4-180),Pedidos!$C$2:$C$7000,"&lt;"&amp;Parámetros!$B$4)</f>
        <v>0</v>
      </c>
      <c r="K243" s="18" t="n">
        <f aca="false">IF(H243&lt;2,"",(G243-F243)/(H243-1))</f>
        <v>37.8333333333333</v>
      </c>
      <c r="L243" s="19" t="n">
        <f aca="false">IF(OR(K243="",K243=0),"",I243/K243)</f>
        <v>8.29955947136564</v>
      </c>
      <c r="M243" s="20" t="n">
        <f aca="false">SUMIFS(Pedidos!$D$2:$D$7000,Pedidos!$B$2:$B$7000,A243,Pedidos!$C$2:$C$7000,"&gt;="&amp;(Parámetros!$B$4-365),Pedidos!$C$2:$C$7000,"&lt;"&amp;Parámetros!$B$4)</f>
        <v>142.39</v>
      </c>
      <c r="N243" s="7" t="str">
        <f aca="false">IF(H243=0,"Sin compras",IF(H243=1,"Una sola compra",IF(I243&gt;Parámetros!$B$5,"Perdido","Activo")))</f>
        <v>Perdido</v>
      </c>
      <c r="O243" s="21" t="str">
        <f aca="false">IF(N243&lt;&gt;"Activo","",1/(1+EXP(-(Parámetros!$B$10+Parámetros!$B$11*I243+Parámetros!$B$12*J243))))</f>
        <v/>
      </c>
      <c r="P243" s="7" t="str">
        <f aca="false">IF(O243="","",IF(O243&gt;=Parámetros!$B$7,"Alto",IF(O243&gt;=Parámetros!$B$8,"Medio","Bajo")))</f>
        <v/>
      </c>
      <c r="Q243" s="7" t="str">
        <f aca="false">IF(AND(N243="Activo",L243&lt;&gt;""),IF(L243&gt;Parámetros!$B$6,"Se está retrasando",""),"")</f>
        <v/>
      </c>
    </row>
    <row r="244" customFormat="false" ht="15" hidden="false" customHeight="false" outlineLevel="0" collapsed="false">
      <c r="A244" s="13" t="s">
        <v>3106</v>
      </c>
      <c r="B244" s="13" t="s">
        <v>8981</v>
      </c>
      <c r="C244" s="13" t="s">
        <v>8990</v>
      </c>
      <c r="D244" s="13" t="s">
        <v>8999</v>
      </c>
      <c r="E244" s="13" t="s">
        <v>8988</v>
      </c>
      <c r="F244" s="16" t="n">
        <f aca="false">_xlfn.MINIFS(Pedidos!$C$2:$C$7000,Pedidos!$B$2:$B$7000,A244,Pedidos!$C$2:$C$7000,"&lt;"&amp;Parámetros!$B$4)</f>
        <v>45839</v>
      </c>
      <c r="G244" s="16" t="n">
        <f aca="false">_xlfn.MAXIFS(Pedidos!$C$2:$C$7000,Pedidos!$B$2:$B$7000,A244,Pedidos!$C$2:$C$7000,"&lt;"&amp;Parámetros!$B$4)</f>
        <v>46288</v>
      </c>
      <c r="H244" s="17" t="n">
        <f aca="false">COUNTIFS(Pedidos!$B$2:$B$7000,A244,Pedidos!$C$2:$C$7000,"&lt;"&amp;Parámetros!$B$4)</f>
        <v>19</v>
      </c>
      <c r="I244" s="7" t="n">
        <f aca="false">IF(H244=0,"",Parámetros!$B$4-G244)</f>
        <v>8</v>
      </c>
      <c r="J244" s="17" t="n">
        <f aca="false">COUNTIFS(Pedidos!$B$2:$B$7000,A244,Pedidos!$C$2:$C$7000,"&gt;="&amp;(Parámetros!$B$4-180),Pedidos!$C$2:$C$7000,"&lt;"&amp;Parámetros!$B$4)</f>
        <v>7</v>
      </c>
      <c r="K244" s="18" t="n">
        <f aca="false">IF(H244&lt;2,"",(G244-F244)/(H244-1))</f>
        <v>24.9444444444444</v>
      </c>
      <c r="L244" s="19" t="n">
        <f aca="false">IF(OR(K244="",K244=0),"",I244/K244)</f>
        <v>0.320712694877506</v>
      </c>
      <c r="M244" s="20" t="n">
        <f aca="false">SUMIFS(Pedidos!$D$2:$D$7000,Pedidos!$B$2:$B$7000,A244,Pedidos!$C$2:$C$7000,"&gt;="&amp;(Parámetros!$B$4-365),Pedidos!$C$2:$C$7000,"&lt;"&amp;Parámetros!$B$4)</f>
        <v>654.07</v>
      </c>
      <c r="N244" s="7" t="str">
        <f aca="false">IF(H244=0,"Sin compras",IF(H244=1,"Una sola compra",IF(I244&gt;Parámetros!$B$5,"Perdido","Activo")))</f>
        <v>Activo</v>
      </c>
      <c r="O244" s="21" t="n">
        <f aca="false">IF(N244&lt;&gt;"Activo","",1/(1+EXP(-(Parámetros!$B$10+Parámetros!$B$11*I244+Parámetros!$B$12*J244))))</f>
        <v>0.00421744256850218</v>
      </c>
      <c r="P244" s="7" t="str">
        <f aca="false">IF(O244="","",IF(O244&gt;=Parámetros!$B$7,"Alto",IF(O244&gt;=Parámetros!$B$8,"Medio","Bajo")))</f>
        <v>Bajo</v>
      </c>
      <c r="Q244" s="7" t="str">
        <f aca="false">IF(AND(N244="Activo",L244&lt;&gt;""),IF(L244&gt;Parámetros!$B$6,"Se está retrasando",""),"")</f>
        <v/>
      </c>
    </row>
    <row r="245" customFormat="false" ht="15" hidden="false" customHeight="false" outlineLevel="0" collapsed="false">
      <c r="A245" s="13" t="s">
        <v>533</v>
      </c>
      <c r="B245" s="13" t="s">
        <v>8995</v>
      </c>
      <c r="C245" s="13" t="s">
        <v>8982</v>
      </c>
      <c r="D245" s="13" t="s">
        <v>8994</v>
      </c>
      <c r="E245" s="13" t="s">
        <v>8988</v>
      </c>
      <c r="F245" s="16" t="n">
        <f aca="false">_xlfn.MINIFS(Pedidos!$C$2:$C$7000,Pedidos!$B$2:$B$7000,A245,Pedidos!$C$2:$C$7000,"&lt;"&amp;Parámetros!$B$4)</f>
        <v>45629</v>
      </c>
      <c r="G245" s="16" t="n">
        <f aca="false">_xlfn.MAXIFS(Pedidos!$C$2:$C$7000,Pedidos!$B$2:$B$7000,A245,Pedidos!$C$2:$C$7000,"&lt;"&amp;Parámetros!$B$4)</f>
        <v>45629</v>
      </c>
      <c r="H245" s="17" t="n">
        <f aca="false">COUNTIFS(Pedidos!$B$2:$B$7000,A245,Pedidos!$C$2:$C$7000,"&lt;"&amp;Parámetros!$B$4)</f>
        <v>1</v>
      </c>
      <c r="I245" s="7" t="n">
        <f aca="false">IF(H245=0,"",Parámetros!$B$4-G245)</f>
        <v>667</v>
      </c>
      <c r="J245" s="17" t="n">
        <f aca="false">COUNTIFS(Pedidos!$B$2:$B$7000,A245,Pedidos!$C$2:$C$7000,"&gt;="&amp;(Parámetros!$B$4-180),Pedidos!$C$2:$C$7000,"&lt;"&amp;Parámetros!$B$4)</f>
        <v>0</v>
      </c>
      <c r="K245" s="18" t="str">
        <f aca="false">IF(H245&lt;2,"",(G245-F245)/(H245-1))</f>
        <v/>
      </c>
      <c r="L245" s="19" t="str">
        <f aca="false">IF(OR(K245="",K245=0),"",I245/K245)</f>
        <v/>
      </c>
      <c r="M245" s="20" t="n">
        <f aca="false">SUMIFS(Pedidos!$D$2:$D$7000,Pedidos!$B$2:$B$7000,A245,Pedidos!$C$2:$C$7000,"&gt;="&amp;(Parámetros!$B$4-365),Pedidos!$C$2:$C$7000,"&lt;"&amp;Parámetros!$B$4)</f>
        <v>0</v>
      </c>
      <c r="N245" s="7" t="str">
        <f aca="false">IF(H245=0,"Sin compras",IF(H245=1,"Una sola compra",IF(I245&gt;Parámetros!$B$5,"Perdido","Activo")))</f>
        <v>Una sola compra</v>
      </c>
      <c r="O245" s="21" t="str">
        <f aca="false">IF(N245&lt;&gt;"Activo","",1/(1+EXP(-(Parámetros!$B$10+Parámetros!$B$11*I245+Parámetros!$B$12*J245))))</f>
        <v/>
      </c>
      <c r="P245" s="7" t="str">
        <f aca="false">IF(O245="","",IF(O245&gt;=Parámetros!$B$7,"Alto",IF(O245&gt;=Parámetros!$B$8,"Medio","Bajo")))</f>
        <v/>
      </c>
      <c r="Q245" s="7" t="str">
        <f aca="false">IF(AND(N245="Activo",L245&lt;&gt;""),IF(L245&gt;Parámetros!$B$6,"Se está retrasando",""),"")</f>
        <v/>
      </c>
    </row>
    <row r="246" customFormat="false" ht="15" hidden="false" customHeight="false" outlineLevel="0" collapsed="false">
      <c r="A246" s="13" t="s">
        <v>1433</v>
      </c>
      <c r="B246" s="13" t="s">
        <v>8981</v>
      </c>
      <c r="C246" s="13" t="s">
        <v>8993</v>
      </c>
      <c r="D246" s="13" t="s">
        <v>8994</v>
      </c>
      <c r="E246" s="13" t="s">
        <v>8988</v>
      </c>
      <c r="F246" s="16" t="n">
        <f aca="false">_xlfn.MINIFS(Pedidos!$C$2:$C$7000,Pedidos!$B$2:$B$7000,A246,Pedidos!$C$2:$C$7000,"&lt;"&amp;Parámetros!$B$4)</f>
        <v>45713</v>
      </c>
      <c r="G246" s="16" t="n">
        <f aca="false">_xlfn.MAXIFS(Pedidos!$C$2:$C$7000,Pedidos!$B$2:$B$7000,A246,Pedidos!$C$2:$C$7000,"&lt;"&amp;Parámetros!$B$4)</f>
        <v>45713</v>
      </c>
      <c r="H246" s="17" t="n">
        <f aca="false">COUNTIFS(Pedidos!$B$2:$B$7000,A246,Pedidos!$C$2:$C$7000,"&lt;"&amp;Parámetros!$B$4)</f>
        <v>1</v>
      </c>
      <c r="I246" s="7" t="n">
        <f aca="false">IF(H246=0,"",Parámetros!$B$4-G246)</f>
        <v>583</v>
      </c>
      <c r="J246" s="17" t="n">
        <f aca="false">COUNTIFS(Pedidos!$B$2:$B$7000,A246,Pedidos!$C$2:$C$7000,"&gt;="&amp;(Parámetros!$B$4-180),Pedidos!$C$2:$C$7000,"&lt;"&amp;Parámetros!$B$4)</f>
        <v>0</v>
      </c>
      <c r="K246" s="18" t="str">
        <f aca="false">IF(H246&lt;2,"",(G246-F246)/(H246-1))</f>
        <v/>
      </c>
      <c r="L246" s="19" t="str">
        <f aca="false">IF(OR(K246="",K246=0),"",I246/K246)</f>
        <v/>
      </c>
      <c r="M246" s="20" t="n">
        <f aca="false">SUMIFS(Pedidos!$D$2:$D$7000,Pedidos!$B$2:$B$7000,A246,Pedidos!$C$2:$C$7000,"&gt;="&amp;(Parámetros!$B$4-365),Pedidos!$C$2:$C$7000,"&lt;"&amp;Parámetros!$B$4)</f>
        <v>0</v>
      </c>
      <c r="N246" s="7" t="str">
        <f aca="false">IF(H246=0,"Sin compras",IF(H246=1,"Una sola compra",IF(I246&gt;Parámetros!$B$5,"Perdido","Activo")))</f>
        <v>Una sola compra</v>
      </c>
      <c r="O246" s="21" t="str">
        <f aca="false">IF(N246&lt;&gt;"Activo","",1/(1+EXP(-(Parámetros!$B$10+Parámetros!$B$11*I246+Parámetros!$B$12*J246))))</f>
        <v/>
      </c>
      <c r="P246" s="7" t="str">
        <f aca="false">IF(O246="","",IF(O246&gt;=Parámetros!$B$7,"Alto",IF(O246&gt;=Parámetros!$B$8,"Medio","Bajo")))</f>
        <v/>
      </c>
      <c r="Q246" s="7" t="str">
        <f aca="false">IF(AND(N246="Activo",L246&lt;&gt;""),IF(L246&gt;Parámetros!$B$6,"Se está retrasando",""),"")</f>
        <v/>
      </c>
    </row>
    <row r="247" customFormat="false" ht="15" hidden="false" customHeight="false" outlineLevel="0" collapsed="false">
      <c r="A247" s="13" t="s">
        <v>2263</v>
      </c>
      <c r="B247" s="13" t="s">
        <v>8981</v>
      </c>
      <c r="C247" s="13" t="s">
        <v>8993</v>
      </c>
      <c r="D247" s="13" t="s">
        <v>8994</v>
      </c>
      <c r="E247" s="13" t="s">
        <v>8988</v>
      </c>
      <c r="F247" s="16" t="n">
        <f aca="false">_xlfn.MINIFS(Pedidos!$C$2:$C$7000,Pedidos!$B$2:$B$7000,A247,Pedidos!$C$2:$C$7000,"&lt;"&amp;Parámetros!$B$4)</f>
        <v>45775</v>
      </c>
      <c r="G247" s="16" t="n">
        <f aca="false">_xlfn.MAXIFS(Pedidos!$C$2:$C$7000,Pedidos!$B$2:$B$7000,A247,Pedidos!$C$2:$C$7000,"&lt;"&amp;Parámetros!$B$4)</f>
        <v>45775</v>
      </c>
      <c r="H247" s="17" t="n">
        <f aca="false">COUNTIFS(Pedidos!$B$2:$B$7000,A247,Pedidos!$C$2:$C$7000,"&lt;"&amp;Parámetros!$B$4)</f>
        <v>1</v>
      </c>
      <c r="I247" s="7" t="n">
        <f aca="false">IF(H247=0,"",Parámetros!$B$4-G247)</f>
        <v>521</v>
      </c>
      <c r="J247" s="17" t="n">
        <f aca="false">COUNTIFS(Pedidos!$B$2:$B$7000,A247,Pedidos!$C$2:$C$7000,"&gt;="&amp;(Parámetros!$B$4-180),Pedidos!$C$2:$C$7000,"&lt;"&amp;Parámetros!$B$4)</f>
        <v>0</v>
      </c>
      <c r="K247" s="18" t="str">
        <f aca="false">IF(H247&lt;2,"",(G247-F247)/(H247-1))</f>
        <v/>
      </c>
      <c r="L247" s="19" t="str">
        <f aca="false">IF(OR(K247="",K247=0),"",I247/K247)</f>
        <v/>
      </c>
      <c r="M247" s="20" t="n">
        <f aca="false">SUMIFS(Pedidos!$D$2:$D$7000,Pedidos!$B$2:$B$7000,A247,Pedidos!$C$2:$C$7000,"&gt;="&amp;(Parámetros!$B$4-365),Pedidos!$C$2:$C$7000,"&lt;"&amp;Parámetros!$B$4)</f>
        <v>0</v>
      </c>
      <c r="N247" s="7" t="str">
        <f aca="false">IF(H247=0,"Sin compras",IF(H247=1,"Una sola compra",IF(I247&gt;Parámetros!$B$5,"Perdido","Activo")))</f>
        <v>Una sola compra</v>
      </c>
      <c r="O247" s="21" t="str">
        <f aca="false">IF(N247&lt;&gt;"Activo","",1/(1+EXP(-(Parámetros!$B$10+Parámetros!$B$11*I247+Parámetros!$B$12*J247))))</f>
        <v/>
      </c>
      <c r="P247" s="7" t="str">
        <f aca="false">IF(O247="","",IF(O247&gt;=Parámetros!$B$7,"Alto",IF(O247&gt;=Parámetros!$B$8,"Medio","Bajo")))</f>
        <v/>
      </c>
      <c r="Q247" s="7" t="str">
        <f aca="false">IF(AND(N247="Activo",L247&lt;&gt;""),IF(L247&gt;Parámetros!$B$6,"Se está retrasando",""),"")</f>
        <v/>
      </c>
    </row>
    <row r="248" customFormat="false" ht="15" hidden="false" customHeight="false" outlineLevel="0" collapsed="false">
      <c r="A248" s="13" t="s">
        <v>7314</v>
      </c>
      <c r="B248" s="13" t="s">
        <v>8992</v>
      </c>
      <c r="C248" s="13" t="s">
        <v>8993</v>
      </c>
      <c r="D248" s="13" t="s">
        <v>8991</v>
      </c>
      <c r="E248" s="13" t="s">
        <v>8988</v>
      </c>
      <c r="F248" s="16" t="n">
        <f aca="false">_xlfn.MINIFS(Pedidos!$C$2:$C$7000,Pedidos!$B$2:$B$7000,A248,Pedidos!$C$2:$C$7000,"&lt;"&amp;Parámetros!$B$4)</f>
        <v>46162</v>
      </c>
      <c r="G248" s="16" t="n">
        <f aca="false">_xlfn.MAXIFS(Pedidos!$C$2:$C$7000,Pedidos!$B$2:$B$7000,A248,Pedidos!$C$2:$C$7000,"&lt;"&amp;Parámetros!$B$4)</f>
        <v>46162</v>
      </c>
      <c r="H248" s="17" t="n">
        <f aca="false">COUNTIFS(Pedidos!$B$2:$B$7000,A248,Pedidos!$C$2:$C$7000,"&lt;"&amp;Parámetros!$B$4)</f>
        <v>1</v>
      </c>
      <c r="I248" s="7" t="n">
        <f aca="false">IF(H248=0,"",Parámetros!$B$4-G248)</f>
        <v>134</v>
      </c>
      <c r="J248" s="17" t="n">
        <f aca="false">COUNTIFS(Pedidos!$B$2:$B$7000,A248,Pedidos!$C$2:$C$7000,"&gt;="&amp;(Parámetros!$B$4-180),Pedidos!$C$2:$C$7000,"&lt;"&amp;Parámetros!$B$4)</f>
        <v>1</v>
      </c>
      <c r="K248" s="18" t="str">
        <f aca="false">IF(H248&lt;2,"",(G248-F248)/(H248-1))</f>
        <v/>
      </c>
      <c r="L248" s="19" t="str">
        <f aca="false">IF(OR(K248="",K248=0),"",I248/K248)</f>
        <v/>
      </c>
      <c r="M248" s="20" t="n">
        <f aca="false">SUMIFS(Pedidos!$D$2:$D$7000,Pedidos!$B$2:$B$7000,A248,Pedidos!$C$2:$C$7000,"&gt;="&amp;(Parámetros!$B$4-365),Pedidos!$C$2:$C$7000,"&lt;"&amp;Parámetros!$B$4)</f>
        <v>25.54</v>
      </c>
      <c r="N248" s="7" t="str">
        <f aca="false">IF(H248=0,"Sin compras",IF(H248=1,"Una sola compra",IF(I248&gt;Parámetros!$B$5,"Perdido","Activo")))</f>
        <v>Una sola compra</v>
      </c>
      <c r="O248" s="21" t="str">
        <f aca="false">IF(N248&lt;&gt;"Activo","",1/(1+EXP(-(Parámetros!$B$10+Parámetros!$B$11*I248+Parámetros!$B$12*J248))))</f>
        <v/>
      </c>
      <c r="P248" s="7" t="str">
        <f aca="false">IF(O248="","",IF(O248&gt;=Parámetros!$B$7,"Alto",IF(O248&gt;=Parámetros!$B$8,"Medio","Bajo")))</f>
        <v/>
      </c>
      <c r="Q248" s="7" t="str">
        <f aca="false">IF(AND(N248="Activo",L248&lt;&gt;""),IF(L248&gt;Parámetros!$B$6,"Se está retrasando",""),"")</f>
        <v/>
      </c>
    </row>
    <row r="249" customFormat="false" ht="15" hidden="false" customHeight="false" outlineLevel="0" collapsed="false">
      <c r="A249" s="13" t="s">
        <v>6042</v>
      </c>
      <c r="B249" s="13" t="s">
        <v>8992</v>
      </c>
      <c r="C249" s="13" t="s">
        <v>8982</v>
      </c>
      <c r="D249" s="13" t="s">
        <v>8983</v>
      </c>
      <c r="E249" s="13" t="s">
        <v>8988</v>
      </c>
      <c r="F249" s="16" t="n">
        <f aca="false">_xlfn.MINIFS(Pedidos!$C$2:$C$7000,Pedidos!$B$2:$B$7000,A249,Pedidos!$C$2:$C$7000,"&lt;"&amp;Parámetros!$B$4)</f>
        <v>46059</v>
      </c>
      <c r="G249" s="16" t="n">
        <f aca="false">_xlfn.MAXIFS(Pedidos!$C$2:$C$7000,Pedidos!$B$2:$B$7000,A249,Pedidos!$C$2:$C$7000,"&lt;"&amp;Parámetros!$B$4)</f>
        <v>46059</v>
      </c>
      <c r="H249" s="17" t="n">
        <f aca="false">COUNTIFS(Pedidos!$B$2:$B$7000,A249,Pedidos!$C$2:$C$7000,"&lt;"&amp;Parámetros!$B$4)</f>
        <v>1</v>
      </c>
      <c r="I249" s="7" t="n">
        <f aca="false">IF(H249=0,"",Parámetros!$B$4-G249)</f>
        <v>237</v>
      </c>
      <c r="J249" s="17" t="n">
        <f aca="false">COUNTIFS(Pedidos!$B$2:$B$7000,A249,Pedidos!$C$2:$C$7000,"&gt;="&amp;(Parámetros!$B$4-180),Pedidos!$C$2:$C$7000,"&lt;"&amp;Parámetros!$B$4)</f>
        <v>0</v>
      </c>
      <c r="K249" s="18" t="str">
        <f aca="false">IF(H249&lt;2,"",(G249-F249)/(H249-1))</f>
        <v/>
      </c>
      <c r="L249" s="19" t="str">
        <f aca="false">IF(OR(K249="",K249=0),"",I249/K249)</f>
        <v/>
      </c>
      <c r="M249" s="20" t="n">
        <f aca="false">SUMIFS(Pedidos!$D$2:$D$7000,Pedidos!$B$2:$B$7000,A249,Pedidos!$C$2:$C$7000,"&gt;="&amp;(Parámetros!$B$4-365),Pedidos!$C$2:$C$7000,"&lt;"&amp;Parámetros!$B$4)</f>
        <v>23.85</v>
      </c>
      <c r="N249" s="7" t="str">
        <f aca="false">IF(H249=0,"Sin compras",IF(H249=1,"Una sola compra",IF(I249&gt;Parámetros!$B$5,"Perdido","Activo")))</f>
        <v>Una sola compra</v>
      </c>
      <c r="O249" s="21" t="str">
        <f aca="false">IF(N249&lt;&gt;"Activo","",1/(1+EXP(-(Parámetros!$B$10+Parámetros!$B$11*I249+Parámetros!$B$12*J249))))</f>
        <v/>
      </c>
      <c r="P249" s="7" t="str">
        <f aca="false">IF(O249="","",IF(O249&gt;=Parámetros!$B$7,"Alto",IF(O249&gt;=Parámetros!$B$8,"Medio","Bajo")))</f>
        <v/>
      </c>
      <c r="Q249" s="7" t="str">
        <f aca="false">IF(AND(N249="Activo",L249&lt;&gt;""),IF(L249&gt;Parámetros!$B$6,"Se está retrasando",""),"")</f>
        <v/>
      </c>
    </row>
    <row r="250" customFormat="false" ht="15" hidden="false" customHeight="false" outlineLevel="0" collapsed="false">
      <c r="A250" s="13" t="s">
        <v>3001</v>
      </c>
      <c r="B250" s="13" t="s">
        <v>8981</v>
      </c>
      <c r="C250" s="13" t="s">
        <v>8990</v>
      </c>
      <c r="D250" s="13" t="s">
        <v>8994</v>
      </c>
      <c r="E250" s="13" t="s">
        <v>8988</v>
      </c>
      <c r="F250" s="16" t="n">
        <f aca="false">_xlfn.MINIFS(Pedidos!$C$2:$C$7000,Pedidos!$B$2:$B$7000,A250,Pedidos!$C$2:$C$7000,"&lt;"&amp;Parámetros!$B$4)</f>
        <v>45831</v>
      </c>
      <c r="G250" s="16" t="n">
        <f aca="false">_xlfn.MAXIFS(Pedidos!$C$2:$C$7000,Pedidos!$B$2:$B$7000,A250,Pedidos!$C$2:$C$7000,"&lt;"&amp;Parámetros!$B$4)</f>
        <v>45831</v>
      </c>
      <c r="H250" s="17" t="n">
        <f aca="false">COUNTIFS(Pedidos!$B$2:$B$7000,A250,Pedidos!$C$2:$C$7000,"&lt;"&amp;Parámetros!$B$4)</f>
        <v>1</v>
      </c>
      <c r="I250" s="7" t="n">
        <f aca="false">IF(H250=0,"",Parámetros!$B$4-G250)</f>
        <v>465</v>
      </c>
      <c r="J250" s="17" t="n">
        <f aca="false">COUNTIFS(Pedidos!$B$2:$B$7000,A250,Pedidos!$C$2:$C$7000,"&gt;="&amp;(Parámetros!$B$4-180),Pedidos!$C$2:$C$7000,"&lt;"&amp;Parámetros!$B$4)</f>
        <v>0</v>
      </c>
      <c r="K250" s="18" t="str">
        <f aca="false">IF(H250&lt;2,"",(G250-F250)/(H250-1))</f>
        <v/>
      </c>
      <c r="L250" s="19" t="str">
        <f aca="false">IF(OR(K250="",K250=0),"",I250/K250)</f>
        <v/>
      </c>
      <c r="M250" s="20" t="n">
        <f aca="false">SUMIFS(Pedidos!$D$2:$D$7000,Pedidos!$B$2:$B$7000,A250,Pedidos!$C$2:$C$7000,"&gt;="&amp;(Parámetros!$B$4-365),Pedidos!$C$2:$C$7000,"&lt;"&amp;Parámetros!$B$4)</f>
        <v>0</v>
      </c>
      <c r="N250" s="7" t="str">
        <f aca="false">IF(H250=0,"Sin compras",IF(H250=1,"Una sola compra",IF(I250&gt;Parámetros!$B$5,"Perdido","Activo")))</f>
        <v>Una sola compra</v>
      </c>
      <c r="O250" s="21" t="str">
        <f aca="false">IF(N250&lt;&gt;"Activo","",1/(1+EXP(-(Parámetros!$B$10+Parámetros!$B$11*I250+Parámetros!$B$12*J250))))</f>
        <v/>
      </c>
      <c r="P250" s="7" t="str">
        <f aca="false">IF(O250="","",IF(O250&gt;=Parámetros!$B$7,"Alto",IF(O250&gt;=Parámetros!$B$8,"Medio","Bajo")))</f>
        <v/>
      </c>
      <c r="Q250" s="7" t="str">
        <f aca="false">IF(AND(N250="Activo",L250&lt;&gt;""),IF(L250&gt;Parámetros!$B$6,"Se está retrasando",""),"")</f>
        <v/>
      </c>
    </row>
    <row r="251" customFormat="false" ht="15" hidden="false" customHeight="false" outlineLevel="0" collapsed="false">
      <c r="A251" s="13" t="s">
        <v>4512</v>
      </c>
      <c r="B251" s="13" t="s">
        <v>8981</v>
      </c>
      <c r="C251" s="13" t="s">
        <v>8993</v>
      </c>
      <c r="D251" s="13" t="s">
        <v>8983</v>
      </c>
      <c r="E251" s="13" t="s">
        <v>8988</v>
      </c>
      <c r="F251" s="16" t="n">
        <f aca="false">_xlfn.MINIFS(Pedidos!$C$2:$C$7000,Pedidos!$B$2:$B$7000,A251,Pedidos!$C$2:$C$7000,"&lt;"&amp;Parámetros!$B$4)</f>
        <v>45942</v>
      </c>
      <c r="G251" s="16" t="n">
        <f aca="false">_xlfn.MAXIFS(Pedidos!$C$2:$C$7000,Pedidos!$B$2:$B$7000,A251,Pedidos!$C$2:$C$7000,"&lt;"&amp;Parámetros!$B$4)</f>
        <v>45942</v>
      </c>
      <c r="H251" s="17" t="n">
        <f aca="false">COUNTIFS(Pedidos!$B$2:$B$7000,A251,Pedidos!$C$2:$C$7000,"&lt;"&amp;Parámetros!$B$4)</f>
        <v>1</v>
      </c>
      <c r="I251" s="7" t="n">
        <f aca="false">IF(H251=0,"",Parámetros!$B$4-G251)</f>
        <v>354</v>
      </c>
      <c r="J251" s="17" t="n">
        <f aca="false">COUNTIFS(Pedidos!$B$2:$B$7000,A251,Pedidos!$C$2:$C$7000,"&gt;="&amp;(Parámetros!$B$4-180),Pedidos!$C$2:$C$7000,"&lt;"&amp;Parámetros!$B$4)</f>
        <v>0</v>
      </c>
      <c r="K251" s="18" t="str">
        <f aca="false">IF(H251&lt;2,"",(G251-F251)/(H251-1))</f>
        <v/>
      </c>
      <c r="L251" s="19" t="str">
        <f aca="false">IF(OR(K251="",K251=0),"",I251/K251)</f>
        <v/>
      </c>
      <c r="M251" s="20" t="n">
        <f aca="false">SUMIFS(Pedidos!$D$2:$D$7000,Pedidos!$B$2:$B$7000,A251,Pedidos!$C$2:$C$7000,"&gt;="&amp;(Parámetros!$B$4-365),Pedidos!$C$2:$C$7000,"&lt;"&amp;Parámetros!$B$4)</f>
        <v>27.3</v>
      </c>
      <c r="N251" s="7" t="str">
        <f aca="false">IF(H251=0,"Sin compras",IF(H251=1,"Una sola compra",IF(I251&gt;Parámetros!$B$5,"Perdido","Activo")))</f>
        <v>Una sola compra</v>
      </c>
      <c r="O251" s="21" t="str">
        <f aca="false">IF(N251&lt;&gt;"Activo","",1/(1+EXP(-(Parámetros!$B$10+Parámetros!$B$11*I251+Parámetros!$B$12*J251))))</f>
        <v/>
      </c>
      <c r="P251" s="7" t="str">
        <f aca="false">IF(O251="","",IF(O251&gt;=Parámetros!$B$7,"Alto",IF(O251&gt;=Parámetros!$B$8,"Medio","Bajo")))</f>
        <v/>
      </c>
      <c r="Q251" s="7" t="str">
        <f aca="false">IF(AND(N251="Activo",L251&lt;&gt;""),IF(L251&gt;Parámetros!$B$6,"Se está retrasando",""),"")</f>
        <v/>
      </c>
    </row>
    <row r="252" customFormat="false" ht="15" hidden="false" customHeight="false" outlineLevel="0" collapsed="false">
      <c r="A252" s="13" t="s">
        <v>1023</v>
      </c>
      <c r="B252" s="13" t="s">
        <v>8981</v>
      </c>
      <c r="C252" s="13" t="s">
        <v>8982</v>
      </c>
      <c r="D252" s="13" t="s">
        <v>9009</v>
      </c>
      <c r="E252" s="13" t="s">
        <v>8988</v>
      </c>
      <c r="F252" s="16" t="n">
        <f aca="false">_xlfn.MINIFS(Pedidos!$C$2:$C$7000,Pedidos!$B$2:$B$7000,A252,Pedidos!$C$2:$C$7000,"&lt;"&amp;Parámetros!$B$4)</f>
        <v>45677</v>
      </c>
      <c r="G252" s="16" t="n">
        <f aca="false">_xlfn.MAXIFS(Pedidos!$C$2:$C$7000,Pedidos!$B$2:$B$7000,A252,Pedidos!$C$2:$C$7000,"&lt;"&amp;Parámetros!$B$4)</f>
        <v>45845</v>
      </c>
      <c r="H252" s="17" t="n">
        <f aca="false">COUNTIFS(Pedidos!$B$2:$B$7000,A252,Pedidos!$C$2:$C$7000,"&lt;"&amp;Parámetros!$B$4)</f>
        <v>7</v>
      </c>
      <c r="I252" s="7" t="n">
        <f aca="false">IF(H252=0,"",Parámetros!$B$4-G252)</f>
        <v>451</v>
      </c>
      <c r="J252" s="17" t="n">
        <f aca="false">COUNTIFS(Pedidos!$B$2:$B$7000,A252,Pedidos!$C$2:$C$7000,"&gt;="&amp;(Parámetros!$B$4-180),Pedidos!$C$2:$C$7000,"&lt;"&amp;Parámetros!$B$4)</f>
        <v>0</v>
      </c>
      <c r="K252" s="18" t="n">
        <f aca="false">IF(H252&lt;2,"",(G252-F252)/(H252-1))</f>
        <v>28</v>
      </c>
      <c r="L252" s="19" t="n">
        <f aca="false">IF(OR(K252="",K252=0),"",I252/K252)</f>
        <v>16.1071428571429</v>
      </c>
      <c r="M252" s="20" t="n">
        <f aca="false">SUMIFS(Pedidos!$D$2:$D$7000,Pedidos!$B$2:$B$7000,A252,Pedidos!$C$2:$C$7000,"&gt;="&amp;(Parámetros!$B$4-365),Pedidos!$C$2:$C$7000,"&lt;"&amp;Parámetros!$B$4)</f>
        <v>0</v>
      </c>
      <c r="N252" s="7" t="str">
        <f aca="false">IF(H252=0,"Sin compras",IF(H252=1,"Una sola compra",IF(I252&gt;Parámetros!$B$5,"Perdido","Activo")))</f>
        <v>Perdido</v>
      </c>
      <c r="O252" s="21" t="str">
        <f aca="false">IF(N252&lt;&gt;"Activo","",1/(1+EXP(-(Parámetros!$B$10+Parámetros!$B$11*I252+Parámetros!$B$12*J252))))</f>
        <v/>
      </c>
      <c r="P252" s="7" t="str">
        <f aca="false">IF(O252="","",IF(O252&gt;=Parámetros!$B$7,"Alto",IF(O252&gt;=Parámetros!$B$8,"Medio","Bajo")))</f>
        <v/>
      </c>
      <c r="Q252" s="7" t="str">
        <f aca="false">IF(AND(N252="Activo",L252&lt;&gt;""),IF(L252&gt;Parámetros!$B$6,"Se está retrasando",""),"")</f>
        <v/>
      </c>
    </row>
    <row r="253" customFormat="false" ht="15" hidden="false" customHeight="false" outlineLevel="0" collapsed="false">
      <c r="A253" s="13" t="s">
        <v>341</v>
      </c>
      <c r="B253" s="13" t="s">
        <v>8981</v>
      </c>
      <c r="C253" s="13" t="s">
        <v>8982</v>
      </c>
      <c r="D253" s="13" t="s">
        <v>8994</v>
      </c>
      <c r="E253" s="13" t="s">
        <v>8988</v>
      </c>
      <c r="F253" s="16" t="n">
        <f aca="false">_xlfn.MINIFS(Pedidos!$C$2:$C$7000,Pedidos!$B$2:$B$7000,A253,Pedidos!$C$2:$C$7000,"&lt;"&amp;Parámetros!$B$4)</f>
        <v>45605</v>
      </c>
      <c r="G253" s="16" t="n">
        <f aca="false">_xlfn.MAXIFS(Pedidos!$C$2:$C$7000,Pedidos!$B$2:$B$7000,A253,Pedidos!$C$2:$C$7000,"&lt;"&amp;Parámetros!$B$4)</f>
        <v>45605</v>
      </c>
      <c r="H253" s="17" t="n">
        <f aca="false">COUNTIFS(Pedidos!$B$2:$B$7000,A253,Pedidos!$C$2:$C$7000,"&lt;"&amp;Parámetros!$B$4)</f>
        <v>1</v>
      </c>
      <c r="I253" s="7" t="n">
        <f aca="false">IF(H253=0,"",Parámetros!$B$4-G253)</f>
        <v>691</v>
      </c>
      <c r="J253" s="17" t="n">
        <f aca="false">COUNTIFS(Pedidos!$B$2:$B$7000,A253,Pedidos!$C$2:$C$7000,"&gt;="&amp;(Parámetros!$B$4-180),Pedidos!$C$2:$C$7000,"&lt;"&amp;Parámetros!$B$4)</f>
        <v>0</v>
      </c>
      <c r="K253" s="18" t="str">
        <f aca="false">IF(H253&lt;2,"",(G253-F253)/(H253-1))</f>
        <v/>
      </c>
      <c r="L253" s="19" t="str">
        <f aca="false">IF(OR(K253="",K253=0),"",I253/K253)</f>
        <v/>
      </c>
      <c r="M253" s="20" t="n">
        <f aca="false">SUMIFS(Pedidos!$D$2:$D$7000,Pedidos!$B$2:$B$7000,A253,Pedidos!$C$2:$C$7000,"&gt;="&amp;(Parámetros!$B$4-365),Pedidos!$C$2:$C$7000,"&lt;"&amp;Parámetros!$B$4)</f>
        <v>0</v>
      </c>
      <c r="N253" s="7" t="str">
        <f aca="false">IF(H253=0,"Sin compras",IF(H253=1,"Una sola compra",IF(I253&gt;Parámetros!$B$5,"Perdido","Activo")))</f>
        <v>Una sola compra</v>
      </c>
      <c r="O253" s="21" t="str">
        <f aca="false">IF(N253&lt;&gt;"Activo","",1/(1+EXP(-(Parámetros!$B$10+Parámetros!$B$11*I253+Parámetros!$B$12*J253))))</f>
        <v/>
      </c>
      <c r="P253" s="7" t="str">
        <f aca="false">IF(O253="","",IF(O253&gt;=Parámetros!$B$7,"Alto",IF(O253&gt;=Parámetros!$B$8,"Medio","Bajo")))</f>
        <v/>
      </c>
      <c r="Q253" s="7" t="str">
        <f aca="false">IF(AND(N253="Activo",L253&lt;&gt;""),IF(L253&gt;Parámetros!$B$6,"Se está retrasando",""),"")</f>
        <v/>
      </c>
    </row>
    <row r="254" customFormat="false" ht="15" hidden="false" customHeight="false" outlineLevel="0" collapsed="false">
      <c r="A254" s="13" t="s">
        <v>7420</v>
      </c>
      <c r="B254" s="13" t="s">
        <v>9011</v>
      </c>
      <c r="C254" s="13" t="s">
        <v>8993</v>
      </c>
      <c r="D254" s="13" t="s">
        <v>8991</v>
      </c>
      <c r="E254" s="13" t="s">
        <v>8988</v>
      </c>
      <c r="F254" s="16" t="n">
        <f aca="false">_xlfn.MINIFS(Pedidos!$C$2:$C$7000,Pedidos!$B$2:$B$7000,A254,Pedidos!$C$2:$C$7000,"&lt;"&amp;Parámetros!$B$4)</f>
        <v>46170</v>
      </c>
      <c r="G254" s="16" t="n">
        <f aca="false">_xlfn.MAXIFS(Pedidos!$C$2:$C$7000,Pedidos!$B$2:$B$7000,A254,Pedidos!$C$2:$C$7000,"&lt;"&amp;Parámetros!$B$4)</f>
        <v>46170</v>
      </c>
      <c r="H254" s="17" t="n">
        <f aca="false">COUNTIFS(Pedidos!$B$2:$B$7000,A254,Pedidos!$C$2:$C$7000,"&lt;"&amp;Parámetros!$B$4)</f>
        <v>1</v>
      </c>
      <c r="I254" s="7" t="n">
        <f aca="false">IF(H254=0,"",Parámetros!$B$4-G254)</f>
        <v>126</v>
      </c>
      <c r="J254" s="17" t="n">
        <f aca="false">COUNTIFS(Pedidos!$B$2:$B$7000,A254,Pedidos!$C$2:$C$7000,"&gt;="&amp;(Parámetros!$B$4-180),Pedidos!$C$2:$C$7000,"&lt;"&amp;Parámetros!$B$4)</f>
        <v>1</v>
      </c>
      <c r="K254" s="18" t="str">
        <f aca="false">IF(H254&lt;2,"",(G254-F254)/(H254-1))</f>
        <v/>
      </c>
      <c r="L254" s="19" t="str">
        <f aca="false">IF(OR(K254="",K254=0),"",I254/K254)</f>
        <v/>
      </c>
      <c r="M254" s="20" t="n">
        <f aca="false">SUMIFS(Pedidos!$D$2:$D$7000,Pedidos!$B$2:$B$7000,A254,Pedidos!$C$2:$C$7000,"&gt;="&amp;(Parámetros!$B$4-365),Pedidos!$C$2:$C$7000,"&lt;"&amp;Parámetros!$B$4)</f>
        <v>30.03</v>
      </c>
      <c r="N254" s="7" t="str">
        <f aca="false">IF(H254=0,"Sin compras",IF(H254=1,"Una sola compra",IF(I254&gt;Parámetros!$B$5,"Perdido","Activo")))</f>
        <v>Una sola compra</v>
      </c>
      <c r="O254" s="21" t="str">
        <f aca="false">IF(N254&lt;&gt;"Activo","",1/(1+EXP(-(Parámetros!$B$10+Parámetros!$B$11*I254+Parámetros!$B$12*J254))))</f>
        <v/>
      </c>
      <c r="P254" s="7" t="str">
        <f aca="false">IF(O254="","",IF(O254&gt;=Parámetros!$B$7,"Alto",IF(O254&gt;=Parámetros!$B$8,"Medio","Bajo")))</f>
        <v/>
      </c>
      <c r="Q254" s="7" t="str">
        <f aca="false">IF(AND(N254="Activo",L254&lt;&gt;""),IF(L254&gt;Parámetros!$B$6,"Se está retrasando",""),"")</f>
        <v/>
      </c>
    </row>
    <row r="255" customFormat="false" ht="15" hidden="false" customHeight="false" outlineLevel="0" collapsed="false">
      <c r="A255" s="13" t="s">
        <v>3726</v>
      </c>
      <c r="B255" s="13" t="s">
        <v>8995</v>
      </c>
      <c r="C255" s="13" t="s">
        <v>8982</v>
      </c>
      <c r="D255" s="13" t="s">
        <v>8997</v>
      </c>
      <c r="E255" s="13" t="s">
        <v>8988</v>
      </c>
      <c r="F255" s="16" t="n">
        <f aca="false">_xlfn.MINIFS(Pedidos!$C$2:$C$7000,Pedidos!$B$2:$B$7000,A255,Pedidos!$C$2:$C$7000,"&lt;"&amp;Parámetros!$B$4)</f>
        <v>45884</v>
      </c>
      <c r="G255" s="16" t="n">
        <f aca="false">_xlfn.MAXIFS(Pedidos!$C$2:$C$7000,Pedidos!$B$2:$B$7000,A255,Pedidos!$C$2:$C$7000,"&lt;"&amp;Parámetros!$B$4)</f>
        <v>46025</v>
      </c>
      <c r="H255" s="17" t="n">
        <f aca="false">COUNTIFS(Pedidos!$B$2:$B$7000,A255,Pedidos!$C$2:$C$7000,"&lt;"&amp;Parámetros!$B$4)</f>
        <v>4</v>
      </c>
      <c r="I255" s="7" t="n">
        <f aca="false">IF(H255=0,"",Parámetros!$B$4-G255)</f>
        <v>271</v>
      </c>
      <c r="J255" s="17" t="n">
        <f aca="false">COUNTIFS(Pedidos!$B$2:$B$7000,A255,Pedidos!$C$2:$C$7000,"&gt;="&amp;(Parámetros!$B$4-180),Pedidos!$C$2:$C$7000,"&lt;"&amp;Parámetros!$B$4)</f>
        <v>0</v>
      </c>
      <c r="K255" s="18" t="n">
        <f aca="false">IF(H255&lt;2,"",(G255-F255)/(H255-1))</f>
        <v>47</v>
      </c>
      <c r="L255" s="19" t="n">
        <f aca="false">IF(OR(K255="",K255=0),"",I255/K255)</f>
        <v>5.76595744680851</v>
      </c>
      <c r="M255" s="20" t="n">
        <f aca="false">SUMIFS(Pedidos!$D$2:$D$7000,Pedidos!$B$2:$B$7000,A255,Pedidos!$C$2:$C$7000,"&gt;="&amp;(Parámetros!$B$4-365),Pedidos!$C$2:$C$7000,"&lt;"&amp;Parámetros!$B$4)</f>
        <v>54.39</v>
      </c>
      <c r="N255" s="7" t="str">
        <f aca="false">IF(H255=0,"Sin compras",IF(H255=1,"Una sola compra",IF(I255&gt;Parámetros!$B$5,"Perdido","Activo")))</f>
        <v>Perdido</v>
      </c>
      <c r="O255" s="21" t="str">
        <f aca="false">IF(N255&lt;&gt;"Activo","",1/(1+EXP(-(Parámetros!$B$10+Parámetros!$B$11*I255+Parámetros!$B$12*J255))))</f>
        <v/>
      </c>
      <c r="P255" s="7" t="str">
        <f aca="false">IF(O255="","",IF(O255&gt;=Parámetros!$B$7,"Alto",IF(O255&gt;=Parámetros!$B$8,"Medio","Bajo")))</f>
        <v/>
      </c>
      <c r="Q255" s="7" t="str">
        <f aca="false">IF(AND(N255="Activo",L255&lt;&gt;""),IF(L255&gt;Parámetros!$B$6,"Se está retrasando",""),"")</f>
        <v/>
      </c>
    </row>
    <row r="256" customFormat="false" ht="15" hidden="false" customHeight="false" outlineLevel="0" collapsed="false">
      <c r="A256" s="13" t="s">
        <v>6140</v>
      </c>
      <c r="B256" s="13" t="s">
        <v>9001</v>
      </c>
      <c r="C256" s="13" t="s">
        <v>8982</v>
      </c>
      <c r="D256" s="13" t="s">
        <v>8987</v>
      </c>
      <c r="E256" s="13" t="s">
        <v>8984</v>
      </c>
      <c r="F256" s="16" t="n">
        <f aca="false">_xlfn.MINIFS(Pedidos!$C$2:$C$7000,Pedidos!$B$2:$B$7000,A256,Pedidos!$C$2:$C$7000,"&lt;"&amp;Parámetros!$B$4)</f>
        <v>46066</v>
      </c>
      <c r="G256" s="16" t="n">
        <f aca="false">_xlfn.MAXIFS(Pedidos!$C$2:$C$7000,Pedidos!$B$2:$B$7000,A256,Pedidos!$C$2:$C$7000,"&lt;"&amp;Parámetros!$B$4)</f>
        <v>46267</v>
      </c>
      <c r="H256" s="17" t="n">
        <f aca="false">COUNTIFS(Pedidos!$B$2:$B$7000,A256,Pedidos!$C$2:$C$7000,"&lt;"&amp;Parámetros!$B$4)</f>
        <v>2</v>
      </c>
      <c r="I256" s="7" t="n">
        <f aca="false">IF(H256=0,"",Parámetros!$B$4-G256)</f>
        <v>29</v>
      </c>
      <c r="J256" s="17" t="n">
        <f aca="false">COUNTIFS(Pedidos!$B$2:$B$7000,A256,Pedidos!$C$2:$C$7000,"&gt;="&amp;(Parámetros!$B$4-180),Pedidos!$C$2:$C$7000,"&lt;"&amp;Parámetros!$B$4)</f>
        <v>1</v>
      </c>
      <c r="K256" s="18" t="n">
        <f aca="false">IF(H256&lt;2,"",(G256-F256)/(H256-1))</f>
        <v>201</v>
      </c>
      <c r="L256" s="19" t="n">
        <f aca="false">IF(OR(K256="",K256=0),"",I256/K256)</f>
        <v>0.144278606965174</v>
      </c>
      <c r="M256" s="20" t="n">
        <f aca="false">SUMIFS(Pedidos!$D$2:$D$7000,Pedidos!$B$2:$B$7000,A256,Pedidos!$C$2:$C$7000,"&gt;="&amp;(Parámetros!$B$4-365),Pedidos!$C$2:$C$7000,"&lt;"&amp;Parámetros!$B$4)</f>
        <v>80.72</v>
      </c>
      <c r="N256" s="7" t="str">
        <f aca="false">IF(H256=0,"Sin compras",IF(H256=1,"Una sola compra",IF(I256&gt;Parámetros!$B$5,"Perdido","Activo")))</f>
        <v>Activo</v>
      </c>
      <c r="O256" s="21" t="n">
        <f aca="false">IF(N256&lt;&gt;"Activo","",1/(1+EXP(-(Parámetros!$B$10+Parámetros!$B$11*I256+Parámetros!$B$12*J256))))</f>
        <v>0.553024865574225</v>
      </c>
      <c r="P256" s="7" t="str">
        <f aca="false">IF(O256="","",IF(O256&gt;=Parámetros!$B$7,"Alto",IF(O256&gt;=Parámetros!$B$8,"Medio","Bajo")))</f>
        <v>Medio</v>
      </c>
      <c r="Q256" s="7" t="str">
        <f aca="false">IF(AND(N256="Activo",L256&lt;&gt;""),IF(L256&gt;Parámetros!$B$6,"Se está retrasando",""),"")</f>
        <v/>
      </c>
    </row>
    <row r="257" customFormat="false" ht="15" hidden="false" customHeight="false" outlineLevel="0" collapsed="false">
      <c r="A257" s="13" t="s">
        <v>1207</v>
      </c>
      <c r="B257" s="13" t="s">
        <v>9000</v>
      </c>
      <c r="C257" s="13" t="s">
        <v>8982</v>
      </c>
      <c r="D257" s="13" t="s">
        <v>8994</v>
      </c>
      <c r="E257" s="13" t="s">
        <v>8988</v>
      </c>
      <c r="F257" s="16" t="n">
        <f aca="false">_xlfn.MINIFS(Pedidos!$C$2:$C$7000,Pedidos!$B$2:$B$7000,A257,Pedidos!$C$2:$C$7000,"&lt;"&amp;Parámetros!$B$4)</f>
        <v>45693</v>
      </c>
      <c r="G257" s="16" t="n">
        <f aca="false">_xlfn.MAXIFS(Pedidos!$C$2:$C$7000,Pedidos!$B$2:$B$7000,A257,Pedidos!$C$2:$C$7000,"&lt;"&amp;Parámetros!$B$4)</f>
        <v>45930</v>
      </c>
      <c r="H257" s="17" t="n">
        <f aca="false">COUNTIFS(Pedidos!$B$2:$B$7000,A257,Pedidos!$C$2:$C$7000,"&lt;"&amp;Parámetros!$B$4)</f>
        <v>2</v>
      </c>
      <c r="I257" s="7" t="n">
        <f aca="false">IF(H257=0,"",Parámetros!$B$4-G257)</f>
        <v>366</v>
      </c>
      <c r="J257" s="17" t="n">
        <f aca="false">COUNTIFS(Pedidos!$B$2:$B$7000,A257,Pedidos!$C$2:$C$7000,"&gt;="&amp;(Parámetros!$B$4-180),Pedidos!$C$2:$C$7000,"&lt;"&amp;Parámetros!$B$4)</f>
        <v>0</v>
      </c>
      <c r="K257" s="18" t="n">
        <f aca="false">IF(H257&lt;2,"",(G257-F257)/(H257-1))</f>
        <v>237</v>
      </c>
      <c r="L257" s="19" t="n">
        <f aca="false">IF(OR(K257="",K257=0),"",I257/K257)</f>
        <v>1.54430379746835</v>
      </c>
      <c r="M257" s="20" t="n">
        <f aca="false">SUMIFS(Pedidos!$D$2:$D$7000,Pedidos!$B$2:$B$7000,A257,Pedidos!$C$2:$C$7000,"&gt;="&amp;(Parámetros!$B$4-365),Pedidos!$C$2:$C$7000,"&lt;"&amp;Parámetros!$B$4)</f>
        <v>0</v>
      </c>
      <c r="N257" s="7" t="str">
        <f aca="false">IF(H257=0,"Sin compras",IF(H257=1,"Una sola compra",IF(I257&gt;Parámetros!$B$5,"Perdido","Activo")))</f>
        <v>Perdido</v>
      </c>
      <c r="O257" s="21" t="str">
        <f aca="false">IF(N257&lt;&gt;"Activo","",1/(1+EXP(-(Parámetros!$B$10+Parámetros!$B$11*I257+Parámetros!$B$12*J257))))</f>
        <v/>
      </c>
      <c r="P257" s="7" t="str">
        <f aca="false">IF(O257="","",IF(O257&gt;=Parámetros!$B$7,"Alto",IF(O257&gt;=Parámetros!$B$8,"Medio","Bajo")))</f>
        <v/>
      </c>
      <c r="Q257" s="7" t="str">
        <f aca="false">IF(AND(N257="Activo",L257&lt;&gt;""),IF(L257&gt;Parámetros!$B$6,"Se está retrasando",""),"")</f>
        <v/>
      </c>
    </row>
    <row r="258" customFormat="false" ht="15" hidden="false" customHeight="false" outlineLevel="0" collapsed="false">
      <c r="A258" s="13" t="s">
        <v>4012</v>
      </c>
      <c r="B258" s="13" t="s">
        <v>9003</v>
      </c>
      <c r="C258" s="13" t="s">
        <v>8993</v>
      </c>
      <c r="D258" s="13" t="s">
        <v>8994</v>
      </c>
      <c r="E258" s="13" t="s">
        <v>8988</v>
      </c>
      <c r="F258" s="16" t="n">
        <f aca="false">_xlfn.MINIFS(Pedidos!$C$2:$C$7000,Pedidos!$B$2:$B$7000,A258,Pedidos!$C$2:$C$7000,"&lt;"&amp;Parámetros!$B$4)</f>
        <v>45905</v>
      </c>
      <c r="G258" s="16" t="n">
        <f aca="false">_xlfn.MAXIFS(Pedidos!$C$2:$C$7000,Pedidos!$B$2:$B$7000,A258,Pedidos!$C$2:$C$7000,"&lt;"&amp;Parámetros!$B$4)</f>
        <v>45905</v>
      </c>
      <c r="H258" s="17" t="n">
        <f aca="false">COUNTIFS(Pedidos!$B$2:$B$7000,A258,Pedidos!$C$2:$C$7000,"&lt;"&amp;Parámetros!$B$4)</f>
        <v>1</v>
      </c>
      <c r="I258" s="7" t="n">
        <f aca="false">IF(H258=0,"",Parámetros!$B$4-G258)</f>
        <v>391</v>
      </c>
      <c r="J258" s="17" t="n">
        <f aca="false">COUNTIFS(Pedidos!$B$2:$B$7000,A258,Pedidos!$C$2:$C$7000,"&gt;="&amp;(Parámetros!$B$4-180),Pedidos!$C$2:$C$7000,"&lt;"&amp;Parámetros!$B$4)</f>
        <v>0</v>
      </c>
      <c r="K258" s="18" t="str">
        <f aca="false">IF(H258&lt;2,"",(G258-F258)/(H258-1))</f>
        <v/>
      </c>
      <c r="L258" s="19" t="str">
        <f aca="false">IF(OR(K258="",K258=0),"",I258/K258)</f>
        <v/>
      </c>
      <c r="M258" s="20" t="n">
        <f aca="false">SUMIFS(Pedidos!$D$2:$D$7000,Pedidos!$B$2:$B$7000,A258,Pedidos!$C$2:$C$7000,"&gt;="&amp;(Parámetros!$B$4-365),Pedidos!$C$2:$C$7000,"&lt;"&amp;Parámetros!$B$4)</f>
        <v>0</v>
      </c>
      <c r="N258" s="7" t="str">
        <f aca="false">IF(H258=0,"Sin compras",IF(H258=1,"Una sola compra",IF(I258&gt;Parámetros!$B$5,"Perdido","Activo")))</f>
        <v>Una sola compra</v>
      </c>
      <c r="O258" s="21" t="str">
        <f aca="false">IF(N258&lt;&gt;"Activo","",1/(1+EXP(-(Parámetros!$B$10+Parámetros!$B$11*I258+Parámetros!$B$12*J258))))</f>
        <v/>
      </c>
      <c r="P258" s="7" t="str">
        <f aca="false">IF(O258="","",IF(O258&gt;=Parámetros!$B$7,"Alto",IF(O258&gt;=Parámetros!$B$8,"Medio","Bajo")))</f>
        <v/>
      </c>
      <c r="Q258" s="7" t="str">
        <f aca="false">IF(AND(N258="Activo",L258&lt;&gt;""),IF(L258&gt;Parámetros!$B$6,"Se está retrasando",""),"")</f>
        <v/>
      </c>
    </row>
    <row r="259" customFormat="false" ht="15" hidden="false" customHeight="false" outlineLevel="0" collapsed="false">
      <c r="A259" s="13" t="s">
        <v>4267</v>
      </c>
      <c r="B259" s="13" t="s">
        <v>8996</v>
      </c>
      <c r="C259" s="13" t="s">
        <v>8986</v>
      </c>
      <c r="D259" s="13" t="s">
        <v>8999</v>
      </c>
      <c r="E259" s="13" t="s">
        <v>8988</v>
      </c>
      <c r="F259" s="16" t="n">
        <f aca="false">_xlfn.MINIFS(Pedidos!$C$2:$C$7000,Pedidos!$B$2:$B$7000,A259,Pedidos!$C$2:$C$7000,"&lt;"&amp;Parámetros!$B$4)</f>
        <v>45926</v>
      </c>
      <c r="G259" s="16" t="n">
        <f aca="false">_xlfn.MAXIFS(Pedidos!$C$2:$C$7000,Pedidos!$B$2:$B$7000,A259,Pedidos!$C$2:$C$7000,"&lt;"&amp;Parámetros!$B$4)</f>
        <v>46285</v>
      </c>
      <c r="H259" s="17" t="n">
        <f aca="false">COUNTIFS(Pedidos!$B$2:$B$7000,A259,Pedidos!$C$2:$C$7000,"&lt;"&amp;Parámetros!$B$4)</f>
        <v>17</v>
      </c>
      <c r="I259" s="7" t="n">
        <f aca="false">IF(H259=0,"",Parámetros!$B$4-G259)</f>
        <v>11</v>
      </c>
      <c r="J259" s="17" t="n">
        <f aca="false">COUNTIFS(Pedidos!$B$2:$B$7000,A259,Pedidos!$C$2:$C$7000,"&gt;="&amp;(Parámetros!$B$4-180),Pedidos!$C$2:$C$7000,"&lt;"&amp;Parámetros!$B$4)</f>
        <v>7</v>
      </c>
      <c r="K259" s="18" t="n">
        <f aca="false">IF(H259&lt;2,"",(G259-F259)/(H259-1))</f>
        <v>22.4375</v>
      </c>
      <c r="L259" s="19" t="n">
        <f aca="false">IF(OR(K259="",K259=0),"",I259/K259)</f>
        <v>0.49025069637883</v>
      </c>
      <c r="M259" s="20" t="n">
        <f aca="false">SUMIFS(Pedidos!$D$2:$D$7000,Pedidos!$B$2:$B$7000,A259,Pedidos!$C$2:$C$7000,"&gt;="&amp;(Parámetros!$B$4-365),Pedidos!$C$2:$C$7000,"&lt;"&amp;Parámetros!$B$4)</f>
        <v>721.81</v>
      </c>
      <c r="N259" s="7" t="str">
        <f aca="false">IF(H259=0,"Sin compras",IF(H259=1,"Una sola compra",IF(I259&gt;Parámetros!$B$5,"Perdido","Activo")))</f>
        <v>Activo</v>
      </c>
      <c r="O259" s="21" t="n">
        <f aca="false">IF(N259&lt;&gt;"Activo","",1/(1+EXP(-(Parámetros!$B$10+Parámetros!$B$11*I259+Parámetros!$B$12*J259))))</f>
        <v>0.00443713222930884</v>
      </c>
      <c r="P259" s="7" t="str">
        <f aca="false">IF(O259="","",IF(O259&gt;=Parámetros!$B$7,"Alto",IF(O259&gt;=Parámetros!$B$8,"Medio","Bajo")))</f>
        <v>Bajo</v>
      </c>
      <c r="Q259" s="7" t="str">
        <f aca="false">IF(AND(N259="Activo",L259&lt;&gt;""),IF(L259&gt;Parámetros!$B$6,"Se está retrasando",""),"")</f>
        <v/>
      </c>
    </row>
    <row r="260" customFormat="false" ht="15" hidden="false" customHeight="false" outlineLevel="0" collapsed="false">
      <c r="A260" s="13" t="s">
        <v>2501</v>
      </c>
      <c r="B260" s="13" t="s">
        <v>9010</v>
      </c>
      <c r="C260" s="13" t="s">
        <v>8990</v>
      </c>
      <c r="D260" s="13" t="s">
        <v>8999</v>
      </c>
      <c r="E260" s="13" t="s">
        <v>8988</v>
      </c>
      <c r="F260" s="16" t="n">
        <f aca="false">_xlfn.MINIFS(Pedidos!$C$2:$C$7000,Pedidos!$B$2:$B$7000,A260,Pedidos!$C$2:$C$7000,"&lt;"&amp;Parámetros!$B$4)</f>
        <v>45793</v>
      </c>
      <c r="G260" s="16" t="n">
        <f aca="false">_xlfn.MAXIFS(Pedidos!$C$2:$C$7000,Pedidos!$B$2:$B$7000,A260,Pedidos!$C$2:$C$7000,"&lt;"&amp;Parámetros!$B$4)</f>
        <v>46279</v>
      </c>
      <c r="H260" s="17" t="n">
        <f aca="false">COUNTIFS(Pedidos!$B$2:$B$7000,A260,Pedidos!$C$2:$C$7000,"&lt;"&amp;Parámetros!$B$4)</f>
        <v>16</v>
      </c>
      <c r="I260" s="7" t="n">
        <f aca="false">IF(H260=0,"",Parámetros!$B$4-G260)</f>
        <v>17</v>
      </c>
      <c r="J260" s="17" t="n">
        <f aca="false">COUNTIFS(Pedidos!$B$2:$B$7000,A260,Pedidos!$C$2:$C$7000,"&gt;="&amp;(Parámetros!$B$4-180),Pedidos!$C$2:$C$7000,"&lt;"&amp;Parámetros!$B$4)</f>
        <v>6</v>
      </c>
      <c r="K260" s="18" t="n">
        <f aca="false">IF(H260&lt;2,"",(G260-F260)/(H260-1))</f>
        <v>32.4</v>
      </c>
      <c r="L260" s="19" t="n">
        <f aca="false">IF(OR(K260="",K260=0),"",I260/K260)</f>
        <v>0.524691358024691</v>
      </c>
      <c r="M260" s="20" t="n">
        <f aca="false">SUMIFS(Pedidos!$D$2:$D$7000,Pedidos!$B$2:$B$7000,A260,Pedidos!$C$2:$C$7000,"&gt;="&amp;(Parámetros!$B$4-365),Pedidos!$C$2:$C$7000,"&lt;"&amp;Parámetros!$B$4)</f>
        <v>421.28</v>
      </c>
      <c r="N260" s="7" t="str">
        <f aca="false">IF(H260=0,"Sin compras",IF(H260=1,"Una sola compra",IF(I260&gt;Parámetros!$B$5,"Perdido","Activo")))</f>
        <v>Activo</v>
      </c>
      <c r="O260" s="21" t="n">
        <f aca="false">IF(N260&lt;&gt;"Activo","",1/(1+EXP(-(Parámetros!$B$10+Parámetros!$B$11*I260+Parámetros!$B$12*J260))))</f>
        <v>0.011837204053033</v>
      </c>
      <c r="P260" s="7" t="str">
        <f aca="false">IF(O260="","",IF(O260&gt;=Parámetros!$B$7,"Alto",IF(O260&gt;=Parámetros!$B$8,"Medio","Bajo")))</f>
        <v>Bajo</v>
      </c>
      <c r="Q260" s="7" t="str">
        <f aca="false">IF(AND(N260="Activo",L260&lt;&gt;""),IF(L260&gt;Parámetros!$B$6,"Se está retrasando",""),"")</f>
        <v/>
      </c>
    </row>
    <row r="261" customFormat="false" ht="15" hidden="false" customHeight="false" outlineLevel="0" collapsed="false">
      <c r="A261" s="13" t="s">
        <v>7055</v>
      </c>
      <c r="B261" s="13" t="s">
        <v>8992</v>
      </c>
      <c r="C261" s="13" t="s">
        <v>8993</v>
      </c>
      <c r="D261" s="13" t="s">
        <v>8991</v>
      </c>
      <c r="E261" s="13" t="s">
        <v>8988</v>
      </c>
      <c r="F261" s="16" t="n">
        <f aca="false">_xlfn.MINIFS(Pedidos!$C$2:$C$7000,Pedidos!$B$2:$B$7000,A261,Pedidos!$C$2:$C$7000,"&lt;"&amp;Parámetros!$B$4)</f>
        <v>46139</v>
      </c>
      <c r="G261" s="16" t="n">
        <f aca="false">_xlfn.MAXIFS(Pedidos!$C$2:$C$7000,Pedidos!$B$2:$B$7000,A261,Pedidos!$C$2:$C$7000,"&lt;"&amp;Parámetros!$B$4)</f>
        <v>46139</v>
      </c>
      <c r="H261" s="17" t="n">
        <f aca="false">COUNTIFS(Pedidos!$B$2:$B$7000,A261,Pedidos!$C$2:$C$7000,"&lt;"&amp;Parámetros!$B$4)</f>
        <v>1</v>
      </c>
      <c r="I261" s="7" t="n">
        <f aca="false">IF(H261=0,"",Parámetros!$B$4-G261)</f>
        <v>157</v>
      </c>
      <c r="J261" s="17" t="n">
        <f aca="false">COUNTIFS(Pedidos!$B$2:$B$7000,A261,Pedidos!$C$2:$C$7000,"&gt;="&amp;(Parámetros!$B$4-180),Pedidos!$C$2:$C$7000,"&lt;"&amp;Parámetros!$B$4)</f>
        <v>1</v>
      </c>
      <c r="K261" s="18" t="str">
        <f aca="false">IF(H261&lt;2,"",(G261-F261)/(H261-1))</f>
        <v/>
      </c>
      <c r="L261" s="19" t="str">
        <f aca="false">IF(OR(K261="",K261=0),"",I261/K261)</f>
        <v/>
      </c>
      <c r="M261" s="20" t="n">
        <f aca="false">SUMIFS(Pedidos!$D$2:$D$7000,Pedidos!$B$2:$B$7000,A261,Pedidos!$C$2:$C$7000,"&gt;="&amp;(Parámetros!$B$4-365),Pedidos!$C$2:$C$7000,"&lt;"&amp;Parámetros!$B$4)</f>
        <v>15.69</v>
      </c>
      <c r="N261" s="7" t="str">
        <f aca="false">IF(H261=0,"Sin compras",IF(H261=1,"Una sola compra",IF(I261&gt;Parámetros!$B$5,"Perdido","Activo")))</f>
        <v>Una sola compra</v>
      </c>
      <c r="O261" s="21" t="str">
        <f aca="false">IF(N261&lt;&gt;"Activo","",1/(1+EXP(-(Parámetros!$B$10+Parámetros!$B$11*I261+Parámetros!$B$12*J261))))</f>
        <v/>
      </c>
      <c r="P261" s="7" t="str">
        <f aca="false">IF(O261="","",IF(O261&gt;=Parámetros!$B$7,"Alto",IF(O261&gt;=Parámetros!$B$8,"Medio","Bajo")))</f>
        <v/>
      </c>
      <c r="Q261" s="7" t="str">
        <f aca="false">IF(AND(N261="Activo",L261&lt;&gt;""),IF(L261&gt;Parámetros!$B$6,"Se está retrasando",""),"")</f>
        <v/>
      </c>
    </row>
    <row r="262" customFormat="false" ht="15" hidden="false" customHeight="false" outlineLevel="0" collapsed="false">
      <c r="A262" s="13" t="s">
        <v>6421</v>
      </c>
      <c r="B262" s="13" t="s">
        <v>9003</v>
      </c>
      <c r="C262" s="13" t="s">
        <v>8993</v>
      </c>
      <c r="D262" s="13" t="s">
        <v>8999</v>
      </c>
      <c r="E262" s="13" t="s">
        <v>8988</v>
      </c>
      <c r="F262" s="16" t="n">
        <f aca="false">_xlfn.MINIFS(Pedidos!$C$2:$C$7000,Pedidos!$B$2:$B$7000,A262,Pedidos!$C$2:$C$7000,"&lt;"&amp;Parámetros!$B$4)</f>
        <v>46087</v>
      </c>
      <c r="G262" s="16" t="n">
        <f aca="false">_xlfn.MAXIFS(Pedidos!$C$2:$C$7000,Pedidos!$B$2:$B$7000,A262,Pedidos!$C$2:$C$7000,"&lt;"&amp;Parámetros!$B$4)</f>
        <v>46280</v>
      </c>
      <c r="H262" s="17" t="n">
        <f aca="false">COUNTIFS(Pedidos!$B$2:$B$7000,A262,Pedidos!$C$2:$C$7000,"&lt;"&amp;Parámetros!$B$4)</f>
        <v>6</v>
      </c>
      <c r="I262" s="7" t="n">
        <f aca="false">IF(H262=0,"",Parámetros!$B$4-G262)</f>
        <v>16</v>
      </c>
      <c r="J262" s="17" t="n">
        <f aca="false">COUNTIFS(Pedidos!$B$2:$B$7000,A262,Pedidos!$C$2:$C$7000,"&gt;="&amp;(Parámetros!$B$4-180),Pedidos!$C$2:$C$7000,"&lt;"&amp;Parámetros!$B$4)</f>
        <v>4</v>
      </c>
      <c r="K262" s="18" t="n">
        <f aca="false">IF(H262&lt;2,"",(G262-F262)/(H262-1))</f>
        <v>38.6</v>
      </c>
      <c r="L262" s="19" t="n">
        <f aca="false">IF(OR(K262="",K262=0),"",I262/K262)</f>
        <v>0.414507772020725</v>
      </c>
      <c r="M262" s="20" t="n">
        <f aca="false">SUMIFS(Pedidos!$D$2:$D$7000,Pedidos!$B$2:$B$7000,A262,Pedidos!$C$2:$C$7000,"&gt;="&amp;(Parámetros!$B$4-365),Pedidos!$C$2:$C$7000,"&lt;"&amp;Parámetros!$B$4)</f>
        <v>288.08</v>
      </c>
      <c r="N262" s="7" t="str">
        <f aca="false">IF(H262=0,"Sin compras",IF(H262=1,"Una sola compra",IF(I262&gt;Parámetros!$B$5,"Perdido","Activo")))</f>
        <v>Activo</v>
      </c>
      <c r="O262" s="21" t="n">
        <f aca="false">IF(N262&lt;&gt;"Activo","",1/(1+EXP(-(Parámetros!$B$10+Parámetros!$B$11*I262+Parámetros!$B$12*J262))))</f>
        <v>0.064876084035566</v>
      </c>
      <c r="P262" s="7" t="str">
        <f aca="false">IF(O262="","",IF(O262&gt;=Parámetros!$B$7,"Alto",IF(O262&gt;=Parámetros!$B$8,"Medio","Bajo")))</f>
        <v>Bajo</v>
      </c>
      <c r="Q262" s="7" t="str">
        <f aca="false">IF(AND(N262="Activo",L262&lt;&gt;""),IF(L262&gt;Parámetros!$B$6,"Se está retrasando",""),"")</f>
        <v/>
      </c>
    </row>
    <row r="263" customFormat="false" ht="15" hidden="false" customHeight="false" outlineLevel="0" collapsed="false">
      <c r="A263" s="13" t="s">
        <v>434</v>
      </c>
      <c r="B263" s="13" t="s">
        <v>8981</v>
      </c>
      <c r="C263" s="13" t="s">
        <v>8990</v>
      </c>
      <c r="D263" s="13" t="s">
        <v>8994</v>
      </c>
      <c r="E263" s="13" t="s">
        <v>8988</v>
      </c>
      <c r="F263" s="16" t="n">
        <f aca="false">_xlfn.MINIFS(Pedidos!$C$2:$C$7000,Pedidos!$B$2:$B$7000,A263,Pedidos!$C$2:$C$7000,"&lt;"&amp;Parámetros!$B$4)</f>
        <v>45618</v>
      </c>
      <c r="G263" s="16" t="n">
        <f aca="false">_xlfn.MAXIFS(Pedidos!$C$2:$C$7000,Pedidos!$B$2:$B$7000,A263,Pedidos!$C$2:$C$7000,"&lt;"&amp;Parámetros!$B$4)</f>
        <v>45618</v>
      </c>
      <c r="H263" s="17" t="n">
        <f aca="false">COUNTIFS(Pedidos!$B$2:$B$7000,A263,Pedidos!$C$2:$C$7000,"&lt;"&amp;Parámetros!$B$4)</f>
        <v>1</v>
      </c>
      <c r="I263" s="7" t="n">
        <f aca="false">IF(H263=0,"",Parámetros!$B$4-G263)</f>
        <v>678</v>
      </c>
      <c r="J263" s="17" t="n">
        <f aca="false">COUNTIFS(Pedidos!$B$2:$B$7000,A263,Pedidos!$C$2:$C$7000,"&gt;="&amp;(Parámetros!$B$4-180),Pedidos!$C$2:$C$7000,"&lt;"&amp;Parámetros!$B$4)</f>
        <v>0</v>
      </c>
      <c r="K263" s="18" t="str">
        <f aca="false">IF(H263&lt;2,"",(G263-F263)/(H263-1))</f>
        <v/>
      </c>
      <c r="L263" s="19" t="str">
        <f aca="false">IF(OR(K263="",K263=0),"",I263/K263)</f>
        <v/>
      </c>
      <c r="M263" s="20" t="n">
        <f aca="false">SUMIFS(Pedidos!$D$2:$D$7000,Pedidos!$B$2:$B$7000,A263,Pedidos!$C$2:$C$7000,"&gt;="&amp;(Parámetros!$B$4-365),Pedidos!$C$2:$C$7000,"&lt;"&amp;Parámetros!$B$4)</f>
        <v>0</v>
      </c>
      <c r="N263" s="7" t="str">
        <f aca="false">IF(H263=0,"Sin compras",IF(H263=1,"Una sola compra",IF(I263&gt;Parámetros!$B$5,"Perdido","Activo")))</f>
        <v>Una sola compra</v>
      </c>
      <c r="O263" s="21" t="str">
        <f aca="false">IF(N263&lt;&gt;"Activo","",1/(1+EXP(-(Parámetros!$B$10+Parámetros!$B$11*I263+Parámetros!$B$12*J263))))</f>
        <v/>
      </c>
      <c r="P263" s="7" t="str">
        <f aca="false">IF(O263="","",IF(O263&gt;=Parámetros!$B$7,"Alto",IF(O263&gt;=Parámetros!$B$8,"Medio","Bajo")))</f>
        <v/>
      </c>
      <c r="Q263" s="7" t="str">
        <f aca="false">IF(AND(N263="Activo",L263&lt;&gt;""),IF(L263&gt;Parámetros!$B$6,"Se está retrasando",""),"")</f>
        <v/>
      </c>
    </row>
    <row r="264" customFormat="false" ht="15" hidden="false" customHeight="false" outlineLevel="0" collapsed="false">
      <c r="A264" s="13" t="s">
        <v>5403</v>
      </c>
      <c r="B264" s="13" t="s">
        <v>8995</v>
      </c>
      <c r="C264" s="13" t="s">
        <v>8993</v>
      </c>
      <c r="D264" s="13" t="s">
        <v>8983</v>
      </c>
      <c r="E264" s="13" t="s">
        <v>8984</v>
      </c>
      <c r="F264" s="16" t="n">
        <f aca="false">_xlfn.MINIFS(Pedidos!$C$2:$C$7000,Pedidos!$B$2:$B$7000,A264,Pedidos!$C$2:$C$7000,"&lt;"&amp;Parámetros!$B$4)</f>
        <v>46009</v>
      </c>
      <c r="G264" s="16" t="n">
        <f aca="false">_xlfn.MAXIFS(Pedidos!$C$2:$C$7000,Pedidos!$B$2:$B$7000,A264,Pedidos!$C$2:$C$7000,"&lt;"&amp;Parámetros!$B$4)</f>
        <v>46009</v>
      </c>
      <c r="H264" s="17" t="n">
        <f aca="false">COUNTIFS(Pedidos!$B$2:$B$7000,A264,Pedidos!$C$2:$C$7000,"&lt;"&amp;Parámetros!$B$4)</f>
        <v>1</v>
      </c>
      <c r="I264" s="7" t="n">
        <f aca="false">IF(H264=0,"",Parámetros!$B$4-G264)</f>
        <v>287</v>
      </c>
      <c r="J264" s="17" t="n">
        <f aca="false">COUNTIFS(Pedidos!$B$2:$B$7000,A264,Pedidos!$C$2:$C$7000,"&gt;="&amp;(Parámetros!$B$4-180),Pedidos!$C$2:$C$7000,"&lt;"&amp;Parámetros!$B$4)</f>
        <v>0</v>
      </c>
      <c r="K264" s="18" t="str">
        <f aca="false">IF(H264&lt;2,"",(G264-F264)/(H264-1))</f>
        <v/>
      </c>
      <c r="L264" s="19" t="str">
        <f aca="false">IF(OR(K264="",K264=0),"",I264/K264)</f>
        <v/>
      </c>
      <c r="M264" s="20" t="n">
        <f aca="false">SUMIFS(Pedidos!$D$2:$D$7000,Pedidos!$B$2:$B$7000,A264,Pedidos!$C$2:$C$7000,"&gt;="&amp;(Parámetros!$B$4-365),Pedidos!$C$2:$C$7000,"&lt;"&amp;Parámetros!$B$4)</f>
        <v>55.21</v>
      </c>
      <c r="N264" s="7" t="str">
        <f aca="false">IF(H264=0,"Sin compras",IF(H264=1,"Una sola compra",IF(I264&gt;Parámetros!$B$5,"Perdido","Activo")))</f>
        <v>Una sola compra</v>
      </c>
      <c r="O264" s="21" t="str">
        <f aca="false">IF(N264&lt;&gt;"Activo","",1/(1+EXP(-(Parámetros!$B$10+Parámetros!$B$11*I264+Parámetros!$B$12*J264))))</f>
        <v/>
      </c>
      <c r="P264" s="7" t="str">
        <f aca="false">IF(O264="","",IF(O264&gt;=Parámetros!$B$7,"Alto",IF(O264&gt;=Parámetros!$B$8,"Medio","Bajo")))</f>
        <v/>
      </c>
      <c r="Q264" s="7" t="str">
        <f aca="false">IF(AND(N264="Activo",L264&lt;&gt;""),IF(L264&gt;Parámetros!$B$6,"Se está retrasando",""),"")</f>
        <v/>
      </c>
    </row>
    <row r="265" customFormat="false" ht="15" hidden="false" customHeight="false" outlineLevel="0" collapsed="false">
      <c r="A265" s="13" t="s">
        <v>5771</v>
      </c>
      <c r="B265" s="13" t="s">
        <v>8995</v>
      </c>
      <c r="C265" s="13" t="s">
        <v>8993</v>
      </c>
      <c r="D265" s="13" t="s">
        <v>8987</v>
      </c>
      <c r="E265" s="13" t="s">
        <v>8988</v>
      </c>
      <c r="F265" s="16" t="n">
        <f aca="false">_xlfn.MINIFS(Pedidos!$C$2:$C$7000,Pedidos!$B$2:$B$7000,A265,Pedidos!$C$2:$C$7000,"&lt;"&amp;Parámetros!$B$4)</f>
        <v>46038</v>
      </c>
      <c r="G265" s="16" t="n">
        <f aca="false">_xlfn.MAXIFS(Pedidos!$C$2:$C$7000,Pedidos!$B$2:$B$7000,A265,Pedidos!$C$2:$C$7000,"&lt;"&amp;Parámetros!$B$4)</f>
        <v>46261</v>
      </c>
      <c r="H265" s="17" t="n">
        <f aca="false">COUNTIFS(Pedidos!$B$2:$B$7000,A265,Pedidos!$C$2:$C$7000,"&lt;"&amp;Parámetros!$B$4)</f>
        <v>2</v>
      </c>
      <c r="I265" s="7" t="n">
        <f aca="false">IF(H265=0,"",Parámetros!$B$4-G265)</f>
        <v>35</v>
      </c>
      <c r="J265" s="17" t="n">
        <f aca="false">COUNTIFS(Pedidos!$B$2:$B$7000,A265,Pedidos!$C$2:$C$7000,"&gt;="&amp;(Parámetros!$B$4-180),Pedidos!$C$2:$C$7000,"&lt;"&amp;Parámetros!$B$4)</f>
        <v>1</v>
      </c>
      <c r="K265" s="18" t="n">
        <f aca="false">IF(H265&lt;2,"",(G265-F265)/(H265-1))</f>
        <v>223</v>
      </c>
      <c r="L265" s="19" t="n">
        <f aca="false">IF(OR(K265="",K265=0),"",I265/K265)</f>
        <v>0.15695067264574</v>
      </c>
      <c r="M265" s="20" t="n">
        <f aca="false">SUMIFS(Pedidos!$D$2:$D$7000,Pedidos!$B$2:$B$7000,A265,Pedidos!$C$2:$C$7000,"&gt;="&amp;(Parámetros!$B$4-365),Pedidos!$C$2:$C$7000,"&lt;"&amp;Parámetros!$B$4)</f>
        <v>83.34</v>
      </c>
      <c r="N265" s="7" t="str">
        <f aca="false">IF(H265=0,"Sin compras",IF(H265=1,"Una sola compra",IF(I265&gt;Parámetros!$B$5,"Perdido","Activo")))</f>
        <v>Activo</v>
      </c>
      <c r="O265" s="21" t="n">
        <f aca="false">IF(N265&lt;&gt;"Activo","",1/(1+EXP(-(Parámetros!$B$10+Parámetros!$B$11*I265+Parámetros!$B$12*J265))))</f>
        <v>0.57808084273657</v>
      </c>
      <c r="P265" s="7" t="str">
        <f aca="false">IF(O265="","",IF(O265&gt;=Parámetros!$B$7,"Alto",IF(O265&gt;=Parámetros!$B$8,"Medio","Bajo")))</f>
        <v>Medio</v>
      </c>
      <c r="Q265" s="7" t="str">
        <f aca="false">IF(AND(N265="Activo",L265&lt;&gt;""),IF(L265&gt;Parámetros!$B$6,"Se está retrasando",""),"")</f>
        <v/>
      </c>
    </row>
    <row r="266" customFormat="false" ht="15" hidden="false" customHeight="false" outlineLevel="0" collapsed="false">
      <c r="A266" s="13" t="s">
        <v>8028</v>
      </c>
      <c r="B266" s="13" t="s">
        <v>8981</v>
      </c>
      <c r="C266" s="13" t="s">
        <v>8993</v>
      </c>
      <c r="D266" s="13" t="s">
        <v>8991</v>
      </c>
      <c r="E266" s="13" t="s">
        <v>8984</v>
      </c>
      <c r="F266" s="16" t="n">
        <f aca="false">_xlfn.MINIFS(Pedidos!$C$2:$C$7000,Pedidos!$B$2:$B$7000,A266,Pedidos!$C$2:$C$7000,"&lt;"&amp;Parámetros!$B$4)</f>
        <v>46219</v>
      </c>
      <c r="G266" s="16" t="n">
        <f aca="false">_xlfn.MAXIFS(Pedidos!$C$2:$C$7000,Pedidos!$B$2:$B$7000,A266,Pedidos!$C$2:$C$7000,"&lt;"&amp;Parámetros!$B$4)</f>
        <v>46219</v>
      </c>
      <c r="H266" s="17" t="n">
        <f aca="false">COUNTIFS(Pedidos!$B$2:$B$7000,A266,Pedidos!$C$2:$C$7000,"&lt;"&amp;Parámetros!$B$4)</f>
        <v>1</v>
      </c>
      <c r="I266" s="7" t="n">
        <f aca="false">IF(H266=0,"",Parámetros!$B$4-G266)</f>
        <v>77</v>
      </c>
      <c r="J266" s="17" t="n">
        <f aca="false">COUNTIFS(Pedidos!$B$2:$B$7000,A266,Pedidos!$C$2:$C$7000,"&gt;="&amp;(Parámetros!$B$4-180),Pedidos!$C$2:$C$7000,"&lt;"&amp;Parámetros!$B$4)</f>
        <v>1</v>
      </c>
      <c r="K266" s="18" t="str">
        <f aca="false">IF(H266&lt;2,"",(G266-F266)/(H266-1))</f>
        <v/>
      </c>
      <c r="L266" s="19" t="str">
        <f aca="false">IF(OR(K266="",K266=0),"",I266/K266)</f>
        <v/>
      </c>
      <c r="M266" s="20" t="n">
        <f aca="false">SUMIFS(Pedidos!$D$2:$D$7000,Pedidos!$B$2:$B$7000,A266,Pedidos!$C$2:$C$7000,"&gt;="&amp;(Parámetros!$B$4-365),Pedidos!$C$2:$C$7000,"&lt;"&amp;Parámetros!$B$4)</f>
        <v>32.54</v>
      </c>
      <c r="N266" s="7" t="str">
        <f aca="false">IF(H266=0,"Sin compras",IF(H266=1,"Una sola compra",IF(I266&gt;Parámetros!$B$5,"Perdido","Activo")))</f>
        <v>Una sola compra</v>
      </c>
      <c r="O266" s="21" t="str">
        <f aca="false">IF(N266&lt;&gt;"Activo","",1/(1+EXP(-(Parámetros!$B$10+Parámetros!$B$11*I266+Parámetros!$B$12*J266))))</f>
        <v/>
      </c>
      <c r="P266" s="7" t="str">
        <f aca="false">IF(O266="","",IF(O266&gt;=Parámetros!$B$7,"Alto",IF(O266&gt;=Parámetros!$B$8,"Medio","Bajo")))</f>
        <v/>
      </c>
      <c r="Q266" s="7" t="str">
        <f aca="false">IF(AND(N266="Activo",L266&lt;&gt;""),IF(L266&gt;Parámetros!$B$6,"Se está retrasando",""),"")</f>
        <v/>
      </c>
    </row>
    <row r="267" customFormat="false" ht="15" hidden="false" customHeight="false" outlineLevel="0" collapsed="false">
      <c r="A267" s="13" t="s">
        <v>5312</v>
      </c>
      <c r="B267" s="13" t="s">
        <v>8992</v>
      </c>
      <c r="C267" s="13" t="s">
        <v>8993</v>
      </c>
      <c r="D267" s="13" t="s">
        <v>8983</v>
      </c>
      <c r="E267" s="13" t="s">
        <v>8988</v>
      </c>
      <c r="F267" s="16" t="n">
        <f aca="false">_xlfn.MINIFS(Pedidos!$C$2:$C$7000,Pedidos!$B$2:$B$7000,A267,Pedidos!$C$2:$C$7000,"&lt;"&amp;Parámetros!$B$4)</f>
        <v>46003</v>
      </c>
      <c r="G267" s="16" t="n">
        <f aca="false">_xlfn.MAXIFS(Pedidos!$C$2:$C$7000,Pedidos!$B$2:$B$7000,A267,Pedidos!$C$2:$C$7000,"&lt;"&amp;Parámetros!$B$4)</f>
        <v>46003</v>
      </c>
      <c r="H267" s="17" t="n">
        <f aca="false">COUNTIFS(Pedidos!$B$2:$B$7000,A267,Pedidos!$C$2:$C$7000,"&lt;"&amp;Parámetros!$B$4)</f>
        <v>1</v>
      </c>
      <c r="I267" s="7" t="n">
        <f aca="false">IF(H267=0,"",Parámetros!$B$4-G267)</f>
        <v>293</v>
      </c>
      <c r="J267" s="17" t="n">
        <f aca="false">COUNTIFS(Pedidos!$B$2:$B$7000,A267,Pedidos!$C$2:$C$7000,"&gt;="&amp;(Parámetros!$B$4-180),Pedidos!$C$2:$C$7000,"&lt;"&amp;Parámetros!$B$4)</f>
        <v>0</v>
      </c>
      <c r="K267" s="18" t="str">
        <f aca="false">IF(H267&lt;2,"",(G267-F267)/(H267-1))</f>
        <v/>
      </c>
      <c r="L267" s="19" t="str">
        <f aca="false">IF(OR(K267="",K267=0),"",I267/K267)</f>
        <v/>
      </c>
      <c r="M267" s="20" t="n">
        <f aca="false">SUMIFS(Pedidos!$D$2:$D$7000,Pedidos!$B$2:$B$7000,A267,Pedidos!$C$2:$C$7000,"&gt;="&amp;(Parámetros!$B$4-365),Pedidos!$C$2:$C$7000,"&lt;"&amp;Parámetros!$B$4)</f>
        <v>46.86</v>
      </c>
      <c r="N267" s="7" t="str">
        <f aca="false">IF(H267=0,"Sin compras",IF(H267=1,"Una sola compra",IF(I267&gt;Parámetros!$B$5,"Perdido","Activo")))</f>
        <v>Una sola compra</v>
      </c>
      <c r="O267" s="21" t="str">
        <f aca="false">IF(N267&lt;&gt;"Activo","",1/(1+EXP(-(Parámetros!$B$10+Parámetros!$B$11*I267+Parámetros!$B$12*J267))))</f>
        <v/>
      </c>
      <c r="P267" s="7" t="str">
        <f aca="false">IF(O267="","",IF(O267&gt;=Parámetros!$B$7,"Alto",IF(O267&gt;=Parámetros!$B$8,"Medio","Bajo")))</f>
        <v/>
      </c>
      <c r="Q267" s="7" t="str">
        <f aca="false">IF(AND(N267="Activo",L267&lt;&gt;""),IF(L267&gt;Parámetros!$B$6,"Se está retrasando",""),"")</f>
        <v/>
      </c>
    </row>
    <row r="268" customFormat="false" ht="15" hidden="false" customHeight="false" outlineLevel="0" collapsed="false">
      <c r="A268" s="13" t="s">
        <v>6091</v>
      </c>
      <c r="B268" s="13" t="s">
        <v>8981</v>
      </c>
      <c r="C268" s="13" t="s">
        <v>8990</v>
      </c>
      <c r="D268" s="13" t="s">
        <v>8983</v>
      </c>
      <c r="E268" s="13" t="s">
        <v>8988</v>
      </c>
      <c r="F268" s="16" t="n">
        <f aca="false">_xlfn.MINIFS(Pedidos!$C$2:$C$7000,Pedidos!$B$2:$B$7000,A268,Pedidos!$C$2:$C$7000,"&lt;"&amp;Parámetros!$B$4)</f>
        <v>46063</v>
      </c>
      <c r="G268" s="16" t="n">
        <f aca="false">_xlfn.MAXIFS(Pedidos!$C$2:$C$7000,Pedidos!$B$2:$B$7000,A268,Pedidos!$C$2:$C$7000,"&lt;"&amp;Parámetros!$B$4)</f>
        <v>46063</v>
      </c>
      <c r="H268" s="17" t="n">
        <f aca="false">COUNTIFS(Pedidos!$B$2:$B$7000,A268,Pedidos!$C$2:$C$7000,"&lt;"&amp;Parámetros!$B$4)</f>
        <v>1</v>
      </c>
      <c r="I268" s="7" t="n">
        <f aca="false">IF(H268=0,"",Parámetros!$B$4-G268)</f>
        <v>233</v>
      </c>
      <c r="J268" s="17" t="n">
        <f aca="false">COUNTIFS(Pedidos!$B$2:$B$7000,A268,Pedidos!$C$2:$C$7000,"&gt;="&amp;(Parámetros!$B$4-180),Pedidos!$C$2:$C$7000,"&lt;"&amp;Parámetros!$B$4)</f>
        <v>0</v>
      </c>
      <c r="K268" s="18" t="str">
        <f aca="false">IF(H268&lt;2,"",(G268-F268)/(H268-1))</f>
        <v/>
      </c>
      <c r="L268" s="19" t="str">
        <f aca="false">IF(OR(K268="",K268=0),"",I268/K268)</f>
        <v/>
      </c>
      <c r="M268" s="20" t="n">
        <f aca="false">SUMIFS(Pedidos!$D$2:$D$7000,Pedidos!$B$2:$B$7000,A268,Pedidos!$C$2:$C$7000,"&gt;="&amp;(Parámetros!$B$4-365),Pedidos!$C$2:$C$7000,"&lt;"&amp;Parámetros!$B$4)</f>
        <v>31.05</v>
      </c>
      <c r="N268" s="7" t="str">
        <f aca="false">IF(H268=0,"Sin compras",IF(H268=1,"Una sola compra",IF(I268&gt;Parámetros!$B$5,"Perdido","Activo")))</f>
        <v>Una sola compra</v>
      </c>
      <c r="O268" s="21" t="str">
        <f aca="false">IF(N268&lt;&gt;"Activo","",1/(1+EXP(-(Parámetros!$B$10+Parámetros!$B$11*I268+Parámetros!$B$12*J268))))</f>
        <v/>
      </c>
      <c r="P268" s="7" t="str">
        <f aca="false">IF(O268="","",IF(O268&gt;=Parámetros!$B$7,"Alto",IF(O268&gt;=Parámetros!$B$8,"Medio","Bajo")))</f>
        <v/>
      </c>
      <c r="Q268" s="7" t="str">
        <f aca="false">IF(AND(N268="Activo",L268&lt;&gt;""),IF(L268&gt;Parámetros!$B$6,"Se está retrasando",""),"")</f>
        <v/>
      </c>
    </row>
    <row r="269" customFormat="false" ht="15" hidden="false" customHeight="false" outlineLevel="0" collapsed="false">
      <c r="A269" s="13" t="s">
        <v>5746</v>
      </c>
      <c r="B269" s="13" t="s">
        <v>8995</v>
      </c>
      <c r="C269" s="13" t="s">
        <v>8993</v>
      </c>
      <c r="D269" s="13" t="s">
        <v>8983</v>
      </c>
      <c r="E269" s="13" t="s">
        <v>8988</v>
      </c>
      <c r="F269" s="16" t="n">
        <f aca="false">_xlfn.MINIFS(Pedidos!$C$2:$C$7000,Pedidos!$B$2:$B$7000,A269,Pedidos!$C$2:$C$7000,"&lt;"&amp;Parámetros!$B$4)</f>
        <v>46036</v>
      </c>
      <c r="G269" s="16" t="n">
        <f aca="false">_xlfn.MAXIFS(Pedidos!$C$2:$C$7000,Pedidos!$B$2:$B$7000,A269,Pedidos!$C$2:$C$7000,"&lt;"&amp;Parámetros!$B$4)</f>
        <v>46036</v>
      </c>
      <c r="H269" s="17" t="n">
        <f aca="false">COUNTIFS(Pedidos!$B$2:$B$7000,A269,Pedidos!$C$2:$C$7000,"&lt;"&amp;Parámetros!$B$4)</f>
        <v>1</v>
      </c>
      <c r="I269" s="7" t="n">
        <f aca="false">IF(H269=0,"",Parámetros!$B$4-G269)</f>
        <v>260</v>
      </c>
      <c r="J269" s="17" t="n">
        <f aca="false">COUNTIFS(Pedidos!$B$2:$B$7000,A269,Pedidos!$C$2:$C$7000,"&gt;="&amp;(Parámetros!$B$4-180),Pedidos!$C$2:$C$7000,"&lt;"&amp;Parámetros!$B$4)</f>
        <v>0</v>
      </c>
      <c r="K269" s="18" t="str">
        <f aca="false">IF(H269&lt;2,"",(G269-F269)/(H269-1))</f>
        <v/>
      </c>
      <c r="L269" s="19" t="str">
        <f aca="false">IF(OR(K269="",K269=0),"",I269/K269)</f>
        <v/>
      </c>
      <c r="M269" s="20" t="n">
        <f aca="false">SUMIFS(Pedidos!$D$2:$D$7000,Pedidos!$B$2:$B$7000,A269,Pedidos!$C$2:$C$7000,"&gt;="&amp;(Parámetros!$B$4-365),Pedidos!$C$2:$C$7000,"&lt;"&amp;Parámetros!$B$4)</f>
        <v>56.11</v>
      </c>
      <c r="N269" s="7" t="str">
        <f aca="false">IF(H269=0,"Sin compras",IF(H269=1,"Una sola compra",IF(I269&gt;Parámetros!$B$5,"Perdido","Activo")))</f>
        <v>Una sola compra</v>
      </c>
      <c r="O269" s="21" t="str">
        <f aca="false">IF(N269&lt;&gt;"Activo","",1/(1+EXP(-(Parámetros!$B$10+Parámetros!$B$11*I269+Parámetros!$B$12*J269))))</f>
        <v/>
      </c>
      <c r="P269" s="7" t="str">
        <f aca="false">IF(O269="","",IF(O269&gt;=Parámetros!$B$7,"Alto",IF(O269&gt;=Parámetros!$B$8,"Medio","Bajo")))</f>
        <v/>
      </c>
      <c r="Q269" s="7" t="str">
        <f aca="false">IF(AND(N269="Activo",L269&lt;&gt;""),IF(L269&gt;Parámetros!$B$6,"Se está retrasando",""),"")</f>
        <v/>
      </c>
    </row>
    <row r="270" customFormat="false" ht="15" hidden="false" customHeight="false" outlineLevel="0" collapsed="false">
      <c r="A270" s="13" t="s">
        <v>1004</v>
      </c>
      <c r="B270" s="13" t="s">
        <v>8995</v>
      </c>
      <c r="C270" s="13" t="s">
        <v>8982</v>
      </c>
      <c r="D270" s="13" t="s">
        <v>9006</v>
      </c>
      <c r="E270" s="13" t="s">
        <v>8988</v>
      </c>
      <c r="F270" s="16" t="n">
        <f aca="false">_xlfn.MINIFS(Pedidos!$C$2:$C$7000,Pedidos!$B$2:$B$7000,A270,Pedidos!$C$2:$C$7000,"&lt;"&amp;Parámetros!$B$4)</f>
        <v>45675</v>
      </c>
      <c r="G270" s="16" t="n">
        <f aca="false">_xlfn.MAXIFS(Pedidos!$C$2:$C$7000,Pedidos!$B$2:$B$7000,A270,Pedidos!$C$2:$C$7000,"&lt;"&amp;Parámetros!$B$4)</f>
        <v>45860</v>
      </c>
      <c r="H270" s="17" t="n">
        <f aca="false">COUNTIFS(Pedidos!$B$2:$B$7000,A270,Pedidos!$C$2:$C$7000,"&lt;"&amp;Parámetros!$B$4)</f>
        <v>4</v>
      </c>
      <c r="I270" s="7" t="n">
        <f aca="false">IF(H270=0,"",Parámetros!$B$4-G270)</f>
        <v>436</v>
      </c>
      <c r="J270" s="17" t="n">
        <f aca="false">COUNTIFS(Pedidos!$B$2:$B$7000,A270,Pedidos!$C$2:$C$7000,"&gt;="&amp;(Parámetros!$B$4-180),Pedidos!$C$2:$C$7000,"&lt;"&amp;Parámetros!$B$4)</f>
        <v>0</v>
      </c>
      <c r="K270" s="18" t="n">
        <f aca="false">IF(H270&lt;2,"",(G270-F270)/(H270-1))</f>
        <v>61.6666666666667</v>
      </c>
      <c r="L270" s="19" t="n">
        <f aca="false">IF(OR(K270="",K270=0),"",I270/K270)</f>
        <v>7.07027027027027</v>
      </c>
      <c r="M270" s="20" t="n">
        <f aca="false">SUMIFS(Pedidos!$D$2:$D$7000,Pedidos!$B$2:$B$7000,A270,Pedidos!$C$2:$C$7000,"&gt;="&amp;(Parámetros!$B$4-365),Pedidos!$C$2:$C$7000,"&lt;"&amp;Parámetros!$B$4)</f>
        <v>0</v>
      </c>
      <c r="N270" s="7" t="str">
        <f aca="false">IF(H270=0,"Sin compras",IF(H270=1,"Una sola compra",IF(I270&gt;Parámetros!$B$5,"Perdido","Activo")))</f>
        <v>Perdido</v>
      </c>
      <c r="O270" s="21" t="str">
        <f aca="false">IF(N270&lt;&gt;"Activo","",1/(1+EXP(-(Parámetros!$B$10+Parámetros!$B$11*I270+Parámetros!$B$12*J270))))</f>
        <v/>
      </c>
      <c r="P270" s="7" t="str">
        <f aca="false">IF(O270="","",IF(O270&gt;=Parámetros!$B$7,"Alto",IF(O270&gt;=Parámetros!$B$8,"Medio","Bajo")))</f>
        <v/>
      </c>
      <c r="Q270" s="7" t="str">
        <f aca="false">IF(AND(N270="Activo",L270&lt;&gt;""),IF(L270&gt;Parámetros!$B$6,"Se está retrasando",""),"")</f>
        <v/>
      </c>
    </row>
    <row r="271" customFormat="false" ht="15" hidden="false" customHeight="false" outlineLevel="0" collapsed="false">
      <c r="A271" s="13" t="s">
        <v>358</v>
      </c>
      <c r="B271" s="13" t="s">
        <v>8996</v>
      </c>
      <c r="C271" s="13" t="s">
        <v>8990</v>
      </c>
      <c r="D271" s="13" t="s">
        <v>8994</v>
      </c>
      <c r="E271" s="13" t="s">
        <v>8988</v>
      </c>
      <c r="F271" s="16" t="n">
        <f aca="false">_xlfn.MINIFS(Pedidos!$C$2:$C$7000,Pedidos!$B$2:$B$7000,A271,Pedidos!$C$2:$C$7000,"&lt;"&amp;Parámetros!$B$4)</f>
        <v>45608</v>
      </c>
      <c r="G271" s="16" t="n">
        <f aca="false">_xlfn.MAXIFS(Pedidos!$C$2:$C$7000,Pedidos!$B$2:$B$7000,A271,Pedidos!$C$2:$C$7000,"&lt;"&amp;Parámetros!$B$4)</f>
        <v>45608</v>
      </c>
      <c r="H271" s="17" t="n">
        <f aca="false">COUNTIFS(Pedidos!$B$2:$B$7000,A271,Pedidos!$C$2:$C$7000,"&lt;"&amp;Parámetros!$B$4)</f>
        <v>1</v>
      </c>
      <c r="I271" s="7" t="n">
        <f aca="false">IF(H271=0,"",Parámetros!$B$4-G271)</f>
        <v>688</v>
      </c>
      <c r="J271" s="17" t="n">
        <f aca="false">COUNTIFS(Pedidos!$B$2:$B$7000,A271,Pedidos!$C$2:$C$7000,"&gt;="&amp;(Parámetros!$B$4-180),Pedidos!$C$2:$C$7000,"&lt;"&amp;Parámetros!$B$4)</f>
        <v>0</v>
      </c>
      <c r="K271" s="18" t="str">
        <f aca="false">IF(H271&lt;2,"",(G271-F271)/(H271-1))</f>
        <v/>
      </c>
      <c r="L271" s="19" t="str">
        <f aca="false">IF(OR(K271="",K271=0),"",I271/K271)</f>
        <v/>
      </c>
      <c r="M271" s="20" t="n">
        <f aca="false">SUMIFS(Pedidos!$D$2:$D$7000,Pedidos!$B$2:$B$7000,A271,Pedidos!$C$2:$C$7000,"&gt;="&amp;(Parámetros!$B$4-365),Pedidos!$C$2:$C$7000,"&lt;"&amp;Parámetros!$B$4)</f>
        <v>0</v>
      </c>
      <c r="N271" s="7" t="str">
        <f aca="false">IF(H271=0,"Sin compras",IF(H271=1,"Una sola compra",IF(I271&gt;Parámetros!$B$5,"Perdido","Activo")))</f>
        <v>Una sola compra</v>
      </c>
      <c r="O271" s="21" t="str">
        <f aca="false">IF(N271&lt;&gt;"Activo","",1/(1+EXP(-(Parámetros!$B$10+Parámetros!$B$11*I271+Parámetros!$B$12*J271))))</f>
        <v/>
      </c>
      <c r="P271" s="7" t="str">
        <f aca="false">IF(O271="","",IF(O271&gt;=Parámetros!$B$7,"Alto",IF(O271&gt;=Parámetros!$B$8,"Medio","Bajo")))</f>
        <v/>
      </c>
      <c r="Q271" s="7" t="str">
        <f aca="false">IF(AND(N271="Activo",L271&lt;&gt;""),IF(L271&gt;Parámetros!$B$6,"Se está retrasando",""),"")</f>
        <v/>
      </c>
    </row>
    <row r="272" customFormat="false" ht="15" hidden="false" customHeight="false" outlineLevel="0" collapsed="false">
      <c r="A272" s="13" t="s">
        <v>2180</v>
      </c>
      <c r="B272" s="13" t="s">
        <v>9010</v>
      </c>
      <c r="C272" s="13" t="s">
        <v>8982</v>
      </c>
      <c r="D272" s="13" t="s">
        <v>8994</v>
      </c>
      <c r="E272" s="13" t="s">
        <v>8988</v>
      </c>
      <c r="F272" s="16" t="n">
        <f aca="false">_xlfn.MINIFS(Pedidos!$C$2:$C$7000,Pedidos!$B$2:$B$7000,A272,Pedidos!$C$2:$C$7000,"&lt;"&amp;Parámetros!$B$4)</f>
        <v>45769</v>
      </c>
      <c r="G272" s="16" t="n">
        <f aca="false">_xlfn.MAXIFS(Pedidos!$C$2:$C$7000,Pedidos!$B$2:$B$7000,A272,Pedidos!$C$2:$C$7000,"&lt;"&amp;Parámetros!$B$4)</f>
        <v>45769</v>
      </c>
      <c r="H272" s="17" t="n">
        <f aca="false">COUNTIFS(Pedidos!$B$2:$B$7000,A272,Pedidos!$C$2:$C$7000,"&lt;"&amp;Parámetros!$B$4)</f>
        <v>1</v>
      </c>
      <c r="I272" s="7" t="n">
        <f aca="false">IF(H272=0,"",Parámetros!$B$4-G272)</f>
        <v>527</v>
      </c>
      <c r="J272" s="17" t="n">
        <f aca="false">COUNTIFS(Pedidos!$B$2:$B$7000,A272,Pedidos!$C$2:$C$7000,"&gt;="&amp;(Parámetros!$B$4-180),Pedidos!$C$2:$C$7000,"&lt;"&amp;Parámetros!$B$4)</f>
        <v>0</v>
      </c>
      <c r="K272" s="18" t="str">
        <f aca="false">IF(H272&lt;2,"",(G272-F272)/(H272-1))</f>
        <v/>
      </c>
      <c r="L272" s="19" t="str">
        <f aca="false">IF(OR(K272="",K272=0),"",I272/K272)</f>
        <v/>
      </c>
      <c r="M272" s="20" t="n">
        <f aca="false">SUMIFS(Pedidos!$D$2:$D$7000,Pedidos!$B$2:$B$7000,A272,Pedidos!$C$2:$C$7000,"&gt;="&amp;(Parámetros!$B$4-365),Pedidos!$C$2:$C$7000,"&lt;"&amp;Parámetros!$B$4)</f>
        <v>0</v>
      </c>
      <c r="N272" s="7" t="str">
        <f aca="false">IF(H272=0,"Sin compras",IF(H272=1,"Una sola compra",IF(I272&gt;Parámetros!$B$5,"Perdido","Activo")))</f>
        <v>Una sola compra</v>
      </c>
      <c r="O272" s="21" t="str">
        <f aca="false">IF(N272&lt;&gt;"Activo","",1/(1+EXP(-(Parámetros!$B$10+Parámetros!$B$11*I272+Parámetros!$B$12*J272))))</f>
        <v/>
      </c>
      <c r="P272" s="7" t="str">
        <f aca="false">IF(O272="","",IF(O272&gt;=Parámetros!$B$7,"Alto",IF(O272&gt;=Parámetros!$B$8,"Medio","Bajo")))</f>
        <v/>
      </c>
      <c r="Q272" s="7" t="str">
        <f aca="false">IF(AND(N272="Activo",L272&lt;&gt;""),IF(L272&gt;Parámetros!$B$6,"Se está retrasando",""),"")</f>
        <v/>
      </c>
    </row>
    <row r="273" customFormat="false" ht="15" hidden="false" customHeight="false" outlineLevel="0" collapsed="false">
      <c r="A273" s="13" t="s">
        <v>3532</v>
      </c>
      <c r="B273" s="13" t="s">
        <v>8992</v>
      </c>
      <c r="C273" s="13" t="s">
        <v>8982</v>
      </c>
      <c r="D273" s="13" t="s">
        <v>8999</v>
      </c>
      <c r="E273" s="13" t="s">
        <v>8988</v>
      </c>
      <c r="F273" s="16" t="n">
        <f aca="false">_xlfn.MINIFS(Pedidos!$C$2:$C$7000,Pedidos!$B$2:$B$7000,A273,Pedidos!$C$2:$C$7000,"&lt;"&amp;Parámetros!$B$4)</f>
        <v>45870</v>
      </c>
      <c r="G273" s="16" t="n">
        <f aca="false">_xlfn.MAXIFS(Pedidos!$C$2:$C$7000,Pedidos!$B$2:$B$7000,A273,Pedidos!$C$2:$C$7000,"&lt;"&amp;Parámetros!$B$4)</f>
        <v>46238</v>
      </c>
      <c r="H273" s="17" t="n">
        <f aca="false">COUNTIFS(Pedidos!$B$2:$B$7000,A273,Pedidos!$C$2:$C$7000,"&lt;"&amp;Parámetros!$B$4)</f>
        <v>13</v>
      </c>
      <c r="I273" s="7" t="n">
        <f aca="false">IF(H273=0,"",Parámetros!$B$4-G273)</f>
        <v>58</v>
      </c>
      <c r="J273" s="17" t="n">
        <f aca="false">COUNTIFS(Pedidos!$B$2:$B$7000,A273,Pedidos!$C$2:$C$7000,"&gt;="&amp;(Parámetros!$B$4-180),Pedidos!$C$2:$C$7000,"&lt;"&amp;Parámetros!$B$4)</f>
        <v>5</v>
      </c>
      <c r="K273" s="18" t="n">
        <f aca="false">IF(H273&lt;2,"",(G273-F273)/(H273-1))</f>
        <v>30.6666666666667</v>
      </c>
      <c r="L273" s="19" t="n">
        <f aca="false">IF(OR(K273="",K273=0),"",I273/K273)</f>
        <v>1.89130434782609</v>
      </c>
      <c r="M273" s="20" t="n">
        <f aca="false">SUMIFS(Pedidos!$D$2:$D$7000,Pedidos!$B$2:$B$7000,A273,Pedidos!$C$2:$C$7000,"&gt;="&amp;(Parámetros!$B$4-365),Pedidos!$C$2:$C$7000,"&lt;"&amp;Parámetros!$B$4)</f>
        <v>476.96</v>
      </c>
      <c r="N273" s="7" t="str">
        <f aca="false">IF(H273=0,"Sin compras",IF(H273=1,"Una sola compra",IF(I273&gt;Parámetros!$B$5,"Perdido","Activo")))</f>
        <v>Activo</v>
      </c>
      <c r="O273" s="21" t="n">
        <f aca="false">IF(N273&lt;&gt;"Activo","",1/(1+EXP(-(Parámetros!$B$10+Parámetros!$B$11*I273+Parámetros!$B$12*J273))))</f>
        <v>0.055153618474246</v>
      </c>
      <c r="P273" s="7" t="str">
        <f aca="false">IF(O273="","",IF(O273&gt;=Parámetros!$B$7,"Alto",IF(O273&gt;=Parámetros!$B$8,"Medio","Bajo")))</f>
        <v>Bajo</v>
      </c>
      <c r="Q273" s="7" t="str">
        <f aca="false">IF(AND(N273="Activo",L273&lt;&gt;""),IF(L273&gt;Parámetros!$B$6,"Se está retrasando",""),"")</f>
        <v>Se está retrasando</v>
      </c>
    </row>
    <row r="274" customFormat="false" ht="15" hidden="false" customHeight="false" outlineLevel="0" collapsed="false">
      <c r="A274" s="13" t="s">
        <v>1693</v>
      </c>
      <c r="B274" s="13" t="s">
        <v>8995</v>
      </c>
      <c r="C274" s="13" t="s">
        <v>8990</v>
      </c>
      <c r="D274" s="13" t="s">
        <v>8997</v>
      </c>
      <c r="E274" s="13" t="s">
        <v>8988</v>
      </c>
      <c r="F274" s="16" t="n">
        <f aca="false">_xlfn.MINIFS(Pedidos!$C$2:$C$7000,Pedidos!$B$2:$B$7000,A274,Pedidos!$C$2:$C$7000,"&lt;"&amp;Parámetros!$B$4)</f>
        <v>45731</v>
      </c>
      <c r="G274" s="16" t="n">
        <f aca="false">_xlfn.MAXIFS(Pedidos!$C$2:$C$7000,Pedidos!$B$2:$B$7000,A274,Pedidos!$C$2:$C$7000,"&lt;"&amp;Parámetros!$B$4)</f>
        <v>45949</v>
      </c>
      <c r="H274" s="17" t="n">
        <f aca="false">COUNTIFS(Pedidos!$B$2:$B$7000,A274,Pedidos!$C$2:$C$7000,"&lt;"&amp;Parámetros!$B$4)</f>
        <v>7</v>
      </c>
      <c r="I274" s="7" t="n">
        <f aca="false">IF(H274=0,"",Parámetros!$B$4-G274)</f>
        <v>347</v>
      </c>
      <c r="J274" s="17" t="n">
        <f aca="false">COUNTIFS(Pedidos!$B$2:$B$7000,A274,Pedidos!$C$2:$C$7000,"&gt;="&amp;(Parámetros!$B$4-180),Pedidos!$C$2:$C$7000,"&lt;"&amp;Parámetros!$B$4)</f>
        <v>0</v>
      </c>
      <c r="K274" s="18" t="n">
        <f aca="false">IF(H274&lt;2,"",(G274-F274)/(H274-1))</f>
        <v>36.3333333333333</v>
      </c>
      <c r="L274" s="19" t="n">
        <f aca="false">IF(OR(K274="",K274=0),"",I274/K274)</f>
        <v>9.55045871559633</v>
      </c>
      <c r="M274" s="20" t="n">
        <f aca="false">SUMIFS(Pedidos!$D$2:$D$7000,Pedidos!$B$2:$B$7000,A274,Pedidos!$C$2:$C$7000,"&gt;="&amp;(Parámetros!$B$4-365),Pedidos!$C$2:$C$7000,"&lt;"&amp;Parámetros!$B$4)</f>
        <v>22.41</v>
      </c>
      <c r="N274" s="7" t="str">
        <f aca="false">IF(H274=0,"Sin compras",IF(H274=1,"Una sola compra",IF(I274&gt;Parámetros!$B$5,"Perdido","Activo")))</f>
        <v>Perdido</v>
      </c>
      <c r="O274" s="21" t="str">
        <f aca="false">IF(N274&lt;&gt;"Activo","",1/(1+EXP(-(Parámetros!$B$10+Parámetros!$B$11*I274+Parámetros!$B$12*J274))))</f>
        <v/>
      </c>
      <c r="P274" s="7" t="str">
        <f aca="false">IF(O274="","",IF(O274&gt;=Parámetros!$B$7,"Alto",IF(O274&gt;=Parámetros!$B$8,"Medio","Bajo")))</f>
        <v/>
      </c>
      <c r="Q274" s="7" t="str">
        <f aca="false">IF(AND(N274="Activo",L274&lt;&gt;""),IF(L274&gt;Parámetros!$B$6,"Se está retrasando",""),"")</f>
        <v/>
      </c>
    </row>
    <row r="275" customFormat="false" ht="15" hidden="false" customHeight="false" outlineLevel="0" collapsed="false">
      <c r="A275" s="13" t="s">
        <v>2739</v>
      </c>
      <c r="B275" s="13" t="s">
        <v>9007</v>
      </c>
      <c r="C275" s="13" t="s">
        <v>8986</v>
      </c>
      <c r="D275" s="13" t="s">
        <v>8983</v>
      </c>
      <c r="E275" s="13" t="s">
        <v>8984</v>
      </c>
      <c r="F275" s="16" t="n">
        <f aca="false">_xlfn.MINIFS(Pedidos!$C$2:$C$7000,Pedidos!$B$2:$B$7000,A275,Pedidos!$C$2:$C$7000,"&lt;"&amp;Parámetros!$B$4)</f>
        <v>45813</v>
      </c>
      <c r="G275" s="16" t="n">
        <f aca="false">_xlfn.MAXIFS(Pedidos!$C$2:$C$7000,Pedidos!$B$2:$B$7000,A275,Pedidos!$C$2:$C$7000,"&lt;"&amp;Parámetros!$B$4)</f>
        <v>45980</v>
      </c>
      <c r="H275" s="17" t="n">
        <f aca="false">COUNTIFS(Pedidos!$B$2:$B$7000,A275,Pedidos!$C$2:$C$7000,"&lt;"&amp;Parámetros!$B$4)</f>
        <v>2</v>
      </c>
      <c r="I275" s="7" t="n">
        <f aca="false">IF(H275=0,"",Parámetros!$B$4-G275)</f>
        <v>316</v>
      </c>
      <c r="J275" s="17" t="n">
        <f aca="false">COUNTIFS(Pedidos!$B$2:$B$7000,A275,Pedidos!$C$2:$C$7000,"&gt;="&amp;(Parámetros!$B$4-180),Pedidos!$C$2:$C$7000,"&lt;"&amp;Parámetros!$B$4)</f>
        <v>0</v>
      </c>
      <c r="K275" s="18" t="n">
        <f aca="false">IF(H275&lt;2,"",(G275-F275)/(H275-1))</f>
        <v>167</v>
      </c>
      <c r="L275" s="19" t="n">
        <f aca="false">IF(OR(K275="",K275=0),"",I275/K275)</f>
        <v>1.89221556886228</v>
      </c>
      <c r="M275" s="20" t="n">
        <f aca="false">SUMIFS(Pedidos!$D$2:$D$7000,Pedidos!$B$2:$B$7000,A275,Pedidos!$C$2:$C$7000,"&gt;="&amp;(Parámetros!$B$4-365),Pedidos!$C$2:$C$7000,"&lt;"&amp;Parámetros!$B$4)</f>
        <v>24.71</v>
      </c>
      <c r="N275" s="7" t="str">
        <f aca="false">IF(H275=0,"Sin compras",IF(H275=1,"Una sola compra",IF(I275&gt;Parámetros!$B$5,"Perdido","Activo")))</f>
        <v>Perdido</v>
      </c>
      <c r="O275" s="21" t="str">
        <f aca="false">IF(N275&lt;&gt;"Activo","",1/(1+EXP(-(Parámetros!$B$10+Parámetros!$B$11*I275+Parámetros!$B$12*J275))))</f>
        <v/>
      </c>
      <c r="P275" s="7" t="str">
        <f aca="false">IF(O275="","",IF(O275&gt;=Parámetros!$B$7,"Alto",IF(O275&gt;=Parámetros!$B$8,"Medio","Bajo")))</f>
        <v/>
      </c>
      <c r="Q275" s="7" t="str">
        <f aca="false">IF(AND(N275="Activo",L275&lt;&gt;""),IF(L275&gt;Parámetros!$B$6,"Se está retrasando",""),"")</f>
        <v/>
      </c>
    </row>
    <row r="276" customFormat="false" ht="15" hidden="false" customHeight="false" outlineLevel="0" collapsed="false">
      <c r="A276" s="13" t="s">
        <v>3155</v>
      </c>
      <c r="B276" s="13" t="s">
        <v>8996</v>
      </c>
      <c r="C276" s="13" t="s">
        <v>8993</v>
      </c>
      <c r="D276" s="13" t="s">
        <v>8994</v>
      </c>
      <c r="E276" s="13" t="s">
        <v>8988</v>
      </c>
      <c r="F276" s="16" t="n">
        <f aca="false">_xlfn.MINIFS(Pedidos!$C$2:$C$7000,Pedidos!$B$2:$B$7000,A276,Pedidos!$C$2:$C$7000,"&lt;"&amp;Parámetros!$B$4)</f>
        <v>45843</v>
      </c>
      <c r="G276" s="16" t="n">
        <f aca="false">_xlfn.MAXIFS(Pedidos!$C$2:$C$7000,Pedidos!$B$2:$B$7000,A276,Pedidos!$C$2:$C$7000,"&lt;"&amp;Parámetros!$B$4)</f>
        <v>45843</v>
      </c>
      <c r="H276" s="17" t="n">
        <f aca="false">COUNTIFS(Pedidos!$B$2:$B$7000,A276,Pedidos!$C$2:$C$7000,"&lt;"&amp;Parámetros!$B$4)</f>
        <v>1</v>
      </c>
      <c r="I276" s="7" t="n">
        <f aca="false">IF(H276=0,"",Parámetros!$B$4-G276)</f>
        <v>453</v>
      </c>
      <c r="J276" s="17" t="n">
        <f aca="false">COUNTIFS(Pedidos!$B$2:$B$7000,A276,Pedidos!$C$2:$C$7000,"&gt;="&amp;(Parámetros!$B$4-180),Pedidos!$C$2:$C$7000,"&lt;"&amp;Parámetros!$B$4)</f>
        <v>0</v>
      </c>
      <c r="K276" s="18" t="str">
        <f aca="false">IF(H276&lt;2,"",(G276-F276)/(H276-1))</f>
        <v/>
      </c>
      <c r="L276" s="19" t="str">
        <f aca="false">IF(OR(K276="",K276=0),"",I276/K276)</f>
        <v/>
      </c>
      <c r="M276" s="20" t="n">
        <f aca="false">SUMIFS(Pedidos!$D$2:$D$7000,Pedidos!$B$2:$B$7000,A276,Pedidos!$C$2:$C$7000,"&gt;="&amp;(Parámetros!$B$4-365),Pedidos!$C$2:$C$7000,"&lt;"&amp;Parámetros!$B$4)</f>
        <v>0</v>
      </c>
      <c r="N276" s="7" t="str">
        <f aca="false">IF(H276=0,"Sin compras",IF(H276=1,"Una sola compra",IF(I276&gt;Parámetros!$B$5,"Perdido","Activo")))</f>
        <v>Una sola compra</v>
      </c>
      <c r="O276" s="21" t="str">
        <f aca="false">IF(N276&lt;&gt;"Activo","",1/(1+EXP(-(Parámetros!$B$10+Parámetros!$B$11*I276+Parámetros!$B$12*J276))))</f>
        <v/>
      </c>
      <c r="P276" s="7" t="str">
        <f aca="false">IF(O276="","",IF(O276&gt;=Parámetros!$B$7,"Alto",IF(O276&gt;=Parámetros!$B$8,"Medio","Bajo")))</f>
        <v/>
      </c>
      <c r="Q276" s="7" t="str">
        <f aca="false">IF(AND(N276="Activo",L276&lt;&gt;""),IF(L276&gt;Parámetros!$B$6,"Se está retrasando",""),"")</f>
        <v/>
      </c>
    </row>
    <row r="277" customFormat="false" ht="15" hidden="false" customHeight="false" outlineLevel="0" collapsed="false">
      <c r="A277" s="13" t="s">
        <v>6079</v>
      </c>
      <c r="B277" s="13" t="s">
        <v>8992</v>
      </c>
      <c r="C277" s="13" t="s">
        <v>8990</v>
      </c>
      <c r="D277" s="13" t="s">
        <v>8987</v>
      </c>
      <c r="E277" s="13" t="s">
        <v>8988</v>
      </c>
      <c r="F277" s="16" t="n">
        <f aca="false">_xlfn.MINIFS(Pedidos!$C$2:$C$7000,Pedidos!$B$2:$B$7000,A277,Pedidos!$C$2:$C$7000,"&lt;"&amp;Parámetros!$B$4)</f>
        <v>46062</v>
      </c>
      <c r="G277" s="16" t="n">
        <f aca="false">_xlfn.MAXIFS(Pedidos!$C$2:$C$7000,Pedidos!$B$2:$B$7000,A277,Pedidos!$C$2:$C$7000,"&lt;"&amp;Parámetros!$B$4)</f>
        <v>46221</v>
      </c>
      <c r="H277" s="17" t="n">
        <f aca="false">COUNTIFS(Pedidos!$B$2:$B$7000,A277,Pedidos!$C$2:$C$7000,"&lt;"&amp;Parámetros!$B$4)</f>
        <v>2</v>
      </c>
      <c r="I277" s="7" t="n">
        <f aca="false">IF(H277=0,"",Parámetros!$B$4-G277)</f>
        <v>75</v>
      </c>
      <c r="J277" s="17" t="n">
        <f aca="false">COUNTIFS(Pedidos!$B$2:$B$7000,A277,Pedidos!$C$2:$C$7000,"&gt;="&amp;(Parámetros!$B$4-180),Pedidos!$C$2:$C$7000,"&lt;"&amp;Parámetros!$B$4)</f>
        <v>1</v>
      </c>
      <c r="K277" s="18" t="n">
        <f aca="false">IF(H277&lt;2,"",(G277-F277)/(H277-1))</f>
        <v>159</v>
      </c>
      <c r="L277" s="19" t="n">
        <f aca="false">IF(OR(K277="",K277=0),"",I277/K277)</f>
        <v>0.471698113207547</v>
      </c>
      <c r="M277" s="20" t="n">
        <f aca="false">SUMIFS(Pedidos!$D$2:$D$7000,Pedidos!$B$2:$B$7000,A277,Pedidos!$C$2:$C$7000,"&gt;="&amp;(Parámetros!$B$4-365),Pedidos!$C$2:$C$7000,"&lt;"&amp;Parámetros!$B$4)</f>
        <v>77.61</v>
      </c>
      <c r="N277" s="7" t="str">
        <f aca="false">IF(H277=0,"Sin compras",IF(H277=1,"Una sola compra",IF(I277&gt;Parámetros!$B$5,"Perdido","Activo")))</f>
        <v>Activo</v>
      </c>
      <c r="O277" s="21" t="n">
        <f aca="false">IF(N277&lt;&gt;"Activo","",1/(1+EXP(-(Parámetros!$B$10+Parámetros!$B$11*I277+Parámetros!$B$12*J277))))</f>
        <v>0.730054676949943</v>
      </c>
      <c r="P277" s="7" t="str">
        <f aca="false">IF(O277="","",IF(O277&gt;=Parámetros!$B$7,"Alto",IF(O277&gt;=Parámetros!$B$8,"Medio","Bajo")))</f>
        <v>Alto</v>
      </c>
      <c r="Q277" s="7" t="str">
        <f aca="false">IF(AND(N277="Activo",L277&lt;&gt;""),IF(L277&gt;Parámetros!$B$6,"Se está retrasando",""),"")</f>
        <v/>
      </c>
    </row>
    <row r="278" customFormat="false" ht="15" hidden="false" customHeight="false" outlineLevel="0" collapsed="false">
      <c r="A278" s="13" t="s">
        <v>2869</v>
      </c>
      <c r="B278" s="13" t="s">
        <v>8981</v>
      </c>
      <c r="C278" s="13" t="s">
        <v>8993</v>
      </c>
      <c r="D278" s="13" t="s">
        <v>8994</v>
      </c>
      <c r="E278" s="13" t="s">
        <v>8984</v>
      </c>
      <c r="F278" s="16" t="n">
        <f aca="false">_xlfn.MINIFS(Pedidos!$C$2:$C$7000,Pedidos!$B$2:$B$7000,A278,Pedidos!$C$2:$C$7000,"&lt;"&amp;Parámetros!$B$4)</f>
        <v>45821</v>
      </c>
      <c r="G278" s="16" t="n">
        <f aca="false">_xlfn.MAXIFS(Pedidos!$C$2:$C$7000,Pedidos!$B$2:$B$7000,A278,Pedidos!$C$2:$C$7000,"&lt;"&amp;Parámetros!$B$4)</f>
        <v>45821</v>
      </c>
      <c r="H278" s="17" t="n">
        <f aca="false">COUNTIFS(Pedidos!$B$2:$B$7000,A278,Pedidos!$C$2:$C$7000,"&lt;"&amp;Parámetros!$B$4)</f>
        <v>1</v>
      </c>
      <c r="I278" s="7" t="n">
        <f aca="false">IF(H278=0,"",Parámetros!$B$4-G278)</f>
        <v>475</v>
      </c>
      <c r="J278" s="17" t="n">
        <f aca="false">COUNTIFS(Pedidos!$B$2:$B$7000,A278,Pedidos!$C$2:$C$7000,"&gt;="&amp;(Parámetros!$B$4-180),Pedidos!$C$2:$C$7000,"&lt;"&amp;Parámetros!$B$4)</f>
        <v>0</v>
      </c>
      <c r="K278" s="18" t="str">
        <f aca="false">IF(H278&lt;2,"",(G278-F278)/(H278-1))</f>
        <v/>
      </c>
      <c r="L278" s="19" t="str">
        <f aca="false">IF(OR(K278="",K278=0),"",I278/K278)</f>
        <v/>
      </c>
      <c r="M278" s="20" t="n">
        <f aca="false">SUMIFS(Pedidos!$D$2:$D$7000,Pedidos!$B$2:$B$7000,A278,Pedidos!$C$2:$C$7000,"&gt;="&amp;(Parámetros!$B$4-365),Pedidos!$C$2:$C$7000,"&lt;"&amp;Parámetros!$B$4)</f>
        <v>0</v>
      </c>
      <c r="N278" s="7" t="str">
        <f aca="false">IF(H278=0,"Sin compras",IF(H278=1,"Una sola compra",IF(I278&gt;Parámetros!$B$5,"Perdido","Activo")))</f>
        <v>Una sola compra</v>
      </c>
      <c r="O278" s="21" t="str">
        <f aca="false">IF(N278&lt;&gt;"Activo","",1/(1+EXP(-(Parámetros!$B$10+Parámetros!$B$11*I278+Parámetros!$B$12*J278))))</f>
        <v/>
      </c>
      <c r="P278" s="7" t="str">
        <f aca="false">IF(O278="","",IF(O278&gt;=Parámetros!$B$7,"Alto",IF(O278&gt;=Parámetros!$B$8,"Medio","Bajo")))</f>
        <v/>
      </c>
      <c r="Q278" s="7" t="str">
        <f aca="false">IF(AND(N278="Activo",L278&lt;&gt;""),IF(L278&gt;Parámetros!$B$6,"Se está retrasando",""),"")</f>
        <v/>
      </c>
    </row>
    <row r="279" customFormat="false" ht="15" hidden="false" customHeight="false" outlineLevel="0" collapsed="false">
      <c r="A279" s="13" t="s">
        <v>7553</v>
      </c>
      <c r="B279" s="13" t="s">
        <v>8996</v>
      </c>
      <c r="C279" s="13" t="s">
        <v>8990</v>
      </c>
      <c r="D279" s="13" t="s">
        <v>8991</v>
      </c>
      <c r="E279" s="13" t="s">
        <v>8988</v>
      </c>
      <c r="F279" s="16" t="n">
        <f aca="false">_xlfn.MINIFS(Pedidos!$C$2:$C$7000,Pedidos!$B$2:$B$7000,A279,Pedidos!$C$2:$C$7000,"&lt;"&amp;Parámetros!$B$4)</f>
        <v>46181</v>
      </c>
      <c r="G279" s="16" t="n">
        <f aca="false">_xlfn.MAXIFS(Pedidos!$C$2:$C$7000,Pedidos!$B$2:$B$7000,A279,Pedidos!$C$2:$C$7000,"&lt;"&amp;Parámetros!$B$4)</f>
        <v>46181</v>
      </c>
      <c r="H279" s="17" t="n">
        <f aca="false">COUNTIFS(Pedidos!$B$2:$B$7000,A279,Pedidos!$C$2:$C$7000,"&lt;"&amp;Parámetros!$B$4)</f>
        <v>1</v>
      </c>
      <c r="I279" s="7" t="n">
        <f aca="false">IF(H279=0,"",Parámetros!$B$4-G279)</f>
        <v>115</v>
      </c>
      <c r="J279" s="17" t="n">
        <f aca="false">COUNTIFS(Pedidos!$B$2:$B$7000,A279,Pedidos!$C$2:$C$7000,"&gt;="&amp;(Parámetros!$B$4-180),Pedidos!$C$2:$C$7000,"&lt;"&amp;Parámetros!$B$4)</f>
        <v>1</v>
      </c>
      <c r="K279" s="18" t="str">
        <f aca="false">IF(H279&lt;2,"",(G279-F279)/(H279-1))</f>
        <v/>
      </c>
      <c r="L279" s="19" t="str">
        <f aca="false">IF(OR(K279="",K279=0),"",I279/K279)</f>
        <v/>
      </c>
      <c r="M279" s="20" t="n">
        <f aca="false">SUMIFS(Pedidos!$D$2:$D$7000,Pedidos!$B$2:$B$7000,A279,Pedidos!$C$2:$C$7000,"&gt;="&amp;(Parámetros!$B$4-365),Pedidos!$C$2:$C$7000,"&lt;"&amp;Parámetros!$B$4)</f>
        <v>34.92</v>
      </c>
      <c r="N279" s="7" t="str">
        <f aca="false">IF(H279=0,"Sin compras",IF(H279=1,"Una sola compra",IF(I279&gt;Parámetros!$B$5,"Perdido","Activo")))</f>
        <v>Una sola compra</v>
      </c>
      <c r="O279" s="21" t="str">
        <f aca="false">IF(N279&lt;&gt;"Activo","",1/(1+EXP(-(Parámetros!$B$10+Parámetros!$B$11*I279+Parámetros!$B$12*J279))))</f>
        <v/>
      </c>
      <c r="P279" s="7" t="str">
        <f aca="false">IF(O279="","",IF(O279&gt;=Parámetros!$B$7,"Alto",IF(O279&gt;=Parámetros!$B$8,"Medio","Bajo")))</f>
        <v/>
      </c>
      <c r="Q279" s="7" t="str">
        <f aca="false">IF(AND(N279="Activo",L279&lt;&gt;""),IF(L279&gt;Parámetros!$B$6,"Se está retrasando",""),"")</f>
        <v/>
      </c>
    </row>
    <row r="280" customFormat="false" ht="15" hidden="false" customHeight="false" outlineLevel="0" collapsed="false">
      <c r="A280" s="13" t="s">
        <v>7709</v>
      </c>
      <c r="B280" s="13" t="s">
        <v>8995</v>
      </c>
      <c r="C280" s="13" t="s">
        <v>8990</v>
      </c>
      <c r="D280" s="13" t="s">
        <v>8991</v>
      </c>
      <c r="E280" s="13" t="s">
        <v>8984</v>
      </c>
      <c r="F280" s="16" t="n">
        <f aca="false">_xlfn.MINIFS(Pedidos!$C$2:$C$7000,Pedidos!$B$2:$B$7000,A280,Pedidos!$C$2:$C$7000,"&lt;"&amp;Parámetros!$B$4)</f>
        <v>46196</v>
      </c>
      <c r="G280" s="16" t="n">
        <f aca="false">_xlfn.MAXIFS(Pedidos!$C$2:$C$7000,Pedidos!$B$2:$B$7000,A280,Pedidos!$C$2:$C$7000,"&lt;"&amp;Parámetros!$B$4)</f>
        <v>46196</v>
      </c>
      <c r="H280" s="17" t="n">
        <f aca="false">COUNTIFS(Pedidos!$B$2:$B$7000,A280,Pedidos!$C$2:$C$7000,"&lt;"&amp;Parámetros!$B$4)</f>
        <v>1</v>
      </c>
      <c r="I280" s="7" t="n">
        <f aca="false">IF(H280=0,"",Parámetros!$B$4-G280)</f>
        <v>100</v>
      </c>
      <c r="J280" s="17" t="n">
        <f aca="false">COUNTIFS(Pedidos!$B$2:$B$7000,A280,Pedidos!$C$2:$C$7000,"&gt;="&amp;(Parámetros!$B$4-180),Pedidos!$C$2:$C$7000,"&lt;"&amp;Parámetros!$B$4)</f>
        <v>1</v>
      </c>
      <c r="K280" s="18" t="str">
        <f aca="false">IF(H280&lt;2,"",(G280-F280)/(H280-1))</f>
        <v/>
      </c>
      <c r="L280" s="19" t="str">
        <f aca="false">IF(OR(K280="",K280=0),"",I280/K280)</f>
        <v/>
      </c>
      <c r="M280" s="20" t="n">
        <f aca="false">SUMIFS(Pedidos!$D$2:$D$7000,Pedidos!$B$2:$B$7000,A280,Pedidos!$C$2:$C$7000,"&gt;="&amp;(Parámetros!$B$4-365),Pedidos!$C$2:$C$7000,"&lt;"&amp;Parámetros!$B$4)</f>
        <v>34.26</v>
      </c>
      <c r="N280" s="7" t="str">
        <f aca="false">IF(H280=0,"Sin compras",IF(H280=1,"Una sola compra",IF(I280&gt;Parámetros!$B$5,"Perdido","Activo")))</f>
        <v>Una sola compra</v>
      </c>
      <c r="O280" s="21" t="str">
        <f aca="false">IF(N280&lt;&gt;"Activo","",1/(1+EXP(-(Parámetros!$B$10+Parámetros!$B$11*I280+Parámetros!$B$12*J280))))</f>
        <v/>
      </c>
      <c r="P280" s="7" t="str">
        <f aca="false">IF(O280="","",IF(O280&gt;=Parámetros!$B$7,"Alto",IF(O280&gt;=Parámetros!$B$8,"Medio","Bajo")))</f>
        <v/>
      </c>
      <c r="Q280" s="7" t="str">
        <f aca="false">IF(AND(N280="Activo",L280&lt;&gt;""),IF(L280&gt;Parámetros!$B$6,"Se está retrasando",""),"")</f>
        <v/>
      </c>
    </row>
    <row r="281" customFormat="false" ht="15" hidden="false" customHeight="false" outlineLevel="0" collapsed="false">
      <c r="A281" s="13" t="s">
        <v>8435</v>
      </c>
      <c r="B281" s="13" t="s">
        <v>8995</v>
      </c>
      <c r="C281" s="13" t="s">
        <v>8990</v>
      </c>
      <c r="D281" s="13" t="s">
        <v>9002</v>
      </c>
      <c r="E281" s="13" t="s">
        <v>8984</v>
      </c>
      <c r="F281" s="16" t="n">
        <f aca="false">_xlfn.MINIFS(Pedidos!$C$2:$C$7000,Pedidos!$B$2:$B$7000,A281,Pedidos!$C$2:$C$7000,"&lt;"&amp;Parámetros!$B$4)</f>
        <v>46250</v>
      </c>
      <c r="G281" s="16" t="n">
        <f aca="false">_xlfn.MAXIFS(Pedidos!$C$2:$C$7000,Pedidos!$B$2:$B$7000,A281,Pedidos!$C$2:$C$7000,"&lt;"&amp;Parámetros!$B$4)</f>
        <v>46250</v>
      </c>
      <c r="H281" s="17" t="n">
        <f aca="false">COUNTIFS(Pedidos!$B$2:$B$7000,A281,Pedidos!$C$2:$C$7000,"&lt;"&amp;Parámetros!$B$4)</f>
        <v>1</v>
      </c>
      <c r="I281" s="7" t="n">
        <f aca="false">IF(H281=0,"",Parámetros!$B$4-G281)</f>
        <v>46</v>
      </c>
      <c r="J281" s="17" t="n">
        <f aca="false">COUNTIFS(Pedidos!$B$2:$B$7000,A281,Pedidos!$C$2:$C$7000,"&gt;="&amp;(Parámetros!$B$4-180),Pedidos!$C$2:$C$7000,"&lt;"&amp;Parámetros!$B$4)</f>
        <v>1</v>
      </c>
      <c r="K281" s="18" t="str">
        <f aca="false">IF(H281&lt;2,"",(G281-F281)/(H281-1))</f>
        <v/>
      </c>
      <c r="L281" s="19" t="str">
        <f aca="false">IF(OR(K281="",K281=0),"",I281/K281)</f>
        <v/>
      </c>
      <c r="M281" s="20" t="n">
        <f aca="false">SUMIFS(Pedidos!$D$2:$D$7000,Pedidos!$B$2:$B$7000,A281,Pedidos!$C$2:$C$7000,"&gt;="&amp;(Parámetros!$B$4-365),Pedidos!$C$2:$C$7000,"&lt;"&amp;Parámetros!$B$4)</f>
        <v>23.62</v>
      </c>
      <c r="N281" s="7" t="str">
        <f aca="false">IF(H281=0,"Sin compras",IF(H281=1,"Una sola compra",IF(I281&gt;Parámetros!$B$5,"Perdido","Activo")))</f>
        <v>Una sola compra</v>
      </c>
      <c r="O281" s="21" t="str">
        <f aca="false">IF(N281&lt;&gt;"Activo","",1/(1+EXP(-(Parámetros!$B$10+Parámetros!$B$11*I281+Parámetros!$B$12*J281))))</f>
        <v/>
      </c>
      <c r="P281" s="7" t="str">
        <f aca="false">IF(O281="","",IF(O281&gt;=Parámetros!$B$7,"Alto",IF(O281&gt;=Parámetros!$B$8,"Medio","Bajo")))</f>
        <v/>
      </c>
      <c r="Q281" s="7" t="str">
        <f aca="false">IF(AND(N281="Activo",L281&lt;&gt;""),IF(L281&gt;Parámetros!$B$6,"Se está retrasando",""),"")</f>
        <v/>
      </c>
    </row>
    <row r="282" customFormat="false" ht="15" hidden="false" customHeight="false" outlineLevel="0" collapsed="false">
      <c r="A282" s="13" t="s">
        <v>3766</v>
      </c>
      <c r="B282" s="13" t="s">
        <v>9007</v>
      </c>
      <c r="C282" s="13" t="s">
        <v>8990</v>
      </c>
      <c r="D282" s="13" t="s">
        <v>8987</v>
      </c>
      <c r="E282" s="13" t="s">
        <v>8984</v>
      </c>
      <c r="F282" s="16" t="n">
        <f aca="false">_xlfn.MINIFS(Pedidos!$C$2:$C$7000,Pedidos!$B$2:$B$7000,A282,Pedidos!$C$2:$C$7000,"&lt;"&amp;Parámetros!$B$4)</f>
        <v>45887</v>
      </c>
      <c r="G282" s="16" t="n">
        <f aca="false">_xlfn.MAXIFS(Pedidos!$C$2:$C$7000,Pedidos!$B$2:$B$7000,A282,Pedidos!$C$2:$C$7000,"&lt;"&amp;Parámetros!$B$4)</f>
        <v>46107</v>
      </c>
      <c r="H282" s="17" t="n">
        <f aca="false">COUNTIFS(Pedidos!$B$2:$B$7000,A282,Pedidos!$C$2:$C$7000,"&lt;"&amp;Parámetros!$B$4)</f>
        <v>3</v>
      </c>
      <c r="I282" s="7" t="n">
        <f aca="false">IF(H282=0,"",Parámetros!$B$4-G282)</f>
        <v>189</v>
      </c>
      <c r="J282" s="17" t="n">
        <f aca="false">COUNTIFS(Pedidos!$B$2:$B$7000,A282,Pedidos!$C$2:$C$7000,"&gt;="&amp;(Parámetros!$B$4-180),Pedidos!$C$2:$C$7000,"&lt;"&amp;Parámetros!$B$4)</f>
        <v>0</v>
      </c>
      <c r="K282" s="18" t="n">
        <f aca="false">IF(H282&lt;2,"",(G282-F282)/(H282-1))</f>
        <v>110</v>
      </c>
      <c r="L282" s="19" t="n">
        <f aca="false">IF(OR(K282="",K282=0),"",I282/K282)</f>
        <v>1.71818181818182</v>
      </c>
      <c r="M282" s="20" t="n">
        <f aca="false">SUMIFS(Pedidos!$D$2:$D$7000,Pedidos!$B$2:$B$7000,A282,Pedidos!$C$2:$C$7000,"&gt;="&amp;(Parámetros!$B$4-365),Pedidos!$C$2:$C$7000,"&lt;"&amp;Parámetros!$B$4)</f>
        <v>81.36</v>
      </c>
      <c r="N282" s="7" t="str">
        <f aca="false">IF(H282=0,"Sin compras",IF(H282=1,"Una sola compra",IF(I282&gt;Parámetros!$B$5,"Perdido","Activo")))</f>
        <v>Perdido</v>
      </c>
      <c r="O282" s="21" t="str">
        <f aca="false">IF(N282&lt;&gt;"Activo","",1/(1+EXP(-(Parámetros!$B$10+Parámetros!$B$11*I282+Parámetros!$B$12*J282))))</f>
        <v/>
      </c>
      <c r="P282" s="7" t="str">
        <f aca="false">IF(O282="","",IF(O282&gt;=Parámetros!$B$7,"Alto",IF(O282&gt;=Parámetros!$B$8,"Medio","Bajo")))</f>
        <v/>
      </c>
      <c r="Q282" s="7" t="str">
        <f aca="false">IF(AND(N282="Activo",L282&lt;&gt;""),IF(L282&gt;Parámetros!$B$6,"Se está retrasando",""),"")</f>
        <v/>
      </c>
    </row>
    <row r="283" customFormat="false" ht="15" hidden="false" customHeight="false" outlineLevel="0" collapsed="false">
      <c r="A283" s="13" t="s">
        <v>229</v>
      </c>
      <c r="B283" s="13" t="s">
        <v>8989</v>
      </c>
      <c r="C283" s="13" t="s">
        <v>8993</v>
      </c>
      <c r="D283" s="13" t="s">
        <v>8994</v>
      </c>
      <c r="E283" s="13" t="s">
        <v>8988</v>
      </c>
      <c r="F283" s="16" t="n">
        <f aca="false">_xlfn.MINIFS(Pedidos!$C$2:$C$7000,Pedidos!$B$2:$B$7000,A283,Pedidos!$C$2:$C$7000,"&lt;"&amp;Parámetros!$B$4)</f>
        <v>45591</v>
      </c>
      <c r="G283" s="16" t="n">
        <f aca="false">_xlfn.MAXIFS(Pedidos!$C$2:$C$7000,Pedidos!$B$2:$B$7000,A283,Pedidos!$C$2:$C$7000,"&lt;"&amp;Parámetros!$B$4)</f>
        <v>45591</v>
      </c>
      <c r="H283" s="17" t="n">
        <f aca="false">COUNTIFS(Pedidos!$B$2:$B$7000,A283,Pedidos!$C$2:$C$7000,"&lt;"&amp;Parámetros!$B$4)</f>
        <v>1</v>
      </c>
      <c r="I283" s="7" t="n">
        <f aca="false">IF(H283=0,"",Parámetros!$B$4-G283)</f>
        <v>705</v>
      </c>
      <c r="J283" s="17" t="n">
        <f aca="false">COUNTIFS(Pedidos!$B$2:$B$7000,A283,Pedidos!$C$2:$C$7000,"&gt;="&amp;(Parámetros!$B$4-180),Pedidos!$C$2:$C$7000,"&lt;"&amp;Parámetros!$B$4)</f>
        <v>0</v>
      </c>
      <c r="K283" s="18" t="str">
        <f aca="false">IF(H283&lt;2,"",(G283-F283)/(H283-1))</f>
        <v/>
      </c>
      <c r="L283" s="19" t="str">
        <f aca="false">IF(OR(K283="",K283=0),"",I283/K283)</f>
        <v/>
      </c>
      <c r="M283" s="20" t="n">
        <f aca="false">SUMIFS(Pedidos!$D$2:$D$7000,Pedidos!$B$2:$B$7000,A283,Pedidos!$C$2:$C$7000,"&gt;="&amp;(Parámetros!$B$4-365),Pedidos!$C$2:$C$7000,"&lt;"&amp;Parámetros!$B$4)</f>
        <v>0</v>
      </c>
      <c r="N283" s="7" t="str">
        <f aca="false">IF(H283=0,"Sin compras",IF(H283=1,"Una sola compra",IF(I283&gt;Parámetros!$B$5,"Perdido","Activo")))</f>
        <v>Una sola compra</v>
      </c>
      <c r="O283" s="21" t="str">
        <f aca="false">IF(N283&lt;&gt;"Activo","",1/(1+EXP(-(Parámetros!$B$10+Parámetros!$B$11*I283+Parámetros!$B$12*J283))))</f>
        <v/>
      </c>
      <c r="P283" s="7" t="str">
        <f aca="false">IF(O283="","",IF(O283&gt;=Parámetros!$B$7,"Alto",IF(O283&gt;=Parámetros!$B$8,"Medio","Bajo")))</f>
        <v/>
      </c>
      <c r="Q283" s="7" t="str">
        <f aca="false">IF(AND(N283="Activo",L283&lt;&gt;""),IF(L283&gt;Parámetros!$B$6,"Se está retrasando",""),"")</f>
        <v/>
      </c>
    </row>
    <row r="284" customFormat="false" ht="15" hidden="false" customHeight="false" outlineLevel="0" collapsed="false">
      <c r="A284" s="13" t="s">
        <v>7082</v>
      </c>
      <c r="B284" s="13" t="s">
        <v>8996</v>
      </c>
      <c r="C284" s="13" t="s">
        <v>8993</v>
      </c>
      <c r="D284" s="13" t="s">
        <v>8991</v>
      </c>
      <c r="E284" s="13" t="s">
        <v>8988</v>
      </c>
      <c r="F284" s="16" t="n">
        <f aca="false">_xlfn.MINIFS(Pedidos!$C$2:$C$7000,Pedidos!$B$2:$B$7000,A284,Pedidos!$C$2:$C$7000,"&lt;"&amp;Parámetros!$B$4)</f>
        <v>46141</v>
      </c>
      <c r="G284" s="16" t="n">
        <f aca="false">_xlfn.MAXIFS(Pedidos!$C$2:$C$7000,Pedidos!$B$2:$B$7000,A284,Pedidos!$C$2:$C$7000,"&lt;"&amp;Parámetros!$B$4)</f>
        <v>46141</v>
      </c>
      <c r="H284" s="17" t="n">
        <f aca="false">COUNTIFS(Pedidos!$B$2:$B$7000,A284,Pedidos!$C$2:$C$7000,"&lt;"&amp;Parámetros!$B$4)</f>
        <v>1</v>
      </c>
      <c r="I284" s="7" t="n">
        <f aca="false">IF(H284=0,"",Parámetros!$B$4-G284)</f>
        <v>155</v>
      </c>
      <c r="J284" s="17" t="n">
        <f aca="false">COUNTIFS(Pedidos!$B$2:$B$7000,A284,Pedidos!$C$2:$C$7000,"&gt;="&amp;(Parámetros!$B$4-180),Pedidos!$C$2:$C$7000,"&lt;"&amp;Parámetros!$B$4)</f>
        <v>1</v>
      </c>
      <c r="K284" s="18" t="str">
        <f aca="false">IF(H284&lt;2,"",(G284-F284)/(H284-1))</f>
        <v/>
      </c>
      <c r="L284" s="19" t="str">
        <f aca="false">IF(OR(K284="",K284=0),"",I284/K284)</f>
        <v/>
      </c>
      <c r="M284" s="20" t="n">
        <f aca="false">SUMIFS(Pedidos!$D$2:$D$7000,Pedidos!$B$2:$B$7000,A284,Pedidos!$C$2:$C$7000,"&gt;="&amp;(Parámetros!$B$4-365),Pedidos!$C$2:$C$7000,"&lt;"&amp;Parámetros!$B$4)</f>
        <v>37.59</v>
      </c>
      <c r="N284" s="7" t="str">
        <f aca="false">IF(H284=0,"Sin compras",IF(H284=1,"Una sola compra",IF(I284&gt;Parámetros!$B$5,"Perdido","Activo")))</f>
        <v>Una sola compra</v>
      </c>
      <c r="O284" s="21" t="str">
        <f aca="false">IF(N284&lt;&gt;"Activo","",1/(1+EXP(-(Parámetros!$B$10+Parámetros!$B$11*I284+Parámetros!$B$12*J284))))</f>
        <v/>
      </c>
      <c r="P284" s="7" t="str">
        <f aca="false">IF(O284="","",IF(O284&gt;=Parámetros!$B$7,"Alto",IF(O284&gt;=Parámetros!$B$8,"Medio","Bajo")))</f>
        <v/>
      </c>
      <c r="Q284" s="7" t="str">
        <f aca="false">IF(AND(N284="Activo",L284&lt;&gt;""),IF(L284&gt;Parámetros!$B$6,"Se está retrasando",""),"")</f>
        <v/>
      </c>
    </row>
    <row r="285" customFormat="false" ht="15" hidden="false" customHeight="false" outlineLevel="0" collapsed="false">
      <c r="A285" s="13" t="s">
        <v>600</v>
      </c>
      <c r="B285" s="13" t="s">
        <v>9007</v>
      </c>
      <c r="C285" s="13" t="s">
        <v>8982</v>
      </c>
      <c r="D285" s="13" t="s">
        <v>8994</v>
      </c>
      <c r="E285" s="13" t="s">
        <v>8988</v>
      </c>
      <c r="F285" s="16" t="n">
        <f aca="false">_xlfn.MINIFS(Pedidos!$C$2:$C$7000,Pedidos!$B$2:$B$7000,A285,Pedidos!$C$2:$C$7000,"&lt;"&amp;Parámetros!$B$4)</f>
        <v>45636</v>
      </c>
      <c r="G285" s="16" t="n">
        <f aca="false">_xlfn.MAXIFS(Pedidos!$C$2:$C$7000,Pedidos!$B$2:$B$7000,A285,Pedidos!$C$2:$C$7000,"&lt;"&amp;Parámetros!$B$4)</f>
        <v>45722</v>
      </c>
      <c r="H285" s="17" t="n">
        <f aca="false">COUNTIFS(Pedidos!$B$2:$B$7000,A285,Pedidos!$C$2:$C$7000,"&lt;"&amp;Parámetros!$B$4)</f>
        <v>2</v>
      </c>
      <c r="I285" s="7" t="n">
        <f aca="false">IF(H285=0,"",Parámetros!$B$4-G285)</f>
        <v>574</v>
      </c>
      <c r="J285" s="17" t="n">
        <f aca="false">COUNTIFS(Pedidos!$B$2:$B$7000,A285,Pedidos!$C$2:$C$7000,"&gt;="&amp;(Parámetros!$B$4-180),Pedidos!$C$2:$C$7000,"&lt;"&amp;Parámetros!$B$4)</f>
        <v>0</v>
      </c>
      <c r="K285" s="18" t="n">
        <f aca="false">IF(H285&lt;2,"",(G285-F285)/(H285-1))</f>
        <v>86</v>
      </c>
      <c r="L285" s="19" t="n">
        <f aca="false">IF(OR(K285="",K285=0),"",I285/K285)</f>
        <v>6.67441860465116</v>
      </c>
      <c r="M285" s="20" t="n">
        <f aca="false">SUMIFS(Pedidos!$D$2:$D$7000,Pedidos!$B$2:$B$7000,A285,Pedidos!$C$2:$C$7000,"&gt;="&amp;(Parámetros!$B$4-365),Pedidos!$C$2:$C$7000,"&lt;"&amp;Parámetros!$B$4)</f>
        <v>0</v>
      </c>
      <c r="N285" s="7" t="str">
        <f aca="false">IF(H285=0,"Sin compras",IF(H285=1,"Una sola compra",IF(I285&gt;Parámetros!$B$5,"Perdido","Activo")))</f>
        <v>Perdido</v>
      </c>
      <c r="O285" s="21" t="str">
        <f aca="false">IF(N285&lt;&gt;"Activo","",1/(1+EXP(-(Parámetros!$B$10+Parámetros!$B$11*I285+Parámetros!$B$12*J285))))</f>
        <v/>
      </c>
      <c r="P285" s="7" t="str">
        <f aca="false">IF(O285="","",IF(O285&gt;=Parámetros!$B$7,"Alto",IF(O285&gt;=Parámetros!$B$8,"Medio","Bajo")))</f>
        <v/>
      </c>
      <c r="Q285" s="7" t="str">
        <f aca="false">IF(AND(N285="Activo",L285&lt;&gt;""),IF(L285&gt;Parámetros!$B$6,"Se está retrasando",""),"")</f>
        <v/>
      </c>
    </row>
    <row r="286" customFormat="false" ht="15" hidden="false" customHeight="false" outlineLevel="0" collapsed="false">
      <c r="A286" s="13" t="s">
        <v>2790</v>
      </c>
      <c r="B286" s="13" t="s">
        <v>9007</v>
      </c>
      <c r="C286" s="13" t="s">
        <v>8990</v>
      </c>
      <c r="D286" s="13" t="s">
        <v>8997</v>
      </c>
      <c r="E286" s="13" t="s">
        <v>8988</v>
      </c>
      <c r="F286" s="16" t="n">
        <f aca="false">_xlfn.MINIFS(Pedidos!$C$2:$C$7000,Pedidos!$B$2:$B$7000,A286,Pedidos!$C$2:$C$7000,"&lt;"&amp;Parámetros!$B$4)</f>
        <v>45816</v>
      </c>
      <c r="G286" s="16" t="n">
        <f aca="false">_xlfn.MAXIFS(Pedidos!$C$2:$C$7000,Pedidos!$B$2:$B$7000,A286,Pedidos!$C$2:$C$7000,"&lt;"&amp;Parámetros!$B$4)</f>
        <v>45989</v>
      </c>
      <c r="H286" s="17" t="n">
        <f aca="false">COUNTIFS(Pedidos!$B$2:$B$7000,A286,Pedidos!$C$2:$C$7000,"&lt;"&amp;Parámetros!$B$4)</f>
        <v>4</v>
      </c>
      <c r="I286" s="7" t="n">
        <f aca="false">IF(H286=0,"",Parámetros!$B$4-G286)</f>
        <v>307</v>
      </c>
      <c r="J286" s="17" t="n">
        <f aca="false">COUNTIFS(Pedidos!$B$2:$B$7000,A286,Pedidos!$C$2:$C$7000,"&gt;="&amp;(Parámetros!$B$4-180),Pedidos!$C$2:$C$7000,"&lt;"&amp;Parámetros!$B$4)</f>
        <v>0</v>
      </c>
      <c r="K286" s="18" t="n">
        <f aca="false">IF(H286&lt;2,"",(G286-F286)/(H286-1))</f>
        <v>57.6666666666667</v>
      </c>
      <c r="L286" s="19" t="n">
        <f aca="false">IF(OR(K286="",K286=0),"",I286/K286)</f>
        <v>5.32369942196532</v>
      </c>
      <c r="M286" s="20" t="n">
        <f aca="false">SUMIFS(Pedidos!$D$2:$D$7000,Pedidos!$B$2:$B$7000,A286,Pedidos!$C$2:$C$7000,"&gt;="&amp;(Parámetros!$B$4-365),Pedidos!$C$2:$C$7000,"&lt;"&amp;Parámetros!$B$4)</f>
        <v>49.81</v>
      </c>
      <c r="N286" s="7" t="str">
        <f aca="false">IF(H286=0,"Sin compras",IF(H286=1,"Una sola compra",IF(I286&gt;Parámetros!$B$5,"Perdido","Activo")))</f>
        <v>Perdido</v>
      </c>
      <c r="O286" s="21" t="str">
        <f aca="false">IF(N286&lt;&gt;"Activo","",1/(1+EXP(-(Parámetros!$B$10+Parámetros!$B$11*I286+Parámetros!$B$12*J286))))</f>
        <v/>
      </c>
      <c r="P286" s="7" t="str">
        <f aca="false">IF(O286="","",IF(O286&gt;=Parámetros!$B$7,"Alto",IF(O286&gt;=Parámetros!$B$8,"Medio","Bajo")))</f>
        <v/>
      </c>
      <c r="Q286" s="7" t="str">
        <f aca="false">IF(AND(N286="Activo",L286&lt;&gt;""),IF(L286&gt;Parámetros!$B$6,"Se está retrasando",""),"")</f>
        <v/>
      </c>
    </row>
    <row r="287" customFormat="false" ht="15" hidden="false" customHeight="false" outlineLevel="0" collapsed="false">
      <c r="A287" s="13" t="s">
        <v>6827</v>
      </c>
      <c r="B287" s="13" t="s">
        <v>8998</v>
      </c>
      <c r="C287" s="13" t="s">
        <v>8982</v>
      </c>
      <c r="D287" s="13" t="s">
        <v>8999</v>
      </c>
      <c r="E287" s="13" t="s">
        <v>8984</v>
      </c>
      <c r="F287" s="16" t="n">
        <f aca="false">_xlfn.MINIFS(Pedidos!$C$2:$C$7000,Pedidos!$B$2:$B$7000,A287,Pedidos!$C$2:$C$7000,"&lt;"&amp;Parámetros!$B$4)</f>
        <v>46119</v>
      </c>
      <c r="G287" s="16" t="n">
        <f aca="false">_xlfn.MAXIFS(Pedidos!$C$2:$C$7000,Pedidos!$B$2:$B$7000,A287,Pedidos!$C$2:$C$7000,"&lt;"&amp;Parámetros!$B$4)</f>
        <v>46288</v>
      </c>
      <c r="H287" s="17" t="n">
        <f aca="false">COUNTIFS(Pedidos!$B$2:$B$7000,A287,Pedidos!$C$2:$C$7000,"&lt;"&amp;Parámetros!$B$4)</f>
        <v>4</v>
      </c>
      <c r="I287" s="7" t="n">
        <f aca="false">IF(H287=0,"",Parámetros!$B$4-G287)</f>
        <v>8</v>
      </c>
      <c r="J287" s="17" t="n">
        <f aca="false">COUNTIFS(Pedidos!$B$2:$B$7000,A287,Pedidos!$C$2:$C$7000,"&gt;="&amp;(Parámetros!$B$4-180),Pedidos!$C$2:$C$7000,"&lt;"&amp;Parámetros!$B$4)</f>
        <v>4</v>
      </c>
      <c r="K287" s="18" t="n">
        <f aca="false">IF(H287&lt;2,"",(G287-F287)/(H287-1))</f>
        <v>56.3333333333333</v>
      </c>
      <c r="L287" s="19" t="n">
        <f aca="false">IF(OR(K287="",K287=0),"",I287/K287)</f>
        <v>0.142011834319527</v>
      </c>
      <c r="M287" s="20" t="n">
        <f aca="false">SUMIFS(Pedidos!$D$2:$D$7000,Pedidos!$B$2:$B$7000,A287,Pedidos!$C$2:$C$7000,"&gt;="&amp;(Parámetros!$B$4-365),Pedidos!$C$2:$C$7000,"&lt;"&amp;Parámetros!$B$4)</f>
        <v>165.35</v>
      </c>
      <c r="N287" s="7" t="str">
        <f aca="false">IF(H287=0,"Sin compras",IF(H287=1,"Una sola compra",IF(I287&gt;Parámetros!$B$5,"Perdido","Activo")))</f>
        <v>Activo</v>
      </c>
      <c r="O287" s="21" t="n">
        <f aca="false">IF(N287&lt;&gt;"Activo","",1/(1+EXP(-(Parámetros!$B$10+Parámetros!$B$11*I287+Parámetros!$B$12*J287))))</f>
        <v>0.0570976373391068</v>
      </c>
      <c r="P287" s="7" t="str">
        <f aca="false">IF(O287="","",IF(O287&gt;=Parámetros!$B$7,"Alto",IF(O287&gt;=Parámetros!$B$8,"Medio","Bajo")))</f>
        <v>Bajo</v>
      </c>
      <c r="Q287" s="7" t="str">
        <f aca="false">IF(AND(N287="Activo",L287&lt;&gt;""),IF(L287&gt;Parámetros!$B$6,"Se está retrasando",""),"")</f>
        <v/>
      </c>
    </row>
    <row r="288" customFormat="false" ht="15" hidden="false" customHeight="false" outlineLevel="0" collapsed="false">
      <c r="A288" s="13" t="s">
        <v>670</v>
      </c>
      <c r="B288" s="13" t="s">
        <v>8992</v>
      </c>
      <c r="C288" s="13" t="s">
        <v>8993</v>
      </c>
      <c r="D288" s="13" t="s">
        <v>9006</v>
      </c>
      <c r="E288" s="13" t="s">
        <v>8984</v>
      </c>
      <c r="F288" s="16" t="n">
        <f aca="false">_xlfn.MINIFS(Pedidos!$C$2:$C$7000,Pedidos!$B$2:$B$7000,A288,Pedidos!$C$2:$C$7000,"&lt;"&amp;Parámetros!$B$4)</f>
        <v>45643</v>
      </c>
      <c r="G288" s="16" t="n">
        <f aca="false">_xlfn.MAXIFS(Pedidos!$C$2:$C$7000,Pedidos!$B$2:$B$7000,A288,Pedidos!$C$2:$C$7000,"&lt;"&amp;Parámetros!$B$4)</f>
        <v>45892</v>
      </c>
      <c r="H288" s="17" t="n">
        <f aca="false">COUNTIFS(Pedidos!$B$2:$B$7000,A288,Pedidos!$C$2:$C$7000,"&lt;"&amp;Parámetros!$B$4)</f>
        <v>3</v>
      </c>
      <c r="I288" s="7" t="n">
        <f aca="false">IF(H288=0,"",Parámetros!$B$4-G288)</f>
        <v>404</v>
      </c>
      <c r="J288" s="17" t="n">
        <f aca="false">COUNTIFS(Pedidos!$B$2:$B$7000,A288,Pedidos!$C$2:$C$7000,"&gt;="&amp;(Parámetros!$B$4-180),Pedidos!$C$2:$C$7000,"&lt;"&amp;Parámetros!$B$4)</f>
        <v>0</v>
      </c>
      <c r="K288" s="18" t="n">
        <f aca="false">IF(H288&lt;2,"",(G288-F288)/(H288-1))</f>
        <v>124.5</v>
      </c>
      <c r="L288" s="19" t="n">
        <f aca="false">IF(OR(K288="",K288=0),"",I288/K288)</f>
        <v>3.24497991967872</v>
      </c>
      <c r="M288" s="20" t="n">
        <f aca="false">SUMIFS(Pedidos!$D$2:$D$7000,Pedidos!$B$2:$B$7000,A288,Pedidos!$C$2:$C$7000,"&gt;="&amp;(Parámetros!$B$4-365),Pedidos!$C$2:$C$7000,"&lt;"&amp;Parámetros!$B$4)</f>
        <v>0</v>
      </c>
      <c r="N288" s="7" t="str">
        <f aca="false">IF(H288=0,"Sin compras",IF(H288=1,"Una sola compra",IF(I288&gt;Parámetros!$B$5,"Perdido","Activo")))</f>
        <v>Perdido</v>
      </c>
      <c r="O288" s="21" t="str">
        <f aca="false">IF(N288&lt;&gt;"Activo","",1/(1+EXP(-(Parámetros!$B$10+Parámetros!$B$11*I288+Parámetros!$B$12*J288))))</f>
        <v/>
      </c>
      <c r="P288" s="7" t="str">
        <f aca="false">IF(O288="","",IF(O288&gt;=Parámetros!$B$7,"Alto",IF(O288&gt;=Parámetros!$B$8,"Medio","Bajo")))</f>
        <v/>
      </c>
      <c r="Q288" s="7" t="str">
        <f aca="false">IF(AND(N288="Activo",L288&lt;&gt;""),IF(L288&gt;Parámetros!$B$6,"Se está retrasando",""),"")</f>
        <v/>
      </c>
    </row>
    <row r="289" customFormat="false" ht="15" hidden="false" customHeight="false" outlineLevel="0" collapsed="false">
      <c r="A289" s="13" t="s">
        <v>3003</v>
      </c>
      <c r="B289" s="13" t="s">
        <v>8981</v>
      </c>
      <c r="C289" s="13" t="s">
        <v>8990</v>
      </c>
      <c r="D289" s="13" t="s">
        <v>8999</v>
      </c>
      <c r="E289" s="13" t="s">
        <v>8988</v>
      </c>
      <c r="F289" s="16" t="n">
        <f aca="false">_xlfn.MINIFS(Pedidos!$C$2:$C$7000,Pedidos!$B$2:$B$7000,A289,Pedidos!$C$2:$C$7000,"&lt;"&amp;Parámetros!$B$4)</f>
        <v>45831</v>
      </c>
      <c r="G289" s="16" t="n">
        <f aca="false">_xlfn.MAXIFS(Pedidos!$C$2:$C$7000,Pedidos!$B$2:$B$7000,A289,Pedidos!$C$2:$C$7000,"&lt;"&amp;Parámetros!$B$4)</f>
        <v>46295</v>
      </c>
      <c r="H289" s="17" t="n">
        <f aca="false">COUNTIFS(Pedidos!$B$2:$B$7000,A289,Pedidos!$C$2:$C$7000,"&lt;"&amp;Parámetros!$B$4)</f>
        <v>16</v>
      </c>
      <c r="I289" s="7" t="n">
        <f aca="false">IF(H289=0,"",Parámetros!$B$4-G289)</f>
        <v>1</v>
      </c>
      <c r="J289" s="17" t="n">
        <f aca="false">COUNTIFS(Pedidos!$B$2:$B$7000,A289,Pedidos!$C$2:$C$7000,"&gt;="&amp;(Parámetros!$B$4-180),Pedidos!$C$2:$C$7000,"&lt;"&amp;Parámetros!$B$4)</f>
        <v>6</v>
      </c>
      <c r="K289" s="18" t="n">
        <f aca="false">IF(H289&lt;2,"",(G289-F289)/(H289-1))</f>
        <v>30.9333333333333</v>
      </c>
      <c r="L289" s="19" t="n">
        <f aca="false">IF(OR(K289="",K289=0),"",I289/K289)</f>
        <v>0.0323275862068966</v>
      </c>
      <c r="M289" s="20" t="n">
        <f aca="false">SUMIFS(Pedidos!$D$2:$D$7000,Pedidos!$B$2:$B$7000,A289,Pedidos!$C$2:$C$7000,"&gt;="&amp;(Parámetros!$B$4-365),Pedidos!$C$2:$C$7000,"&lt;"&amp;Parámetros!$B$4)</f>
        <v>710</v>
      </c>
      <c r="N289" s="7" t="str">
        <f aca="false">IF(H289=0,"Sin compras",IF(H289=1,"Una sola compra",IF(I289&gt;Parámetros!$B$5,"Perdido","Activo")))</f>
        <v>Activo</v>
      </c>
      <c r="O289" s="21" t="n">
        <f aca="false">IF(N289&lt;&gt;"Activo","",1/(1+EXP(-(Parámetros!$B$10+Parámetros!$B$11*I289+Parámetros!$B$12*J289))))</f>
        <v>0.0090437184058445</v>
      </c>
      <c r="P289" s="7" t="str">
        <f aca="false">IF(O289="","",IF(O289&gt;=Parámetros!$B$7,"Alto",IF(O289&gt;=Parámetros!$B$8,"Medio","Bajo")))</f>
        <v>Bajo</v>
      </c>
      <c r="Q289" s="7" t="str">
        <f aca="false">IF(AND(N289="Activo",L289&lt;&gt;""),IF(L289&gt;Parámetros!$B$6,"Se está retrasando",""),"")</f>
        <v/>
      </c>
    </row>
    <row r="290" customFormat="false" ht="15" hidden="false" customHeight="false" outlineLevel="0" collapsed="false">
      <c r="A290" s="13" t="s">
        <v>8295</v>
      </c>
      <c r="B290" s="13" t="s">
        <v>9007</v>
      </c>
      <c r="C290" s="13" t="s">
        <v>8990</v>
      </c>
      <c r="D290" s="13" t="s">
        <v>9002</v>
      </c>
      <c r="E290" s="13" t="s">
        <v>8988</v>
      </c>
      <c r="F290" s="16" t="n">
        <f aca="false">_xlfn.MINIFS(Pedidos!$C$2:$C$7000,Pedidos!$B$2:$B$7000,A290,Pedidos!$C$2:$C$7000,"&lt;"&amp;Parámetros!$B$4)</f>
        <v>46241</v>
      </c>
      <c r="G290" s="16" t="n">
        <f aca="false">_xlfn.MAXIFS(Pedidos!$C$2:$C$7000,Pedidos!$B$2:$B$7000,A290,Pedidos!$C$2:$C$7000,"&lt;"&amp;Parámetros!$B$4)</f>
        <v>46241</v>
      </c>
      <c r="H290" s="17" t="n">
        <f aca="false">COUNTIFS(Pedidos!$B$2:$B$7000,A290,Pedidos!$C$2:$C$7000,"&lt;"&amp;Parámetros!$B$4)</f>
        <v>1</v>
      </c>
      <c r="I290" s="7" t="n">
        <f aca="false">IF(H290=0,"",Parámetros!$B$4-G290)</f>
        <v>55</v>
      </c>
      <c r="J290" s="17" t="n">
        <f aca="false">COUNTIFS(Pedidos!$B$2:$B$7000,A290,Pedidos!$C$2:$C$7000,"&gt;="&amp;(Parámetros!$B$4-180),Pedidos!$C$2:$C$7000,"&lt;"&amp;Parámetros!$B$4)</f>
        <v>1</v>
      </c>
      <c r="K290" s="18" t="str">
        <f aca="false">IF(H290&lt;2,"",(G290-F290)/(H290-1))</f>
        <v/>
      </c>
      <c r="L290" s="19" t="str">
        <f aca="false">IF(OR(K290="",K290=0),"",I290/K290)</f>
        <v/>
      </c>
      <c r="M290" s="20" t="n">
        <f aca="false">SUMIFS(Pedidos!$D$2:$D$7000,Pedidos!$B$2:$B$7000,A290,Pedidos!$C$2:$C$7000,"&gt;="&amp;(Parámetros!$B$4-365),Pedidos!$C$2:$C$7000,"&lt;"&amp;Parámetros!$B$4)</f>
        <v>31.95</v>
      </c>
      <c r="N290" s="7" t="str">
        <f aca="false">IF(H290=0,"Sin compras",IF(H290=1,"Una sola compra",IF(I290&gt;Parámetros!$B$5,"Perdido","Activo")))</f>
        <v>Una sola compra</v>
      </c>
      <c r="O290" s="21" t="str">
        <f aca="false">IF(N290&lt;&gt;"Activo","",1/(1+EXP(-(Parámetros!$B$10+Parámetros!$B$11*I290+Parámetros!$B$12*J290))))</f>
        <v/>
      </c>
      <c r="P290" s="7" t="str">
        <f aca="false">IF(O290="","",IF(O290&gt;=Parámetros!$B$7,"Alto",IF(O290&gt;=Parámetros!$B$8,"Medio","Bajo")))</f>
        <v/>
      </c>
      <c r="Q290" s="7" t="str">
        <f aca="false">IF(AND(N290="Activo",L290&lt;&gt;""),IF(L290&gt;Parámetros!$B$6,"Se está retrasando",""),"")</f>
        <v/>
      </c>
    </row>
    <row r="291" customFormat="false" ht="15" hidden="false" customHeight="false" outlineLevel="0" collapsed="false">
      <c r="A291" s="13" t="s">
        <v>6297</v>
      </c>
      <c r="B291" s="13" t="s">
        <v>9001</v>
      </c>
      <c r="C291" s="13" t="s">
        <v>8986</v>
      </c>
      <c r="D291" s="13" t="s">
        <v>8987</v>
      </c>
      <c r="E291" s="13" t="s">
        <v>8988</v>
      </c>
      <c r="F291" s="16" t="n">
        <f aca="false">_xlfn.MINIFS(Pedidos!$C$2:$C$7000,Pedidos!$B$2:$B$7000,A291,Pedidos!$C$2:$C$7000,"&lt;"&amp;Parámetros!$B$4)</f>
        <v>46079</v>
      </c>
      <c r="G291" s="16" t="n">
        <f aca="false">_xlfn.MAXIFS(Pedidos!$C$2:$C$7000,Pedidos!$B$2:$B$7000,A291,Pedidos!$C$2:$C$7000,"&lt;"&amp;Parámetros!$B$4)</f>
        <v>46167</v>
      </c>
      <c r="H291" s="17" t="n">
        <f aca="false">COUNTIFS(Pedidos!$B$2:$B$7000,A291,Pedidos!$C$2:$C$7000,"&lt;"&amp;Parámetros!$B$4)</f>
        <v>2</v>
      </c>
      <c r="I291" s="7" t="n">
        <f aca="false">IF(H291=0,"",Parámetros!$B$4-G291)</f>
        <v>129</v>
      </c>
      <c r="J291" s="17" t="n">
        <f aca="false">COUNTIFS(Pedidos!$B$2:$B$7000,A291,Pedidos!$C$2:$C$7000,"&gt;="&amp;(Parámetros!$B$4-180),Pedidos!$C$2:$C$7000,"&lt;"&amp;Parámetros!$B$4)</f>
        <v>1</v>
      </c>
      <c r="K291" s="18" t="n">
        <f aca="false">IF(H291&lt;2,"",(G291-F291)/(H291-1))</f>
        <v>88</v>
      </c>
      <c r="L291" s="19" t="n">
        <f aca="false">IF(OR(K291="",K291=0),"",I291/K291)</f>
        <v>1.46590909090909</v>
      </c>
      <c r="M291" s="20" t="n">
        <f aca="false">SUMIFS(Pedidos!$D$2:$D$7000,Pedidos!$B$2:$B$7000,A291,Pedidos!$C$2:$C$7000,"&gt;="&amp;(Parámetros!$B$4-365),Pedidos!$C$2:$C$7000,"&lt;"&amp;Parámetros!$B$4)</f>
        <v>96.54</v>
      </c>
      <c r="N291" s="7" t="str">
        <f aca="false">IF(H291=0,"Sin compras",IF(H291=1,"Una sola compra",IF(I291&gt;Parámetros!$B$5,"Perdido","Activo")))</f>
        <v>Activo</v>
      </c>
      <c r="O291" s="21" t="n">
        <f aca="false">IF(N291&lt;&gt;"Activo","",1/(1+EXP(-(Parámetros!$B$10+Parámetros!$B$11*I291+Parámetros!$B$12*J291))))</f>
        <v>0.871344597353075</v>
      </c>
      <c r="P291" s="7" t="str">
        <f aca="false">IF(O291="","",IF(O291&gt;=Parámetros!$B$7,"Alto",IF(O291&gt;=Parámetros!$B$8,"Medio","Bajo")))</f>
        <v>Alto</v>
      </c>
      <c r="Q291" s="7" t="str">
        <f aca="false">IF(AND(N291="Activo",L291&lt;&gt;""),IF(L291&gt;Parámetros!$B$6,"Se está retrasando",""),"")</f>
        <v/>
      </c>
    </row>
    <row r="292" customFormat="false" ht="15" hidden="false" customHeight="false" outlineLevel="0" collapsed="false">
      <c r="A292" s="13" t="s">
        <v>3700</v>
      </c>
      <c r="B292" s="13" t="s">
        <v>9011</v>
      </c>
      <c r="C292" s="13" t="s">
        <v>8993</v>
      </c>
      <c r="D292" s="13" t="s">
        <v>8994</v>
      </c>
      <c r="E292" s="13" t="s">
        <v>8988</v>
      </c>
      <c r="F292" s="16" t="n">
        <f aca="false">_xlfn.MINIFS(Pedidos!$C$2:$C$7000,Pedidos!$B$2:$B$7000,A292,Pedidos!$C$2:$C$7000,"&lt;"&amp;Parámetros!$B$4)</f>
        <v>45882</v>
      </c>
      <c r="G292" s="16" t="n">
        <f aca="false">_xlfn.MAXIFS(Pedidos!$C$2:$C$7000,Pedidos!$B$2:$B$7000,A292,Pedidos!$C$2:$C$7000,"&lt;"&amp;Parámetros!$B$4)</f>
        <v>45882</v>
      </c>
      <c r="H292" s="17" t="n">
        <f aca="false">COUNTIFS(Pedidos!$B$2:$B$7000,A292,Pedidos!$C$2:$C$7000,"&lt;"&amp;Parámetros!$B$4)</f>
        <v>1</v>
      </c>
      <c r="I292" s="7" t="n">
        <f aca="false">IF(H292=0,"",Parámetros!$B$4-G292)</f>
        <v>414</v>
      </c>
      <c r="J292" s="17" t="n">
        <f aca="false">COUNTIFS(Pedidos!$B$2:$B$7000,A292,Pedidos!$C$2:$C$7000,"&gt;="&amp;(Parámetros!$B$4-180),Pedidos!$C$2:$C$7000,"&lt;"&amp;Parámetros!$B$4)</f>
        <v>0</v>
      </c>
      <c r="K292" s="18" t="str">
        <f aca="false">IF(H292&lt;2,"",(G292-F292)/(H292-1))</f>
        <v/>
      </c>
      <c r="L292" s="19" t="str">
        <f aca="false">IF(OR(K292="",K292=0),"",I292/K292)</f>
        <v/>
      </c>
      <c r="M292" s="20" t="n">
        <f aca="false">SUMIFS(Pedidos!$D$2:$D$7000,Pedidos!$B$2:$B$7000,A292,Pedidos!$C$2:$C$7000,"&gt;="&amp;(Parámetros!$B$4-365),Pedidos!$C$2:$C$7000,"&lt;"&amp;Parámetros!$B$4)</f>
        <v>0</v>
      </c>
      <c r="N292" s="7" t="str">
        <f aca="false">IF(H292=0,"Sin compras",IF(H292=1,"Una sola compra",IF(I292&gt;Parámetros!$B$5,"Perdido","Activo")))</f>
        <v>Una sola compra</v>
      </c>
      <c r="O292" s="21" t="str">
        <f aca="false">IF(N292&lt;&gt;"Activo","",1/(1+EXP(-(Parámetros!$B$10+Parámetros!$B$11*I292+Parámetros!$B$12*J292))))</f>
        <v/>
      </c>
      <c r="P292" s="7" t="str">
        <f aca="false">IF(O292="","",IF(O292&gt;=Parámetros!$B$7,"Alto",IF(O292&gt;=Parámetros!$B$8,"Medio","Bajo")))</f>
        <v/>
      </c>
      <c r="Q292" s="7" t="str">
        <f aca="false">IF(AND(N292="Activo",L292&lt;&gt;""),IF(L292&gt;Parámetros!$B$6,"Se está retrasando",""),"")</f>
        <v/>
      </c>
    </row>
    <row r="293" customFormat="false" ht="15" hidden="false" customHeight="false" outlineLevel="0" collapsed="false">
      <c r="A293" s="13" t="s">
        <v>8614</v>
      </c>
      <c r="B293" s="13" t="s">
        <v>8998</v>
      </c>
      <c r="C293" s="13" t="s">
        <v>8993</v>
      </c>
      <c r="D293" s="13" t="s">
        <v>9002</v>
      </c>
      <c r="E293" s="13" t="s">
        <v>8984</v>
      </c>
      <c r="F293" s="16" t="n">
        <f aca="false">_xlfn.MINIFS(Pedidos!$C$2:$C$7000,Pedidos!$B$2:$B$7000,A293,Pedidos!$C$2:$C$7000,"&lt;"&amp;Parámetros!$B$4)</f>
        <v>46267</v>
      </c>
      <c r="G293" s="16" t="n">
        <f aca="false">_xlfn.MAXIFS(Pedidos!$C$2:$C$7000,Pedidos!$B$2:$B$7000,A293,Pedidos!$C$2:$C$7000,"&lt;"&amp;Parámetros!$B$4)</f>
        <v>46267</v>
      </c>
      <c r="H293" s="17" t="n">
        <f aca="false">COUNTIFS(Pedidos!$B$2:$B$7000,A293,Pedidos!$C$2:$C$7000,"&lt;"&amp;Parámetros!$B$4)</f>
        <v>1</v>
      </c>
      <c r="I293" s="7" t="n">
        <f aca="false">IF(H293=0,"",Parámetros!$B$4-G293)</f>
        <v>29</v>
      </c>
      <c r="J293" s="17" t="n">
        <f aca="false">COUNTIFS(Pedidos!$B$2:$B$7000,A293,Pedidos!$C$2:$C$7000,"&gt;="&amp;(Parámetros!$B$4-180),Pedidos!$C$2:$C$7000,"&lt;"&amp;Parámetros!$B$4)</f>
        <v>1</v>
      </c>
      <c r="K293" s="18" t="str">
        <f aca="false">IF(H293&lt;2,"",(G293-F293)/(H293-1))</f>
        <v/>
      </c>
      <c r="L293" s="19" t="str">
        <f aca="false">IF(OR(K293="",K293=0),"",I293/K293)</f>
        <v/>
      </c>
      <c r="M293" s="20" t="n">
        <f aca="false">SUMIFS(Pedidos!$D$2:$D$7000,Pedidos!$B$2:$B$7000,A293,Pedidos!$C$2:$C$7000,"&gt;="&amp;(Parámetros!$B$4-365),Pedidos!$C$2:$C$7000,"&lt;"&amp;Parámetros!$B$4)</f>
        <v>21.36</v>
      </c>
      <c r="N293" s="7" t="str">
        <f aca="false">IF(H293=0,"Sin compras",IF(H293=1,"Una sola compra",IF(I293&gt;Parámetros!$B$5,"Perdido","Activo")))</f>
        <v>Una sola compra</v>
      </c>
      <c r="O293" s="21" t="str">
        <f aca="false">IF(N293&lt;&gt;"Activo","",1/(1+EXP(-(Parámetros!$B$10+Parámetros!$B$11*I293+Parámetros!$B$12*J293))))</f>
        <v/>
      </c>
      <c r="P293" s="7" t="str">
        <f aca="false">IF(O293="","",IF(O293&gt;=Parámetros!$B$7,"Alto",IF(O293&gt;=Parámetros!$B$8,"Medio","Bajo")))</f>
        <v/>
      </c>
      <c r="Q293" s="7" t="str">
        <f aca="false">IF(AND(N293="Activo",L293&lt;&gt;""),IF(L293&gt;Parámetros!$B$6,"Se está retrasando",""),"")</f>
        <v/>
      </c>
    </row>
    <row r="294" customFormat="false" ht="15" hidden="false" customHeight="false" outlineLevel="0" collapsed="false">
      <c r="A294" s="13" t="s">
        <v>4558</v>
      </c>
      <c r="B294" s="13" t="s">
        <v>8981</v>
      </c>
      <c r="C294" s="13" t="s">
        <v>8986</v>
      </c>
      <c r="D294" s="13" t="s">
        <v>8999</v>
      </c>
      <c r="E294" s="13" t="s">
        <v>8988</v>
      </c>
      <c r="F294" s="16" t="n">
        <f aca="false">_xlfn.MINIFS(Pedidos!$C$2:$C$7000,Pedidos!$B$2:$B$7000,A294,Pedidos!$C$2:$C$7000,"&lt;"&amp;Parámetros!$B$4)</f>
        <v>45946</v>
      </c>
      <c r="G294" s="16" t="n">
        <f aca="false">_xlfn.MAXIFS(Pedidos!$C$2:$C$7000,Pedidos!$B$2:$B$7000,A294,Pedidos!$C$2:$C$7000,"&lt;"&amp;Parámetros!$B$4)</f>
        <v>46240</v>
      </c>
      <c r="H294" s="17" t="n">
        <f aca="false">COUNTIFS(Pedidos!$B$2:$B$7000,A294,Pedidos!$C$2:$C$7000,"&lt;"&amp;Parámetros!$B$4)</f>
        <v>7</v>
      </c>
      <c r="I294" s="7" t="n">
        <f aca="false">IF(H294=0,"",Parámetros!$B$4-G294)</f>
        <v>56</v>
      </c>
      <c r="J294" s="17" t="n">
        <f aca="false">COUNTIFS(Pedidos!$B$2:$B$7000,A294,Pedidos!$C$2:$C$7000,"&gt;="&amp;(Parámetros!$B$4-180),Pedidos!$C$2:$C$7000,"&lt;"&amp;Parámetros!$B$4)</f>
        <v>3</v>
      </c>
      <c r="K294" s="18" t="n">
        <f aca="false">IF(H294&lt;2,"",(G294-F294)/(H294-1))</f>
        <v>49</v>
      </c>
      <c r="L294" s="19" t="n">
        <f aca="false">IF(OR(K294="",K294=0),"",I294/K294)</f>
        <v>1.14285714285714</v>
      </c>
      <c r="M294" s="20" t="n">
        <f aca="false">SUMIFS(Pedidos!$D$2:$D$7000,Pedidos!$B$2:$B$7000,A294,Pedidos!$C$2:$C$7000,"&gt;="&amp;(Parámetros!$B$4-365),Pedidos!$C$2:$C$7000,"&lt;"&amp;Parámetros!$B$4)</f>
        <v>214.67</v>
      </c>
      <c r="N294" s="7" t="str">
        <f aca="false">IF(H294=0,"Sin compras",IF(H294=1,"Una sola compra",IF(I294&gt;Parámetros!$B$5,"Perdido","Activo")))</f>
        <v>Activo</v>
      </c>
      <c r="O294" s="21" t="n">
        <f aca="false">IF(N294&lt;&gt;"Activo","",1/(1+EXP(-(Parámetros!$B$10+Parámetros!$B$11*I294+Parámetros!$B$12*J294))))</f>
        <v>0.249458945103842</v>
      </c>
      <c r="P294" s="7" t="str">
        <f aca="false">IF(O294="","",IF(O294&gt;=Parámetros!$B$7,"Alto",IF(O294&gt;=Parámetros!$B$8,"Medio","Bajo")))</f>
        <v>Bajo</v>
      </c>
      <c r="Q294" s="7" t="str">
        <f aca="false">IF(AND(N294="Activo",L294&lt;&gt;""),IF(L294&gt;Parámetros!$B$6,"Se está retrasando",""),"")</f>
        <v/>
      </c>
    </row>
    <row r="295" customFormat="false" ht="15" hidden="false" customHeight="false" outlineLevel="0" collapsed="false">
      <c r="A295" s="13" t="s">
        <v>3108</v>
      </c>
      <c r="B295" s="13" t="s">
        <v>9001</v>
      </c>
      <c r="C295" s="13" t="s">
        <v>8982</v>
      </c>
      <c r="D295" s="13" t="s">
        <v>8994</v>
      </c>
      <c r="E295" s="13" t="s">
        <v>8988</v>
      </c>
      <c r="F295" s="16" t="n">
        <f aca="false">_xlfn.MINIFS(Pedidos!$C$2:$C$7000,Pedidos!$B$2:$B$7000,A295,Pedidos!$C$2:$C$7000,"&lt;"&amp;Parámetros!$B$4)</f>
        <v>45839</v>
      </c>
      <c r="G295" s="16" t="n">
        <f aca="false">_xlfn.MAXIFS(Pedidos!$C$2:$C$7000,Pedidos!$B$2:$B$7000,A295,Pedidos!$C$2:$C$7000,"&lt;"&amp;Parámetros!$B$4)</f>
        <v>45839</v>
      </c>
      <c r="H295" s="17" t="n">
        <f aca="false">COUNTIFS(Pedidos!$B$2:$B$7000,A295,Pedidos!$C$2:$C$7000,"&lt;"&amp;Parámetros!$B$4)</f>
        <v>1</v>
      </c>
      <c r="I295" s="7" t="n">
        <f aca="false">IF(H295=0,"",Parámetros!$B$4-G295)</f>
        <v>457</v>
      </c>
      <c r="J295" s="17" t="n">
        <f aca="false">COUNTIFS(Pedidos!$B$2:$B$7000,A295,Pedidos!$C$2:$C$7000,"&gt;="&amp;(Parámetros!$B$4-180),Pedidos!$C$2:$C$7000,"&lt;"&amp;Parámetros!$B$4)</f>
        <v>0</v>
      </c>
      <c r="K295" s="18" t="str">
        <f aca="false">IF(H295&lt;2,"",(G295-F295)/(H295-1))</f>
        <v/>
      </c>
      <c r="L295" s="19" t="str">
        <f aca="false">IF(OR(K295="",K295=0),"",I295/K295)</f>
        <v/>
      </c>
      <c r="M295" s="20" t="n">
        <f aca="false">SUMIFS(Pedidos!$D$2:$D$7000,Pedidos!$B$2:$B$7000,A295,Pedidos!$C$2:$C$7000,"&gt;="&amp;(Parámetros!$B$4-365),Pedidos!$C$2:$C$7000,"&lt;"&amp;Parámetros!$B$4)</f>
        <v>0</v>
      </c>
      <c r="N295" s="7" t="str">
        <f aca="false">IF(H295=0,"Sin compras",IF(H295=1,"Una sola compra",IF(I295&gt;Parámetros!$B$5,"Perdido","Activo")))</f>
        <v>Una sola compra</v>
      </c>
      <c r="O295" s="21" t="str">
        <f aca="false">IF(N295&lt;&gt;"Activo","",1/(1+EXP(-(Parámetros!$B$10+Parámetros!$B$11*I295+Parámetros!$B$12*J295))))</f>
        <v/>
      </c>
      <c r="P295" s="7" t="str">
        <f aca="false">IF(O295="","",IF(O295&gt;=Parámetros!$B$7,"Alto",IF(O295&gt;=Parámetros!$B$8,"Medio","Bajo")))</f>
        <v/>
      </c>
      <c r="Q295" s="7" t="str">
        <f aca="false">IF(AND(N295="Activo",L295&lt;&gt;""),IF(L295&gt;Parámetros!$B$6,"Se está retrasando",""),"")</f>
        <v/>
      </c>
    </row>
    <row r="296" customFormat="false" ht="15" hidden="false" customHeight="false" outlineLevel="0" collapsed="false">
      <c r="A296" s="13" t="s">
        <v>3468</v>
      </c>
      <c r="B296" s="13" t="s">
        <v>9001</v>
      </c>
      <c r="C296" s="13" t="s">
        <v>8990</v>
      </c>
      <c r="D296" s="13" t="s">
        <v>9005</v>
      </c>
      <c r="E296" s="13" t="s">
        <v>8988</v>
      </c>
      <c r="F296" s="16" t="n">
        <f aca="false">_xlfn.MINIFS(Pedidos!$C$2:$C$7000,Pedidos!$B$2:$B$7000,A296,Pedidos!$C$2:$C$7000,"&lt;"&amp;Parámetros!$B$4)</f>
        <v>45866</v>
      </c>
      <c r="G296" s="16" t="n">
        <f aca="false">_xlfn.MAXIFS(Pedidos!$C$2:$C$7000,Pedidos!$B$2:$B$7000,A296,Pedidos!$C$2:$C$7000,"&lt;"&amp;Parámetros!$B$4)</f>
        <v>46027</v>
      </c>
      <c r="H296" s="17" t="n">
        <f aca="false">COUNTIFS(Pedidos!$B$2:$B$7000,A296,Pedidos!$C$2:$C$7000,"&lt;"&amp;Parámetros!$B$4)</f>
        <v>3</v>
      </c>
      <c r="I296" s="7" t="n">
        <f aca="false">IF(H296=0,"",Parámetros!$B$4-G296)</f>
        <v>269</v>
      </c>
      <c r="J296" s="17" t="n">
        <f aca="false">COUNTIFS(Pedidos!$B$2:$B$7000,A296,Pedidos!$C$2:$C$7000,"&gt;="&amp;(Parámetros!$B$4-180),Pedidos!$C$2:$C$7000,"&lt;"&amp;Parámetros!$B$4)</f>
        <v>0</v>
      </c>
      <c r="K296" s="18" t="n">
        <f aca="false">IF(H296&lt;2,"",(G296-F296)/(H296-1))</f>
        <v>80.5</v>
      </c>
      <c r="L296" s="19" t="n">
        <f aca="false">IF(OR(K296="",K296=0),"",I296/K296)</f>
        <v>3.3416149068323</v>
      </c>
      <c r="M296" s="20" t="n">
        <f aca="false">SUMIFS(Pedidos!$D$2:$D$7000,Pedidos!$B$2:$B$7000,A296,Pedidos!$C$2:$C$7000,"&gt;="&amp;(Parámetros!$B$4-365),Pedidos!$C$2:$C$7000,"&lt;"&amp;Parámetros!$B$4)</f>
        <v>55</v>
      </c>
      <c r="N296" s="7" t="str">
        <f aca="false">IF(H296=0,"Sin compras",IF(H296=1,"Una sola compra",IF(I296&gt;Parámetros!$B$5,"Perdido","Activo")))</f>
        <v>Perdido</v>
      </c>
      <c r="O296" s="21" t="str">
        <f aca="false">IF(N296&lt;&gt;"Activo","",1/(1+EXP(-(Parámetros!$B$10+Parámetros!$B$11*I296+Parámetros!$B$12*J296))))</f>
        <v/>
      </c>
      <c r="P296" s="7" t="str">
        <f aca="false">IF(O296="","",IF(O296&gt;=Parámetros!$B$7,"Alto",IF(O296&gt;=Parámetros!$B$8,"Medio","Bajo")))</f>
        <v/>
      </c>
      <c r="Q296" s="7" t="str">
        <f aca="false">IF(AND(N296="Activo",L296&lt;&gt;""),IF(L296&gt;Parámetros!$B$6,"Se está retrasando",""),"")</f>
        <v/>
      </c>
    </row>
    <row r="297" customFormat="false" ht="15" hidden="false" customHeight="false" outlineLevel="0" collapsed="false">
      <c r="A297" s="13" t="s">
        <v>866</v>
      </c>
      <c r="B297" s="13" t="s">
        <v>8992</v>
      </c>
      <c r="C297" s="13" t="s">
        <v>8986</v>
      </c>
      <c r="D297" s="13" t="s">
        <v>8994</v>
      </c>
      <c r="E297" s="13" t="s">
        <v>8988</v>
      </c>
      <c r="F297" s="16" t="n">
        <f aca="false">_xlfn.MINIFS(Pedidos!$C$2:$C$7000,Pedidos!$B$2:$B$7000,A297,Pedidos!$C$2:$C$7000,"&lt;"&amp;Parámetros!$B$4)</f>
        <v>45662</v>
      </c>
      <c r="G297" s="16" t="n">
        <f aca="false">_xlfn.MAXIFS(Pedidos!$C$2:$C$7000,Pedidos!$B$2:$B$7000,A297,Pedidos!$C$2:$C$7000,"&lt;"&amp;Parámetros!$B$4)</f>
        <v>45662</v>
      </c>
      <c r="H297" s="17" t="n">
        <f aca="false">COUNTIFS(Pedidos!$B$2:$B$7000,A297,Pedidos!$C$2:$C$7000,"&lt;"&amp;Parámetros!$B$4)</f>
        <v>1</v>
      </c>
      <c r="I297" s="7" t="n">
        <f aca="false">IF(H297=0,"",Parámetros!$B$4-G297)</f>
        <v>634</v>
      </c>
      <c r="J297" s="17" t="n">
        <f aca="false">COUNTIFS(Pedidos!$B$2:$B$7000,A297,Pedidos!$C$2:$C$7000,"&gt;="&amp;(Parámetros!$B$4-180),Pedidos!$C$2:$C$7000,"&lt;"&amp;Parámetros!$B$4)</f>
        <v>0</v>
      </c>
      <c r="K297" s="18" t="str">
        <f aca="false">IF(H297&lt;2,"",(G297-F297)/(H297-1))</f>
        <v/>
      </c>
      <c r="L297" s="19" t="str">
        <f aca="false">IF(OR(K297="",K297=0),"",I297/K297)</f>
        <v/>
      </c>
      <c r="M297" s="20" t="n">
        <f aca="false">SUMIFS(Pedidos!$D$2:$D$7000,Pedidos!$B$2:$B$7000,A297,Pedidos!$C$2:$C$7000,"&gt;="&amp;(Parámetros!$B$4-365),Pedidos!$C$2:$C$7000,"&lt;"&amp;Parámetros!$B$4)</f>
        <v>0</v>
      </c>
      <c r="N297" s="7" t="str">
        <f aca="false">IF(H297=0,"Sin compras",IF(H297=1,"Una sola compra",IF(I297&gt;Parámetros!$B$5,"Perdido","Activo")))</f>
        <v>Una sola compra</v>
      </c>
      <c r="O297" s="21" t="str">
        <f aca="false">IF(N297&lt;&gt;"Activo","",1/(1+EXP(-(Parámetros!$B$10+Parámetros!$B$11*I297+Parámetros!$B$12*J297))))</f>
        <v/>
      </c>
      <c r="P297" s="7" t="str">
        <f aca="false">IF(O297="","",IF(O297&gt;=Parámetros!$B$7,"Alto",IF(O297&gt;=Parámetros!$B$8,"Medio","Bajo")))</f>
        <v/>
      </c>
      <c r="Q297" s="7" t="str">
        <f aca="false">IF(AND(N297="Activo",L297&lt;&gt;""),IF(L297&gt;Parámetros!$B$6,"Se está retrasando",""),"")</f>
        <v/>
      </c>
    </row>
    <row r="298" customFormat="false" ht="15" hidden="false" customHeight="false" outlineLevel="0" collapsed="false">
      <c r="A298" s="13" t="s">
        <v>7470</v>
      </c>
      <c r="B298" s="13" t="s">
        <v>9008</v>
      </c>
      <c r="C298" s="13" t="s">
        <v>8986</v>
      </c>
      <c r="D298" s="13" t="s">
        <v>8991</v>
      </c>
      <c r="E298" s="13" t="s">
        <v>8988</v>
      </c>
      <c r="F298" s="16" t="n">
        <f aca="false">_xlfn.MINIFS(Pedidos!$C$2:$C$7000,Pedidos!$B$2:$B$7000,A298,Pedidos!$C$2:$C$7000,"&lt;"&amp;Parámetros!$B$4)</f>
        <v>46174</v>
      </c>
      <c r="G298" s="16" t="n">
        <f aca="false">_xlfn.MAXIFS(Pedidos!$C$2:$C$7000,Pedidos!$B$2:$B$7000,A298,Pedidos!$C$2:$C$7000,"&lt;"&amp;Parámetros!$B$4)</f>
        <v>46174</v>
      </c>
      <c r="H298" s="17" t="n">
        <f aca="false">COUNTIFS(Pedidos!$B$2:$B$7000,A298,Pedidos!$C$2:$C$7000,"&lt;"&amp;Parámetros!$B$4)</f>
        <v>1</v>
      </c>
      <c r="I298" s="7" t="n">
        <f aca="false">IF(H298=0,"",Parámetros!$B$4-G298)</f>
        <v>122</v>
      </c>
      <c r="J298" s="17" t="n">
        <f aca="false">COUNTIFS(Pedidos!$B$2:$B$7000,A298,Pedidos!$C$2:$C$7000,"&gt;="&amp;(Parámetros!$B$4-180),Pedidos!$C$2:$C$7000,"&lt;"&amp;Parámetros!$B$4)</f>
        <v>1</v>
      </c>
      <c r="K298" s="18" t="str">
        <f aca="false">IF(H298&lt;2,"",(G298-F298)/(H298-1))</f>
        <v/>
      </c>
      <c r="L298" s="19" t="str">
        <f aca="false">IF(OR(K298="",K298=0),"",I298/K298)</f>
        <v/>
      </c>
      <c r="M298" s="20" t="n">
        <f aca="false">SUMIFS(Pedidos!$D$2:$D$7000,Pedidos!$B$2:$B$7000,A298,Pedidos!$C$2:$C$7000,"&gt;="&amp;(Parámetros!$B$4-365),Pedidos!$C$2:$C$7000,"&lt;"&amp;Parámetros!$B$4)</f>
        <v>25.2</v>
      </c>
      <c r="N298" s="7" t="str">
        <f aca="false">IF(H298=0,"Sin compras",IF(H298=1,"Una sola compra",IF(I298&gt;Parámetros!$B$5,"Perdido","Activo")))</f>
        <v>Una sola compra</v>
      </c>
      <c r="O298" s="21" t="str">
        <f aca="false">IF(N298&lt;&gt;"Activo","",1/(1+EXP(-(Parámetros!$B$10+Parámetros!$B$11*I298+Parámetros!$B$12*J298))))</f>
        <v/>
      </c>
      <c r="P298" s="7" t="str">
        <f aca="false">IF(O298="","",IF(O298&gt;=Parámetros!$B$7,"Alto",IF(O298&gt;=Parámetros!$B$8,"Medio","Bajo")))</f>
        <v/>
      </c>
      <c r="Q298" s="7" t="str">
        <f aca="false">IF(AND(N298="Activo",L298&lt;&gt;""),IF(L298&gt;Parámetros!$B$6,"Se está retrasando",""),"")</f>
        <v/>
      </c>
    </row>
    <row r="299" customFormat="false" ht="15" hidden="false" customHeight="false" outlineLevel="0" collapsed="false">
      <c r="A299" s="13" t="s">
        <v>2246</v>
      </c>
      <c r="B299" s="13" t="s">
        <v>8981</v>
      </c>
      <c r="C299" s="13" t="s">
        <v>8990</v>
      </c>
      <c r="D299" s="13" t="s">
        <v>8994</v>
      </c>
      <c r="E299" s="13" t="s">
        <v>8988</v>
      </c>
      <c r="F299" s="16" t="n">
        <f aca="false">_xlfn.MINIFS(Pedidos!$C$2:$C$7000,Pedidos!$B$2:$B$7000,A299,Pedidos!$C$2:$C$7000,"&lt;"&amp;Parámetros!$B$4)</f>
        <v>45774</v>
      </c>
      <c r="G299" s="16" t="n">
        <f aca="false">_xlfn.MAXIFS(Pedidos!$C$2:$C$7000,Pedidos!$B$2:$B$7000,A299,Pedidos!$C$2:$C$7000,"&lt;"&amp;Parámetros!$B$4)</f>
        <v>45774</v>
      </c>
      <c r="H299" s="17" t="n">
        <f aca="false">COUNTIFS(Pedidos!$B$2:$B$7000,A299,Pedidos!$C$2:$C$7000,"&lt;"&amp;Parámetros!$B$4)</f>
        <v>1</v>
      </c>
      <c r="I299" s="7" t="n">
        <f aca="false">IF(H299=0,"",Parámetros!$B$4-G299)</f>
        <v>522</v>
      </c>
      <c r="J299" s="17" t="n">
        <f aca="false">COUNTIFS(Pedidos!$B$2:$B$7000,A299,Pedidos!$C$2:$C$7000,"&gt;="&amp;(Parámetros!$B$4-180),Pedidos!$C$2:$C$7000,"&lt;"&amp;Parámetros!$B$4)</f>
        <v>0</v>
      </c>
      <c r="K299" s="18" t="str">
        <f aca="false">IF(H299&lt;2,"",(G299-F299)/(H299-1))</f>
        <v/>
      </c>
      <c r="L299" s="19" t="str">
        <f aca="false">IF(OR(K299="",K299=0),"",I299/K299)</f>
        <v/>
      </c>
      <c r="M299" s="20" t="n">
        <f aca="false">SUMIFS(Pedidos!$D$2:$D$7000,Pedidos!$B$2:$B$7000,A299,Pedidos!$C$2:$C$7000,"&gt;="&amp;(Parámetros!$B$4-365),Pedidos!$C$2:$C$7000,"&lt;"&amp;Parámetros!$B$4)</f>
        <v>0</v>
      </c>
      <c r="N299" s="7" t="str">
        <f aca="false">IF(H299=0,"Sin compras",IF(H299=1,"Una sola compra",IF(I299&gt;Parámetros!$B$5,"Perdido","Activo")))</f>
        <v>Una sola compra</v>
      </c>
      <c r="O299" s="21" t="str">
        <f aca="false">IF(N299&lt;&gt;"Activo","",1/(1+EXP(-(Parámetros!$B$10+Parámetros!$B$11*I299+Parámetros!$B$12*J299))))</f>
        <v/>
      </c>
      <c r="P299" s="7" t="str">
        <f aca="false">IF(O299="","",IF(O299&gt;=Parámetros!$B$7,"Alto",IF(O299&gt;=Parámetros!$B$8,"Medio","Bajo")))</f>
        <v/>
      </c>
      <c r="Q299" s="7" t="str">
        <f aca="false">IF(AND(N299="Activo",L299&lt;&gt;""),IF(L299&gt;Parámetros!$B$6,"Se está retrasando",""),"")</f>
        <v/>
      </c>
    </row>
    <row r="300" customFormat="false" ht="15" hidden="false" customHeight="false" outlineLevel="0" collapsed="false">
      <c r="A300" s="13" t="s">
        <v>4471</v>
      </c>
      <c r="B300" s="13" t="s">
        <v>8998</v>
      </c>
      <c r="C300" s="13" t="s">
        <v>8990</v>
      </c>
      <c r="D300" s="13" t="s">
        <v>8983</v>
      </c>
      <c r="E300" s="13" t="s">
        <v>8988</v>
      </c>
      <c r="F300" s="16" t="n">
        <f aca="false">_xlfn.MINIFS(Pedidos!$C$2:$C$7000,Pedidos!$B$2:$B$7000,A300,Pedidos!$C$2:$C$7000,"&lt;"&amp;Parámetros!$B$4)</f>
        <v>45940</v>
      </c>
      <c r="G300" s="16" t="n">
        <f aca="false">_xlfn.MAXIFS(Pedidos!$C$2:$C$7000,Pedidos!$B$2:$B$7000,A300,Pedidos!$C$2:$C$7000,"&lt;"&amp;Parámetros!$B$4)</f>
        <v>45940</v>
      </c>
      <c r="H300" s="17" t="n">
        <f aca="false">COUNTIFS(Pedidos!$B$2:$B$7000,A300,Pedidos!$C$2:$C$7000,"&lt;"&amp;Parámetros!$B$4)</f>
        <v>1</v>
      </c>
      <c r="I300" s="7" t="n">
        <f aca="false">IF(H300=0,"",Parámetros!$B$4-G300)</f>
        <v>356</v>
      </c>
      <c r="J300" s="17" t="n">
        <f aca="false">COUNTIFS(Pedidos!$B$2:$B$7000,A300,Pedidos!$C$2:$C$7000,"&gt;="&amp;(Parámetros!$B$4-180),Pedidos!$C$2:$C$7000,"&lt;"&amp;Parámetros!$B$4)</f>
        <v>0</v>
      </c>
      <c r="K300" s="18" t="str">
        <f aca="false">IF(H300&lt;2,"",(G300-F300)/(H300-1))</f>
        <v/>
      </c>
      <c r="L300" s="19" t="str">
        <f aca="false">IF(OR(K300="",K300=0),"",I300/K300)</f>
        <v/>
      </c>
      <c r="M300" s="20" t="n">
        <f aca="false">SUMIFS(Pedidos!$D$2:$D$7000,Pedidos!$B$2:$B$7000,A300,Pedidos!$C$2:$C$7000,"&gt;="&amp;(Parámetros!$B$4-365),Pedidos!$C$2:$C$7000,"&lt;"&amp;Parámetros!$B$4)</f>
        <v>27.74</v>
      </c>
      <c r="N300" s="7" t="str">
        <f aca="false">IF(H300=0,"Sin compras",IF(H300=1,"Una sola compra",IF(I300&gt;Parámetros!$B$5,"Perdido","Activo")))</f>
        <v>Una sola compra</v>
      </c>
      <c r="O300" s="21" t="str">
        <f aca="false">IF(N300&lt;&gt;"Activo","",1/(1+EXP(-(Parámetros!$B$10+Parámetros!$B$11*I300+Parámetros!$B$12*J300))))</f>
        <v/>
      </c>
      <c r="P300" s="7" t="str">
        <f aca="false">IF(O300="","",IF(O300&gt;=Parámetros!$B$7,"Alto",IF(O300&gt;=Parámetros!$B$8,"Medio","Bajo")))</f>
        <v/>
      </c>
      <c r="Q300" s="7" t="str">
        <f aca="false">IF(AND(N300="Activo",L300&lt;&gt;""),IF(L300&gt;Parámetros!$B$6,"Se está retrasando",""),"")</f>
        <v/>
      </c>
    </row>
    <row r="301" customFormat="false" ht="15" hidden="false" customHeight="false" outlineLevel="0" collapsed="false">
      <c r="A301" s="13" t="s">
        <v>5246</v>
      </c>
      <c r="B301" s="13" t="s">
        <v>8981</v>
      </c>
      <c r="C301" s="13" t="s">
        <v>8982</v>
      </c>
      <c r="D301" s="13" t="s">
        <v>8987</v>
      </c>
      <c r="E301" s="13" t="s">
        <v>8988</v>
      </c>
      <c r="F301" s="16" t="n">
        <f aca="false">_xlfn.MINIFS(Pedidos!$C$2:$C$7000,Pedidos!$B$2:$B$7000,A301,Pedidos!$C$2:$C$7000,"&lt;"&amp;Parámetros!$B$4)</f>
        <v>45998</v>
      </c>
      <c r="G301" s="16" t="n">
        <f aca="false">_xlfn.MAXIFS(Pedidos!$C$2:$C$7000,Pedidos!$B$2:$B$7000,A301,Pedidos!$C$2:$C$7000,"&lt;"&amp;Parámetros!$B$4)</f>
        <v>46196</v>
      </c>
      <c r="H301" s="17" t="n">
        <f aca="false">COUNTIFS(Pedidos!$B$2:$B$7000,A301,Pedidos!$C$2:$C$7000,"&lt;"&amp;Parámetros!$B$4)</f>
        <v>2</v>
      </c>
      <c r="I301" s="7" t="n">
        <f aca="false">IF(H301=0,"",Parámetros!$B$4-G301)</f>
        <v>100</v>
      </c>
      <c r="J301" s="17" t="n">
        <f aca="false">COUNTIFS(Pedidos!$B$2:$B$7000,A301,Pedidos!$C$2:$C$7000,"&gt;="&amp;(Parámetros!$B$4-180),Pedidos!$C$2:$C$7000,"&lt;"&amp;Parámetros!$B$4)</f>
        <v>1</v>
      </c>
      <c r="K301" s="18" t="n">
        <f aca="false">IF(H301&lt;2,"",(G301-F301)/(H301-1))</f>
        <v>198</v>
      </c>
      <c r="L301" s="19" t="n">
        <f aca="false">IF(OR(K301="",K301=0),"",I301/K301)</f>
        <v>0.505050505050505</v>
      </c>
      <c r="M301" s="20" t="n">
        <f aca="false">SUMIFS(Pedidos!$D$2:$D$7000,Pedidos!$B$2:$B$7000,A301,Pedidos!$C$2:$C$7000,"&gt;="&amp;(Parámetros!$B$4-365),Pedidos!$C$2:$C$7000,"&lt;"&amp;Parámetros!$B$4)</f>
        <v>85.26</v>
      </c>
      <c r="N301" s="7" t="str">
        <f aca="false">IF(H301=0,"Sin compras",IF(H301=1,"Una sola compra",IF(I301&gt;Parámetros!$B$5,"Perdido","Activo")))</f>
        <v>Activo</v>
      </c>
      <c r="O301" s="21" t="n">
        <f aca="false">IF(N301&lt;&gt;"Activo","",1/(1+EXP(-(Parámetros!$B$10+Parámetros!$B$11*I301+Parámetros!$B$12*J301))))</f>
        <v>0.8053227390846</v>
      </c>
      <c r="P301" s="7" t="str">
        <f aca="false">IF(O301="","",IF(O301&gt;=Parámetros!$B$7,"Alto",IF(O301&gt;=Parámetros!$B$8,"Medio","Bajo")))</f>
        <v>Alto</v>
      </c>
      <c r="Q301" s="7" t="str">
        <f aca="false">IF(AND(N301="Activo",L301&lt;&gt;""),IF(L301&gt;Parámetros!$B$6,"Se está retrasando",""),"")</f>
        <v/>
      </c>
    </row>
    <row r="302" customFormat="false" ht="15" hidden="false" customHeight="false" outlineLevel="0" collapsed="false">
      <c r="A302" s="13" t="s">
        <v>956</v>
      </c>
      <c r="B302" s="13" t="s">
        <v>8981</v>
      </c>
      <c r="C302" s="13" t="s">
        <v>8990</v>
      </c>
      <c r="D302" s="13" t="s">
        <v>9006</v>
      </c>
      <c r="E302" s="13" t="s">
        <v>8988</v>
      </c>
      <c r="F302" s="16" t="n">
        <f aca="false">_xlfn.MINIFS(Pedidos!$C$2:$C$7000,Pedidos!$B$2:$B$7000,A302,Pedidos!$C$2:$C$7000,"&lt;"&amp;Parámetros!$B$4)</f>
        <v>45671</v>
      </c>
      <c r="G302" s="16" t="n">
        <f aca="false">_xlfn.MAXIFS(Pedidos!$C$2:$C$7000,Pedidos!$B$2:$B$7000,A302,Pedidos!$C$2:$C$7000,"&lt;"&amp;Parámetros!$B$4)</f>
        <v>45911</v>
      </c>
      <c r="H302" s="17" t="n">
        <f aca="false">COUNTIFS(Pedidos!$B$2:$B$7000,A302,Pedidos!$C$2:$C$7000,"&lt;"&amp;Parámetros!$B$4)</f>
        <v>3</v>
      </c>
      <c r="I302" s="7" t="n">
        <f aca="false">IF(H302=0,"",Parámetros!$B$4-G302)</f>
        <v>385</v>
      </c>
      <c r="J302" s="17" t="n">
        <f aca="false">COUNTIFS(Pedidos!$B$2:$B$7000,A302,Pedidos!$C$2:$C$7000,"&gt;="&amp;(Parámetros!$B$4-180),Pedidos!$C$2:$C$7000,"&lt;"&amp;Parámetros!$B$4)</f>
        <v>0</v>
      </c>
      <c r="K302" s="18" t="n">
        <f aca="false">IF(H302&lt;2,"",(G302-F302)/(H302-1))</f>
        <v>120</v>
      </c>
      <c r="L302" s="19" t="n">
        <f aca="false">IF(OR(K302="",K302=0),"",I302/K302)</f>
        <v>3.20833333333333</v>
      </c>
      <c r="M302" s="20" t="n">
        <f aca="false">SUMIFS(Pedidos!$D$2:$D$7000,Pedidos!$B$2:$B$7000,A302,Pedidos!$C$2:$C$7000,"&gt;="&amp;(Parámetros!$B$4-365),Pedidos!$C$2:$C$7000,"&lt;"&amp;Parámetros!$B$4)</f>
        <v>0</v>
      </c>
      <c r="N302" s="7" t="str">
        <f aca="false">IF(H302=0,"Sin compras",IF(H302=1,"Una sola compra",IF(I302&gt;Parámetros!$B$5,"Perdido","Activo")))</f>
        <v>Perdido</v>
      </c>
      <c r="O302" s="21" t="str">
        <f aca="false">IF(N302&lt;&gt;"Activo","",1/(1+EXP(-(Parámetros!$B$10+Parámetros!$B$11*I302+Parámetros!$B$12*J302))))</f>
        <v/>
      </c>
      <c r="P302" s="7" t="str">
        <f aca="false">IF(O302="","",IF(O302&gt;=Parámetros!$B$7,"Alto",IF(O302&gt;=Parámetros!$B$8,"Medio","Bajo")))</f>
        <v/>
      </c>
      <c r="Q302" s="7" t="str">
        <f aca="false">IF(AND(N302="Activo",L302&lt;&gt;""),IF(L302&gt;Parámetros!$B$6,"Se está retrasando",""),"")</f>
        <v/>
      </c>
    </row>
    <row r="303" customFormat="false" ht="15" hidden="false" customHeight="false" outlineLevel="0" collapsed="false">
      <c r="A303" s="13" t="s">
        <v>560</v>
      </c>
      <c r="B303" s="13" t="s">
        <v>8995</v>
      </c>
      <c r="C303" s="13" t="s">
        <v>8993</v>
      </c>
      <c r="D303" s="13" t="s">
        <v>8994</v>
      </c>
      <c r="E303" s="13" t="s">
        <v>8988</v>
      </c>
      <c r="F303" s="16" t="n">
        <f aca="false">_xlfn.MINIFS(Pedidos!$C$2:$C$7000,Pedidos!$B$2:$B$7000,A303,Pedidos!$C$2:$C$7000,"&lt;"&amp;Parámetros!$B$4)</f>
        <v>45632</v>
      </c>
      <c r="G303" s="16" t="n">
        <f aca="false">_xlfn.MAXIFS(Pedidos!$C$2:$C$7000,Pedidos!$B$2:$B$7000,A303,Pedidos!$C$2:$C$7000,"&lt;"&amp;Parámetros!$B$4)</f>
        <v>45632</v>
      </c>
      <c r="H303" s="17" t="n">
        <f aca="false">COUNTIFS(Pedidos!$B$2:$B$7000,A303,Pedidos!$C$2:$C$7000,"&lt;"&amp;Parámetros!$B$4)</f>
        <v>1</v>
      </c>
      <c r="I303" s="7" t="n">
        <f aca="false">IF(H303=0,"",Parámetros!$B$4-G303)</f>
        <v>664</v>
      </c>
      <c r="J303" s="17" t="n">
        <f aca="false">COUNTIFS(Pedidos!$B$2:$B$7000,A303,Pedidos!$C$2:$C$7000,"&gt;="&amp;(Parámetros!$B$4-180),Pedidos!$C$2:$C$7000,"&lt;"&amp;Parámetros!$B$4)</f>
        <v>0</v>
      </c>
      <c r="K303" s="18" t="str">
        <f aca="false">IF(H303&lt;2,"",(G303-F303)/(H303-1))</f>
        <v/>
      </c>
      <c r="L303" s="19" t="str">
        <f aca="false">IF(OR(K303="",K303=0),"",I303/K303)</f>
        <v/>
      </c>
      <c r="M303" s="20" t="n">
        <f aca="false">SUMIFS(Pedidos!$D$2:$D$7000,Pedidos!$B$2:$B$7000,A303,Pedidos!$C$2:$C$7000,"&gt;="&amp;(Parámetros!$B$4-365),Pedidos!$C$2:$C$7000,"&lt;"&amp;Parámetros!$B$4)</f>
        <v>0</v>
      </c>
      <c r="N303" s="7" t="str">
        <f aca="false">IF(H303=0,"Sin compras",IF(H303=1,"Una sola compra",IF(I303&gt;Parámetros!$B$5,"Perdido","Activo")))</f>
        <v>Una sola compra</v>
      </c>
      <c r="O303" s="21" t="str">
        <f aca="false">IF(N303&lt;&gt;"Activo","",1/(1+EXP(-(Parámetros!$B$10+Parámetros!$B$11*I303+Parámetros!$B$12*J303))))</f>
        <v/>
      </c>
      <c r="P303" s="7" t="str">
        <f aca="false">IF(O303="","",IF(O303&gt;=Parámetros!$B$7,"Alto",IF(O303&gt;=Parámetros!$B$8,"Medio","Bajo")))</f>
        <v/>
      </c>
      <c r="Q303" s="7" t="str">
        <f aca="false">IF(AND(N303="Activo",L303&lt;&gt;""),IF(L303&gt;Parámetros!$B$6,"Se está retrasando",""),"")</f>
        <v/>
      </c>
    </row>
    <row r="304" customFormat="false" ht="15" hidden="false" customHeight="false" outlineLevel="0" collapsed="false">
      <c r="A304" s="13" t="s">
        <v>343</v>
      </c>
      <c r="B304" s="13" t="s">
        <v>8996</v>
      </c>
      <c r="C304" s="13" t="s">
        <v>8990</v>
      </c>
      <c r="D304" s="13" t="s">
        <v>8994</v>
      </c>
      <c r="E304" s="13" t="s">
        <v>8988</v>
      </c>
      <c r="F304" s="16" t="n">
        <f aca="false">_xlfn.MINIFS(Pedidos!$C$2:$C$7000,Pedidos!$B$2:$B$7000,A304,Pedidos!$C$2:$C$7000,"&lt;"&amp;Parámetros!$B$4)</f>
        <v>45605</v>
      </c>
      <c r="G304" s="16" t="n">
        <f aca="false">_xlfn.MAXIFS(Pedidos!$C$2:$C$7000,Pedidos!$B$2:$B$7000,A304,Pedidos!$C$2:$C$7000,"&lt;"&amp;Parámetros!$B$4)</f>
        <v>45605</v>
      </c>
      <c r="H304" s="17" t="n">
        <f aca="false">COUNTIFS(Pedidos!$B$2:$B$7000,A304,Pedidos!$C$2:$C$7000,"&lt;"&amp;Parámetros!$B$4)</f>
        <v>1</v>
      </c>
      <c r="I304" s="7" t="n">
        <f aca="false">IF(H304=0,"",Parámetros!$B$4-G304)</f>
        <v>691</v>
      </c>
      <c r="J304" s="17" t="n">
        <f aca="false">COUNTIFS(Pedidos!$B$2:$B$7000,A304,Pedidos!$C$2:$C$7000,"&gt;="&amp;(Parámetros!$B$4-180),Pedidos!$C$2:$C$7000,"&lt;"&amp;Parámetros!$B$4)</f>
        <v>0</v>
      </c>
      <c r="K304" s="18" t="str">
        <f aca="false">IF(H304&lt;2,"",(G304-F304)/(H304-1))</f>
        <v/>
      </c>
      <c r="L304" s="19" t="str">
        <f aca="false">IF(OR(K304="",K304=0),"",I304/K304)</f>
        <v/>
      </c>
      <c r="M304" s="20" t="n">
        <f aca="false">SUMIFS(Pedidos!$D$2:$D$7000,Pedidos!$B$2:$B$7000,A304,Pedidos!$C$2:$C$7000,"&gt;="&amp;(Parámetros!$B$4-365),Pedidos!$C$2:$C$7000,"&lt;"&amp;Parámetros!$B$4)</f>
        <v>0</v>
      </c>
      <c r="N304" s="7" t="str">
        <f aca="false">IF(H304=0,"Sin compras",IF(H304=1,"Una sola compra",IF(I304&gt;Parámetros!$B$5,"Perdido","Activo")))</f>
        <v>Una sola compra</v>
      </c>
      <c r="O304" s="21" t="str">
        <f aca="false">IF(N304&lt;&gt;"Activo","",1/(1+EXP(-(Parámetros!$B$10+Parámetros!$B$11*I304+Parámetros!$B$12*J304))))</f>
        <v/>
      </c>
      <c r="P304" s="7" t="str">
        <f aca="false">IF(O304="","",IF(O304&gt;=Parámetros!$B$7,"Alto",IF(O304&gt;=Parámetros!$B$8,"Medio","Bajo")))</f>
        <v/>
      </c>
      <c r="Q304" s="7" t="str">
        <f aca="false">IF(AND(N304="Activo",L304&lt;&gt;""),IF(L304&gt;Parámetros!$B$6,"Se está retrasando",""),"")</f>
        <v/>
      </c>
    </row>
    <row r="305" customFormat="false" ht="15" hidden="false" customHeight="false" outlineLevel="0" collapsed="false">
      <c r="A305" s="13" t="s">
        <v>6287</v>
      </c>
      <c r="B305" s="13" t="s">
        <v>8992</v>
      </c>
      <c r="C305" s="13" t="s">
        <v>8990</v>
      </c>
      <c r="D305" s="13" t="s">
        <v>8983</v>
      </c>
      <c r="E305" s="13" t="s">
        <v>8988</v>
      </c>
      <c r="F305" s="16" t="n">
        <f aca="false">_xlfn.MINIFS(Pedidos!$C$2:$C$7000,Pedidos!$B$2:$B$7000,A305,Pedidos!$C$2:$C$7000,"&lt;"&amp;Parámetros!$B$4)</f>
        <v>46078</v>
      </c>
      <c r="G305" s="16" t="n">
        <f aca="false">_xlfn.MAXIFS(Pedidos!$C$2:$C$7000,Pedidos!$B$2:$B$7000,A305,Pedidos!$C$2:$C$7000,"&lt;"&amp;Parámetros!$B$4)</f>
        <v>46078</v>
      </c>
      <c r="H305" s="17" t="n">
        <f aca="false">COUNTIFS(Pedidos!$B$2:$B$7000,A305,Pedidos!$C$2:$C$7000,"&lt;"&amp;Parámetros!$B$4)</f>
        <v>1</v>
      </c>
      <c r="I305" s="7" t="n">
        <f aca="false">IF(H305=0,"",Parámetros!$B$4-G305)</f>
        <v>218</v>
      </c>
      <c r="J305" s="17" t="n">
        <f aca="false">COUNTIFS(Pedidos!$B$2:$B$7000,A305,Pedidos!$C$2:$C$7000,"&gt;="&amp;(Parámetros!$B$4-180),Pedidos!$C$2:$C$7000,"&lt;"&amp;Parámetros!$B$4)</f>
        <v>0</v>
      </c>
      <c r="K305" s="18" t="str">
        <f aca="false">IF(H305&lt;2,"",(G305-F305)/(H305-1))</f>
        <v/>
      </c>
      <c r="L305" s="19" t="str">
        <f aca="false">IF(OR(K305="",K305=0),"",I305/K305)</f>
        <v/>
      </c>
      <c r="M305" s="20" t="n">
        <f aca="false">SUMIFS(Pedidos!$D$2:$D$7000,Pedidos!$B$2:$B$7000,A305,Pedidos!$C$2:$C$7000,"&gt;="&amp;(Parámetros!$B$4-365),Pedidos!$C$2:$C$7000,"&lt;"&amp;Parámetros!$B$4)</f>
        <v>35.6</v>
      </c>
      <c r="N305" s="7" t="str">
        <f aca="false">IF(H305=0,"Sin compras",IF(H305=1,"Una sola compra",IF(I305&gt;Parámetros!$B$5,"Perdido","Activo")))</f>
        <v>Una sola compra</v>
      </c>
      <c r="O305" s="21" t="str">
        <f aca="false">IF(N305&lt;&gt;"Activo","",1/(1+EXP(-(Parámetros!$B$10+Parámetros!$B$11*I305+Parámetros!$B$12*J305))))</f>
        <v/>
      </c>
      <c r="P305" s="7" t="str">
        <f aca="false">IF(O305="","",IF(O305&gt;=Parámetros!$B$7,"Alto",IF(O305&gt;=Parámetros!$B$8,"Medio","Bajo")))</f>
        <v/>
      </c>
      <c r="Q305" s="7" t="str">
        <f aca="false">IF(AND(N305="Activo",L305&lt;&gt;""),IF(L305&gt;Parámetros!$B$6,"Se está retrasando",""),"")</f>
        <v/>
      </c>
    </row>
    <row r="306" customFormat="false" ht="15" hidden="false" customHeight="false" outlineLevel="0" collapsed="false">
      <c r="A306" s="13" t="s">
        <v>1658</v>
      </c>
      <c r="B306" s="13" t="s">
        <v>8995</v>
      </c>
      <c r="C306" s="13" t="s">
        <v>8990</v>
      </c>
      <c r="D306" s="13" t="s">
        <v>8994</v>
      </c>
      <c r="E306" s="13" t="s">
        <v>8988</v>
      </c>
      <c r="F306" s="16" t="n">
        <f aca="false">_xlfn.MINIFS(Pedidos!$C$2:$C$7000,Pedidos!$B$2:$B$7000,A306,Pedidos!$C$2:$C$7000,"&lt;"&amp;Parámetros!$B$4)</f>
        <v>45729</v>
      </c>
      <c r="G306" s="16" t="n">
        <f aca="false">_xlfn.MAXIFS(Pedidos!$C$2:$C$7000,Pedidos!$B$2:$B$7000,A306,Pedidos!$C$2:$C$7000,"&lt;"&amp;Parámetros!$B$4)</f>
        <v>45729</v>
      </c>
      <c r="H306" s="17" t="n">
        <f aca="false">COUNTIFS(Pedidos!$B$2:$B$7000,A306,Pedidos!$C$2:$C$7000,"&lt;"&amp;Parámetros!$B$4)</f>
        <v>1</v>
      </c>
      <c r="I306" s="7" t="n">
        <f aca="false">IF(H306=0,"",Parámetros!$B$4-G306)</f>
        <v>567</v>
      </c>
      <c r="J306" s="17" t="n">
        <f aca="false">COUNTIFS(Pedidos!$B$2:$B$7000,A306,Pedidos!$C$2:$C$7000,"&gt;="&amp;(Parámetros!$B$4-180),Pedidos!$C$2:$C$7000,"&lt;"&amp;Parámetros!$B$4)</f>
        <v>0</v>
      </c>
      <c r="K306" s="18" t="str">
        <f aca="false">IF(H306&lt;2,"",(G306-F306)/(H306-1))</f>
        <v/>
      </c>
      <c r="L306" s="19" t="str">
        <f aca="false">IF(OR(K306="",K306=0),"",I306/K306)</f>
        <v/>
      </c>
      <c r="M306" s="20" t="n">
        <f aca="false">SUMIFS(Pedidos!$D$2:$D$7000,Pedidos!$B$2:$B$7000,A306,Pedidos!$C$2:$C$7000,"&gt;="&amp;(Parámetros!$B$4-365),Pedidos!$C$2:$C$7000,"&lt;"&amp;Parámetros!$B$4)</f>
        <v>0</v>
      </c>
      <c r="N306" s="7" t="str">
        <f aca="false">IF(H306=0,"Sin compras",IF(H306=1,"Una sola compra",IF(I306&gt;Parámetros!$B$5,"Perdido","Activo")))</f>
        <v>Una sola compra</v>
      </c>
      <c r="O306" s="21" t="str">
        <f aca="false">IF(N306&lt;&gt;"Activo","",1/(1+EXP(-(Parámetros!$B$10+Parámetros!$B$11*I306+Parámetros!$B$12*J306))))</f>
        <v/>
      </c>
      <c r="P306" s="7" t="str">
        <f aca="false">IF(O306="","",IF(O306&gt;=Parámetros!$B$7,"Alto",IF(O306&gt;=Parámetros!$B$8,"Medio","Bajo")))</f>
        <v/>
      </c>
      <c r="Q306" s="7" t="str">
        <f aca="false">IF(AND(N306="Activo",L306&lt;&gt;""),IF(L306&gt;Parámetros!$B$6,"Se está retrasando",""),"")</f>
        <v/>
      </c>
    </row>
    <row r="307" customFormat="false" ht="15" hidden="false" customHeight="false" outlineLevel="0" collapsed="false">
      <c r="A307" s="13" t="s">
        <v>5678</v>
      </c>
      <c r="B307" s="13" t="s">
        <v>9008</v>
      </c>
      <c r="C307" s="13" t="s">
        <v>8982</v>
      </c>
      <c r="D307" s="13" t="s">
        <v>8983</v>
      </c>
      <c r="E307" s="13" t="s">
        <v>8988</v>
      </c>
      <c r="F307" s="16" t="n">
        <f aca="false">_xlfn.MINIFS(Pedidos!$C$2:$C$7000,Pedidos!$B$2:$B$7000,A307,Pedidos!$C$2:$C$7000,"&lt;"&amp;Parámetros!$B$4)</f>
        <v>46031</v>
      </c>
      <c r="G307" s="16" t="n">
        <f aca="false">_xlfn.MAXIFS(Pedidos!$C$2:$C$7000,Pedidos!$B$2:$B$7000,A307,Pedidos!$C$2:$C$7000,"&lt;"&amp;Parámetros!$B$4)</f>
        <v>46031</v>
      </c>
      <c r="H307" s="17" t="n">
        <f aca="false">COUNTIFS(Pedidos!$B$2:$B$7000,A307,Pedidos!$C$2:$C$7000,"&lt;"&amp;Parámetros!$B$4)</f>
        <v>1</v>
      </c>
      <c r="I307" s="7" t="n">
        <f aca="false">IF(H307=0,"",Parámetros!$B$4-G307)</f>
        <v>265</v>
      </c>
      <c r="J307" s="17" t="n">
        <f aca="false">COUNTIFS(Pedidos!$B$2:$B$7000,A307,Pedidos!$C$2:$C$7000,"&gt;="&amp;(Parámetros!$B$4-180),Pedidos!$C$2:$C$7000,"&lt;"&amp;Parámetros!$B$4)</f>
        <v>0</v>
      </c>
      <c r="K307" s="18" t="str">
        <f aca="false">IF(H307&lt;2,"",(G307-F307)/(H307-1))</f>
        <v/>
      </c>
      <c r="L307" s="19" t="str">
        <f aca="false">IF(OR(K307="",K307=0),"",I307/K307)</f>
        <v/>
      </c>
      <c r="M307" s="20" t="n">
        <f aca="false">SUMIFS(Pedidos!$D$2:$D$7000,Pedidos!$B$2:$B$7000,A307,Pedidos!$C$2:$C$7000,"&gt;="&amp;(Parámetros!$B$4-365),Pedidos!$C$2:$C$7000,"&lt;"&amp;Parámetros!$B$4)</f>
        <v>41.02</v>
      </c>
      <c r="N307" s="7" t="str">
        <f aca="false">IF(H307=0,"Sin compras",IF(H307=1,"Una sola compra",IF(I307&gt;Parámetros!$B$5,"Perdido","Activo")))</f>
        <v>Una sola compra</v>
      </c>
      <c r="O307" s="21" t="str">
        <f aca="false">IF(N307&lt;&gt;"Activo","",1/(1+EXP(-(Parámetros!$B$10+Parámetros!$B$11*I307+Parámetros!$B$12*J307))))</f>
        <v/>
      </c>
      <c r="P307" s="7" t="str">
        <f aca="false">IF(O307="","",IF(O307&gt;=Parámetros!$B$7,"Alto",IF(O307&gt;=Parámetros!$B$8,"Medio","Bajo")))</f>
        <v/>
      </c>
      <c r="Q307" s="7" t="str">
        <f aca="false">IF(AND(N307="Activo",L307&lt;&gt;""),IF(L307&gt;Parámetros!$B$6,"Se está retrasando",""),"")</f>
        <v/>
      </c>
    </row>
    <row r="308" customFormat="false" ht="15" hidden="false" customHeight="false" outlineLevel="0" collapsed="false">
      <c r="A308" s="13" t="s">
        <v>345</v>
      </c>
      <c r="B308" s="13" t="s">
        <v>8992</v>
      </c>
      <c r="C308" s="13" t="s">
        <v>8982</v>
      </c>
      <c r="D308" s="13" t="s">
        <v>9005</v>
      </c>
      <c r="E308" s="13" t="s">
        <v>8988</v>
      </c>
      <c r="F308" s="16" t="n">
        <f aca="false">_xlfn.MINIFS(Pedidos!$C$2:$C$7000,Pedidos!$B$2:$B$7000,A308,Pedidos!$C$2:$C$7000,"&lt;"&amp;Parámetros!$B$4)</f>
        <v>45605</v>
      </c>
      <c r="G308" s="16" t="n">
        <f aca="false">_xlfn.MAXIFS(Pedidos!$C$2:$C$7000,Pedidos!$B$2:$B$7000,A308,Pedidos!$C$2:$C$7000,"&lt;"&amp;Parámetros!$B$4)</f>
        <v>46028</v>
      </c>
      <c r="H308" s="17" t="n">
        <f aca="false">COUNTIFS(Pedidos!$B$2:$B$7000,A308,Pedidos!$C$2:$C$7000,"&lt;"&amp;Parámetros!$B$4)</f>
        <v>3</v>
      </c>
      <c r="I308" s="7" t="n">
        <f aca="false">IF(H308=0,"",Parámetros!$B$4-G308)</f>
        <v>268</v>
      </c>
      <c r="J308" s="17" t="n">
        <f aca="false">COUNTIFS(Pedidos!$B$2:$B$7000,A308,Pedidos!$C$2:$C$7000,"&gt;="&amp;(Parámetros!$B$4-180),Pedidos!$C$2:$C$7000,"&lt;"&amp;Parámetros!$B$4)</f>
        <v>0</v>
      </c>
      <c r="K308" s="18" t="n">
        <f aca="false">IF(H308&lt;2,"",(G308-F308)/(H308-1))</f>
        <v>211.5</v>
      </c>
      <c r="L308" s="19" t="n">
        <f aca="false">IF(OR(K308="",K308=0),"",I308/K308)</f>
        <v>1.26713947990544</v>
      </c>
      <c r="M308" s="20" t="n">
        <f aca="false">SUMIFS(Pedidos!$D$2:$D$7000,Pedidos!$B$2:$B$7000,A308,Pedidos!$C$2:$C$7000,"&gt;="&amp;(Parámetros!$B$4-365),Pedidos!$C$2:$C$7000,"&lt;"&amp;Parámetros!$B$4)</f>
        <v>30.68</v>
      </c>
      <c r="N308" s="7" t="str">
        <f aca="false">IF(H308=0,"Sin compras",IF(H308=1,"Una sola compra",IF(I308&gt;Parámetros!$B$5,"Perdido","Activo")))</f>
        <v>Perdido</v>
      </c>
      <c r="O308" s="21" t="str">
        <f aca="false">IF(N308&lt;&gt;"Activo","",1/(1+EXP(-(Parámetros!$B$10+Parámetros!$B$11*I308+Parámetros!$B$12*J308))))</f>
        <v/>
      </c>
      <c r="P308" s="7" t="str">
        <f aca="false">IF(O308="","",IF(O308&gt;=Parámetros!$B$7,"Alto",IF(O308&gt;=Parámetros!$B$8,"Medio","Bajo")))</f>
        <v/>
      </c>
      <c r="Q308" s="7" t="str">
        <f aca="false">IF(AND(N308="Activo",L308&lt;&gt;""),IF(L308&gt;Parámetros!$B$6,"Se está retrasando",""),"")</f>
        <v/>
      </c>
    </row>
    <row r="309" customFormat="false" ht="15" hidden="false" customHeight="false" outlineLevel="0" collapsed="false">
      <c r="A309" s="13" t="s">
        <v>8689</v>
      </c>
      <c r="B309" s="13" t="s">
        <v>9004</v>
      </c>
      <c r="C309" s="13" t="s">
        <v>8993</v>
      </c>
      <c r="D309" s="13" t="s">
        <v>9002</v>
      </c>
      <c r="E309" s="13" t="s">
        <v>8988</v>
      </c>
      <c r="F309" s="16" t="n">
        <f aca="false">_xlfn.MINIFS(Pedidos!$C$2:$C$7000,Pedidos!$B$2:$B$7000,A309,Pedidos!$C$2:$C$7000,"&lt;"&amp;Parámetros!$B$4)</f>
        <v>46273</v>
      </c>
      <c r="G309" s="16" t="n">
        <f aca="false">_xlfn.MAXIFS(Pedidos!$C$2:$C$7000,Pedidos!$B$2:$B$7000,A309,Pedidos!$C$2:$C$7000,"&lt;"&amp;Parámetros!$B$4)</f>
        <v>46273</v>
      </c>
      <c r="H309" s="17" t="n">
        <f aca="false">COUNTIFS(Pedidos!$B$2:$B$7000,A309,Pedidos!$C$2:$C$7000,"&lt;"&amp;Parámetros!$B$4)</f>
        <v>1</v>
      </c>
      <c r="I309" s="7" t="n">
        <f aca="false">IF(H309=0,"",Parámetros!$B$4-G309)</f>
        <v>23</v>
      </c>
      <c r="J309" s="17" t="n">
        <f aca="false">COUNTIFS(Pedidos!$B$2:$B$7000,A309,Pedidos!$C$2:$C$7000,"&gt;="&amp;(Parámetros!$B$4-180),Pedidos!$C$2:$C$7000,"&lt;"&amp;Parámetros!$B$4)</f>
        <v>1</v>
      </c>
      <c r="K309" s="18" t="str">
        <f aca="false">IF(H309&lt;2,"",(G309-F309)/(H309-1))</f>
        <v/>
      </c>
      <c r="L309" s="19" t="str">
        <f aca="false">IF(OR(K309="",K309=0),"",I309/K309)</f>
        <v/>
      </c>
      <c r="M309" s="20" t="n">
        <f aca="false">SUMIFS(Pedidos!$D$2:$D$7000,Pedidos!$B$2:$B$7000,A309,Pedidos!$C$2:$C$7000,"&gt;="&amp;(Parámetros!$B$4-365),Pedidos!$C$2:$C$7000,"&lt;"&amp;Parámetros!$B$4)</f>
        <v>65.78</v>
      </c>
      <c r="N309" s="7" t="str">
        <f aca="false">IF(H309=0,"Sin compras",IF(H309=1,"Una sola compra",IF(I309&gt;Parámetros!$B$5,"Perdido","Activo")))</f>
        <v>Una sola compra</v>
      </c>
      <c r="O309" s="21" t="str">
        <f aca="false">IF(N309&lt;&gt;"Activo","",1/(1+EXP(-(Parámetros!$B$10+Parámetros!$B$11*I309+Parámetros!$B$12*J309))))</f>
        <v/>
      </c>
      <c r="P309" s="7" t="str">
        <f aca="false">IF(O309="","",IF(O309&gt;=Parámetros!$B$7,"Alto",IF(O309&gt;=Parámetros!$B$8,"Medio","Bajo")))</f>
        <v/>
      </c>
      <c r="Q309" s="7" t="str">
        <f aca="false">IF(AND(N309="Activo",L309&lt;&gt;""),IF(L309&gt;Parámetros!$B$6,"Se está retrasando",""),"")</f>
        <v/>
      </c>
    </row>
    <row r="310" customFormat="false" ht="15" hidden="false" customHeight="false" outlineLevel="0" collapsed="false">
      <c r="A310" s="13" t="s">
        <v>6271</v>
      </c>
      <c r="B310" s="13" t="s">
        <v>9001</v>
      </c>
      <c r="C310" s="13" t="s">
        <v>8993</v>
      </c>
      <c r="D310" s="13" t="s">
        <v>8983</v>
      </c>
      <c r="E310" s="13" t="s">
        <v>8988</v>
      </c>
      <c r="F310" s="16" t="n">
        <f aca="false">_xlfn.MINIFS(Pedidos!$C$2:$C$7000,Pedidos!$B$2:$B$7000,A310,Pedidos!$C$2:$C$7000,"&lt;"&amp;Parámetros!$B$4)</f>
        <v>46077</v>
      </c>
      <c r="G310" s="16" t="n">
        <f aca="false">_xlfn.MAXIFS(Pedidos!$C$2:$C$7000,Pedidos!$B$2:$B$7000,A310,Pedidos!$C$2:$C$7000,"&lt;"&amp;Parámetros!$B$4)</f>
        <v>46077</v>
      </c>
      <c r="H310" s="17" t="n">
        <f aca="false">COUNTIFS(Pedidos!$B$2:$B$7000,A310,Pedidos!$C$2:$C$7000,"&lt;"&amp;Parámetros!$B$4)</f>
        <v>1</v>
      </c>
      <c r="I310" s="7" t="n">
        <f aca="false">IF(H310=0,"",Parámetros!$B$4-G310)</f>
        <v>219</v>
      </c>
      <c r="J310" s="17" t="n">
        <f aca="false">COUNTIFS(Pedidos!$B$2:$B$7000,A310,Pedidos!$C$2:$C$7000,"&gt;="&amp;(Parámetros!$B$4-180),Pedidos!$C$2:$C$7000,"&lt;"&amp;Parámetros!$B$4)</f>
        <v>0</v>
      </c>
      <c r="K310" s="18" t="str">
        <f aca="false">IF(H310&lt;2,"",(G310-F310)/(H310-1))</f>
        <v/>
      </c>
      <c r="L310" s="19" t="str">
        <f aca="false">IF(OR(K310="",K310=0),"",I310/K310)</f>
        <v/>
      </c>
      <c r="M310" s="20" t="n">
        <f aca="false">SUMIFS(Pedidos!$D$2:$D$7000,Pedidos!$B$2:$B$7000,A310,Pedidos!$C$2:$C$7000,"&gt;="&amp;(Parámetros!$B$4-365),Pedidos!$C$2:$C$7000,"&lt;"&amp;Parámetros!$B$4)</f>
        <v>43.94</v>
      </c>
      <c r="N310" s="7" t="str">
        <f aca="false">IF(H310=0,"Sin compras",IF(H310=1,"Una sola compra",IF(I310&gt;Parámetros!$B$5,"Perdido","Activo")))</f>
        <v>Una sola compra</v>
      </c>
      <c r="O310" s="21" t="str">
        <f aca="false">IF(N310&lt;&gt;"Activo","",1/(1+EXP(-(Parámetros!$B$10+Parámetros!$B$11*I310+Parámetros!$B$12*J310))))</f>
        <v/>
      </c>
      <c r="P310" s="7" t="str">
        <f aca="false">IF(O310="","",IF(O310&gt;=Parámetros!$B$7,"Alto",IF(O310&gt;=Parámetros!$B$8,"Medio","Bajo")))</f>
        <v/>
      </c>
      <c r="Q310" s="7" t="str">
        <f aca="false">IF(AND(N310="Activo",L310&lt;&gt;""),IF(L310&gt;Parámetros!$B$6,"Se está retrasando",""),"")</f>
        <v/>
      </c>
    </row>
    <row r="311" customFormat="false" ht="15" hidden="false" customHeight="false" outlineLevel="0" collapsed="false">
      <c r="A311" s="13" t="s">
        <v>1209</v>
      </c>
      <c r="B311" s="13" t="s">
        <v>8981</v>
      </c>
      <c r="C311" s="13" t="s">
        <v>8990</v>
      </c>
      <c r="D311" s="13" t="s">
        <v>8994</v>
      </c>
      <c r="E311" s="13" t="s">
        <v>8988</v>
      </c>
      <c r="F311" s="16" t="n">
        <f aca="false">_xlfn.MINIFS(Pedidos!$C$2:$C$7000,Pedidos!$B$2:$B$7000,A311,Pedidos!$C$2:$C$7000,"&lt;"&amp;Parámetros!$B$4)</f>
        <v>45693</v>
      </c>
      <c r="G311" s="16" t="n">
        <f aca="false">_xlfn.MAXIFS(Pedidos!$C$2:$C$7000,Pedidos!$B$2:$B$7000,A311,Pedidos!$C$2:$C$7000,"&lt;"&amp;Parámetros!$B$4)</f>
        <v>45693</v>
      </c>
      <c r="H311" s="17" t="n">
        <f aca="false">COUNTIFS(Pedidos!$B$2:$B$7000,A311,Pedidos!$C$2:$C$7000,"&lt;"&amp;Parámetros!$B$4)</f>
        <v>1</v>
      </c>
      <c r="I311" s="7" t="n">
        <f aca="false">IF(H311=0,"",Parámetros!$B$4-G311)</f>
        <v>603</v>
      </c>
      <c r="J311" s="17" t="n">
        <f aca="false">COUNTIFS(Pedidos!$B$2:$B$7000,A311,Pedidos!$C$2:$C$7000,"&gt;="&amp;(Parámetros!$B$4-180),Pedidos!$C$2:$C$7000,"&lt;"&amp;Parámetros!$B$4)</f>
        <v>0</v>
      </c>
      <c r="K311" s="18" t="str">
        <f aca="false">IF(H311&lt;2,"",(G311-F311)/(H311-1))</f>
        <v/>
      </c>
      <c r="L311" s="19" t="str">
        <f aca="false">IF(OR(K311="",K311=0),"",I311/K311)</f>
        <v/>
      </c>
      <c r="M311" s="20" t="n">
        <f aca="false">SUMIFS(Pedidos!$D$2:$D$7000,Pedidos!$B$2:$B$7000,A311,Pedidos!$C$2:$C$7000,"&gt;="&amp;(Parámetros!$B$4-365),Pedidos!$C$2:$C$7000,"&lt;"&amp;Parámetros!$B$4)</f>
        <v>0</v>
      </c>
      <c r="N311" s="7" t="str">
        <f aca="false">IF(H311=0,"Sin compras",IF(H311=1,"Una sola compra",IF(I311&gt;Parámetros!$B$5,"Perdido","Activo")))</f>
        <v>Una sola compra</v>
      </c>
      <c r="O311" s="21" t="str">
        <f aca="false">IF(N311&lt;&gt;"Activo","",1/(1+EXP(-(Parámetros!$B$10+Parámetros!$B$11*I311+Parámetros!$B$12*J311))))</f>
        <v/>
      </c>
      <c r="P311" s="7" t="str">
        <f aca="false">IF(O311="","",IF(O311&gt;=Parámetros!$B$7,"Alto",IF(O311&gt;=Parámetros!$B$8,"Medio","Bajo")))</f>
        <v/>
      </c>
      <c r="Q311" s="7" t="str">
        <f aca="false">IF(AND(N311="Activo",L311&lt;&gt;""),IF(L311&gt;Parámetros!$B$6,"Se está retrasando",""),"")</f>
        <v/>
      </c>
    </row>
    <row r="312" customFormat="false" ht="15" hidden="false" customHeight="false" outlineLevel="0" collapsed="false">
      <c r="A312" s="13" t="s">
        <v>6093</v>
      </c>
      <c r="B312" s="13" t="s">
        <v>8996</v>
      </c>
      <c r="C312" s="13" t="s">
        <v>8982</v>
      </c>
      <c r="D312" s="13" t="s">
        <v>8983</v>
      </c>
      <c r="E312" s="13" t="s">
        <v>8988</v>
      </c>
      <c r="F312" s="16" t="n">
        <f aca="false">_xlfn.MINIFS(Pedidos!$C$2:$C$7000,Pedidos!$B$2:$B$7000,A312,Pedidos!$C$2:$C$7000,"&lt;"&amp;Parámetros!$B$4)</f>
        <v>46063</v>
      </c>
      <c r="G312" s="16" t="n">
        <f aca="false">_xlfn.MAXIFS(Pedidos!$C$2:$C$7000,Pedidos!$B$2:$B$7000,A312,Pedidos!$C$2:$C$7000,"&lt;"&amp;Parámetros!$B$4)</f>
        <v>46063</v>
      </c>
      <c r="H312" s="17" t="n">
        <f aca="false">COUNTIFS(Pedidos!$B$2:$B$7000,A312,Pedidos!$C$2:$C$7000,"&lt;"&amp;Parámetros!$B$4)</f>
        <v>1</v>
      </c>
      <c r="I312" s="7" t="n">
        <f aca="false">IF(H312=0,"",Parámetros!$B$4-G312)</f>
        <v>233</v>
      </c>
      <c r="J312" s="17" t="n">
        <f aca="false">COUNTIFS(Pedidos!$B$2:$B$7000,A312,Pedidos!$C$2:$C$7000,"&gt;="&amp;(Parámetros!$B$4-180),Pedidos!$C$2:$C$7000,"&lt;"&amp;Parámetros!$B$4)</f>
        <v>0</v>
      </c>
      <c r="K312" s="18" t="str">
        <f aca="false">IF(H312&lt;2,"",(G312-F312)/(H312-1))</f>
        <v/>
      </c>
      <c r="L312" s="19" t="str">
        <f aca="false">IF(OR(K312="",K312=0),"",I312/K312)</f>
        <v/>
      </c>
      <c r="M312" s="20" t="n">
        <f aca="false">SUMIFS(Pedidos!$D$2:$D$7000,Pedidos!$B$2:$B$7000,A312,Pedidos!$C$2:$C$7000,"&gt;="&amp;(Parámetros!$B$4-365),Pedidos!$C$2:$C$7000,"&lt;"&amp;Parámetros!$B$4)</f>
        <v>29.13</v>
      </c>
      <c r="N312" s="7" t="str">
        <f aca="false">IF(H312=0,"Sin compras",IF(H312=1,"Una sola compra",IF(I312&gt;Parámetros!$B$5,"Perdido","Activo")))</f>
        <v>Una sola compra</v>
      </c>
      <c r="O312" s="21" t="str">
        <f aca="false">IF(N312&lt;&gt;"Activo","",1/(1+EXP(-(Parámetros!$B$10+Parámetros!$B$11*I312+Parámetros!$B$12*J312))))</f>
        <v/>
      </c>
      <c r="P312" s="7" t="str">
        <f aca="false">IF(O312="","",IF(O312&gt;=Parámetros!$B$7,"Alto",IF(O312&gt;=Parámetros!$B$8,"Medio","Bajo")))</f>
        <v/>
      </c>
      <c r="Q312" s="7" t="str">
        <f aca="false">IF(AND(N312="Activo",L312&lt;&gt;""),IF(L312&gt;Parámetros!$B$6,"Se está retrasando",""),"")</f>
        <v/>
      </c>
    </row>
    <row r="313" customFormat="false" ht="15" hidden="false" customHeight="false" outlineLevel="0" collapsed="false">
      <c r="A313" s="13" t="s">
        <v>3315</v>
      </c>
      <c r="B313" s="13" t="s">
        <v>9007</v>
      </c>
      <c r="C313" s="13" t="s">
        <v>8982</v>
      </c>
      <c r="D313" s="13" t="s">
        <v>8997</v>
      </c>
      <c r="E313" s="13" t="s">
        <v>8988</v>
      </c>
      <c r="F313" s="16" t="n">
        <f aca="false">_xlfn.MINIFS(Pedidos!$C$2:$C$7000,Pedidos!$B$2:$B$7000,A313,Pedidos!$C$2:$C$7000,"&lt;"&amp;Parámetros!$B$4)</f>
        <v>45855</v>
      </c>
      <c r="G313" s="16" t="n">
        <f aca="false">_xlfn.MAXIFS(Pedidos!$C$2:$C$7000,Pedidos!$B$2:$B$7000,A313,Pedidos!$C$2:$C$7000,"&lt;"&amp;Parámetros!$B$4)</f>
        <v>46165</v>
      </c>
      <c r="H313" s="17" t="n">
        <f aca="false">COUNTIFS(Pedidos!$B$2:$B$7000,A313,Pedidos!$C$2:$C$7000,"&lt;"&amp;Parámetros!$B$4)</f>
        <v>5</v>
      </c>
      <c r="I313" s="7" t="n">
        <f aca="false">IF(H313=0,"",Parámetros!$B$4-G313)</f>
        <v>131</v>
      </c>
      <c r="J313" s="17" t="n">
        <f aca="false">COUNTIFS(Pedidos!$B$2:$B$7000,A313,Pedidos!$C$2:$C$7000,"&gt;="&amp;(Parámetros!$B$4-180),Pedidos!$C$2:$C$7000,"&lt;"&amp;Parámetros!$B$4)</f>
        <v>1</v>
      </c>
      <c r="K313" s="18" t="n">
        <f aca="false">IF(H313&lt;2,"",(G313-F313)/(H313-1))</f>
        <v>77.5</v>
      </c>
      <c r="L313" s="19" t="n">
        <f aca="false">IF(OR(K313="",K313=0),"",I313/K313)</f>
        <v>1.69032258064516</v>
      </c>
      <c r="M313" s="20" t="n">
        <f aca="false">SUMIFS(Pedidos!$D$2:$D$7000,Pedidos!$B$2:$B$7000,A313,Pedidos!$C$2:$C$7000,"&gt;="&amp;(Parámetros!$B$4-365),Pedidos!$C$2:$C$7000,"&lt;"&amp;Parámetros!$B$4)</f>
        <v>166.23</v>
      </c>
      <c r="N313" s="7" t="str">
        <f aca="false">IF(H313=0,"Sin compras",IF(H313=1,"Una sola compra",IF(I313&gt;Parámetros!$B$5,"Perdido","Activo")))</f>
        <v>Activo</v>
      </c>
      <c r="O313" s="21" t="n">
        <f aca="false">IF(N313&lt;&gt;"Activo","",1/(1+EXP(-(Parámetros!$B$10+Parámetros!$B$11*I313+Parámetros!$B$12*J313))))</f>
        <v>0.875108224765844</v>
      </c>
      <c r="P313" s="7" t="str">
        <f aca="false">IF(O313="","",IF(O313&gt;=Parámetros!$B$7,"Alto",IF(O313&gt;=Parámetros!$B$8,"Medio","Bajo")))</f>
        <v>Alto</v>
      </c>
      <c r="Q313" s="7" t="str">
        <f aca="false">IF(AND(N313="Activo",L313&lt;&gt;""),IF(L313&gt;Parámetros!$B$6,"Se está retrasando",""),"")</f>
        <v>Se está retrasando</v>
      </c>
    </row>
    <row r="314" customFormat="false" ht="15" hidden="false" customHeight="false" outlineLevel="0" collapsed="false">
      <c r="A314" s="13" t="s">
        <v>2063</v>
      </c>
      <c r="B314" s="13" t="s">
        <v>8998</v>
      </c>
      <c r="C314" s="13" t="s">
        <v>8982</v>
      </c>
      <c r="D314" s="13" t="s">
        <v>8994</v>
      </c>
      <c r="E314" s="13" t="s">
        <v>8988</v>
      </c>
      <c r="F314" s="16" t="n">
        <f aca="false">_xlfn.MINIFS(Pedidos!$C$2:$C$7000,Pedidos!$B$2:$B$7000,A314,Pedidos!$C$2:$C$7000,"&lt;"&amp;Parámetros!$B$4)</f>
        <v>45761</v>
      </c>
      <c r="G314" s="16" t="n">
        <f aca="false">_xlfn.MAXIFS(Pedidos!$C$2:$C$7000,Pedidos!$B$2:$B$7000,A314,Pedidos!$C$2:$C$7000,"&lt;"&amp;Parámetros!$B$4)</f>
        <v>45761</v>
      </c>
      <c r="H314" s="17" t="n">
        <f aca="false">COUNTIFS(Pedidos!$B$2:$B$7000,A314,Pedidos!$C$2:$C$7000,"&lt;"&amp;Parámetros!$B$4)</f>
        <v>1</v>
      </c>
      <c r="I314" s="7" t="n">
        <f aca="false">IF(H314=0,"",Parámetros!$B$4-G314)</f>
        <v>535</v>
      </c>
      <c r="J314" s="17" t="n">
        <f aca="false">COUNTIFS(Pedidos!$B$2:$B$7000,A314,Pedidos!$C$2:$C$7000,"&gt;="&amp;(Parámetros!$B$4-180),Pedidos!$C$2:$C$7000,"&lt;"&amp;Parámetros!$B$4)</f>
        <v>0</v>
      </c>
      <c r="K314" s="18" t="str">
        <f aca="false">IF(H314&lt;2,"",(G314-F314)/(H314-1))</f>
        <v/>
      </c>
      <c r="L314" s="19" t="str">
        <f aca="false">IF(OR(K314="",K314=0),"",I314/K314)</f>
        <v/>
      </c>
      <c r="M314" s="20" t="n">
        <f aca="false">SUMIFS(Pedidos!$D$2:$D$7000,Pedidos!$B$2:$B$7000,A314,Pedidos!$C$2:$C$7000,"&gt;="&amp;(Parámetros!$B$4-365),Pedidos!$C$2:$C$7000,"&lt;"&amp;Parámetros!$B$4)</f>
        <v>0</v>
      </c>
      <c r="N314" s="7" t="str">
        <f aca="false">IF(H314=0,"Sin compras",IF(H314=1,"Una sola compra",IF(I314&gt;Parámetros!$B$5,"Perdido","Activo")))</f>
        <v>Una sola compra</v>
      </c>
      <c r="O314" s="21" t="str">
        <f aca="false">IF(N314&lt;&gt;"Activo","",1/(1+EXP(-(Parámetros!$B$10+Parámetros!$B$11*I314+Parámetros!$B$12*J314))))</f>
        <v/>
      </c>
      <c r="P314" s="7" t="str">
        <f aca="false">IF(O314="","",IF(O314&gt;=Parámetros!$B$7,"Alto",IF(O314&gt;=Parámetros!$B$8,"Medio","Bajo")))</f>
        <v/>
      </c>
      <c r="Q314" s="7" t="str">
        <f aca="false">IF(AND(N314="Activo",L314&lt;&gt;""),IF(L314&gt;Parámetros!$B$6,"Se está retrasando",""),"")</f>
        <v/>
      </c>
    </row>
    <row r="315" customFormat="false" ht="15" hidden="false" customHeight="false" outlineLevel="0" collapsed="false">
      <c r="A315" s="13" t="s">
        <v>3968</v>
      </c>
      <c r="B315" s="13" t="s">
        <v>9004</v>
      </c>
      <c r="C315" s="13" t="s">
        <v>8986</v>
      </c>
      <c r="D315" s="13" t="s">
        <v>8999</v>
      </c>
      <c r="E315" s="13" t="s">
        <v>8988</v>
      </c>
      <c r="F315" s="16" t="n">
        <f aca="false">_xlfn.MINIFS(Pedidos!$C$2:$C$7000,Pedidos!$B$2:$B$7000,A315,Pedidos!$C$2:$C$7000,"&lt;"&amp;Parámetros!$B$4)</f>
        <v>45902</v>
      </c>
      <c r="G315" s="16" t="n">
        <f aca="false">_xlfn.MAXIFS(Pedidos!$C$2:$C$7000,Pedidos!$B$2:$B$7000,A315,Pedidos!$C$2:$C$7000,"&lt;"&amp;Parámetros!$B$4)</f>
        <v>46264</v>
      </c>
      <c r="H315" s="17" t="n">
        <f aca="false">COUNTIFS(Pedidos!$B$2:$B$7000,A315,Pedidos!$C$2:$C$7000,"&lt;"&amp;Parámetros!$B$4)</f>
        <v>8</v>
      </c>
      <c r="I315" s="7" t="n">
        <f aca="false">IF(H315=0,"",Parámetros!$B$4-G315)</f>
        <v>32</v>
      </c>
      <c r="J315" s="17" t="n">
        <f aca="false">COUNTIFS(Pedidos!$B$2:$B$7000,A315,Pedidos!$C$2:$C$7000,"&gt;="&amp;(Parámetros!$B$4-180),Pedidos!$C$2:$C$7000,"&lt;"&amp;Parámetros!$B$4)</f>
        <v>4</v>
      </c>
      <c r="K315" s="18" t="n">
        <f aca="false">IF(H315&lt;2,"",(G315-F315)/(H315-1))</f>
        <v>51.7142857142857</v>
      </c>
      <c r="L315" s="19" t="n">
        <f aca="false">IF(OR(K315="",K315=0),"",I315/K315)</f>
        <v>0.61878453038674</v>
      </c>
      <c r="M315" s="20" t="n">
        <f aca="false">SUMIFS(Pedidos!$D$2:$D$7000,Pedidos!$B$2:$B$7000,A315,Pedidos!$C$2:$C$7000,"&gt;="&amp;(Parámetros!$B$4-365),Pedidos!$C$2:$C$7000,"&lt;"&amp;Parámetros!$B$4)</f>
        <v>338.85</v>
      </c>
      <c r="N315" s="7" t="str">
        <f aca="false">IF(H315=0,"Sin compras",IF(H315=1,"Una sola compra",IF(I315&gt;Parámetros!$B$5,"Perdido","Activo")))</f>
        <v>Activo</v>
      </c>
      <c r="O315" s="21" t="n">
        <f aca="false">IF(N315&lt;&gt;"Activo","",1/(1+EXP(-(Parámetros!$B$10+Parámetros!$B$11*I315+Parámetros!$B$12*J315))))</f>
        <v>0.0834629248464641</v>
      </c>
      <c r="P315" s="7" t="str">
        <f aca="false">IF(O315="","",IF(O315&gt;=Parámetros!$B$7,"Alto",IF(O315&gt;=Parámetros!$B$8,"Medio","Bajo")))</f>
        <v>Bajo</v>
      </c>
      <c r="Q315" s="7" t="str">
        <f aca="false">IF(AND(N315="Activo",L315&lt;&gt;""),IF(L315&gt;Parámetros!$B$6,"Se está retrasando",""),"")</f>
        <v/>
      </c>
    </row>
    <row r="316" customFormat="false" ht="15" hidden="false" customHeight="false" outlineLevel="0" collapsed="false">
      <c r="A316" s="13" t="s">
        <v>656</v>
      </c>
      <c r="B316" s="13" t="s">
        <v>8992</v>
      </c>
      <c r="C316" s="13" t="s">
        <v>8982</v>
      </c>
      <c r="D316" s="13" t="s">
        <v>9006</v>
      </c>
      <c r="E316" s="13" t="s">
        <v>8988</v>
      </c>
      <c r="F316" s="16" t="n">
        <f aca="false">_xlfn.MINIFS(Pedidos!$C$2:$C$7000,Pedidos!$B$2:$B$7000,A316,Pedidos!$C$2:$C$7000,"&lt;"&amp;Parámetros!$B$4)</f>
        <v>45641</v>
      </c>
      <c r="G316" s="16" t="n">
        <f aca="false">_xlfn.MAXIFS(Pedidos!$C$2:$C$7000,Pedidos!$B$2:$B$7000,A316,Pedidos!$C$2:$C$7000,"&lt;"&amp;Parámetros!$B$4)</f>
        <v>45869</v>
      </c>
      <c r="H316" s="17" t="n">
        <f aca="false">COUNTIFS(Pedidos!$B$2:$B$7000,A316,Pedidos!$C$2:$C$7000,"&lt;"&amp;Parámetros!$B$4)</f>
        <v>4</v>
      </c>
      <c r="I316" s="7" t="n">
        <f aca="false">IF(H316=0,"",Parámetros!$B$4-G316)</f>
        <v>427</v>
      </c>
      <c r="J316" s="17" t="n">
        <f aca="false">COUNTIFS(Pedidos!$B$2:$B$7000,A316,Pedidos!$C$2:$C$7000,"&gt;="&amp;(Parámetros!$B$4-180),Pedidos!$C$2:$C$7000,"&lt;"&amp;Parámetros!$B$4)</f>
        <v>0</v>
      </c>
      <c r="K316" s="18" t="n">
        <f aca="false">IF(H316&lt;2,"",(G316-F316)/(H316-1))</f>
        <v>76</v>
      </c>
      <c r="L316" s="19" t="n">
        <f aca="false">IF(OR(K316="",K316=0),"",I316/K316)</f>
        <v>5.61842105263158</v>
      </c>
      <c r="M316" s="20" t="n">
        <f aca="false">SUMIFS(Pedidos!$D$2:$D$7000,Pedidos!$B$2:$B$7000,A316,Pedidos!$C$2:$C$7000,"&gt;="&amp;(Parámetros!$B$4-365),Pedidos!$C$2:$C$7000,"&lt;"&amp;Parámetros!$B$4)</f>
        <v>0</v>
      </c>
      <c r="N316" s="7" t="str">
        <f aca="false">IF(H316=0,"Sin compras",IF(H316=1,"Una sola compra",IF(I316&gt;Parámetros!$B$5,"Perdido","Activo")))</f>
        <v>Perdido</v>
      </c>
      <c r="O316" s="21" t="str">
        <f aca="false">IF(N316&lt;&gt;"Activo","",1/(1+EXP(-(Parámetros!$B$10+Parámetros!$B$11*I316+Parámetros!$B$12*J316))))</f>
        <v/>
      </c>
      <c r="P316" s="7" t="str">
        <f aca="false">IF(O316="","",IF(O316&gt;=Parámetros!$B$7,"Alto",IF(O316&gt;=Parámetros!$B$8,"Medio","Bajo")))</f>
        <v/>
      </c>
      <c r="Q316" s="7" t="str">
        <f aca="false">IF(AND(N316="Activo",L316&lt;&gt;""),IF(L316&gt;Parámetros!$B$6,"Se está retrasando",""),"")</f>
        <v/>
      </c>
    </row>
    <row r="317" customFormat="false" ht="15" hidden="false" customHeight="false" outlineLevel="0" collapsed="false">
      <c r="A317" s="13" t="s">
        <v>6321</v>
      </c>
      <c r="B317" s="13" t="s">
        <v>8981</v>
      </c>
      <c r="C317" s="13" t="s">
        <v>8990</v>
      </c>
      <c r="D317" s="13" t="s">
        <v>8983</v>
      </c>
      <c r="E317" s="13" t="s">
        <v>8988</v>
      </c>
      <c r="F317" s="16" t="n">
        <f aca="false">_xlfn.MINIFS(Pedidos!$C$2:$C$7000,Pedidos!$B$2:$B$7000,A317,Pedidos!$C$2:$C$7000,"&lt;"&amp;Parámetros!$B$4)</f>
        <v>46080</v>
      </c>
      <c r="G317" s="16" t="n">
        <f aca="false">_xlfn.MAXIFS(Pedidos!$C$2:$C$7000,Pedidos!$B$2:$B$7000,A317,Pedidos!$C$2:$C$7000,"&lt;"&amp;Parámetros!$B$4)</f>
        <v>46080</v>
      </c>
      <c r="H317" s="17" t="n">
        <f aca="false">COUNTIFS(Pedidos!$B$2:$B$7000,A317,Pedidos!$C$2:$C$7000,"&lt;"&amp;Parámetros!$B$4)</f>
        <v>1</v>
      </c>
      <c r="I317" s="7" t="n">
        <f aca="false">IF(H317=0,"",Parámetros!$B$4-G317)</f>
        <v>216</v>
      </c>
      <c r="J317" s="17" t="n">
        <f aca="false">COUNTIFS(Pedidos!$B$2:$B$7000,A317,Pedidos!$C$2:$C$7000,"&gt;="&amp;(Parámetros!$B$4-180),Pedidos!$C$2:$C$7000,"&lt;"&amp;Parámetros!$B$4)</f>
        <v>0</v>
      </c>
      <c r="K317" s="18" t="str">
        <f aca="false">IF(H317&lt;2,"",(G317-F317)/(H317-1))</f>
        <v/>
      </c>
      <c r="L317" s="19" t="str">
        <f aca="false">IF(OR(K317="",K317=0),"",I317/K317)</f>
        <v/>
      </c>
      <c r="M317" s="20" t="n">
        <f aca="false">SUMIFS(Pedidos!$D$2:$D$7000,Pedidos!$B$2:$B$7000,A317,Pedidos!$C$2:$C$7000,"&gt;="&amp;(Parámetros!$B$4-365),Pedidos!$C$2:$C$7000,"&lt;"&amp;Parámetros!$B$4)</f>
        <v>34.93</v>
      </c>
      <c r="N317" s="7" t="str">
        <f aca="false">IF(H317=0,"Sin compras",IF(H317=1,"Una sola compra",IF(I317&gt;Parámetros!$B$5,"Perdido","Activo")))</f>
        <v>Una sola compra</v>
      </c>
      <c r="O317" s="21" t="str">
        <f aca="false">IF(N317&lt;&gt;"Activo","",1/(1+EXP(-(Parámetros!$B$10+Parámetros!$B$11*I317+Parámetros!$B$12*J317))))</f>
        <v/>
      </c>
      <c r="P317" s="7" t="str">
        <f aca="false">IF(O317="","",IF(O317&gt;=Parámetros!$B$7,"Alto",IF(O317&gt;=Parámetros!$B$8,"Medio","Bajo")))</f>
        <v/>
      </c>
      <c r="Q317" s="7" t="str">
        <f aca="false">IF(AND(N317="Activo",L317&lt;&gt;""),IF(L317&gt;Parámetros!$B$6,"Se está retrasando",""),"")</f>
        <v/>
      </c>
    </row>
    <row r="318" customFormat="false" ht="15" hidden="false" customHeight="false" outlineLevel="0" collapsed="false">
      <c r="A318" s="13" t="s">
        <v>5971</v>
      </c>
      <c r="B318" s="13" t="s">
        <v>8989</v>
      </c>
      <c r="C318" s="13" t="s">
        <v>8990</v>
      </c>
      <c r="D318" s="13" t="s">
        <v>8983</v>
      </c>
      <c r="E318" s="13" t="s">
        <v>8988</v>
      </c>
      <c r="F318" s="16" t="n">
        <f aca="false">_xlfn.MINIFS(Pedidos!$C$2:$C$7000,Pedidos!$B$2:$B$7000,A318,Pedidos!$C$2:$C$7000,"&lt;"&amp;Parámetros!$B$4)</f>
        <v>46055</v>
      </c>
      <c r="G318" s="16" t="n">
        <f aca="false">_xlfn.MAXIFS(Pedidos!$C$2:$C$7000,Pedidos!$B$2:$B$7000,A318,Pedidos!$C$2:$C$7000,"&lt;"&amp;Parámetros!$B$4)</f>
        <v>46055</v>
      </c>
      <c r="H318" s="17" t="n">
        <f aca="false">COUNTIFS(Pedidos!$B$2:$B$7000,A318,Pedidos!$C$2:$C$7000,"&lt;"&amp;Parámetros!$B$4)</f>
        <v>1</v>
      </c>
      <c r="I318" s="7" t="n">
        <f aca="false">IF(H318=0,"",Parámetros!$B$4-G318)</f>
        <v>241</v>
      </c>
      <c r="J318" s="17" t="n">
        <f aca="false">COUNTIFS(Pedidos!$B$2:$B$7000,A318,Pedidos!$C$2:$C$7000,"&gt;="&amp;(Parámetros!$B$4-180),Pedidos!$C$2:$C$7000,"&lt;"&amp;Parámetros!$B$4)</f>
        <v>0</v>
      </c>
      <c r="K318" s="18" t="str">
        <f aca="false">IF(H318&lt;2,"",(G318-F318)/(H318-1))</f>
        <v/>
      </c>
      <c r="L318" s="19" t="str">
        <f aca="false">IF(OR(K318="",K318=0),"",I318/K318)</f>
        <v/>
      </c>
      <c r="M318" s="20" t="n">
        <f aca="false">SUMIFS(Pedidos!$D$2:$D$7000,Pedidos!$B$2:$B$7000,A318,Pedidos!$C$2:$C$7000,"&gt;="&amp;(Parámetros!$B$4-365),Pedidos!$C$2:$C$7000,"&lt;"&amp;Parámetros!$B$4)</f>
        <v>28.01</v>
      </c>
      <c r="N318" s="7" t="str">
        <f aca="false">IF(H318=0,"Sin compras",IF(H318=1,"Una sola compra",IF(I318&gt;Parámetros!$B$5,"Perdido","Activo")))</f>
        <v>Una sola compra</v>
      </c>
      <c r="O318" s="21" t="str">
        <f aca="false">IF(N318&lt;&gt;"Activo","",1/(1+EXP(-(Parámetros!$B$10+Parámetros!$B$11*I318+Parámetros!$B$12*J318))))</f>
        <v/>
      </c>
      <c r="P318" s="7" t="str">
        <f aca="false">IF(O318="","",IF(O318&gt;=Parámetros!$B$7,"Alto",IF(O318&gt;=Parámetros!$B$8,"Medio","Bajo")))</f>
        <v/>
      </c>
      <c r="Q318" s="7" t="str">
        <f aca="false">IF(AND(N318="Activo",L318&lt;&gt;""),IF(L318&gt;Parámetros!$B$6,"Se está retrasando",""),"")</f>
        <v/>
      </c>
    </row>
    <row r="319" customFormat="false" ht="15" hidden="false" customHeight="false" outlineLevel="0" collapsed="false">
      <c r="A319" s="13" t="s">
        <v>1695</v>
      </c>
      <c r="B319" s="13" t="s">
        <v>8981</v>
      </c>
      <c r="C319" s="13" t="s">
        <v>8993</v>
      </c>
      <c r="D319" s="13" t="s">
        <v>8994</v>
      </c>
      <c r="E319" s="13" t="s">
        <v>8988</v>
      </c>
      <c r="F319" s="16" t="n">
        <f aca="false">_xlfn.MINIFS(Pedidos!$C$2:$C$7000,Pedidos!$B$2:$B$7000,A319,Pedidos!$C$2:$C$7000,"&lt;"&amp;Parámetros!$B$4)</f>
        <v>45731</v>
      </c>
      <c r="G319" s="16" t="n">
        <f aca="false">_xlfn.MAXIFS(Pedidos!$C$2:$C$7000,Pedidos!$B$2:$B$7000,A319,Pedidos!$C$2:$C$7000,"&lt;"&amp;Parámetros!$B$4)</f>
        <v>45731</v>
      </c>
      <c r="H319" s="17" t="n">
        <f aca="false">COUNTIFS(Pedidos!$B$2:$B$7000,A319,Pedidos!$C$2:$C$7000,"&lt;"&amp;Parámetros!$B$4)</f>
        <v>1</v>
      </c>
      <c r="I319" s="7" t="n">
        <f aca="false">IF(H319=0,"",Parámetros!$B$4-G319)</f>
        <v>565</v>
      </c>
      <c r="J319" s="17" t="n">
        <f aca="false">COUNTIFS(Pedidos!$B$2:$B$7000,A319,Pedidos!$C$2:$C$7000,"&gt;="&amp;(Parámetros!$B$4-180),Pedidos!$C$2:$C$7000,"&lt;"&amp;Parámetros!$B$4)</f>
        <v>0</v>
      </c>
      <c r="K319" s="18" t="str">
        <f aca="false">IF(H319&lt;2,"",(G319-F319)/(H319-1))</f>
        <v/>
      </c>
      <c r="L319" s="19" t="str">
        <f aca="false">IF(OR(K319="",K319=0),"",I319/K319)</f>
        <v/>
      </c>
      <c r="M319" s="20" t="n">
        <f aca="false">SUMIFS(Pedidos!$D$2:$D$7000,Pedidos!$B$2:$B$7000,A319,Pedidos!$C$2:$C$7000,"&gt;="&amp;(Parámetros!$B$4-365),Pedidos!$C$2:$C$7000,"&lt;"&amp;Parámetros!$B$4)</f>
        <v>0</v>
      </c>
      <c r="N319" s="7" t="str">
        <f aca="false">IF(H319=0,"Sin compras",IF(H319=1,"Una sola compra",IF(I319&gt;Parámetros!$B$5,"Perdido","Activo")))</f>
        <v>Una sola compra</v>
      </c>
      <c r="O319" s="21" t="str">
        <f aca="false">IF(N319&lt;&gt;"Activo","",1/(1+EXP(-(Parámetros!$B$10+Parámetros!$B$11*I319+Parámetros!$B$12*J319))))</f>
        <v/>
      </c>
      <c r="P319" s="7" t="str">
        <f aca="false">IF(O319="","",IF(O319&gt;=Parámetros!$B$7,"Alto",IF(O319&gt;=Parámetros!$B$8,"Medio","Bajo")))</f>
        <v/>
      </c>
      <c r="Q319" s="7" t="str">
        <f aca="false">IF(AND(N319="Activo",L319&lt;&gt;""),IF(L319&gt;Parámetros!$B$6,"Se está retrasando",""),"")</f>
        <v/>
      </c>
    </row>
    <row r="320" customFormat="false" ht="15" hidden="false" customHeight="false" outlineLevel="0" collapsed="false">
      <c r="A320" s="13" t="s">
        <v>8554</v>
      </c>
      <c r="B320" s="13" t="s">
        <v>8996</v>
      </c>
      <c r="C320" s="13" t="s">
        <v>8993</v>
      </c>
      <c r="D320" s="13" t="s">
        <v>9002</v>
      </c>
      <c r="E320" s="13" t="s">
        <v>8988</v>
      </c>
      <c r="F320" s="16" t="n">
        <f aca="false">_xlfn.MINIFS(Pedidos!$C$2:$C$7000,Pedidos!$B$2:$B$7000,A320,Pedidos!$C$2:$C$7000,"&lt;"&amp;Parámetros!$B$4)</f>
        <v>46262</v>
      </c>
      <c r="G320" s="16" t="n">
        <f aca="false">_xlfn.MAXIFS(Pedidos!$C$2:$C$7000,Pedidos!$B$2:$B$7000,A320,Pedidos!$C$2:$C$7000,"&lt;"&amp;Parámetros!$B$4)</f>
        <v>46262</v>
      </c>
      <c r="H320" s="17" t="n">
        <f aca="false">COUNTIFS(Pedidos!$B$2:$B$7000,A320,Pedidos!$C$2:$C$7000,"&lt;"&amp;Parámetros!$B$4)</f>
        <v>1</v>
      </c>
      <c r="I320" s="7" t="n">
        <f aca="false">IF(H320=0,"",Parámetros!$B$4-G320)</f>
        <v>34</v>
      </c>
      <c r="J320" s="17" t="n">
        <f aca="false">COUNTIFS(Pedidos!$B$2:$B$7000,A320,Pedidos!$C$2:$C$7000,"&gt;="&amp;(Parámetros!$B$4-180),Pedidos!$C$2:$C$7000,"&lt;"&amp;Parámetros!$B$4)</f>
        <v>1</v>
      </c>
      <c r="K320" s="18" t="str">
        <f aca="false">IF(H320&lt;2,"",(G320-F320)/(H320-1))</f>
        <v/>
      </c>
      <c r="L320" s="19" t="str">
        <f aca="false">IF(OR(K320="",K320=0),"",I320/K320)</f>
        <v/>
      </c>
      <c r="M320" s="20" t="n">
        <f aca="false">SUMIFS(Pedidos!$D$2:$D$7000,Pedidos!$B$2:$B$7000,A320,Pedidos!$C$2:$C$7000,"&gt;="&amp;(Parámetros!$B$4-365),Pedidos!$C$2:$C$7000,"&lt;"&amp;Parámetros!$B$4)</f>
        <v>21.1</v>
      </c>
      <c r="N320" s="7" t="str">
        <f aca="false">IF(H320=0,"Sin compras",IF(H320=1,"Una sola compra",IF(I320&gt;Parámetros!$B$5,"Perdido","Activo")))</f>
        <v>Una sola compra</v>
      </c>
      <c r="O320" s="21" t="str">
        <f aca="false">IF(N320&lt;&gt;"Activo","",1/(1+EXP(-(Parámetros!$B$10+Parámetros!$B$11*I320+Parámetros!$B$12*J320))))</f>
        <v/>
      </c>
      <c r="P320" s="7" t="str">
        <f aca="false">IF(O320="","",IF(O320&gt;=Parámetros!$B$7,"Alto",IF(O320&gt;=Parámetros!$B$8,"Medio","Bajo")))</f>
        <v/>
      </c>
      <c r="Q320" s="7" t="str">
        <f aca="false">IF(AND(N320="Activo",L320&lt;&gt;""),IF(L320&gt;Parámetros!$B$6,"Se está retrasando",""),"")</f>
        <v/>
      </c>
    </row>
    <row r="321" customFormat="false" ht="15" hidden="false" customHeight="false" outlineLevel="0" collapsed="false">
      <c r="A321" s="13" t="s">
        <v>514</v>
      </c>
      <c r="B321" s="13" t="s">
        <v>8981</v>
      </c>
      <c r="C321" s="13" t="s">
        <v>8990</v>
      </c>
      <c r="D321" s="13" t="s">
        <v>8994</v>
      </c>
      <c r="E321" s="13" t="s">
        <v>8988</v>
      </c>
      <c r="F321" s="16" t="n">
        <f aca="false">_xlfn.MINIFS(Pedidos!$C$2:$C$7000,Pedidos!$B$2:$B$7000,A321,Pedidos!$C$2:$C$7000,"&lt;"&amp;Parámetros!$B$4)</f>
        <v>45627</v>
      </c>
      <c r="G321" s="16" t="n">
        <f aca="false">_xlfn.MAXIFS(Pedidos!$C$2:$C$7000,Pedidos!$B$2:$B$7000,A321,Pedidos!$C$2:$C$7000,"&lt;"&amp;Parámetros!$B$4)</f>
        <v>45627</v>
      </c>
      <c r="H321" s="17" t="n">
        <f aca="false">COUNTIFS(Pedidos!$B$2:$B$7000,A321,Pedidos!$C$2:$C$7000,"&lt;"&amp;Parámetros!$B$4)</f>
        <v>1</v>
      </c>
      <c r="I321" s="7" t="n">
        <f aca="false">IF(H321=0,"",Parámetros!$B$4-G321)</f>
        <v>669</v>
      </c>
      <c r="J321" s="17" t="n">
        <f aca="false">COUNTIFS(Pedidos!$B$2:$B$7000,A321,Pedidos!$C$2:$C$7000,"&gt;="&amp;(Parámetros!$B$4-180),Pedidos!$C$2:$C$7000,"&lt;"&amp;Parámetros!$B$4)</f>
        <v>0</v>
      </c>
      <c r="K321" s="18" t="str">
        <f aca="false">IF(H321&lt;2,"",(G321-F321)/(H321-1))</f>
        <v/>
      </c>
      <c r="L321" s="19" t="str">
        <f aca="false">IF(OR(K321="",K321=0),"",I321/K321)</f>
        <v/>
      </c>
      <c r="M321" s="20" t="n">
        <f aca="false">SUMIFS(Pedidos!$D$2:$D$7000,Pedidos!$B$2:$B$7000,A321,Pedidos!$C$2:$C$7000,"&gt;="&amp;(Parámetros!$B$4-365),Pedidos!$C$2:$C$7000,"&lt;"&amp;Parámetros!$B$4)</f>
        <v>0</v>
      </c>
      <c r="N321" s="7" t="str">
        <f aca="false">IF(H321=0,"Sin compras",IF(H321=1,"Una sola compra",IF(I321&gt;Parámetros!$B$5,"Perdido","Activo")))</f>
        <v>Una sola compra</v>
      </c>
      <c r="O321" s="21" t="str">
        <f aca="false">IF(N321&lt;&gt;"Activo","",1/(1+EXP(-(Parámetros!$B$10+Parámetros!$B$11*I321+Parámetros!$B$12*J321))))</f>
        <v/>
      </c>
      <c r="P321" s="7" t="str">
        <f aca="false">IF(O321="","",IF(O321&gt;=Parámetros!$B$7,"Alto",IF(O321&gt;=Parámetros!$B$8,"Medio","Bajo")))</f>
        <v/>
      </c>
      <c r="Q321" s="7" t="str">
        <f aca="false">IF(AND(N321="Activo",L321&lt;&gt;""),IF(L321&gt;Parámetros!$B$6,"Se está retrasando",""),"")</f>
        <v/>
      </c>
    </row>
    <row r="322" customFormat="false" ht="15" hidden="false" customHeight="false" outlineLevel="0" collapsed="false">
      <c r="A322" s="13" t="s">
        <v>3839</v>
      </c>
      <c r="B322" s="13" t="s">
        <v>8995</v>
      </c>
      <c r="C322" s="13" t="s">
        <v>8986</v>
      </c>
      <c r="D322" s="13" t="s">
        <v>8999</v>
      </c>
      <c r="E322" s="13" t="s">
        <v>8988</v>
      </c>
      <c r="F322" s="16" t="n">
        <f aca="false">_xlfn.MINIFS(Pedidos!$C$2:$C$7000,Pedidos!$B$2:$B$7000,A322,Pedidos!$C$2:$C$7000,"&lt;"&amp;Parámetros!$B$4)</f>
        <v>45892</v>
      </c>
      <c r="G322" s="16" t="n">
        <f aca="false">_xlfn.MAXIFS(Pedidos!$C$2:$C$7000,Pedidos!$B$2:$B$7000,A322,Pedidos!$C$2:$C$7000,"&lt;"&amp;Parámetros!$B$4)</f>
        <v>46260</v>
      </c>
      <c r="H322" s="17" t="n">
        <f aca="false">COUNTIFS(Pedidos!$B$2:$B$7000,A322,Pedidos!$C$2:$C$7000,"&lt;"&amp;Parámetros!$B$4)</f>
        <v>7</v>
      </c>
      <c r="I322" s="7" t="n">
        <f aca="false">IF(H322=0,"",Parámetros!$B$4-G322)</f>
        <v>36</v>
      </c>
      <c r="J322" s="17" t="n">
        <f aca="false">COUNTIFS(Pedidos!$B$2:$B$7000,A322,Pedidos!$C$2:$C$7000,"&gt;="&amp;(Parámetros!$B$4-180),Pedidos!$C$2:$C$7000,"&lt;"&amp;Parámetros!$B$4)</f>
        <v>3</v>
      </c>
      <c r="K322" s="18" t="n">
        <f aca="false">IF(H322&lt;2,"",(G322-F322)/(H322-1))</f>
        <v>61.3333333333333</v>
      </c>
      <c r="L322" s="19" t="n">
        <f aca="false">IF(OR(K322="",K322=0),"",I322/K322)</f>
        <v>0.58695652173913</v>
      </c>
      <c r="M322" s="20" t="n">
        <f aca="false">SUMIFS(Pedidos!$D$2:$D$7000,Pedidos!$B$2:$B$7000,A322,Pedidos!$C$2:$C$7000,"&gt;="&amp;(Parámetros!$B$4-365),Pedidos!$C$2:$C$7000,"&lt;"&amp;Parámetros!$B$4)</f>
        <v>225.06</v>
      </c>
      <c r="N322" s="7" t="str">
        <f aca="false">IF(H322=0,"Sin compras",IF(H322=1,"Una sola compra",IF(I322&gt;Parámetros!$B$5,"Perdido","Activo")))</f>
        <v>Activo</v>
      </c>
      <c r="O322" s="21" t="n">
        <f aca="false">IF(N322&lt;&gt;"Activo","",1/(1+EXP(-(Parámetros!$B$10+Parámetros!$B$11*I322+Parámetros!$B$12*J322))))</f>
        <v>0.1913131724367</v>
      </c>
      <c r="P322" s="7" t="str">
        <f aca="false">IF(O322="","",IF(O322&gt;=Parámetros!$B$7,"Alto",IF(O322&gt;=Parámetros!$B$8,"Medio","Bajo")))</f>
        <v>Bajo</v>
      </c>
      <c r="Q322" s="7" t="str">
        <f aca="false">IF(AND(N322="Activo",L322&lt;&gt;""),IF(L322&gt;Parámetros!$B$6,"Se está retrasando",""),"")</f>
        <v/>
      </c>
    </row>
    <row r="323" customFormat="false" ht="15" hidden="false" customHeight="false" outlineLevel="0" collapsed="false">
      <c r="A323" s="13" t="s">
        <v>1892</v>
      </c>
      <c r="B323" s="13" t="s">
        <v>8981</v>
      </c>
      <c r="C323" s="13" t="s">
        <v>8982</v>
      </c>
      <c r="D323" s="13" t="s">
        <v>8999</v>
      </c>
      <c r="E323" s="13" t="s">
        <v>8984</v>
      </c>
      <c r="F323" s="16" t="n">
        <f aca="false">_xlfn.MINIFS(Pedidos!$C$2:$C$7000,Pedidos!$B$2:$B$7000,A323,Pedidos!$C$2:$C$7000,"&lt;"&amp;Parámetros!$B$4)</f>
        <v>45747</v>
      </c>
      <c r="G323" s="16" t="n">
        <f aca="false">_xlfn.MAXIFS(Pedidos!$C$2:$C$7000,Pedidos!$B$2:$B$7000,A323,Pedidos!$C$2:$C$7000,"&lt;"&amp;Parámetros!$B$4)</f>
        <v>46261</v>
      </c>
      <c r="H323" s="17" t="n">
        <f aca="false">COUNTIFS(Pedidos!$B$2:$B$7000,A323,Pedidos!$C$2:$C$7000,"&lt;"&amp;Parámetros!$B$4)</f>
        <v>8</v>
      </c>
      <c r="I323" s="7" t="n">
        <f aca="false">IF(H323=0,"",Parámetros!$B$4-G323)</f>
        <v>35</v>
      </c>
      <c r="J323" s="17" t="n">
        <f aca="false">COUNTIFS(Pedidos!$B$2:$B$7000,A323,Pedidos!$C$2:$C$7000,"&gt;="&amp;(Parámetros!$B$4-180),Pedidos!$C$2:$C$7000,"&lt;"&amp;Parámetros!$B$4)</f>
        <v>3</v>
      </c>
      <c r="K323" s="18" t="n">
        <f aca="false">IF(H323&lt;2,"",(G323-F323)/(H323-1))</f>
        <v>73.4285714285714</v>
      </c>
      <c r="L323" s="19" t="n">
        <f aca="false">IF(OR(K323="",K323=0),"",I323/K323)</f>
        <v>0.476653696498054</v>
      </c>
      <c r="M323" s="20" t="n">
        <f aca="false">SUMIFS(Pedidos!$D$2:$D$7000,Pedidos!$B$2:$B$7000,A323,Pedidos!$C$2:$C$7000,"&gt;="&amp;(Parámetros!$B$4-365),Pedidos!$C$2:$C$7000,"&lt;"&amp;Parámetros!$B$4)</f>
        <v>271.02</v>
      </c>
      <c r="N323" s="7" t="str">
        <f aca="false">IF(H323=0,"Sin compras",IF(H323=1,"Una sola compra",IF(I323&gt;Parámetros!$B$5,"Perdido","Activo")))</f>
        <v>Activo</v>
      </c>
      <c r="O323" s="21" t="n">
        <f aca="false">IF(N323&lt;&gt;"Activo","",1/(1+EXP(-(Parámetros!$B$10+Parámetros!$B$11*I323+Parámetros!$B$12*J323))))</f>
        <v>0.188696853517944</v>
      </c>
      <c r="P323" s="7" t="str">
        <f aca="false">IF(O323="","",IF(O323&gt;=Parámetros!$B$7,"Alto",IF(O323&gt;=Parámetros!$B$8,"Medio","Bajo")))</f>
        <v>Bajo</v>
      </c>
      <c r="Q323" s="7" t="str">
        <f aca="false">IF(AND(N323="Activo",L323&lt;&gt;""),IF(L323&gt;Parámetros!$B$6,"Se está retrasando",""),"")</f>
        <v/>
      </c>
    </row>
    <row r="324" customFormat="false" ht="15" hidden="false" customHeight="false" outlineLevel="0" collapsed="false">
      <c r="A324" s="13" t="s">
        <v>1332</v>
      </c>
      <c r="B324" s="13" t="s">
        <v>8989</v>
      </c>
      <c r="C324" s="13" t="s">
        <v>8982</v>
      </c>
      <c r="D324" s="13" t="s">
        <v>8994</v>
      </c>
      <c r="E324" s="13" t="s">
        <v>8988</v>
      </c>
      <c r="F324" s="16" t="n">
        <f aca="false">_xlfn.MINIFS(Pedidos!$C$2:$C$7000,Pedidos!$B$2:$B$7000,A324,Pedidos!$C$2:$C$7000,"&lt;"&amp;Parámetros!$B$4)</f>
        <v>45704</v>
      </c>
      <c r="G324" s="16" t="n">
        <f aca="false">_xlfn.MAXIFS(Pedidos!$C$2:$C$7000,Pedidos!$B$2:$B$7000,A324,Pedidos!$C$2:$C$7000,"&lt;"&amp;Parámetros!$B$4)</f>
        <v>45704</v>
      </c>
      <c r="H324" s="17" t="n">
        <f aca="false">COUNTIFS(Pedidos!$B$2:$B$7000,A324,Pedidos!$C$2:$C$7000,"&lt;"&amp;Parámetros!$B$4)</f>
        <v>1</v>
      </c>
      <c r="I324" s="7" t="n">
        <f aca="false">IF(H324=0,"",Parámetros!$B$4-G324)</f>
        <v>592</v>
      </c>
      <c r="J324" s="17" t="n">
        <f aca="false">COUNTIFS(Pedidos!$B$2:$B$7000,A324,Pedidos!$C$2:$C$7000,"&gt;="&amp;(Parámetros!$B$4-180),Pedidos!$C$2:$C$7000,"&lt;"&amp;Parámetros!$B$4)</f>
        <v>0</v>
      </c>
      <c r="K324" s="18" t="str">
        <f aca="false">IF(H324&lt;2,"",(G324-F324)/(H324-1))</f>
        <v/>
      </c>
      <c r="L324" s="19" t="str">
        <f aca="false">IF(OR(K324="",K324=0),"",I324/K324)</f>
        <v/>
      </c>
      <c r="M324" s="20" t="n">
        <f aca="false">SUMIFS(Pedidos!$D$2:$D$7000,Pedidos!$B$2:$B$7000,A324,Pedidos!$C$2:$C$7000,"&gt;="&amp;(Parámetros!$B$4-365),Pedidos!$C$2:$C$7000,"&lt;"&amp;Parámetros!$B$4)</f>
        <v>0</v>
      </c>
      <c r="N324" s="7" t="str">
        <f aca="false">IF(H324=0,"Sin compras",IF(H324=1,"Una sola compra",IF(I324&gt;Parámetros!$B$5,"Perdido","Activo")))</f>
        <v>Una sola compra</v>
      </c>
      <c r="O324" s="21" t="str">
        <f aca="false">IF(N324&lt;&gt;"Activo","",1/(1+EXP(-(Parámetros!$B$10+Parámetros!$B$11*I324+Parámetros!$B$12*J324))))</f>
        <v/>
      </c>
      <c r="P324" s="7" t="str">
        <f aca="false">IF(O324="","",IF(O324&gt;=Parámetros!$B$7,"Alto",IF(O324&gt;=Parámetros!$B$8,"Medio","Bajo")))</f>
        <v/>
      </c>
      <c r="Q324" s="7" t="str">
        <f aca="false">IF(AND(N324="Activo",L324&lt;&gt;""),IF(L324&gt;Parámetros!$B$6,"Se está retrasando",""),"")</f>
        <v/>
      </c>
    </row>
    <row r="325" customFormat="false" ht="15" hidden="false" customHeight="false" outlineLevel="0" collapsed="false">
      <c r="A325" s="13" t="s">
        <v>996</v>
      </c>
      <c r="B325" s="13" t="s">
        <v>9007</v>
      </c>
      <c r="C325" s="13" t="s">
        <v>8990</v>
      </c>
      <c r="D325" s="13" t="s">
        <v>9005</v>
      </c>
      <c r="E325" s="13" t="s">
        <v>8988</v>
      </c>
      <c r="F325" s="16" t="n">
        <f aca="false">_xlfn.MINIFS(Pedidos!$C$2:$C$7000,Pedidos!$B$2:$B$7000,A325,Pedidos!$C$2:$C$7000,"&lt;"&amp;Parámetros!$B$4)</f>
        <v>45674</v>
      </c>
      <c r="G325" s="16" t="n">
        <f aca="false">_xlfn.MAXIFS(Pedidos!$C$2:$C$7000,Pedidos!$B$2:$B$7000,A325,Pedidos!$C$2:$C$7000,"&lt;"&amp;Parámetros!$B$4)</f>
        <v>45981</v>
      </c>
      <c r="H325" s="17" t="n">
        <f aca="false">COUNTIFS(Pedidos!$B$2:$B$7000,A325,Pedidos!$C$2:$C$7000,"&lt;"&amp;Parámetros!$B$4)</f>
        <v>3</v>
      </c>
      <c r="I325" s="7" t="n">
        <f aca="false">IF(H325=0,"",Parámetros!$B$4-G325)</f>
        <v>315</v>
      </c>
      <c r="J325" s="17" t="n">
        <f aca="false">COUNTIFS(Pedidos!$B$2:$B$7000,A325,Pedidos!$C$2:$C$7000,"&gt;="&amp;(Parámetros!$B$4-180),Pedidos!$C$2:$C$7000,"&lt;"&amp;Parámetros!$B$4)</f>
        <v>0</v>
      </c>
      <c r="K325" s="18" t="n">
        <f aca="false">IF(H325&lt;2,"",(G325-F325)/(H325-1))</f>
        <v>153.5</v>
      </c>
      <c r="L325" s="19" t="n">
        <f aca="false">IF(OR(K325="",K325=0),"",I325/K325)</f>
        <v>2.05211726384365</v>
      </c>
      <c r="M325" s="20" t="n">
        <f aca="false">SUMIFS(Pedidos!$D$2:$D$7000,Pedidos!$B$2:$B$7000,A325,Pedidos!$C$2:$C$7000,"&gt;="&amp;(Parámetros!$B$4-365),Pedidos!$C$2:$C$7000,"&lt;"&amp;Parámetros!$B$4)</f>
        <v>44.23</v>
      </c>
      <c r="N325" s="7" t="str">
        <f aca="false">IF(H325=0,"Sin compras",IF(H325=1,"Una sola compra",IF(I325&gt;Parámetros!$B$5,"Perdido","Activo")))</f>
        <v>Perdido</v>
      </c>
      <c r="O325" s="21" t="str">
        <f aca="false">IF(N325&lt;&gt;"Activo","",1/(1+EXP(-(Parámetros!$B$10+Parámetros!$B$11*I325+Parámetros!$B$12*J325))))</f>
        <v/>
      </c>
      <c r="P325" s="7" t="str">
        <f aca="false">IF(O325="","",IF(O325&gt;=Parámetros!$B$7,"Alto",IF(O325&gt;=Parámetros!$B$8,"Medio","Bajo")))</f>
        <v/>
      </c>
      <c r="Q325" s="7" t="str">
        <f aca="false">IF(AND(N325="Activo",L325&lt;&gt;""),IF(L325&gt;Parámetros!$B$6,"Se está retrasando",""),"")</f>
        <v/>
      </c>
    </row>
    <row r="326" customFormat="false" ht="15" hidden="false" customHeight="false" outlineLevel="0" collapsed="false">
      <c r="A326" s="13" t="s">
        <v>1744</v>
      </c>
      <c r="B326" s="13" t="s">
        <v>8995</v>
      </c>
      <c r="C326" s="13" t="s">
        <v>8986</v>
      </c>
      <c r="D326" s="13" t="s">
        <v>8994</v>
      </c>
      <c r="E326" s="13" t="s">
        <v>8988</v>
      </c>
      <c r="F326" s="16" t="n">
        <f aca="false">_xlfn.MINIFS(Pedidos!$C$2:$C$7000,Pedidos!$B$2:$B$7000,A326,Pedidos!$C$2:$C$7000,"&lt;"&amp;Parámetros!$B$4)</f>
        <v>45735</v>
      </c>
      <c r="G326" s="16" t="n">
        <f aca="false">_xlfn.MAXIFS(Pedidos!$C$2:$C$7000,Pedidos!$B$2:$B$7000,A326,Pedidos!$C$2:$C$7000,"&lt;"&amp;Parámetros!$B$4)</f>
        <v>45735</v>
      </c>
      <c r="H326" s="17" t="n">
        <f aca="false">COUNTIFS(Pedidos!$B$2:$B$7000,A326,Pedidos!$C$2:$C$7000,"&lt;"&amp;Parámetros!$B$4)</f>
        <v>1</v>
      </c>
      <c r="I326" s="7" t="n">
        <f aca="false">IF(H326=0,"",Parámetros!$B$4-G326)</f>
        <v>561</v>
      </c>
      <c r="J326" s="17" t="n">
        <f aca="false">COUNTIFS(Pedidos!$B$2:$B$7000,A326,Pedidos!$C$2:$C$7000,"&gt;="&amp;(Parámetros!$B$4-180),Pedidos!$C$2:$C$7000,"&lt;"&amp;Parámetros!$B$4)</f>
        <v>0</v>
      </c>
      <c r="K326" s="18" t="str">
        <f aca="false">IF(H326&lt;2,"",(G326-F326)/(H326-1))</f>
        <v/>
      </c>
      <c r="L326" s="19" t="str">
        <f aca="false">IF(OR(K326="",K326=0),"",I326/K326)</f>
        <v/>
      </c>
      <c r="M326" s="20" t="n">
        <f aca="false">SUMIFS(Pedidos!$D$2:$D$7000,Pedidos!$B$2:$B$7000,A326,Pedidos!$C$2:$C$7000,"&gt;="&amp;(Parámetros!$B$4-365),Pedidos!$C$2:$C$7000,"&lt;"&amp;Parámetros!$B$4)</f>
        <v>0</v>
      </c>
      <c r="N326" s="7" t="str">
        <f aca="false">IF(H326=0,"Sin compras",IF(H326=1,"Una sola compra",IF(I326&gt;Parámetros!$B$5,"Perdido","Activo")))</f>
        <v>Una sola compra</v>
      </c>
      <c r="O326" s="21" t="str">
        <f aca="false">IF(N326&lt;&gt;"Activo","",1/(1+EXP(-(Parámetros!$B$10+Parámetros!$B$11*I326+Parámetros!$B$12*J326))))</f>
        <v/>
      </c>
      <c r="P326" s="7" t="str">
        <f aca="false">IF(O326="","",IF(O326&gt;=Parámetros!$B$7,"Alto",IF(O326&gt;=Parámetros!$B$8,"Medio","Bajo")))</f>
        <v/>
      </c>
      <c r="Q326" s="7" t="str">
        <f aca="false">IF(AND(N326="Activo",L326&lt;&gt;""),IF(L326&gt;Parámetros!$B$6,"Se está retrasando",""),"")</f>
        <v/>
      </c>
    </row>
    <row r="327" customFormat="false" ht="15" hidden="false" customHeight="false" outlineLevel="0" collapsed="false">
      <c r="A327" s="13" t="s">
        <v>6493</v>
      </c>
      <c r="B327" s="13" t="s">
        <v>8985</v>
      </c>
      <c r="C327" s="13" t="s">
        <v>8993</v>
      </c>
      <c r="D327" s="13" t="s">
        <v>8987</v>
      </c>
      <c r="E327" s="13" t="s">
        <v>8988</v>
      </c>
      <c r="F327" s="16" t="n">
        <f aca="false">_xlfn.MINIFS(Pedidos!$C$2:$C$7000,Pedidos!$B$2:$B$7000,A327,Pedidos!$C$2:$C$7000,"&lt;"&amp;Parámetros!$B$4)</f>
        <v>46093</v>
      </c>
      <c r="G327" s="16" t="n">
        <f aca="false">_xlfn.MAXIFS(Pedidos!$C$2:$C$7000,Pedidos!$B$2:$B$7000,A327,Pedidos!$C$2:$C$7000,"&lt;"&amp;Parámetros!$B$4)</f>
        <v>46204</v>
      </c>
      <c r="H327" s="17" t="n">
        <f aca="false">COUNTIFS(Pedidos!$B$2:$B$7000,A327,Pedidos!$C$2:$C$7000,"&lt;"&amp;Parámetros!$B$4)</f>
        <v>2</v>
      </c>
      <c r="I327" s="7" t="n">
        <f aca="false">IF(H327=0,"",Parámetros!$B$4-G327)</f>
        <v>92</v>
      </c>
      <c r="J327" s="17" t="n">
        <f aca="false">COUNTIFS(Pedidos!$B$2:$B$7000,A327,Pedidos!$C$2:$C$7000,"&gt;="&amp;(Parámetros!$B$4-180),Pedidos!$C$2:$C$7000,"&lt;"&amp;Parámetros!$B$4)</f>
        <v>1</v>
      </c>
      <c r="K327" s="18" t="n">
        <f aca="false">IF(H327&lt;2,"",(G327-F327)/(H327-1))</f>
        <v>111</v>
      </c>
      <c r="L327" s="19" t="n">
        <f aca="false">IF(OR(K327="",K327=0),"",I327/K327)</f>
        <v>0.828828828828829</v>
      </c>
      <c r="M327" s="20" t="n">
        <f aca="false">SUMIFS(Pedidos!$D$2:$D$7000,Pedidos!$B$2:$B$7000,A327,Pedidos!$C$2:$C$7000,"&gt;="&amp;(Parámetros!$B$4-365),Pedidos!$C$2:$C$7000,"&lt;"&amp;Parámetros!$B$4)</f>
        <v>73.23</v>
      </c>
      <c r="N327" s="7" t="str">
        <f aca="false">IF(H327=0,"Sin compras",IF(H327=1,"Una sola compra",IF(I327&gt;Parámetros!$B$5,"Perdido","Activo")))</f>
        <v>Activo</v>
      </c>
      <c r="O327" s="21" t="n">
        <f aca="false">IF(N327&lt;&gt;"Activo","",1/(1+EXP(-(Parámetros!$B$10+Parámetros!$B$11*I327+Parámetros!$B$12*J327))))</f>
        <v>0.783112911386347</v>
      </c>
      <c r="P327" s="7" t="str">
        <f aca="false">IF(O327="","",IF(O327&gt;=Parámetros!$B$7,"Alto",IF(O327&gt;=Parámetros!$B$8,"Medio","Bajo")))</f>
        <v>Alto</v>
      </c>
      <c r="Q327" s="7" t="str">
        <f aca="false">IF(AND(N327="Activo",L327&lt;&gt;""),IF(L327&gt;Parámetros!$B$6,"Se está retrasando",""),"")</f>
        <v/>
      </c>
    </row>
    <row r="328" customFormat="false" ht="15" hidden="false" customHeight="false" outlineLevel="0" collapsed="false">
      <c r="A328" s="13" t="s">
        <v>6768</v>
      </c>
      <c r="B328" s="13" t="s">
        <v>9003</v>
      </c>
      <c r="C328" s="13" t="s">
        <v>8993</v>
      </c>
      <c r="D328" s="13" t="s">
        <v>8991</v>
      </c>
      <c r="E328" s="13" t="s">
        <v>8988</v>
      </c>
      <c r="F328" s="16" t="n">
        <f aca="false">_xlfn.MINIFS(Pedidos!$C$2:$C$7000,Pedidos!$B$2:$B$7000,A328,Pedidos!$C$2:$C$7000,"&lt;"&amp;Parámetros!$B$4)</f>
        <v>46114</v>
      </c>
      <c r="G328" s="16" t="n">
        <f aca="false">_xlfn.MAXIFS(Pedidos!$C$2:$C$7000,Pedidos!$B$2:$B$7000,A328,Pedidos!$C$2:$C$7000,"&lt;"&amp;Parámetros!$B$4)</f>
        <v>46114</v>
      </c>
      <c r="H328" s="17" t="n">
        <f aca="false">COUNTIFS(Pedidos!$B$2:$B$7000,A328,Pedidos!$C$2:$C$7000,"&lt;"&amp;Parámetros!$B$4)</f>
        <v>1</v>
      </c>
      <c r="I328" s="7" t="n">
        <f aca="false">IF(H328=0,"",Parámetros!$B$4-G328)</f>
        <v>182</v>
      </c>
      <c r="J328" s="17" t="n">
        <f aca="false">COUNTIFS(Pedidos!$B$2:$B$7000,A328,Pedidos!$C$2:$C$7000,"&gt;="&amp;(Parámetros!$B$4-180),Pedidos!$C$2:$C$7000,"&lt;"&amp;Parámetros!$B$4)</f>
        <v>0</v>
      </c>
      <c r="K328" s="18" t="str">
        <f aca="false">IF(H328&lt;2,"",(G328-F328)/(H328-1))</f>
        <v/>
      </c>
      <c r="L328" s="19" t="str">
        <f aca="false">IF(OR(K328="",K328=0),"",I328/K328)</f>
        <v/>
      </c>
      <c r="M328" s="20" t="n">
        <f aca="false">SUMIFS(Pedidos!$D$2:$D$7000,Pedidos!$B$2:$B$7000,A328,Pedidos!$C$2:$C$7000,"&gt;="&amp;(Parámetros!$B$4-365),Pedidos!$C$2:$C$7000,"&lt;"&amp;Parámetros!$B$4)</f>
        <v>55.43</v>
      </c>
      <c r="N328" s="7" t="str">
        <f aca="false">IF(H328=0,"Sin compras",IF(H328=1,"Una sola compra",IF(I328&gt;Parámetros!$B$5,"Perdido","Activo")))</f>
        <v>Una sola compra</v>
      </c>
      <c r="O328" s="21" t="str">
        <f aca="false">IF(N328&lt;&gt;"Activo","",1/(1+EXP(-(Parámetros!$B$10+Parámetros!$B$11*I328+Parámetros!$B$12*J328))))</f>
        <v/>
      </c>
      <c r="P328" s="7" t="str">
        <f aca="false">IF(O328="","",IF(O328&gt;=Parámetros!$B$7,"Alto",IF(O328&gt;=Parámetros!$B$8,"Medio","Bajo")))</f>
        <v/>
      </c>
      <c r="Q328" s="7" t="str">
        <f aca="false">IF(AND(N328="Activo",L328&lt;&gt;""),IF(L328&gt;Parámetros!$B$6,"Se está retrasando",""),"")</f>
        <v/>
      </c>
    </row>
    <row r="329" customFormat="false" ht="15" hidden="false" customHeight="false" outlineLevel="0" collapsed="false">
      <c r="A329" s="13" t="s">
        <v>1286</v>
      </c>
      <c r="B329" s="13" t="s">
        <v>9007</v>
      </c>
      <c r="C329" s="13" t="s">
        <v>8986</v>
      </c>
      <c r="D329" s="13" t="s">
        <v>8994</v>
      </c>
      <c r="E329" s="13" t="s">
        <v>8988</v>
      </c>
      <c r="F329" s="16" t="n">
        <f aca="false">_xlfn.MINIFS(Pedidos!$C$2:$C$7000,Pedidos!$B$2:$B$7000,A329,Pedidos!$C$2:$C$7000,"&lt;"&amp;Parámetros!$B$4)</f>
        <v>45701</v>
      </c>
      <c r="G329" s="16" t="n">
        <f aca="false">_xlfn.MAXIFS(Pedidos!$C$2:$C$7000,Pedidos!$B$2:$B$7000,A329,Pedidos!$C$2:$C$7000,"&lt;"&amp;Parámetros!$B$4)</f>
        <v>45701</v>
      </c>
      <c r="H329" s="17" t="n">
        <f aca="false">COUNTIFS(Pedidos!$B$2:$B$7000,A329,Pedidos!$C$2:$C$7000,"&lt;"&amp;Parámetros!$B$4)</f>
        <v>1</v>
      </c>
      <c r="I329" s="7" t="n">
        <f aca="false">IF(H329=0,"",Parámetros!$B$4-G329)</f>
        <v>595</v>
      </c>
      <c r="J329" s="17" t="n">
        <f aca="false">COUNTIFS(Pedidos!$B$2:$B$7000,A329,Pedidos!$C$2:$C$7000,"&gt;="&amp;(Parámetros!$B$4-180),Pedidos!$C$2:$C$7000,"&lt;"&amp;Parámetros!$B$4)</f>
        <v>0</v>
      </c>
      <c r="K329" s="18" t="str">
        <f aca="false">IF(H329&lt;2,"",(G329-F329)/(H329-1))</f>
        <v/>
      </c>
      <c r="L329" s="19" t="str">
        <f aca="false">IF(OR(K329="",K329=0),"",I329/K329)</f>
        <v/>
      </c>
      <c r="M329" s="20" t="n">
        <f aca="false">SUMIFS(Pedidos!$D$2:$D$7000,Pedidos!$B$2:$B$7000,A329,Pedidos!$C$2:$C$7000,"&gt;="&amp;(Parámetros!$B$4-365),Pedidos!$C$2:$C$7000,"&lt;"&amp;Parámetros!$B$4)</f>
        <v>0</v>
      </c>
      <c r="N329" s="7" t="str">
        <f aca="false">IF(H329=0,"Sin compras",IF(H329=1,"Una sola compra",IF(I329&gt;Parámetros!$B$5,"Perdido","Activo")))</f>
        <v>Una sola compra</v>
      </c>
      <c r="O329" s="21" t="str">
        <f aca="false">IF(N329&lt;&gt;"Activo","",1/(1+EXP(-(Parámetros!$B$10+Parámetros!$B$11*I329+Parámetros!$B$12*J329))))</f>
        <v/>
      </c>
      <c r="P329" s="7" t="str">
        <f aca="false">IF(O329="","",IF(O329&gt;=Parámetros!$B$7,"Alto",IF(O329&gt;=Parámetros!$B$8,"Medio","Bajo")))</f>
        <v/>
      </c>
      <c r="Q329" s="7" t="str">
        <f aca="false">IF(AND(N329="Activo",L329&lt;&gt;""),IF(L329&gt;Parámetros!$B$6,"Se está retrasando",""),"")</f>
        <v/>
      </c>
    </row>
    <row r="330" customFormat="false" ht="15" hidden="false" customHeight="false" outlineLevel="0" collapsed="false">
      <c r="A330" s="13" t="s">
        <v>5705</v>
      </c>
      <c r="B330" s="13" t="s">
        <v>9010</v>
      </c>
      <c r="C330" s="13" t="s">
        <v>8993</v>
      </c>
      <c r="D330" s="13" t="s">
        <v>8999</v>
      </c>
      <c r="E330" s="13" t="s">
        <v>8988</v>
      </c>
      <c r="F330" s="16" t="n">
        <f aca="false">_xlfn.MINIFS(Pedidos!$C$2:$C$7000,Pedidos!$B$2:$B$7000,A330,Pedidos!$C$2:$C$7000,"&lt;"&amp;Parámetros!$B$4)</f>
        <v>46033</v>
      </c>
      <c r="G330" s="16" t="n">
        <f aca="false">_xlfn.MAXIFS(Pedidos!$C$2:$C$7000,Pedidos!$B$2:$B$7000,A330,Pedidos!$C$2:$C$7000,"&lt;"&amp;Parámetros!$B$4)</f>
        <v>46241</v>
      </c>
      <c r="H330" s="17" t="n">
        <f aca="false">COUNTIFS(Pedidos!$B$2:$B$7000,A330,Pedidos!$C$2:$C$7000,"&lt;"&amp;Parámetros!$B$4)</f>
        <v>4</v>
      </c>
      <c r="I330" s="7" t="n">
        <f aca="false">IF(H330=0,"",Parámetros!$B$4-G330)</f>
        <v>55</v>
      </c>
      <c r="J330" s="17" t="n">
        <f aca="false">COUNTIFS(Pedidos!$B$2:$B$7000,A330,Pedidos!$C$2:$C$7000,"&gt;="&amp;(Parámetros!$B$4-180),Pedidos!$C$2:$C$7000,"&lt;"&amp;Parámetros!$B$4)</f>
        <v>2</v>
      </c>
      <c r="K330" s="18" t="n">
        <f aca="false">IF(H330&lt;2,"",(G330-F330)/(H330-1))</f>
        <v>69.3333333333333</v>
      </c>
      <c r="L330" s="19" t="n">
        <f aca="false">IF(OR(K330="",K330=0),"",I330/K330)</f>
        <v>0.793269230769231</v>
      </c>
      <c r="M330" s="20" t="n">
        <f aca="false">SUMIFS(Pedidos!$D$2:$D$7000,Pedidos!$B$2:$B$7000,A330,Pedidos!$C$2:$C$7000,"&gt;="&amp;(Parámetros!$B$4-365),Pedidos!$C$2:$C$7000,"&lt;"&amp;Parámetros!$B$4)</f>
        <v>144.13</v>
      </c>
      <c r="N330" s="7" t="str">
        <f aca="false">IF(H330=0,"Sin compras",IF(H330=1,"Una sola compra",IF(I330&gt;Parámetros!$B$5,"Perdido","Activo")))</f>
        <v>Activo</v>
      </c>
      <c r="O330" s="21" t="n">
        <f aca="false">IF(N330&lt;&gt;"Activo","",1/(1+EXP(-(Parámetros!$B$10+Parámetros!$B$11*I330+Parámetros!$B$12*J330))))</f>
        <v>0.442308090449828</v>
      </c>
      <c r="P330" s="7" t="str">
        <f aca="false">IF(O330="","",IF(O330&gt;=Parámetros!$B$7,"Alto",IF(O330&gt;=Parámetros!$B$8,"Medio","Bajo")))</f>
        <v>Medio</v>
      </c>
      <c r="Q330" s="7" t="str">
        <f aca="false">IF(AND(N330="Activo",L330&lt;&gt;""),IF(L330&gt;Parámetros!$B$6,"Se está retrasando",""),"")</f>
        <v/>
      </c>
    </row>
    <row r="331" customFormat="false" ht="15" hidden="false" customHeight="false" outlineLevel="0" collapsed="false">
      <c r="A331" s="13" t="s">
        <v>6349</v>
      </c>
      <c r="B331" s="13" t="s">
        <v>8995</v>
      </c>
      <c r="C331" s="13" t="s">
        <v>8993</v>
      </c>
      <c r="D331" s="13" t="s">
        <v>8999</v>
      </c>
      <c r="E331" s="13" t="s">
        <v>8988</v>
      </c>
      <c r="F331" s="16" t="n">
        <f aca="false">_xlfn.MINIFS(Pedidos!$C$2:$C$7000,Pedidos!$B$2:$B$7000,A331,Pedidos!$C$2:$C$7000,"&lt;"&amp;Parámetros!$B$4)</f>
        <v>46082</v>
      </c>
      <c r="G331" s="16" t="n">
        <f aca="false">_xlfn.MAXIFS(Pedidos!$C$2:$C$7000,Pedidos!$B$2:$B$7000,A331,Pedidos!$C$2:$C$7000,"&lt;"&amp;Parámetros!$B$4)</f>
        <v>46275</v>
      </c>
      <c r="H331" s="17" t="n">
        <f aca="false">COUNTIFS(Pedidos!$B$2:$B$7000,A331,Pedidos!$C$2:$C$7000,"&lt;"&amp;Parámetros!$B$4)</f>
        <v>4</v>
      </c>
      <c r="I331" s="7" t="n">
        <f aca="false">IF(H331=0,"",Parámetros!$B$4-G331)</f>
        <v>21</v>
      </c>
      <c r="J331" s="17" t="n">
        <f aca="false">COUNTIFS(Pedidos!$B$2:$B$7000,A331,Pedidos!$C$2:$C$7000,"&gt;="&amp;(Parámetros!$B$4-180),Pedidos!$C$2:$C$7000,"&lt;"&amp;Parámetros!$B$4)</f>
        <v>3</v>
      </c>
      <c r="K331" s="18" t="n">
        <f aca="false">IF(H331&lt;2,"",(G331-F331)/(H331-1))</f>
        <v>64.3333333333333</v>
      </c>
      <c r="L331" s="19" t="n">
        <f aca="false">IF(OR(K331="",K331=0),"",I331/K331)</f>
        <v>0.326424870466321</v>
      </c>
      <c r="M331" s="20" t="n">
        <f aca="false">SUMIFS(Pedidos!$D$2:$D$7000,Pedidos!$B$2:$B$7000,A331,Pedidos!$C$2:$C$7000,"&gt;="&amp;(Parámetros!$B$4-365),Pedidos!$C$2:$C$7000,"&lt;"&amp;Parámetros!$B$4)</f>
        <v>180.84</v>
      </c>
      <c r="N331" s="7" t="str">
        <f aca="false">IF(H331=0,"Sin compras",IF(H331=1,"Una sola compra",IF(I331&gt;Parámetros!$B$5,"Perdido","Activo")))</f>
        <v>Activo</v>
      </c>
      <c r="O331" s="21" t="n">
        <f aca="false">IF(N331&lt;&gt;"Activo","",1/(1+EXP(-(Parámetros!$B$10+Parámetros!$B$11*I331+Parámetros!$B$12*J331))))</f>
        <v>0.154922938227598</v>
      </c>
      <c r="P331" s="7" t="str">
        <f aca="false">IF(O331="","",IF(O331&gt;=Parámetros!$B$7,"Alto",IF(O331&gt;=Parámetros!$B$8,"Medio","Bajo")))</f>
        <v>Bajo</v>
      </c>
      <c r="Q331" s="7" t="str">
        <f aca="false">IF(AND(N331="Activo",L331&lt;&gt;""),IF(L331&gt;Parámetros!$B$6,"Se está retrasando",""),"")</f>
        <v/>
      </c>
    </row>
    <row r="332" customFormat="false" ht="15" hidden="false" customHeight="false" outlineLevel="0" collapsed="false">
      <c r="A332" s="13" t="s">
        <v>7316</v>
      </c>
      <c r="B332" s="13" t="s">
        <v>8985</v>
      </c>
      <c r="C332" s="13" t="s">
        <v>8982</v>
      </c>
      <c r="D332" s="13" t="s">
        <v>8991</v>
      </c>
      <c r="E332" s="13" t="s">
        <v>8988</v>
      </c>
      <c r="F332" s="16" t="n">
        <f aca="false">_xlfn.MINIFS(Pedidos!$C$2:$C$7000,Pedidos!$B$2:$B$7000,A332,Pedidos!$C$2:$C$7000,"&lt;"&amp;Parámetros!$B$4)</f>
        <v>46162</v>
      </c>
      <c r="G332" s="16" t="n">
        <f aca="false">_xlfn.MAXIFS(Pedidos!$C$2:$C$7000,Pedidos!$B$2:$B$7000,A332,Pedidos!$C$2:$C$7000,"&lt;"&amp;Parámetros!$B$4)</f>
        <v>46162</v>
      </c>
      <c r="H332" s="17" t="n">
        <f aca="false">COUNTIFS(Pedidos!$B$2:$B$7000,A332,Pedidos!$C$2:$C$7000,"&lt;"&amp;Parámetros!$B$4)</f>
        <v>1</v>
      </c>
      <c r="I332" s="7" t="n">
        <f aca="false">IF(H332=0,"",Parámetros!$B$4-G332)</f>
        <v>134</v>
      </c>
      <c r="J332" s="17" t="n">
        <f aca="false">COUNTIFS(Pedidos!$B$2:$B$7000,A332,Pedidos!$C$2:$C$7000,"&gt;="&amp;(Parámetros!$B$4-180),Pedidos!$C$2:$C$7000,"&lt;"&amp;Parámetros!$B$4)</f>
        <v>1</v>
      </c>
      <c r="K332" s="18" t="str">
        <f aca="false">IF(H332&lt;2,"",(G332-F332)/(H332-1))</f>
        <v/>
      </c>
      <c r="L332" s="19" t="str">
        <f aca="false">IF(OR(K332="",K332=0),"",I332/K332)</f>
        <v/>
      </c>
      <c r="M332" s="20" t="n">
        <f aca="false">SUMIFS(Pedidos!$D$2:$D$7000,Pedidos!$B$2:$B$7000,A332,Pedidos!$C$2:$C$7000,"&gt;="&amp;(Parámetros!$B$4-365),Pedidos!$C$2:$C$7000,"&lt;"&amp;Parámetros!$B$4)</f>
        <v>31.44</v>
      </c>
      <c r="N332" s="7" t="str">
        <f aca="false">IF(H332=0,"Sin compras",IF(H332=1,"Una sola compra",IF(I332&gt;Parámetros!$B$5,"Perdido","Activo")))</f>
        <v>Una sola compra</v>
      </c>
      <c r="O332" s="21" t="str">
        <f aca="false">IF(N332&lt;&gt;"Activo","",1/(1+EXP(-(Parámetros!$B$10+Parámetros!$B$11*I332+Parámetros!$B$12*J332))))</f>
        <v/>
      </c>
      <c r="P332" s="7" t="str">
        <f aca="false">IF(O332="","",IF(O332&gt;=Parámetros!$B$7,"Alto",IF(O332&gt;=Parámetros!$B$8,"Medio","Bajo")))</f>
        <v/>
      </c>
      <c r="Q332" s="7" t="str">
        <f aca="false">IF(AND(N332="Activo",L332&lt;&gt;""),IF(L332&gt;Parámetros!$B$6,"Se está retrasando",""),"")</f>
        <v/>
      </c>
    </row>
    <row r="333" customFormat="false" ht="15" hidden="false" customHeight="false" outlineLevel="0" collapsed="false">
      <c r="A333" s="13" t="s">
        <v>633</v>
      </c>
      <c r="B333" s="13" t="s">
        <v>9000</v>
      </c>
      <c r="C333" s="13" t="s">
        <v>8990</v>
      </c>
      <c r="D333" s="13" t="s">
        <v>8999</v>
      </c>
      <c r="E333" s="13" t="s">
        <v>8988</v>
      </c>
      <c r="F333" s="16" t="n">
        <f aca="false">_xlfn.MINIFS(Pedidos!$C$2:$C$7000,Pedidos!$B$2:$B$7000,A333,Pedidos!$C$2:$C$7000,"&lt;"&amp;Parámetros!$B$4)</f>
        <v>45639</v>
      </c>
      <c r="G333" s="16" t="n">
        <f aca="false">_xlfn.MAXIFS(Pedidos!$C$2:$C$7000,Pedidos!$B$2:$B$7000,A333,Pedidos!$C$2:$C$7000,"&lt;"&amp;Parámetros!$B$4)</f>
        <v>46280</v>
      </c>
      <c r="H333" s="17" t="n">
        <f aca="false">COUNTIFS(Pedidos!$B$2:$B$7000,A333,Pedidos!$C$2:$C$7000,"&lt;"&amp;Parámetros!$B$4)</f>
        <v>10</v>
      </c>
      <c r="I333" s="7" t="n">
        <f aca="false">IF(H333=0,"",Parámetros!$B$4-G333)</f>
        <v>16</v>
      </c>
      <c r="J333" s="17" t="n">
        <f aca="false">COUNTIFS(Pedidos!$B$2:$B$7000,A333,Pedidos!$C$2:$C$7000,"&gt;="&amp;(Parámetros!$B$4-180),Pedidos!$C$2:$C$7000,"&lt;"&amp;Parámetros!$B$4)</f>
        <v>3</v>
      </c>
      <c r="K333" s="18" t="n">
        <f aca="false">IF(H333&lt;2,"",(G333-F333)/(H333-1))</f>
        <v>71.2222222222222</v>
      </c>
      <c r="L333" s="19" t="n">
        <f aca="false">IF(OR(K333="",K333=0),"",I333/K333)</f>
        <v>0.224648985959438</v>
      </c>
      <c r="M333" s="20" t="n">
        <f aca="false">SUMIFS(Pedidos!$D$2:$D$7000,Pedidos!$B$2:$B$7000,A333,Pedidos!$C$2:$C$7000,"&gt;="&amp;(Parámetros!$B$4-365),Pedidos!$C$2:$C$7000,"&lt;"&amp;Parámetros!$B$4)</f>
        <v>249.48</v>
      </c>
      <c r="N333" s="7" t="str">
        <f aca="false">IF(H333=0,"Sin compras",IF(H333=1,"Una sola compra",IF(I333&gt;Parámetros!$B$5,"Perdido","Activo")))</f>
        <v>Activo</v>
      </c>
      <c r="O333" s="21" t="n">
        <f aca="false">IF(N333&lt;&gt;"Activo","",1/(1+EXP(-(Parámetros!$B$10+Parámetros!$B$11*I333+Parámetros!$B$12*J333))))</f>
        <v>0.144118013286191</v>
      </c>
      <c r="P333" s="7" t="str">
        <f aca="false">IF(O333="","",IF(O333&gt;=Parámetros!$B$7,"Alto",IF(O333&gt;=Parámetros!$B$8,"Medio","Bajo")))</f>
        <v>Bajo</v>
      </c>
      <c r="Q333" s="7" t="str">
        <f aca="false">IF(AND(N333="Activo",L333&lt;&gt;""),IF(L333&gt;Parámetros!$B$6,"Se está retrasando",""),"")</f>
        <v/>
      </c>
    </row>
    <row r="334" customFormat="false" ht="15" hidden="false" customHeight="false" outlineLevel="0" collapsed="false">
      <c r="A334" s="13" t="s">
        <v>797</v>
      </c>
      <c r="B334" s="13" t="s">
        <v>9008</v>
      </c>
      <c r="C334" s="13" t="s">
        <v>8990</v>
      </c>
      <c r="D334" s="13" t="s">
        <v>8994</v>
      </c>
      <c r="E334" s="13" t="s">
        <v>8988</v>
      </c>
      <c r="F334" s="16" t="n">
        <f aca="false">_xlfn.MINIFS(Pedidos!$C$2:$C$7000,Pedidos!$B$2:$B$7000,A334,Pedidos!$C$2:$C$7000,"&lt;"&amp;Parámetros!$B$4)</f>
        <v>45656</v>
      </c>
      <c r="G334" s="16" t="n">
        <f aca="false">_xlfn.MAXIFS(Pedidos!$C$2:$C$7000,Pedidos!$B$2:$B$7000,A334,Pedidos!$C$2:$C$7000,"&lt;"&amp;Parámetros!$B$4)</f>
        <v>45656</v>
      </c>
      <c r="H334" s="17" t="n">
        <f aca="false">COUNTIFS(Pedidos!$B$2:$B$7000,A334,Pedidos!$C$2:$C$7000,"&lt;"&amp;Parámetros!$B$4)</f>
        <v>1</v>
      </c>
      <c r="I334" s="7" t="n">
        <f aca="false">IF(H334=0,"",Parámetros!$B$4-G334)</f>
        <v>640</v>
      </c>
      <c r="J334" s="17" t="n">
        <f aca="false">COUNTIFS(Pedidos!$B$2:$B$7000,A334,Pedidos!$C$2:$C$7000,"&gt;="&amp;(Parámetros!$B$4-180),Pedidos!$C$2:$C$7000,"&lt;"&amp;Parámetros!$B$4)</f>
        <v>0</v>
      </c>
      <c r="K334" s="18" t="str">
        <f aca="false">IF(H334&lt;2,"",(G334-F334)/(H334-1))</f>
        <v/>
      </c>
      <c r="L334" s="19" t="str">
        <f aca="false">IF(OR(K334="",K334=0),"",I334/K334)</f>
        <v/>
      </c>
      <c r="M334" s="20" t="n">
        <f aca="false">SUMIFS(Pedidos!$D$2:$D$7000,Pedidos!$B$2:$B$7000,A334,Pedidos!$C$2:$C$7000,"&gt;="&amp;(Parámetros!$B$4-365),Pedidos!$C$2:$C$7000,"&lt;"&amp;Parámetros!$B$4)</f>
        <v>0</v>
      </c>
      <c r="N334" s="7" t="str">
        <f aca="false">IF(H334=0,"Sin compras",IF(H334=1,"Una sola compra",IF(I334&gt;Parámetros!$B$5,"Perdido","Activo")))</f>
        <v>Una sola compra</v>
      </c>
      <c r="O334" s="21" t="str">
        <f aca="false">IF(N334&lt;&gt;"Activo","",1/(1+EXP(-(Parámetros!$B$10+Parámetros!$B$11*I334+Parámetros!$B$12*J334))))</f>
        <v/>
      </c>
      <c r="P334" s="7" t="str">
        <f aca="false">IF(O334="","",IF(O334&gt;=Parámetros!$B$7,"Alto",IF(O334&gt;=Parámetros!$B$8,"Medio","Bajo")))</f>
        <v/>
      </c>
      <c r="Q334" s="7" t="str">
        <f aca="false">IF(AND(N334="Activo",L334&lt;&gt;""),IF(L334&gt;Parámetros!$B$6,"Se está retrasando",""),"")</f>
        <v/>
      </c>
    </row>
    <row r="335" customFormat="false" ht="15" hidden="false" customHeight="false" outlineLevel="0" collapsed="false">
      <c r="A335" s="13" t="s">
        <v>4252</v>
      </c>
      <c r="B335" s="13" t="s">
        <v>9010</v>
      </c>
      <c r="C335" s="13" t="s">
        <v>8993</v>
      </c>
      <c r="D335" s="13" t="s">
        <v>8983</v>
      </c>
      <c r="E335" s="13" t="s">
        <v>8988</v>
      </c>
      <c r="F335" s="16" t="n">
        <f aca="false">_xlfn.MINIFS(Pedidos!$C$2:$C$7000,Pedidos!$B$2:$B$7000,A335,Pedidos!$C$2:$C$7000,"&lt;"&amp;Parámetros!$B$4)</f>
        <v>45924</v>
      </c>
      <c r="G335" s="16" t="n">
        <f aca="false">_xlfn.MAXIFS(Pedidos!$C$2:$C$7000,Pedidos!$B$2:$B$7000,A335,Pedidos!$C$2:$C$7000,"&lt;"&amp;Parámetros!$B$4)</f>
        <v>45995</v>
      </c>
      <c r="H335" s="17" t="n">
        <f aca="false">COUNTIFS(Pedidos!$B$2:$B$7000,A335,Pedidos!$C$2:$C$7000,"&lt;"&amp;Parámetros!$B$4)</f>
        <v>2</v>
      </c>
      <c r="I335" s="7" t="n">
        <f aca="false">IF(H335=0,"",Parámetros!$B$4-G335)</f>
        <v>301</v>
      </c>
      <c r="J335" s="17" t="n">
        <f aca="false">COUNTIFS(Pedidos!$B$2:$B$7000,A335,Pedidos!$C$2:$C$7000,"&gt;="&amp;(Parámetros!$B$4-180),Pedidos!$C$2:$C$7000,"&lt;"&amp;Parámetros!$B$4)</f>
        <v>0</v>
      </c>
      <c r="K335" s="18" t="n">
        <f aca="false">IF(H335&lt;2,"",(G335-F335)/(H335-1))</f>
        <v>71</v>
      </c>
      <c r="L335" s="19" t="n">
        <f aca="false">IF(OR(K335="",K335=0),"",I335/K335)</f>
        <v>4.23943661971831</v>
      </c>
      <c r="M335" s="20" t="n">
        <f aca="false">SUMIFS(Pedidos!$D$2:$D$7000,Pedidos!$B$2:$B$7000,A335,Pedidos!$C$2:$C$7000,"&gt;="&amp;(Parámetros!$B$4-365),Pedidos!$C$2:$C$7000,"&lt;"&amp;Parámetros!$B$4)</f>
        <v>29.04</v>
      </c>
      <c r="N335" s="7" t="str">
        <f aca="false">IF(H335=0,"Sin compras",IF(H335=1,"Una sola compra",IF(I335&gt;Parámetros!$B$5,"Perdido","Activo")))</f>
        <v>Perdido</v>
      </c>
      <c r="O335" s="21" t="str">
        <f aca="false">IF(N335&lt;&gt;"Activo","",1/(1+EXP(-(Parámetros!$B$10+Parámetros!$B$11*I335+Parámetros!$B$12*J335))))</f>
        <v/>
      </c>
      <c r="P335" s="7" t="str">
        <f aca="false">IF(O335="","",IF(O335&gt;=Parámetros!$B$7,"Alto",IF(O335&gt;=Parámetros!$B$8,"Medio","Bajo")))</f>
        <v/>
      </c>
      <c r="Q335" s="7" t="str">
        <f aca="false">IF(AND(N335="Activo",L335&lt;&gt;""),IF(L335&gt;Parámetros!$B$6,"Se está retrasando",""),"")</f>
        <v/>
      </c>
    </row>
    <row r="336" customFormat="false" ht="15" hidden="false" customHeight="false" outlineLevel="0" collapsed="false">
      <c r="A336" s="13" t="s">
        <v>6334</v>
      </c>
      <c r="B336" s="13" t="s">
        <v>8981</v>
      </c>
      <c r="C336" s="13" t="s">
        <v>8990</v>
      </c>
      <c r="D336" s="13" t="s">
        <v>8983</v>
      </c>
      <c r="E336" s="13" t="s">
        <v>8988</v>
      </c>
      <c r="F336" s="16" t="n">
        <f aca="false">_xlfn.MINIFS(Pedidos!$C$2:$C$7000,Pedidos!$B$2:$B$7000,A336,Pedidos!$C$2:$C$7000,"&lt;"&amp;Parámetros!$B$4)</f>
        <v>46081</v>
      </c>
      <c r="G336" s="16" t="n">
        <f aca="false">_xlfn.MAXIFS(Pedidos!$C$2:$C$7000,Pedidos!$B$2:$B$7000,A336,Pedidos!$C$2:$C$7000,"&lt;"&amp;Parámetros!$B$4)</f>
        <v>46081</v>
      </c>
      <c r="H336" s="17" t="n">
        <f aca="false">COUNTIFS(Pedidos!$B$2:$B$7000,A336,Pedidos!$C$2:$C$7000,"&lt;"&amp;Parámetros!$B$4)</f>
        <v>1</v>
      </c>
      <c r="I336" s="7" t="n">
        <f aca="false">IF(H336=0,"",Parámetros!$B$4-G336)</f>
        <v>215</v>
      </c>
      <c r="J336" s="17" t="n">
        <f aca="false">COUNTIFS(Pedidos!$B$2:$B$7000,A336,Pedidos!$C$2:$C$7000,"&gt;="&amp;(Parámetros!$B$4-180),Pedidos!$C$2:$C$7000,"&lt;"&amp;Parámetros!$B$4)</f>
        <v>0</v>
      </c>
      <c r="K336" s="18" t="str">
        <f aca="false">IF(H336&lt;2,"",(G336-F336)/(H336-1))</f>
        <v/>
      </c>
      <c r="L336" s="19" t="str">
        <f aca="false">IF(OR(K336="",K336=0),"",I336/K336)</f>
        <v/>
      </c>
      <c r="M336" s="20" t="n">
        <f aca="false">SUMIFS(Pedidos!$D$2:$D$7000,Pedidos!$B$2:$B$7000,A336,Pedidos!$C$2:$C$7000,"&gt;="&amp;(Parámetros!$B$4-365),Pedidos!$C$2:$C$7000,"&lt;"&amp;Parámetros!$B$4)</f>
        <v>25.28</v>
      </c>
      <c r="N336" s="7" t="str">
        <f aca="false">IF(H336=0,"Sin compras",IF(H336=1,"Una sola compra",IF(I336&gt;Parámetros!$B$5,"Perdido","Activo")))</f>
        <v>Una sola compra</v>
      </c>
      <c r="O336" s="21" t="str">
        <f aca="false">IF(N336&lt;&gt;"Activo","",1/(1+EXP(-(Parámetros!$B$10+Parámetros!$B$11*I336+Parámetros!$B$12*J336))))</f>
        <v/>
      </c>
      <c r="P336" s="7" t="str">
        <f aca="false">IF(O336="","",IF(O336&gt;=Parámetros!$B$7,"Alto",IF(O336&gt;=Parámetros!$B$8,"Medio","Bajo")))</f>
        <v/>
      </c>
      <c r="Q336" s="7" t="str">
        <f aca="false">IF(AND(N336="Activo",L336&lt;&gt;""),IF(L336&gt;Parámetros!$B$6,"Se está retrasando",""),"")</f>
        <v/>
      </c>
    </row>
    <row r="337" customFormat="false" ht="15" hidden="false" customHeight="false" outlineLevel="0" collapsed="false">
      <c r="A337" s="13" t="s">
        <v>7845</v>
      </c>
      <c r="B337" s="13" t="s">
        <v>9011</v>
      </c>
      <c r="C337" s="13" t="s">
        <v>8993</v>
      </c>
      <c r="D337" s="13" t="s">
        <v>8991</v>
      </c>
      <c r="E337" s="13" t="s">
        <v>8988</v>
      </c>
      <c r="F337" s="16" t="n">
        <f aca="false">_xlfn.MINIFS(Pedidos!$C$2:$C$7000,Pedidos!$B$2:$B$7000,A337,Pedidos!$C$2:$C$7000,"&lt;"&amp;Parámetros!$B$4)</f>
        <v>46205</v>
      </c>
      <c r="G337" s="16" t="n">
        <f aca="false">_xlfn.MAXIFS(Pedidos!$C$2:$C$7000,Pedidos!$B$2:$B$7000,A337,Pedidos!$C$2:$C$7000,"&lt;"&amp;Parámetros!$B$4)</f>
        <v>46205</v>
      </c>
      <c r="H337" s="17" t="n">
        <f aca="false">COUNTIFS(Pedidos!$B$2:$B$7000,A337,Pedidos!$C$2:$C$7000,"&lt;"&amp;Parámetros!$B$4)</f>
        <v>1</v>
      </c>
      <c r="I337" s="7" t="n">
        <f aca="false">IF(H337=0,"",Parámetros!$B$4-G337)</f>
        <v>91</v>
      </c>
      <c r="J337" s="17" t="n">
        <f aca="false">COUNTIFS(Pedidos!$B$2:$B$7000,A337,Pedidos!$C$2:$C$7000,"&gt;="&amp;(Parámetros!$B$4-180),Pedidos!$C$2:$C$7000,"&lt;"&amp;Parámetros!$B$4)</f>
        <v>1</v>
      </c>
      <c r="K337" s="18" t="str">
        <f aca="false">IF(H337&lt;2,"",(G337-F337)/(H337-1))</f>
        <v/>
      </c>
      <c r="L337" s="19" t="str">
        <f aca="false">IF(OR(K337="",K337=0),"",I337/K337)</f>
        <v/>
      </c>
      <c r="M337" s="20" t="n">
        <f aca="false">SUMIFS(Pedidos!$D$2:$D$7000,Pedidos!$B$2:$B$7000,A337,Pedidos!$C$2:$C$7000,"&gt;="&amp;(Parámetros!$B$4-365),Pedidos!$C$2:$C$7000,"&lt;"&amp;Parámetros!$B$4)</f>
        <v>21.76</v>
      </c>
      <c r="N337" s="7" t="str">
        <f aca="false">IF(H337=0,"Sin compras",IF(H337=1,"Una sola compra",IF(I337&gt;Parámetros!$B$5,"Perdido","Activo")))</f>
        <v>Una sola compra</v>
      </c>
      <c r="O337" s="21" t="str">
        <f aca="false">IF(N337&lt;&gt;"Activo","",1/(1+EXP(-(Parámetros!$B$10+Parámetros!$B$11*I337+Parámetros!$B$12*J337))))</f>
        <v/>
      </c>
      <c r="P337" s="7" t="str">
        <f aca="false">IF(O337="","",IF(O337&gt;=Parámetros!$B$7,"Alto",IF(O337&gt;=Parámetros!$B$8,"Medio","Bajo")))</f>
        <v/>
      </c>
      <c r="Q337" s="7" t="str">
        <f aca="false">IF(AND(N337="Activo",L337&lt;&gt;""),IF(L337&gt;Parámetros!$B$6,"Se está retrasando",""),"")</f>
        <v/>
      </c>
    </row>
    <row r="338" customFormat="false" ht="15" hidden="false" customHeight="false" outlineLevel="0" collapsed="false">
      <c r="A338" s="13" t="s">
        <v>4720</v>
      </c>
      <c r="B338" s="13" t="s">
        <v>8985</v>
      </c>
      <c r="C338" s="13" t="s">
        <v>8990</v>
      </c>
      <c r="D338" s="13" t="s">
        <v>8997</v>
      </c>
      <c r="E338" s="13" t="s">
        <v>8988</v>
      </c>
      <c r="F338" s="16" t="n">
        <f aca="false">_xlfn.MINIFS(Pedidos!$C$2:$C$7000,Pedidos!$B$2:$B$7000,A338,Pedidos!$C$2:$C$7000,"&lt;"&amp;Parámetros!$B$4)</f>
        <v>45959</v>
      </c>
      <c r="G338" s="16" t="n">
        <f aca="false">_xlfn.MAXIFS(Pedidos!$C$2:$C$7000,Pedidos!$B$2:$B$7000,A338,Pedidos!$C$2:$C$7000,"&lt;"&amp;Parámetros!$B$4)</f>
        <v>46191</v>
      </c>
      <c r="H338" s="17" t="n">
        <f aca="false">COUNTIFS(Pedidos!$B$2:$B$7000,A338,Pedidos!$C$2:$C$7000,"&lt;"&amp;Parámetros!$B$4)</f>
        <v>4</v>
      </c>
      <c r="I338" s="7" t="n">
        <f aca="false">IF(H338=0,"",Parámetros!$B$4-G338)</f>
        <v>105</v>
      </c>
      <c r="J338" s="17" t="n">
        <f aca="false">COUNTIFS(Pedidos!$B$2:$B$7000,A338,Pedidos!$C$2:$C$7000,"&gt;="&amp;(Parámetros!$B$4-180),Pedidos!$C$2:$C$7000,"&lt;"&amp;Parámetros!$B$4)</f>
        <v>1</v>
      </c>
      <c r="K338" s="18" t="n">
        <f aca="false">IF(H338&lt;2,"",(G338-F338)/(H338-1))</f>
        <v>77.3333333333333</v>
      </c>
      <c r="L338" s="19" t="n">
        <f aca="false">IF(OR(K338="",K338=0),"",I338/K338)</f>
        <v>1.35775862068966</v>
      </c>
      <c r="M338" s="20" t="n">
        <f aca="false">SUMIFS(Pedidos!$D$2:$D$7000,Pedidos!$B$2:$B$7000,A338,Pedidos!$C$2:$C$7000,"&gt;="&amp;(Parámetros!$B$4-365),Pedidos!$C$2:$C$7000,"&lt;"&amp;Parámetros!$B$4)</f>
        <v>118.25</v>
      </c>
      <c r="N338" s="7" t="str">
        <f aca="false">IF(H338=0,"Sin compras",IF(H338=1,"Una sola compra",IF(I338&gt;Parámetros!$B$5,"Perdido","Activo")))</f>
        <v>Activo</v>
      </c>
      <c r="O338" s="21" t="n">
        <f aca="false">IF(N338&lt;&gt;"Activo","",1/(1+EXP(-(Parámetros!$B$10+Parámetros!$B$11*I338+Parámetros!$B$12*J338))))</f>
        <v>0.818304156881804</v>
      </c>
      <c r="P338" s="7" t="str">
        <f aca="false">IF(O338="","",IF(O338&gt;=Parámetros!$B$7,"Alto",IF(O338&gt;=Parámetros!$B$8,"Medio","Bajo")))</f>
        <v>Alto</v>
      </c>
      <c r="Q338" s="7" t="str">
        <f aca="false">IF(AND(N338="Activo",L338&lt;&gt;""),IF(L338&gt;Parámetros!$B$6,"Se está retrasando",""),"")</f>
        <v/>
      </c>
    </row>
    <row r="339" customFormat="false" ht="15" hidden="false" customHeight="false" outlineLevel="0" collapsed="false">
      <c r="A339" s="13" t="s">
        <v>261</v>
      </c>
      <c r="B339" s="13" t="s">
        <v>9004</v>
      </c>
      <c r="C339" s="13" t="s">
        <v>8993</v>
      </c>
      <c r="D339" s="13" t="s">
        <v>8994</v>
      </c>
      <c r="E339" s="13" t="s">
        <v>8988</v>
      </c>
      <c r="F339" s="16" t="n">
        <f aca="false">_xlfn.MINIFS(Pedidos!$C$2:$C$7000,Pedidos!$B$2:$B$7000,A339,Pedidos!$C$2:$C$7000,"&lt;"&amp;Parámetros!$B$4)</f>
        <v>45595</v>
      </c>
      <c r="G339" s="16" t="n">
        <f aca="false">_xlfn.MAXIFS(Pedidos!$C$2:$C$7000,Pedidos!$B$2:$B$7000,A339,Pedidos!$C$2:$C$7000,"&lt;"&amp;Parámetros!$B$4)</f>
        <v>45595</v>
      </c>
      <c r="H339" s="17" t="n">
        <f aca="false">COUNTIFS(Pedidos!$B$2:$B$7000,A339,Pedidos!$C$2:$C$7000,"&lt;"&amp;Parámetros!$B$4)</f>
        <v>1</v>
      </c>
      <c r="I339" s="7" t="n">
        <f aca="false">IF(H339=0,"",Parámetros!$B$4-G339)</f>
        <v>701</v>
      </c>
      <c r="J339" s="17" t="n">
        <f aca="false">COUNTIFS(Pedidos!$B$2:$B$7000,A339,Pedidos!$C$2:$C$7000,"&gt;="&amp;(Parámetros!$B$4-180),Pedidos!$C$2:$C$7000,"&lt;"&amp;Parámetros!$B$4)</f>
        <v>0</v>
      </c>
      <c r="K339" s="18" t="str">
        <f aca="false">IF(H339&lt;2,"",(G339-F339)/(H339-1))</f>
        <v/>
      </c>
      <c r="L339" s="19" t="str">
        <f aca="false">IF(OR(K339="",K339=0),"",I339/K339)</f>
        <v/>
      </c>
      <c r="M339" s="20" t="n">
        <f aca="false">SUMIFS(Pedidos!$D$2:$D$7000,Pedidos!$B$2:$B$7000,A339,Pedidos!$C$2:$C$7000,"&gt;="&amp;(Parámetros!$B$4-365),Pedidos!$C$2:$C$7000,"&lt;"&amp;Parámetros!$B$4)</f>
        <v>0</v>
      </c>
      <c r="N339" s="7" t="str">
        <f aca="false">IF(H339=0,"Sin compras",IF(H339=1,"Una sola compra",IF(I339&gt;Parámetros!$B$5,"Perdido","Activo")))</f>
        <v>Una sola compra</v>
      </c>
      <c r="O339" s="21" t="str">
        <f aca="false">IF(N339&lt;&gt;"Activo","",1/(1+EXP(-(Parámetros!$B$10+Parámetros!$B$11*I339+Parámetros!$B$12*J339))))</f>
        <v/>
      </c>
      <c r="P339" s="7" t="str">
        <f aca="false">IF(O339="","",IF(O339&gt;=Parámetros!$B$7,"Alto",IF(O339&gt;=Parámetros!$B$8,"Medio","Bajo")))</f>
        <v/>
      </c>
      <c r="Q339" s="7" t="str">
        <f aca="false">IF(AND(N339="Activo",L339&lt;&gt;""),IF(L339&gt;Parámetros!$B$6,"Se está retrasando",""),"")</f>
        <v/>
      </c>
    </row>
    <row r="340" customFormat="false" ht="15" hidden="false" customHeight="false" outlineLevel="0" collapsed="false">
      <c r="A340" s="13" t="s">
        <v>3552</v>
      </c>
      <c r="B340" s="13" t="s">
        <v>8981</v>
      </c>
      <c r="C340" s="13" t="s">
        <v>8990</v>
      </c>
      <c r="D340" s="13" t="s">
        <v>8999</v>
      </c>
      <c r="E340" s="13" t="s">
        <v>8988</v>
      </c>
      <c r="F340" s="16" t="n">
        <f aca="false">_xlfn.MINIFS(Pedidos!$C$2:$C$7000,Pedidos!$B$2:$B$7000,A340,Pedidos!$C$2:$C$7000,"&lt;"&amp;Parámetros!$B$4)</f>
        <v>45871</v>
      </c>
      <c r="G340" s="16" t="n">
        <f aca="false">_xlfn.MAXIFS(Pedidos!$C$2:$C$7000,Pedidos!$B$2:$B$7000,A340,Pedidos!$C$2:$C$7000,"&lt;"&amp;Parámetros!$B$4)</f>
        <v>46269</v>
      </c>
      <c r="H340" s="17" t="n">
        <f aca="false">COUNTIFS(Pedidos!$B$2:$B$7000,A340,Pedidos!$C$2:$C$7000,"&lt;"&amp;Parámetros!$B$4)</f>
        <v>13</v>
      </c>
      <c r="I340" s="7" t="n">
        <f aca="false">IF(H340=0,"",Parámetros!$B$4-G340)</f>
        <v>27</v>
      </c>
      <c r="J340" s="17" t="n">
        <f aca="false">COUNTIFS(Pedidos!$B$2:$B$7000,A340,Pedidos!$C$2:$C$7000,"&gt;="&amp;(Parámetros!$B$4-180),Pedidos!$C$2:$C$7000,"&lt;"&amp;Parámetros!$B$4)</f>
        <v>6</v>
      </c>
      <c r="K340" s="18" t="n">
        <f aca="false">IF(H340&lt;2,"",(G340-F340)/(H340-1))</f>
        <v>33.1666666666667</v>
      </c>
      <c r="L340" s="19" t="n">
        <f aca="false">IF(OR(K340="",K340=0),"",I340/K340)</f>
        <v>0.814070351758794</v>
      </c>
      <c r="M340" s="20" t="n">
        <f aca="false">SUMIFS(Pedidos!$D$2:$D$7000,Pedidos!$B$2:$B$7000,A340,Pedidos!$C$2:$C$7000,"&gt;="&amp;(Parámetros!$B$4-365),Pedidos!$C$2:$C$7000,"&lt;"&amp;Parámetros!$B$4)</f>
        <v>535.81</v>
      </c>
      <c r="N340" s="7" t="str">
        <f aca="false">IF(H340=0,"Sin compras",IF(H340=1,"Una sola compra",IF(I340&gt;Parámetros!$B$5,"Perdido","Activo")))</f>
        <v>Activo</v>
      </c>
      <c r="O340" s="21" t="n">
        <f aca="false">IF(N340&lt;&gt;"Activo","",1/(1+EXP(-(Parámetros!$B$10+Parámetros!$B$11*I340+Parámetros!$B$12*J340))))</f>
        <v>0.0139999865409321</v>
      </c>
      <c r="P340" s="7" t="str">
        <f aca="false">IF(O340="","",IF(O340&gt;=Parámetros!$B$7,"Alto",IF(O340&gt;=Parámetros!$B$8,"Medio","Bajo")))</f>
        <v>Bajo</v>
      </c>
      <c r="Q340" s="7" t="str">
        <f aca="false">IF(AND(N340="Activo",L340&lt;&gt;""),IF(L340&gt;Parámetros!$B$6,"Se está retrasando",""),"")</f>
        <v/>
      </c>
    </row>
    <row r="341" customFormat="false" ht="15" hidden="false" customHeight="false" outlineLevel="0" collapsed="false">
      <c r="A341" s="13" t="s">
        <v>6180</v>
      </c>
      <c r="B341" s="13" t="s">
        <v>9000</v>
      </c>
      <c r="C341" s="13" t="s">
        <v>8993</v>
      </c>
      <c r="D341" s="13" t="s">
        <v>8999</v>
      </c>
      <c r="E341" s="13" t="s">
        <v>8988</v>
      </c>
      <c r="F341" s="16" t="n">
        <f aca="false">_xlfn.MINIFS(Pedidos!$C$2:$C$7000,Pedidos!$B$2:$B$7000,A341,Pedidos!$C$2:$C$7000,"&lt;"&amp;Parámetros!$B$4)</f>
        <v>46069</v>
      </c>
      <c r="G341" s="16" t="n">
        <f aca="false">_xlfn.MAXIFS(Pedidos!$C$2:$C$7000,Pedidos!$B$2:$B$7000,A341,Pedidos!$C$2:$C$7000,"&lt;"&amp;Parámetros!$B$4)</f>
        <v>46283</v>
      </c>
      <c r="H341" s="17" t="n">
        <f aca="false">COUNTIFS(Pedidos!$B$2:$B$7000,A341,Pedidos!$C$2:$C$7000,"&lt;"&amp;Parámetros!$B$4)</f>
        <v>7</v>
      </c>
      <c r="I341" s="7" t="n">
        <f aca="false">IF(H341=0,"",Parámetros!$B$4-G341)</f>
        <v>13</v>
      </c>
      <c r="J341" s="17" t="n">
        <f aca="false">COUNTIFS(Pedidos!$B$2:$B$7000,A341,Pedidos!$C$2:$C$7000,"&gt;="&amp;(Parámetros!$B$4-180),Pedidos!$C$2:$C$7000,"&lt;"&amp;Parámetros!$B$4)</f>
        <v>5</v>
      </c>
      <c r="K341" s="18" t="n">
        <f aca="false">IF(H341&lt;2,"",(G341-F341)/(H341-1))</f>
        <v>35.6666666666667</v>
      </c>
      <c r="L341" s="19" t="n">
        <f aca="false">IF(OR(K341="",K341=0),"",I341/K341)</f>
        <v>0.364485981308411</v>
      </c>
      <c r="M341" s="20" t="n">
        <f aca="false">SUMIFS(Pedidos!$D$2:$D$7000,Pedidos!$B$2:$B$7000,A341,Pedidos!$C$2:$C$7000,"&gt;="&amp;(Parámetros!$B$4-365),Pedidos!$C$2:$C$7000,"&lt;"&amp;Parámetros!$B$4)</f>
        <v>325.85</v>
      </c>
      <c r="N341" s="7" t="str">
        <f aca="false">IF(H341=0,"Sin compras",IF(H341=1,"Una sola compra",IF(I341&gt;Parámetros!$B$5,"Perdido","Activo")))</f>
        <v>Activo</v>
      </c>
      <c r="O341" s="21" t="n">
        <f aca="false">IF(N341&lt;&gt;"Activo","",1/(1+EXP(-(Parámetros!$B$10+Parámetros!$B$11*I341+Parámetros!$B$12*J341))))</f>
        <v>0.0264446708661943</v>
      </c>
      <c r="P341" s="7" t="str">
        <f aca="false">IF(O341="","",IF(O341&gt;=Parámetros!$B$7,"Alto",IF(O341&gt;=Parámetros!$B$8,"Medio","Bajo")))</f>
        <v>Bajo</v>
      </c>
      <c r="Q341" s="7" t="str">
        <f aca="false">IF(AND(N341="Activo",L341&lt;&gt;""),IF(L341&gt;Parámetros!$B$6,"Se está retrasando",""),"")</f>
        <v/>
      </c>
    </row>
    <row r="342" customFormat="false" ht="15" hidden="false" customHeight="false" outlineLevel="0" collapsed="false">
      <c r="A342" s="13" t="s">
        <v>2631</v>
      </c>
      <c r="B342" s="13" t="s">
        <v>8995</v>
      </c>
      <c r="C342" s="13" t="s">
        <v>8982</v>
      </c>
      <c r="D342" s="13" t="s">
        <v>8997</v>
      </c>
      <c r="E342" s="13" t="s">
        <v>8988</v>
      </c>
      <c r="F342" s="16" t="n">
        <f aca="false">_xlfn.MINIFS(Pedidos!$C$2:$C$7000,Pedidos!$B$2:$B$7000,A342,Pedidos!$C$2:$C$7000,"&lt;"&amp;Parámetros!$B$4)</f>
        <v>45804</v>
      </c>
      <c r="G342" s="16" t="n">
        <f aca="false">_xlfn.MAXIFS(Pedidos!$C$2:$C$7000,Pedidos!$B$2:$B$7000,A342,Pedidos!$C$2:$C$7000,"&lt;"&amp;Parámetros!$B$4)</f>
        <v>46061</v>
      </c>
      <c r="H342" s="17" t="n">
        <f aca="false">COUNTIFS(Pedidos!$B$2:$B$7000,A342,Pedidos!$C$2:$C$7000,"&lt;"&amp;Parámetros!$B$4)</f>
        <v>6</v>
      </c>
      <c r="I342" s="7" t="n">
        <f aca="false">IF(H342=0,"",Parámetros!$B$4-G342)</f>
        <v>235</v>
      </c>
      <c r="J342" s="17" t="n">
        <f aca="false">COUNTIFS(Pedidos!$B$2:$B$7000,A342,Pedidos!$C$2:$C$7000,"&gt;="&amp;(Parámetros!$B$4-180),Pedidos!$C$2:$C$7000,"&lt;"&amp;Parámetros!$B$4)</f>
        <v>0</v>
      </c>
      <c r="K342" s="18" t="n">
        <f aca="false">IF(H342&lt;2,"",(G342-F342)/(H342-1))</f>
        <v>51.4</v>
      </c>
      <c r="L342" s="19" t="n">
        <f aca="false">IF(OR(K342="",K342=0),"",I342/K342)</f>
        <v>4.57198443579767</v>
      </c>
      <c r="M342" s="20" t="n">
        <f aca="false">SUMIFS(Pedidos!$D$2:$D$7000,Pedidos!$B$2:$B$7000,A342,Pedidos!$C$2:$C$7000,"&gt;="&amp;(Parámetros!$B$4-365),Pedidos!$C$2:$C$7000,"&lt;"&amp;Parámetros!$B$4)</f>
        <v>131.43</v>
      </c>
      <c r="N342" s="7" t="str">
        <f aca="false">IF(H342=0,"Sin compras",IF(H342=1,"Una sola compra",IF(I342&gt;Parámetros!$B$5,"Perdido","Activo")))</f>
        <v>Perdido</v>
      </c>
      <c r="O342" s="21" t="str">
        <f aca="false">IF(N342&lt;&gt;"Activo","",1/(1+EXP(-(Parámetros!$B$10+Parámetros!$B$11*I342+Parámetros!$B$12*J342))))</f>
        <v/>
      </c>
      <c r="P342" s="7" t="str">
        <f aca="false">IF(O342="","",IF(O342&gt;=Parámetros!$B$7,"Alto",IF(O342&gt;=Parámetros!$B$8,"Medio","Bajo")))</f>
        <v/>
      </c>
      <c r="Q342" s="7" t="str">
        <f aca="false">IF(AND(N342="Activo",L342&lt;&gt;""),IF(L342&gt;Parámetros!$B$6,"Se está retrasando",""),"")</f>
        <v/>
      </c>
    </row>
    <row r="343" customFormat="false" ht="15" hidden="false" customHeight="false" outlineLevel="0" collapsed="false">
      <c r="A343" s="13" t="s">
        <v>5773</v>
      </c>
      <c r="B343" s="13" t="s">
        <v>8998</v>
      </c>
      <c r="C343" s="13" t="s">
        <v>8982</v>
      </c>
      <c r="D343" s="13" t="s">
        <v>8999</v>
      </c>
      <c r="E343" s="13" t="s">
        <v>8988</v>
      </c>
      <c r="F343" s="16" t="n">
        <f aca="false">_xlfn.MINIFS(Pedidos!$C$2:$C$7000,Pedidos!$B$2:$B$7000,A343,Pedidos!$C$2:$C$7000,"&lt;"&amp;Parámetros!$B$4)</f>
        <v>46038</v>
      </c>
      <c r="G343" s="16" t="n">
        <f aca="false">_xlfn.MAXIFS(Pedidos!$C$2:$C$7000,Pedidos!$B$2:$B$7000,A343,Pedidos!$C$2:$C$7000,"&lt;"&amp;Parámetros!$B$4)</f>
        <v>46273</v>
      </c>
      <c r="H343" s="17" t="n">
        <f aca="false">COUNTIFS(Pedidos!$B$2:$B$7000,A343,Pedidos!$C$2:$C$7000,"&lt;"&amp;Parámetros!$B$4)</f>
        <v>5</v>
      </c>
      <c r="I343" s="7" t="n">
        <f aca="false">IF(H343=0,"",Parámetros!$B$4-G343)</f>
        <v>23</v>
      </c>
      <c r="J343" s="17" t="n">
        <f aca="false">COUNTIFS(Pedidos!$B$2:$B$7000,A343,Pedidos!$C$2:$C$7000,"&gt;="&amp;(Parámetros!$B$4-180),Pedidos!$C$2:$C$7000,"&lt;"&amp;Parámetros!$B$4)</f>
        <v>3</v>
      </c>
      <c r="K343" s="18" t="n">
        <f aca="false">IF(H343&lt;2,"",(G343-F343)/(H343-1))</f>
        <v>58.75</v>
      </c>
      <c r="L343" s="19" t="n">
        <f aca="false">IF(OR(K343="",K343=0),"",I343/K343)</f>
        <v>0.391489361702128</v>
      </c>
      <c r="M343" s="20" t="n">
        <f aca="false">SUMIFS(Pedidos!$D$2:$D$7000,Pedidos!$B$2:$B$7000,A343,Pedidos!$C$2:$C$7000,"&gt;="&amp;(Parámetros!$B$4-365),Pedidos!$C$2:$C$7000,"&lt;"&amp;Parámetros!$B$4)</f>
        <v>166.68</v>
      </c>
      <c r="N343" s="7" t="str">
        <f aca="false">IF(H343=0,"Sin compras",IF(H343=1,"Una sola compra",IF(I343&gt;Parámetros!$B$5,"Perdido","Activo")))</f>
        <v>Activo</v>
      </c>
      <c r="O343" s="21" t="n">
        <f aca="false">IF(N343&lt;&gt;"Activo","",1/(1+EXP(-(Parámetros!$B$10+Parámetros!$B$11*I343+Parámetros!$B$12*J343))))</f>
        <v>0.159426687078017</v>
      </c>
      <c r="P343" s="7" t="str">
        <f aca="false">IF(O343="","",IF(O343&gt;=Parámetros!$B$7,"Alto",IF(O343&gt;=Parámetros!$B$8,"Medio","Bajo")))</f>
        <v>Bajo</v>
      </c>
      <c r="Q343" s="7" t="str">
        <f aca="false">IF(AND(N343="Activo",L343&lt;&gt;""),IF(L343&gt;Parámetros!$B$6,"Se está retrasando",""),"")</f>
        <v/>
      </c>
    </row>
    <row r="344" customFormat="false" ht="15" hidden="false" customHeight="false" outlineLevel="0" collapsed="false">
      <c r="A344" s="13" t="s">
        <v>7217</v>
      </c>
      <c r="B344" s="13" t="s">
        <v>8995</v>
      </c>
      <c r="C344" s="13" t="s">
        <v>8982</v>
      </c>
      <c r="D344" s="13" t="s">
        <v>8991</v>
      </c>
      <c r="E344" s="13" t="s">
        <v>8988</v>
      </c>
      <c r="F344" s="16" t="n">
        <f aca="false">_xlfn.MINIFS(Pedidos!$C$2:$C$7000,Pedidos!$B$2:$B$7000,A344,Pedidos!$C$2:$C$7000,"&lt;"&amp;Parámetros!$B$4)</f>
        <v>46153</v>
      </c>
      <c r="G344" s="16" t="n">
        <f aca="false">_xlfn.MAXIFS(Pedidos!$C$2:$C$7000,Pedidos!$B$2:$B$7000,A344,Pedidos!$C$2:$C$7000,"&lt;"&amp;Parámetros!$B$4)</f>
        <v>46153</v>
      </c>
      <c r="H344" s="17" t="n">
        <f aca="false">COUNTIFS(Pedidos!$B$2:$B$7000,A344,Pedidos!$C$2:$C$7000,"&lt;"&amp;Parámetros!$B$4)</f>
        <v>1</v>
      </c>
      <c r="I344" s="7" t="n">
        <f aca="false">IF(H344=0,"",Parámetros!$B$4-G344)</f>
        <v>143</v>
      </c>
      <c r="J344" s="17" t="n">
        <f aca="false">COUNTIFS(Pedidos!$B$2:$B$7000,A344,Pedidos!$C$2:$C$7000,"&gt;="&amp;(Parámetros!$B$4-180),Pedidos!$C$2:$C$7000,"&lt;"&amp;Parámetros!$B$4)</f>
        <v>1</v>
      </c>
      <c r="K344" s="18" t="str">
        <f aca="false">IF(H344&lt;2,"",(G344-F344)/(H344-1))</f>
        <v/>
      </c>
      <c r="L344" s="19" t="str">
        <f aca="false">IF(OR(K344="",K344=0),"",I344/K344)</f>
        <v/>
      </c>
      <c r="M344" s="20" t="n">
        <f aca="false">SUMIFS(Pedidos!$D$2:$D$7000,Pedidos!$B$2:$B$7000,A344,Pedidos!$C$2:$C$7000,"&gt;="&amp;(Parámetros!$B$4-365),Pedidos!$C$2:$C$7000,"&lt;"&amp;Parámetros!$B$4)</f>
        <v>26.39</v>
      </c>
      <c r="N344" s="7" t="str">
        <f aca="false">IF(H344=0,"Sin compras",IF(H344=1,"Una sola compra",IF(I344&gt;Parámetros!$B$5,"Perdido","Activo")))</f>
        <v>Una sola compra</v>
      </c>
      <c r="O344" s="21" t="str">
        <f aca="false">IF(N344&lt;&gt;"Activo","",1/(1+EXP(-(Parámetros!$B$10+Parámetros!$B$11*I344+Parámetros!$B$12*J344))))</f>
        <v/>
      </c>
      <c r="P344" s="7" t="str">
        <f aca="false">IF(O344="","",IF(O344&gt;=Parámetros!$B$7,"Alto",IF(O344&gt;=Parámetros!$B$8,"Medio","Bajo")))</f>
        <v/>
      </c>
      <c r="Q344" s="7" t="str">
        <f aca="false">IF(AND(N344="Activo",L344&lt;&gt;""),IF(L344&gt;Parámetros!$B$6,"Se está retrasando",""),"")</f>
        <v/>
      </c>
    </row>
    <row r="345" customFormat="false" ht="15" hidden="false" customHeight="false" outlineLevel="0" collapsed="false">
      <c r="A345" s="13" t="s">
        <v>5659</v>
      </c>
      <c r="B345" s="13" t="s">
        <v>8995</v>
      </c>
      <c r="C345" s="13" t="s">
        <v>8982</v>
      </c>
      <c r="D345" s="13" t="s">
        <v>8987</v>
      </c>
      <c r="E345" s="13" t="s">
        <v>8988</v>
      </c>
      <c r="F345" s="16" t="n">
        <f aca="false">_xlfn.MINIFS(Pedidos!$C$2:$C$7000,Pedidos!$B$2:$B$7000,A345,Pedidos!$C$2:$C$7000,"&lt;"&amp;Parámetros!$B$4)</f>
        <v>46030</v>
      </c>
      <c r="G345" s="16" t="n">
        <f aca="false">_xlfn.MAXIFS(Pedidos!$C$2:$C$7000,Pedidos!$B$2:$B$7000,A345,Pedidos!$C$2:$C$7000,"&lt;"&amp;Parámetros!$B$4)</f>
        <v>46259</v>
      </c>
      <c r="H345" s="17" t="n">
        <f aca="false">COUNTIFS(Pedidos!$B$2:$B$7000,A345,Pedidos!$C$2:$C$7000,"&lt;"&amp;Parámetros!$B$4)</f>
        <v>2</v>
      </c>
      <c r="I345" s="7" t="n">
        <f aca="false">IF(H345=0,"",Parámetros!$B$4-G345)</f>
        <v>37</v>
      </c>
      <c r="J345" s="17" t="n">
        <f aca="false">COUNTIFS(Pedidos!$B$2:$B$7000,A345,Pedidos!$C$2:$C$7000,"&gt;="&amp;(Parámetros!$B$4-180),Pedidos!$C$2:$C$7000,"&lt;"&amp;Parámetros!$B$4)</f>
        <v>1</v>
      </c>
      <c r="K345" s="18" t="n">
        <f aca="false">IF(H345&lt;2,"",(G345-F345)/(H345-1))</f>
        <v>229</v>
      </c>
      <c r="L345" s="19" t="n">
        <f aca="false">IF(OR(K345="",K345=0),"",I345/K345)</f>
        <v>0.161572052401747</v>
      </c>
      <c r="M345" s="20" t="n">
        <f aca="false">SUMIFS(Pedidos!$D$2:$D$7000,Pedidos!$B$2:$B$7000,A345,Pedidos!$C$2:$C$7000,"&gt;="&amp;(Parámetros!$B$4-365),Pedidos!$C$2:$C$7000,"&lt;"&amp;Parámetros!$B$4)</f>
        <v>56.36</v>
      </c>
      <c r="N345" s="7" t="str">
        <f aca="false">IF(H345=0,"Sin compras",IF(H345=1,"Una sola compra",IF(I345&gt;Parámetros!$B$5,"Perdido","Activo")))</f>
        <v>Activo</v>
      </c>
      <c r="O345" s="21" t="n">
        <f aca="false">IF(N345&lt;&gt;"Activo","",1/(1+EXP(-(Parámetros!$B$10+Parámetros!$B$11*I345+Parámetros!$B$12*J345))))</f>
        <v>0.586350806391796</v>
      </c>
      <c r="P345" s="7" t="str">
        <f aca="false">IF(O345="","",IF(O345&gt;=Parámetros!$B$7,"Alto",IF(O345&gt;=Parámetros!$B$8,"Medio","Bajo")))</f>
        <v>Medio</v>
      </c>
      <c r="Q345" s="7" t="str">
        <f aca="false">IF(AND(N345="Activo",L345&lt;&gt;""),IF(L345&gt;Parámetros!$B$6,"Se está retrasando",""),"")</f>
        <v/>
      </c>
    </row>
    <row r="346" customFormat="false" ht="15" hidden="false" customHeight="false" outlineLevel="0" collapsed="false">
      <c r="A346" s="13" t="s">
        <v>6446</v>
      </c>
      <c r="B346" s="13" t="s">
        <v>8992</v>
      </c>
      <c r="C346" s="13" t="s">
        <v>8993</v>
      </c>
      <c r="D346" s="13" t="s">
        <v>8987</v>
      </c>
      <c r="E346" s="13" t="s">
        <v>8988</v>
      </c>
      <c r="F346" s="16" t="n">
        <f aca="false">_xlfn.MINIFS(Pedidos!$C$2:$C$7000,Pedidos!$B$2:$B$7000,A346,Pedidos!$C$2:$C$7000,"&lt;"&amp;Parámetros!$B$4)</f>
        <v>46089</v>
      </c>
      <c r="G346" s="16" t="n">
        <f aca="false">_xlfn.MAXIFS(Pedidos!$C$2:$C$7000,Pedidos!$B$2:$B$7000,A346,Pedidos!$C$2:$C$7000,"&lt;"&amp;Parámetros!$B$4)</f>
        <v>46278</v>
      </c>
      <c r="H346" s="17" t="n">
        <f aca="false">COUNTIFS(Pedidos!$B$2:$B$7000,A346,Pedidos!$C$2:$C$7000,"&lt;"&amp;Parámetros!$B$4)</f>
        <v>2</v>
      </c>
      <c r="I346" s="7" t="n">
        <f aca="false">IF(H346=0,"",Parámetros!$B$4-G346)</f>
        <v>18</v>
      </c>
      <c r="J346" s="17" t="n">
        <f aca="false">COUNTIFS(Pedidos!$B$2:$B$7000,A346,Pedidos!$C$2:$C$7000,"&gt;="&amp;(Parámetros!$B$4-180),Pedidos!$C$2:$C$7000,"&lt;"&amp;Parámetros!$B$4)</f>
        <v>1</v>
      </c>
      <c r="K346" s="18" t="n">
        <f aca="false">IF(H346&lt;2,"",(G346-F346)/(H346-1))</f>
        <v>189</v>
      </c>
      <c r="L346" s="19" t="n">
        <f aca="false">IF(OR(K346="",K346=0),"",I346/K346)</f>
        <v>0.0952380952380952</v>
      </c>
      <c r="M346" s="20" t="n">
        <f aca="false">SUMIFS(Pedidos!$D$2:$D$7000,Pedidos!$B$2:$B$7000,A346,Pedidos!$C$2:$C$7000,"&gt;="&amp;(Parámetros!$B$4-365),Pedidos!$C$2:$C$7000,"&lt;"&amp;Parámetros!$B$4)</f>
        <v>91.13</v>
      </c>
      <c r="N346" s="7" t="str">
        <f aca="false">IF(H346=0,"Sin compras",IF(H346=1,"Una sola compra",IF(I346&gt;Parámetros!$B$5,"Perdido","Activo")))</f>
        <v>Activo</v>
      </c>
      <c r="O346" s="21" t="n">
        <f aca="false">IF(N346&lt;&gt;"Activo","",1/(1+EXP(-(Parámetros!$B$10+Parámetros!$B$11*I346+Parámetros!$B$12*J346))))</f>
        <v>0.506474638066383</v>
      </c>
      <c r="P346" s="7" t="str">
        <f aca="false">IF(O346="","",IF(O346&gt;=Parámetros!$B$7,"Alto",IF(O346&gt;=Parámetros!$B$8,"Medio","Bajo")))</f>
        <v>Medio</v>
      </c>
      <c r="Q346" s="7" t="str">
        <f aca="false">IF(AND(N346="Activo",L346&lt;&gt;""),IF(L346&gt;Parámetros!$B$6,"Se está retrasando",""),"")</f>
        <v/>
      </c>
    </row>
    <row r="347" customFormat="false" ht="15" hidden="false" customHeight="false" outlineLevel="0" collapsed="false">
      <c r="A347" s="13" t="s">
        <v>2167</v>
      </c>
      <c r="B347" s="13" t="s">
        <v>9007</v>
      </c>
      <c r="C347" s="13" t="s">
        <v>8986</v>
      </c>
      <c r="D347" s="13" t="s">
        <v>8994</v>
      </c>
      <c r="E347" s="13" t="s">
        <v>8988</v>
      </c>
      <c r="F347" s="16" t="n">
        <f aca="false">_xlfn.MINIFS(Pedidos!$C$2:$C$7000,Pedidos!$B$2:$B$7000,A347,Pedidos!$C$2:$C$7000,"&lt;"&amp;Parámetros!$B$4)</f>
        <v>45768</v>
      </c>
      <c r="G347" s="16" t="n">
        <f aca="false">_xlfn.MAXIFS(Pedidos!$C$2:$C$7000,Pedidos!$B$2:$B$7000,A347,Pedidos!$C$2:$C$7000,"&lt;"&amp;Parámetros!$B$4)</f>
        <v>45768</v>
      </c>
      <c r="H347" s="17" t="n">
        <f aca="false">COUNTIFS(Pedidos!$B$2:$B$7000,A347,Pedidos!$C$2:$C$7000,"&lt;"&amp;Parámetros!$B$4)</f>
        <v>1</v>
      </c>
      <c r="I347" s="7" t="n">
        <f aca="false">IF(H347=0,"",Parámetros!$B$4-G347)</f>
        <v>528</v>
      </c>
      <c r="J347" s="17" t="n">
        <f aca="false">COUNTIFS(Pedidos!$B$2:$B$7000,A347,Pedidos!$C$2:$C$7000,"&gt;="&amp;(Parámetros!$B$4-180),Pedidos!$C$2:$C$7000,"&lt;"&amp;Parámetros!$B$4)</f>
        <v>0</v>
      </c>
      <c r="K347" s="18" t="str">
        <f aca="false">IF(H347&lt;2,"",(G347-F347)/(H347-1))</f>
        <v/>
      </c>
      <c r="L347" s="19" t="str">
        <f aca="false">IF(OR(K347="",K347=0),"",I347/K347)</f>
        <v/>
      </c>
      <c r="M347" s="20" t="n">
        <f aca="false">SUMIFS(Pedidos!$D$2:$D$7000,Pedidos!$B$2:$B$7000,A347,Pedidos!$C$2:$C$7000,"&gt;="&amp;(Parámetros!$B$4-365),Pedidos!$C$2:$C$7000,"&lt;"&amp;Parámetros!$B$4)</f>
        <v>0</v>
      </c>
      <c r="N347" s="7" t="str">
        <f aca="false">IF(H347=0,"Sin compras",IF(H347=1,"Una sola compra",IF(I347&gt;Parámetros!$B$5,"Perdido","Activo")))</f>
        <v>Una sola compra</v>
      </c>
      <c r="O347" s="21" t="str">
        <f aca="false">IF(N347&lt;&gt;"Activo","",1/(1+EXP(-(Parámetros!$B$10+Parámetros!$B$11*I347+Parámetros!$B$12*J347))))</f>
        <v/>
      </c>
      <c r="P347" s="7" t="str">
        <f aca="false">IF(O347="","",IF(O347&gt;=Parámetros!$B$7,"Alto",IF(O347&gt;=Parámetros!$B$8,"Medio","Bajo")))</f>
        <v/>
      </c>
      <c r="Q347" s="7" t="str">
        <f aca="false">IF(AND(N347="Activo",L347&lt;&gt;""),IF(L347&gt;Parámetros!$B$6,"Se está retrasando",""),"")</f>
        <v/>
      </c>
    </row>
    <row r="348" customFormat="false" ht="15" hidden="false" customHeight="false" outlineLevel="0" collapsed="false">
      <c r="A348" s="13" t="s">
        <v>6661</v>
      </c>
      <c r="B348" s="13" t="s">
        <v>8996</v>
      </c>
      <c r="C348" s="13" t="s">
        <v>8990</v>
      </c>
      <c r="D348" s="13" t="s">
        <v>8991</v>
      </c>
      <c r="E348" s="13" t="s">
        <v>8988</v>
      </c>
      <c r="F348" s="16" t="n">
        <f aca="false">_xlfn.MINIFS(Pedidos!$C$2:$C$7000,Pedidos!$B$2:$B$7000,A348,Pedidos!$C$2:$C$7000,"&lt;"&amp;Parámetros!$B$4)</f>
        <v>46106</v>
      </c>
      <c r="G348" s="16" t="n">
        <f aca="false">_xlfn.MAXIFS(Pedidos!$C$2:$C$7000,Pedidos!$B$2:$B$7000,A348,Pedidos!$C$2:$C$7000,"&lt;"&amp;Parámetros!$B$4)</f>
        <v>46106</v>
      </c>
      <c r="H348" s="17" t="n">
        <f aca="false">COUNTIFS(Pedidos!$B$2:$B$7000,A348,Pedidos!$C$2:$C$7000,"&lt;"&amp;Parámetros!$B$4)</f>
        <v>1</v>
      </c>
      <c r="I348" s="7" t="n">
        <f aca="false">IF(H348=0,"",Parámetros!$B$4-G348)</f>
        <v>190</v>
      </c>
      <c r="J348" s="17" t="n">
        <f aca="false">COUNTIFS(Pedidos!$B$2:$B$7000,A348,Pedidos!$C$2:$C$7000,"&gt;="&amp;(Parámetros!$B$4-180),Pedidos!$C$2:$C$7000,"&lt;"&amp;Parámetros!$B$4)</f>
        <v>0</v>
      </c>
      <c r="K348" s="18" t="str">
        <f aca="false">IF(H348&lt;2,"",(G348-F348)/(H348-1))</f>
        <v/>
      </c>
      <c r="L348" s="19" t="str">
        <f aca="false">IF(OR(K348="",K348=0),"",I348/K348)</f>
        <v/>
      </c>
      <c r="M348" s="20" t="n">
        <f aca="false">SUMIFS(Pedidos!$D$2:$D$7000,Pedidos!$B$2:$B$7000,A348,Pedidos!$C$2:$C$7000,"&gt;="&amp;(Parámetros!$B$4-365),Pedidos!$C$2:$C$7000,"&lt;"&amp;Parámetros!$B$4)</f>
        <v>58.74</v>
      </c>
      <c r="N348" s="7" t="str">
        <f aca="false">IF(H348=0,"Sin compras",IF(H348=1,"Una sola compra",IF(I348&gt;Parámetros!$B$5,"Perdido","Activo")))</f>
        <v>Una sola compra</v>
      </c>
      <c r="O348" s="21" t="str">
        <f aca="false">IF(N348&lt;&gt;"Activo","",1/(1+EXP(-(Parámetros!$B$10+Parámetros!$B$11*I348+Parámetros!$B$12*J348))))</f>
        <v/>
      </c>
      <c r="P348" s="7" t="str">
        <f aca="false">IF(O348="","",IF(O348&gt;=Parámetros!$B$7,"Alto",IF(O348&gt;=Parámetros!$B$8,"Medio","Bajo")))</f>
        <v/>
      </c>
      <c r="Q348" s="7" t="str">
        <f aca="false">IF(AND(N348="Activo",L348&lt;&gt;""),IF(L348&gt;Parámetros!$B$6,"Se está retrasando",""),"")</f>
        <v/>
      </c>
    </row>
    <row r="349" customFormat="false" ht="15" hidden="false" customHeight="false" outlineLevel="0" collapsed="false">
      <c r="A349" s="13" t="s">
        <v>82</v>
      </c>
      <c r="B349" s="13" t="s">
        <v>9011</v>
      </c>
      <c r="C349" s="13" t="s">
        <v>8990</v>
      </c>
      <c r="D349" s="13" t="s">
        <v>8994</v>
      </c>
      <c r="E349" s="13" t="s">
        <v>8988</v>
      </c>
      <c r="F349" s="16" t="n">
        <f aca="false">_xlfn.MINIFS(Pedidos!$C$2:$C$7000,Pedidos!$B$2:$B$7000,A349,Pedidos!$C$2:$C$7000,"&lt;"&amp;Parámetros!$B$4)</f>
        <v>45572</v>
      </c>
      <c r="G349" s="16" t="n">
        <f aca="false">_xlfn.MAXIFS(Pedidos!$C$2:$C$7000,Pedidos!$B$2:$B$7000,A349,Pedidos!$C$2:$C$7000,"&lt;"&amp;Parámetros!$B$4)</f>
        <v>45572</v>
      </c>
      <c r="H349" s="17" t="n">
        <f aca="false">COUNTIFS(Pedidos!$B$2:$B$7000,A349,Pedidos!$C$2:$C$7000,"&lt;"&amp;Parámetros!$B$4)</f>
        <v>1</v>
      </c>
      <c r="I349" s="7" t="n">
        <f aca="false">IF(H349=0,"",Parámetros!$B$4-G349)</f>
        <v>724</v>
      </c>
      <c r="J349" s="17" t="n">
        <f aca="false">COUNTIFS(Pedidos!$B$2:$B$7000,A349,Pedidos!$C$2:$C$7000,"&gt;="&amp;(Parámetros!$B$4-180),Pedidos!$C$2:$C$7000,"&lt;"&amp;Parámetros!$B$4)</f>
        <v>0</v>
      </c>
      <c r="K349" s="18" t="str">
        <f aca="false">IF(H349&lt;2,"",(G349-F349)/(H349-1))</f>
        <v/>
      </c>
      <c r="L349" s="19" t="str">
        <f aca="false">IF(OR(K349="",K349=0),"",I349/K349)</f>
        <v/>
      </c>
      <c r="M349" s="20" t="n">
        <f aca="false">SUMIFS(Pedidos!$D$2:$D$7000,Pedidos!$B$2:$B$7000,A349,Pedidos!$C$2:$C$7000,"&gt;="&amp;(Parámetros!$B$4-365),Pedidos!$C$2:$C$7000,"&lt;"&amp;Parámetros!$B$4)</f>
        <v>0</v>
      </c>
      <c r="N349" s="7" t="str">
        <f aca="false">IF(H349=0,"Sin compras",IF(H349=1,"Una sola compra",IF(I349&gt;Parámetros!$B$5,"Perdido","Activo")))</f>
        <v>Una sola compra</v>
      </c>
      <c r="O349" s="21" t="str">
        <f aca="false">IF(N349&lt;&gt;"Activo","",1/(1+EXP(-(Parámetros!$B$10+Parámetros!$B$11*I349+Parámetros!$B$12*J349))))</f>
        <v/>
      </c>
      <c r="P349" s="7" t="str">
        <f aca="false">IF(O349="","",IF(O349&gt;=Parámetros!$B$7,"Alto",IF(O349&gt;=Parámetros!$B$8,"Medio","Bajo")))</f>
        <v/>
      </c>
      <c r="Q349" s="7" t="str">
        <f aca="false">IF(AND(N349="Activo",L349&lt;&gt;""),IF(L349&gt;Parámetros!$B$6,"Se está retrasando",""),"")</f>
        <v/>
      </c>
    </row>
    <row r="350" customFormat="false" ht="15" hidden="false" customHeight="false" outlineLevel="0" collapsed="false">
      <c r="A350" s="13" t="s">
        <v>6983</v>
      </c>
      <c r="B350" s="13" t="s">
        <v>8981</v>
      </c>
      <c r="C350" s="13" t="s">
        <v>8993</v>
      </c>
      <c r="D350" s="13" t="s">
        <v>8991</v>
      </c>
      <c r="E350" s="13" t="s">
        <v>8988</v>
      </c>
      <c r="F350" s="16" t="n">
        <f aca="false">_xlfn.MINIFS(Pedidos!$C$2:$C$7000,Pedidos!$B$2:$B$7000,A350,Pedidos!$C$2:$C$7000,"&lt;"&amp;Parámetros!$B$4)</f>
        <v>46133</v>
      </c>
      <c r="G350" s="16" t="n">
        <f aca="false">_xlfn.MAXIFS(Pedidos!$C$2:$C$7000,Pedidos!$B$2:$B$7000,A350,Pedidos!$C$2:$C$7000,"&lt;"&amp;Parámetros!$B$4)</f>
        <v>46133</v>
      </c>
      <c r="H350" s="17" t="n">
        <f aca="false">COUNTIFS(Pedidos!$B$2:$B$7000,A350,Pedidos!$C$2:$C$7000,"&lt;"&amp;Parámetros!$B$4)</f>
        <v>1</v>
      </c>
      <c r="I350" s="7" t="n">
        <f aca="false">IF(H350=0,"",Parámetros!$B$4-G350)</f>
        <v>163</v>
      </c>
      <c r="J350" s="17" t="n">
        <f aca="false">COUNTIFS(Pedidos!$B$2:$B$7000,A350,Pedidos!$C$2:$C$7000,"&gt;="&amp;(Parámetros!$B$4-180),Pedidos!$C$2:$C$7000,"&lt;"&amp;Parámetros!$B$4)</f>
        <v>1</v>
      </c>
      <c r="K350" s="18" t="str">
        <f aca="false">IF(H350&lt;2,"",(G350-F350)/(H350-1))</f>
        <v/>
      </c>
      <c r="L350" s="19" t="str">
        <f aca="false">IF(OR(K350="",K350=0),"",I350/K350)</f>
        <v/>
      </c>
      <c r="M350" s="20" t="n">
        <f aca="false">SUMIFS(Pedidos!$D$2:$D$7000,Pedidos!$B$2:$B$7000,A350,Pedidos!$C$2:$C$7000,"&gt;="&amp;(Parámetros!$B$4-365),Pedidos!$C$2:$C$7000,"&lt;"&amp;Parámetros!$B$4)</f>
        <v>28.65</v>
      </c>
      <c r="N350" s="7" t="str">
        <f aca="false">IF(H350=0,"Sin compras",IF(H350=1,"Una sola compra",IF(I350&gt;Parámetros!$B$5,"Perdido","Activo")))</f>
        <v>Una sola compra</v>
      </c>
      <c r="O350" s="21" t="str">
        <f aca="false">IF(N350&lt;&gt;"Activo","",1/(1+EXP(-(Parámetros!$B$10+Parámetros!$B$11*I350+Parámetros!$B$12*J350))))</f>
        <v/>
      </c>
      <c r="P350" s="7" t="str">
        <f aca="false">IF(O350="","",IF(O350&gt;=Parámetros!$B$7,"Alto",IF(O350&gt;=Parámetros!$B$8,"Medio","Bajo")))</f>
        <v/>
      </c>
      <c r="Q350" s="7" t="str">
        <f aca="false">IF(AND(N350="Activo",L350&lt;&gt;""),IF(L350&gt;Parámetros!$B$6,"Se está retrasando",""),"")</f>
        <v/>
      </c>
    </row>
    <row r="351" customFormat="false" ht="15" hidden="false" customHeight="false" outlineLevel="0" collapsed="false">
      <c r="A351" s="13" t="s">
        <v>186</v>
      </c>
      <c r="B351" s="13" t="s">
        <v>8996</v>
      </c>
      <c r="C351" s="13" t="s">
        <v>8982</v>
      </c>
      <c r="D351" s="13" t="s">
        <v>8994</v>
      </c>
      <c r="E351" s="13" t="s">
        <v>8988</v>
      </c>
      <c r="F351" s="16" t="n">
        <f aca="false">_xlfn.MINIFS(Pedidos!$C$2:$C$7000,Pedidos!$B$2:$B$7000,A351,Pedidos!$C$2:$C$7000,"&lt;"&amp;Parámetros!$B$4)</f>
        <v>45585</v>
      </c>
      <c r="G351" s="16" t="n">
        <f aca="false">_xlfn.MAXIFS(Pedidos!$C$2:$C$7000,Pedidos!$B$2:$B$7000,A351,Pedidos!$C$2:$C$7000,"&lt;"&amp;Parámetros!$B$4)</f>
        <v>45665</v>
      </c>
      <c r="H351" s="17" t="n">
        <f aca="false">COUNTIFS(Pedidos!$B$2:$B$7000,A351,Pedidos!$C$2:$C$7000,"&lt;"&amp;Parámetros!$B$4)</f>
        <v>2</v>
      </c>
      <c r="I351" s="7" t="n">
        <f aca="false">IF(H351=0,"",Parámetros!$B$4-G351)</f>
        <v>631</v>
      </c>
      <c r="J351" s="17" t="n">
        <f aca="false">COUNTIFS(Pedidos!$B$2:$B$7000,A351,Pedidos!$C$2:$C$7000,"&gt;="&amp;(Parámetros!$B$4-180),Pedidos!$C$2:$C$7000,"&lt;"&amp;Parámetros!$B$4)</f>
        <v>0</v>
      </c>
      <c r="K351" s="18" t="n">
        <f aca="false">IF(H351&lt;2,"",(G351-F351)/(H351-1))</f>
        <v>80</v>
      </c>
      <c r="L351" s="19" t="n">
        <f aca="false">IF(OR(K351="",K351=0),"",I351/K351)</f>
        <v>7.8875</v>
      </c>
      <c r="M351" s="20" t="n">
        <f aca="false">SUMIFS(Pedidos!$D$2:$D$7000,Pedidos!$B$2:$B$7000,A351,Pedidos!$C$2:$C$7000,"&gt;="&amp;(Parámetros!$B$4-365),Pedidos!$C$2:$C$7000,"&lt;"&amp;Parámetros!$B$4)</f>
        <v>0</v>
      </c>
      <c r="N351" s="7" t="str">
        <f aca="false">IF(H351=0,"Sin compras",IF(H351=1,"Una sola compra",IF(I351&gt;Parámetros!$B$5,"Perdido","Activo")))</f>
        <v>Perdido</v>
      </c>
      <c r="O351" s="21" t="str">
        <f aca="false">IF(N351&lt;&gt;"Activo","",1/(1+EXP(-(Parámetros!$B$10+Parámetros!$B$11*I351+Parámetros!$B$12*J351))))</f>
        <v/>
      </c>
      <c r="P351" s="7" t="str">
        <f aca="false">IF(O351="","",IF(O351&gt;=Parámetros!$B$7,"Alto",IF(O351&gt;=Parámetros!$B$8,"Medio","Bajo")))</f>
        <v/>
      </c>
      <c r="Q351" s="7" t="str">
        <f aca="false">IF(AND(N351="Activo",L351&lt;&gt;""),IF(L351&gt;Parámetros!$B$6,"Se está retrasando",""),"")</f>
        <v/>
      </c>
    </row>
    <row r="352" customFormat="false" ht="15" hidden="false" customHeight="false" outlineLevel="0" collapsed="false">
      <c r="A352" s="13" t="s">
        <v>1078</v>
      </c>
      <c r="B352" s="13" t="s">
        <v>8992</v>
      </c>
      <c r="C352" s="13" t="s">
        <v>8993</v>
      </c>
      <c r="D352" s="13" t="s">
        <v>8994</v>
      </c>
      <c r="E352" s="13" t="s">
        <v>8988</v>
      </c>
      <c r="F352" s="16" t="n">
        <f aca="false">_xlfn.MINIFS(Pedidos!$C$2:$C$7000,Pedidos!$B$2:$B$7000,A352,Pedidos!$C$2:$C$7000,"&lt;"&amp;Parámetros!$B$4)</f>
        <v>45682</v>
      </c>
      <c r="G352" s="16" t="n">
        <f aca="false">_xlfn.MAXIFS(Pedidos!$C$2:$C$7000,Pedidos!$B$2:$B$7000,A352,Pedidos!$C$2:$C$7000,"&lt;"&amp;Parámetros!$B$4)</f>
        <v>45682</v>
      </c>
      <c r="H352" s="17" t="n">
        <f aca="false">COUNTIFS(Pedidos!$B$2:$B$7000,A352,Pedidos!$C$2:$C$7000,"&lt;"&amp;Parámetros!$B$4)</f>
        <v>1</v>
      </c>
      <c r="I352" s="7" t="n">
        <f aca="false">IF(H352=0,"",Parámetros!$B$4-G352)</f>
        <v>614</v>
      </c>
      <c r="J352" s="17" t="n">
        <f aca="false">COUNTIFS(Pedidos!$B$2:$B$7000,A352,Pedidos!$C$2:$C$7000,"&gt;="&amp;(Parámetros!$B$4-180),Pedidos!$C$2:$C$7000,"&lt;"&amp;Parámetros!$B$4)</f>
        <v>0</v>
      </c>
      <c r="K352" s="18" t="str">
        <f aca="false">IF(H352&lt;2,"",(G352-F352)/(H352-1))</f>
        <v/>
      </c>
      <c r="L352" s="19" t="str">
        <f aca="false">IF(OR(K352="",K352=0),"",I352/K352)</f>
        <v/>
      </c>
      <c r="M352" s="20" t="n">
        <f aca="false">SUMIFS(Pedidos!$D$2:$D$7000,Pedidos!$B$2:$B$7000,A352,Pedidos!$C$2:$C$7000,"&gt;="&amp;(Parámetros!$B$4-365),Pedidos!$C$2:$C$7000,"&lt;"&amp;Parámetros!$B$4)</f>
        <v>0</v>
      </c>
      <c r="N352" s="7" t="str">
        <f aca="false">IF(H352=0,"Sin compras",IF(H352=1,"Una sola compra",IF(I352&gt;Parámetros!$B$5,"Perdido","Activo")))</f>
        <v>Una sola compra</v>
      </c>
      <c r="O352" s="21" t="str">
        <f aca="false">IF(N352&lt;&gt;"Activo","",1/(1+EXP(-(Parámetros!$B$10+Parámetros!$B$11*I352+Parámetros!$B$12*J352))))</f>
        <v/>
      </c>
      <c r="P352" s="7" t="str">
        <f aca="false">IF(O352="","",IF(O352&gt;=Parámetros!$B$7,"Alto",IF(O352&gt;=Parámetros!$B$8,"Medio","Bajo")))</f>
        <v/>
      </c>
      <c r="Q352" s="7" t="str">
        <f aca="false">IF(AND(N352="Activo",L352&lt;&gt;""),IF(L352&gt;Parámetros!$B$6,"Se está retrasando",""),"")</f>
        <v/>
      </c>
    </row>
    <row r="353" customFormat="false" ht="15" hidden="false" customHeight="false" outlineLevel="0" collapsed="false">
      <c r="A353" s="13" t="s">
        <v>1176</v>
      </c>
      <c r="B353" s="13" t="s">
        <v>9000</v>
      </c>
      <c r="C353" s="13" t="s">
        <v>8993</v>
      </c>
      <c r="D353" s="13" t="s">
        <v>9006</v>
      </c>
      <c r="E353" s="13" t="s">
        <v>8988</v>
      </c>
      <c r="F353" s="16" t="n">
        <f aca="false">_xlfn.MINIFS(Pedidos!$C$2:$C$7000,Pedidos!$B$2:$B$7000,A353,Pedidos!$C$2:$C$7000,"&lt;"&amp;Parámetros!$B$4)</f>
        <v>45691</v>
      </c>
      <c r="G353" s="16" t="n">
        <f aca="false">_xlfn.MAXIFS(Pedidos!$C$2:$C$7000,Pedidos!$B$2:$B$7000,A353,Pedidos!$C$2:$C$7000,"&lt;"&amp;Parámetros!$B$4)</f>
        <v>45906</v>
      </c>
      <c r="H353" s="17" t="n">
        <f aca="false">COUNTIFS(Pedidos!$B$2:$B$7000,A353,Pedidos!$C$2:$C$7000,"&lt;"&amp;Parámetros!$B$4)</f>
        <v>3</v>
      </c>
      <c r="I353" s="7" t="n">
        <f aca="false">IF(H353=0,"",Parámetros!$B$4-G353)</f>
        <v>390</v>
      </c>
      <c r="J353" s="17" t="n">
        <f aca="false">COUNTIFS(Pedidos!$B$2:$B$7000,A353,Pedidos!$C$2:$C$7000,"&gt;="&amp;(Parámetros!$B$4-180),Pedidos!$C$2:$C$7000,"&lt;"&amp;Parámetros!$B$4)</f>
        <v>0</v>
      </c>
      <c r="K353" s="18" t="n">
        <f aca="false">IF(H353&lt;2,"",(G353-F353)/(H353-1))</f>
        <v>107.5</v>
      </c>
      <c r="L353" s="19" t="n">
        <f aca="false">IF(OR(K353="",K353=0),"",I353/K353)</f>
        <v>3.62790697674419</v>
      </c>
      <c r="M353" s="20" t="n">
        <f aca="false">SUMIFS(Pedidos!$D$2:$D$7000,Pedidos!$B$2:$B$7000,A353,Pedidos!$C$2:$C$7000,"&gt;="&amp;(Parámetros!$B$4-365),Pedidos!$C$2:$C$7000,"&lt;"&amp;Parámetros!$B$4)</f>
        <v>0</v>
      </c>
      <c r="N353" s="7" t="str">
        <f aca="false">IF(H353=0,"Sin compras",IF(H353=1,"Una sola compra",IF(I353&gt;Parámetros!$B$5,"Perdido","Activo")))</f>
        <v>Perdido</v>
      </c>
      <c r="O353" s="21" t="str">
        <f aca="false">IF(N353&lt;&gt;"Activo","",1/(1+EXP(-(Parámetros!$B$10+Parámetros!$B$11*I353+Parámetros!$B$12*J353))))</f>
        <v/>
      </c>
      <c r="P353" s="7" t="str">
        <f aca="false">IF(O353="","",IF(O353&gt;=Parámetros!$B$7,"Alto",IF(O353&gt;=Parámetros!$B$8,"Medio","Bajo")))</f>
        <v/>
      </c>
      <c r="Q353" s="7" t="str">
        <f aca="false">IF(AND(N353="Activo",L353&lt;&gt;""),IF(L353&gt;Parámetros!$B$6,"Se está retrasando",""),"")</f>
        <v/>
      </c>
    </row>
    <row r="354" customFormat="false" ht="15" hidden="false" customHeight="false" outlineLevel="0" collapsed="false">
      <c r="A354" s="13" t="s">
        <v>3890</v>
      </c>
      <c r="B354" s="13" t="s">
        <v>8989</v>
      </c>
      <c r="C354" s="13" t="s">
        <v>8993</v>
      </c>
      <c r="D354" s="13" t="s">
        <v>8994</v>
      </c>
      <c r="E354" s="13" t="s">
        <v>8984</v>
      </c>
      <c r="F354" s="16" t="n">
        <f aca="false">_xlfn.MINIFS(Pedidos!$C$2:$C$7000,Pedidos!$B$2:$B$7000,A354,Pedidos!$C$2:$C$7000,"&lt;"&amp;Parámetros!$B$4)</f>
        <v>45896</v>
      </c>
      <c r="G354" s="16" t="n">
        <f aca="false">_xlfn.MAXIFS(Pedidos!$C$2:$C$7000,Pedidos!$B$2:$B$7000,A354,Pedidos!$C$2:$C$7000,"&lt;"&amp;Parámetros!$B$4)</f>
        <v>45896</v>
      </c>
      <c r="H354" s="17" t="n">
        <f aca="false">COUNTIFS(Pedidos!$B$2:$B$7000,A354,Pedidos!$C$2:$C$7000,"&lt;"&amp;Parámetros!$B$4)</f>
        <v>1</v>
      </c>
      <c r="I354" s="7" t="n">
        <f aca="false">IF(H354=0,"",Parámetros!$B$4-G354)</f>
        <v>400</v>
      </c>
      <c r="J354" s="17" t="n">
        <f aca="false">COUNTIFS(Pedidos!$B$2:$B$7000,A354,Pedidos!$C$2:$C$7000,"&gt;="&amp;(Parámetros!$B$4-180),Pedidos!$C$2:$C$7000,"&lt;"&amp;Parámetros!$B$4)</f>
        <v>0</v>
      </c>
      <c r="K354" s="18" t="str">
        <f aca="false">IF(H354&lt;2,"",(G354-F354)/(H354-1))</f>
        <v/>
      </c>
      <c r="L354" s="19" t="str">
        <f aca="false">IF(OR(K354="",K354=0),"",I354/K354)</f>
        <v/>
      </c>
      <c r="M354" s="20" t="n">
        <f aca="false">SUMIFS(Pedidos!$D$2:$D$7000,Pedidos!$B$2:$B$7000,A354,Pedidos!$C$2:$C$7000,"&gt;="&amp;(Parámetros!$B$4-365),Pedidos!$C$2:$C$7000,"&lt;"&amp;Parámetros!$B$4)</f>
        <v>0</v>
      </c>
      <c r="N354" s="7" t="str">
        <f aca="false">IF(H354=0,"Sin compras",IF(H354=1,"Una sola compra",IF(I354&gt;Parámetros!$B$5,"Perdido","Activo")))</f>
        <v>Una sola compra</v>
      </c>
      <c r="O354" s="21" t="str">
        <f aca="false">IF(N354&lt;&gt;"Activo","",1/(1+EXP(-(Parámetros!$B$10+Parámetros!$B$11*I354+Parámetros!$B$12*J354))))</f>
        <v/>
      </c>
      <c r="P354" s="7" t="str">
        <f aca="false">IF(O354="","",IF(O354&gt;=Parámetros!$B$7,"Alto",IF(O354&gt;=Parámetros!$B$8,"Medio","Bajo")))</f>
        <v/>
      </c>
      <c r="Q354" s="7" t="str">
        <f aca="false">IF(AND(N354="Activo",L354&lt;&gt;""),IF(L354&gt;Parámetros!$B$6,"Se está retrasando",""),"")</f>
        <v/>
      </c>
    </row>
    <row r="355" customFormat="false" ht="15" hidden="false" customHeight="false" outlineLevel="0" collapsed="false">
      <c r="A355" s="13" t="s">
        <v>444</v>
      </c>
      <c r="B355" s="13" t="s">
        <v>9008</v>
      </c>
      <c r="C355" s="13" t="s">
        <v>8982</v>
      </c>
      <c r="D355" s="13" t="s">
        <v>8994</v>
      </c>
      <c r="E355" s="13" t="s">
        <v>8988</v>
      </c>
      <c r="F355" s="16" t="n">
        <f aca="false">_xlfn.MINIFS(Pedidos!$C$2:$C$7000,Pedidos!$B$2:$B$7000,A355,Pedidos!$C$2:$C$7000,"&lt;"&amp;Parámetros!$B$4)</f>
        <v>45619</v>
      </c>
      <c r="G355" s="16" t="n">
        <f aca="false">_xlfn.MAXIFS(Pedidos!$C$2:$C$7000,Pedidos!$B$2:$B$7000,A355,Pedidos!$C$2:$C$7000,"&lt;"&amp;Parámetros!$B$4)</f>
        <v>45619</v>
      </c>
      <c r="H355" s="17" t="n">
        <f aca="false">COUNTIFS(Pedidos!$B$2:$B$7000,A355,Pedidos!$C$2:$C$7000,"&lt;"&amp;Parámetros!$B$4)</f>
        <v>1</v>
      </c>
      <c r="I355" s="7" t="n">
        <f aca="false">IF(H355=0,"",Parámetros!$B$4-G355)</f>
        <v>677</v>
      </c>
      <c r="J355" s="17" t="n">
        <f aca="false">COUNTIFS(Pedidos!$B$2:$B$7000,A355,Pedidos!$C$2:$C$7000,"&gt;="&amp;(Parámetros!$B$4-180),Pedidos!$C$2:$C$7000,"&lt;"&amp;Parámetros!$B$4)</f>
        <v>0</v>
      </c>
      <c r="K355" s="18" t="str">
        <f aca="false">IF(H355&lt;2,"",(G355-F355)/(H355-1))</f>
        <v/>
      </c>
      <c r="L355" s="19" t="str">
        <f aca="false">IF(OR(K355="",K355=0),"",I355/K355)</f>
        <v/>
      </c>
      <c r="M355" s="20" t="n">
        <f aca="false">SUMIFS(Pedidos!$D$2:$D$7000,Pedidos!$B$2:$B$7000,A355,Pedidos!$C$2:$C$7000,"&gt;="&amp;(Parámetros!$B$4-365),Pedidos!$C$2:$C$7000,"&lt;"&amp;Parámetros!$B$4)</f>
        <v>0</v>
      </c>
      <c r="N355" s="7" t="str">
        <f aca="false">IF(H355=0,"Sin compras",IF(H355=1,"Una sola compra",IF(I355&gt;Parámetros!$B$5,"Perdido","Activo")))</f>
        <v>Una sola compra</v>
      </c>
      <c r="O355" s="21" t="str">
        <f aca="false">IF(N355&lt;&gt;"Activo","",1/(1+EXP(-(Parámetros!$B$10+Parámetros!$B$11*I355+Parámetros!$B$12*J355))))</f>
        <v/>
      </c>
      <c r="P355" s="7" t="str">
        <f aca="false">IF(O355="","",IF(O355&gt;=Parámetros!$B$7,"Alto",IF(O355&gt;=Parámetros!$B$8,"Medio","Bajo")))</f>
        <v/>
      </c>
      <c r="Q355" s="7" t="str">
        <f aca="false">IF(AND(N355="Activo",L355&lt;&gt;""),IF(L355&gt;Parámetros!$B$6,"Se está retrasando",""),"")</f>
        <v/>
      </c>
    </row>
    <row r="356" customFormat="false" ht="15" hidden="false" customHeight="false" outlineLevel="0" collapsed="false">
      <c r="A356" s="13" t="s">
        <v>6676</v>
      </c>
      <c r="B356" s="13" t="s">
        <v>8981</v>
      </c>
      <c r="C356" s="13" t="s">
        <v>8993</v>
      </c>
      <c r="D356" s="13" t="s">
        <v>8991</v>
      </c>
      <c r="E356" s="13" t="s">
        <v>8988</v>
      </c>
      <c r="F356" s="16" t="n">
        <f aca="false">_xlfn.MINIFS(Pedidos!$C$2:$C$7000,Pedidos!$B$2:$B$7000,A356,Pedidos!$C$2:$C$7000,"&lt;"&amp;Parámetros!$B$4)</f>
        <v>46107</v>
      </c>
      <c r="G356" s="16" t="n">
        <f aca="false">_xlfn.MAXIFS(Pedidos!$C$2:$C$7000,Pedidos!$B$2:$B$7000,A356,Pedidos!$C$2:$C$7000,"&lt;"&amp;Parámetros!$B$4)</f>
        <v>46107</v>
      </c>
      <c r="H356" s="17" t="n">
        <f aca="false">COUNTIFS(Pedidos!$B$2:$B$7000,A356,Pedidos!$C$2:$C$7000,"&lt;"&amp;Parámetros!$B$4)</f>
        <v>1</v>
      </c>
      <c r="I356" s="7" t="n">
        <f aca="false">IF(H356=0,"",Parámetros!$B$4-G356)</f>
        <v>189</v>
      </c>
      <c r="J356" s="17" t="n">
        <f aca="false">COUNTIFS(Pedidos!$B$2:$B$7000,A356,Pedidos!$C$2:$C$7000,"&gt;="&amp;(Parámetros!$B$4-180),Pedidos!$C$2:$C$7000,"&lt;"&amp;Parámetros!$B$4)</f>
        <v>0</v>
      </c>
      <c r="K356" s="18" t="str">
        <f aca="false">IF(H356&lt;2,"",(G356-F356)/(H356-1))</f>
        <v/>
      </c>
      <c r="L356" s="19" t="str">
        <f aca="false">IF(OR(K356="",K356=0),"",I356/K356)</f>
        <v/>
      </c>
      <c r="M356" s="20" t="n">
        <f aca="false">SUMIFS(Pedidos!$D$2:$D$7000,Pedidos!$B$2:$B$7000,A356,Pedidos!$C$2:$C$7000,"&gt;="&amp;(Parámetros!$B$4-365),Pedidos!$C$2:$C$7000,"&lt;"&amp;Parámetros!$B$4)</f>
        <v>59.78</v>
      </c>
      <c r="N356" s="7" t="str">
        <f aca="false">IF(H356=0,"Sin compras",IF(H356=1,"Una sola compra",IF(I356&gt;Parámetros!$B$5,"Perdido","Activo")))</f>
        <v>Una sola compra</v>
      </c>
      <c r="O356" s="21" t="str">
        <f aca="false">IF(N356&lt;&gt;"Activo","",1/(1+EXP(-(Parámetros!$B$10+Parámetros!$B$11*I356+Parámetros!$B$12*J356))))</f>
        <v/>
      </c>
      <c r="P356" s="7" t="str">
        <f aca="false">IF(O356="","",IF(O356&gt;=Parámetros!$B$7,"Alto",IF(O356&gt;=Parámetros!$B$8,"Medio","Bajo")))</f>
        <v/>
      </c>
      <c r="Q356" s="7" t="str">
        <f aca="false">IF(AND(N356="Activo",L356&lt;&gt;""),IF(L356&gt;Parámetros!$B$6,"Se está retrasando",""),"")</f>
        <v/>
      </c>
    </row>
    <row r="357" customFormat="false" ht="15" hidden="false" customHeight="false" outlineLevel="0" collapsed="false">
      <c r="A357" s="13" t="s">
        <v>8705</v>
      </c>
      <c r="B357" s="13" t="s">
        <v>9007</v>
      </c>
      <c r="C357" s="13" t="s">
        <v>8993</v>
      </c>
      <c r="D357" s="13" t="s">
        <v>9002</v>
      </c>
      <c r="E357" s="13" t="s">
        <v>8988</v>
      </c>
      <c r="F357" s="16" t="n">
        <f aca="false">_xlfn.MINIFS(Pedidos!$C$2:$C$7000,Pedidos!$B$2:$B$7000,A357,Pedidos!$C$2:$C$7000,"&lt;"&amp;Parámetros!$B$4)</f>
        <v>46274</v>
      </c>
      <c r="G357" s="16" t="n">
        <f aca="false">_xlfn.MAXIFS(Pedidos!$C$2:$C$7000,Pedidos!$B$2:$B$7000,A357,Pedidos!$C$2:$C$7000,"&lt;"&amp;Parámetros!$B$4)</f>
        <v>46274</v>
      </c>
      <c r="H357" s="17" t="n">
        <f aca="false">COUNTIFS(Pedidos!$B$2:$B$7000,A357,Pedidos!$C$2:$C$7000,"&lt;"&amp;Parámetros!$B$4)</f>
        <v>1</v>
      </c>
      <c r="I357" s="7" t="n">
        <f aca="false">IF(H357=0,"",Parámetros!$B$4-G357)</f>
        <v>22</v>
      </c>
      <c r="J357" s="17" t="n">
        <f aca="false">COUNTIFS(Pedidos!$B$2:$B$7000,A357,Pedidos!$C$2:$C$7000,"&gt;="&amp;(Parámetros!$B$4-180),Pedidos!$C$2:$C$7000,"&lt;"&amp;Parámetros!$B$4)</f>
        <v>1</v>
      </c>
      <c r="K357" s="18" t="str">
        <f aca="false">IF(H357&lt;2,"",(G357-F357)/(H357-1))</f>
        <v/>
      </c>
      <c r="L357" s="19" t="str">
        <f aca="false">IF(OR(K357="",K357=0),"",I357/K357)</f>
        <v/>
      </c>
      <c r="M357" s="20" t="n">
        <f aca="false">SUMIFS(Pedidos!$D$2:$D$7000,Pedidos!$B$2:$B$7000,A357,Pedidos!$C$2:$C$7000,"&gt;="&amp;(Parámetros!$B$4-365),Pedidos!$C$2:$C$7000,"&lt;"&amp;Parámetros!$B$4)</f>
        <v>34.9</v>
      </c>
      <c r="N357" s="7" t="str">
        <f aca="false">IF(H357=0,"Sin compras",IF(H357=1,"Una sola compra",IF(I357&gt;Parámetros!$B$5,"Perdido","Activo")))</f>
        <v>Una sola compra</v>
      </c>
      <c r="O357" s="21" t="str">
        <f aca="false">IF(N357&lt;&gt;"Activo","",1/(1+EXP(-(Parámetros!$B$10+Parámetros!$B$11*I357+Parámetros!$B$12*J357))))</f>
        <v/>
      </c>
      <c r="P357" s="7" t="str">
        <f aca="false">IF(O357="","",IF(O357&gt;=Parámetros!$B$7,"Alto",IF(O357&gt;=Parámetros!$B$8,"Medio","Bajo")))</f>
        <v/>
      </c>
      <c r="Q357" s="7" t="str">
        <f aca="false">IF(AND(N357="Activo",L357&lt;&gt;""),IF(L357&gt;Parámetros!$B$6,"Se está retrasando",""),"")</f>
        <v/>
      </c>
    </row>
    <row r="358" customFormat="false" ht="15" hidden="false" customHeight="false" outlineLevel="0" collapsed="false">
      <c r="A358" s="13" t="s">
        <v>8529</v>
      </c>
      <c r="B358" s="13" t="s">
        <v>9010</v>
      </c>
      <c r="C358" s="13" t="s">
        <v>8990</v>
      </c>
      <c r="D358" s="13" t="s">
        <v>9002</v>
      </c>
      <c r="E358" s="13" t="s">
        <v>8988</v>
      </c>
      <c r="F358" s="16" t="n">
        <f aca="false">_xlfn.MINIFS(Pedidos!$C$2:$C$7000,Pedidos!$B$2:$B$7000,A358,Pedidos!$C$2:$C$7000,"&lt;"&amp;Parámetros!$B$4)</f>
        <v>46260</v>
      </c>
      <c r="G358" s="16" t="n">
        <f aca="false">_xlfn.MAXIFS(Pedidos!$C$2:$C$7000,Pedidos!$B$2:$B$7000,A358,Pedidos!$C$2:$C$7000,"&lt;"&amp;Parámetros!$B$4)</f>
        <v>46260</v>
      </c>
      <c r="H358" s="17" t="n">
        <f aca="false">COUNTIFS(Pedidos!$B$2:$B$7000,A358,Pedidos!$C$2:$C$7000,"&lt;"&amp;Parámetros!$B$4)</f>
        <v>1</v>
      </c>
      <c r="I358" s="7" t="n">
        <f aca="false">IF(H358=0,"",Parámetros!$B$4-G358)</f>
        <v>36</v>
      </c>
      <c r="J358" s="17" t="n">
        <f aca="false">COUNTIFS(Pedidos!$B$2:$B$7000,A358,Pedidos!$C$2:$C$7000,"&gt;="&amp;(Parámetros!$B$4-180),Pedidos!$C$2:$C$7000,"&lt;"&amp;Parámetros!$B$4)</f>
        <v>1</v>
      </c>
      <c r="K358" s="18" t="str">
        <f aca="false">IF(H358&lt;2,"",(G358-F358)/(H358-1))</f>
        <v/>
      </c>
      <c r="L358" s="19" t="str">
        <f aca="false">IF(OR(K358="",K358=0),"",I358/K358)</f>
        <v/>
      </c>
      <c r="M358" s="20" t="n">
        <f aca="false">SUMIFS(Pedidos!$D$2:$D$7000,Pedidos!$B$2:$B$7000,A358,Pedidos!$C$2:$C$7000,"&gt;="&amp;(Parámetros!$B$4-365),Pedidos!$C$2:$C$7000,"&lt;"&amp;Parámetros!$B$4)</f>
        <v>28.44</v>
      </c>
      <c r="N358" s="7" t="str">
        <f aca="false">IF(H358=0,"Sin compras",IF(H358=1,"Una sola compra",IF(I358&gt;Parámetros!$B$5,"Perdido","Activo")))</f>
        <v>Una sola compra</v>
      </c>
      <c r="O358" s="21" t="str">
        <f aca="false">IF(N358&lt;&gt;"Activo","",1/(1+EXP(-(Parámetros!$B$10+Parámetros!$B$11*I358+Parámetros!$B$12*J358))))</f>
        <v/>
      </c>
      <c r="P358" s="7" t="str">
        <f aca="false">IF(O358="","",IF(O358&gt;=Parámetros!$B$7,"Alto",IF(O358&gt;=Parámetros!$B$8,"Medio","Bajo")))</f>
        <v/>
      </c>
      <c r="Q358" s="7" t="str">
        <f aca="false">IF(AND(N358="Activo",L358&lt;&gt;""),IF(L358&gt;Parámetros!$B$6,"Se está retrasando",""),"")</f>
        <v/>
      </c>
    </row>
    <row r="359" customFormat="false" ht="15" hidden="false" customHeight="false" outlineLevel="0" collapsed="false">
      <c r="A359" s="13" t="s">
        <v>7004</v>
      </c>
      <c r="B359" s="13" t="s">
        <v>8992</v>
      </c>
      <c r="C359" s="13" t="s">
        <v>8982</v>
      </c>
      <c r="D359" s="13" t="s">
        <v>8991</v>
      </c>
      <c r="E359" s="13" t="s">
        <v>8988</v>
      </c>
      <c r="F359" s="16" t="n">
        <f aca="false">_xlfn.MINIFS(Pedidos!$C$2:$C$7000,Pedidos!$B$2:$B$7000,A359,Pedidos!$C$2:$C$7000,"&lt;"&amp;Parámetros!$B$4)</f>
        <v>46135</v>
      </c>
      <c r="G359" s="16" t="n">
        <f aca="false">_xlfn.MAXIFS(Pedidos!$C$2:$C$7000,Pedidos!$B$2:$B$7000,A359,Pedidos!$C$2:$C$7000,"&lt;"&amp;Parámetros!$B$4)</f>
        <v>46135</v>
      </c>
      <c r="H359" s="17" t="n">
        <f aca="false">COUNTIFS(Pedidos!$B$2:$B$7000,A359,Pedidos!$C$2:$C$7000,"&lt;"&amp;Parámetros!$B$4)</f>
        <v>1</v>
      </c>
      <c r="I359" s="7" t="n">
        <f aca="false">IF(H359=0,"",Parámetros!$B$4-G359)</f>
        <v>161</v>
      </c>
      <c r="J359" s="17" t="n">
        <f aca="false">COUNTIFS(Pedidos!$B$2:$B$7000,A359,Pedidos!$C$2:$C$7000,"&gt;="&amp;(Parámetros!$B$4-180),Pedidos!$C$2:$C$7000,"&lt;"&amp;Parámetros!$B$4)</f>
        <v>1</v>
      </c>
      <c r="K359" s="18" t="str">
        <f aca="false">IF(H359&lt;2,"",(G359-F359)/(H359-1))</f>
        <v/>
      </c>
      <c r="L359" s="19" t="str">
        <f aca="false">IF(OR(K359="",K359=0),"",I359/K359)</f>
        <v/>
      </c>
      <c r="M359" s="20" t="n">
        <f aca="false">SUMIFS(Pedidos!$D$2:$D$7000,Pedidos!$B$2:$B$7000,A359,Pedidos!$C$2:$C$7000,"&gt;="&amp;(Parámetros!$B$4-365),Pedidos!$C$2:$C$7000,"&lt;"&amp;Parámetros!$B$4)</f>
        <v>20.87</v>
      </c>
      <c r="N359" s="7" t="str">
        <f aca="false">IF(H359=0,"Sin compras",IF(H359=1,"Una sola compra",IF(I359&gt;Parámetros!$B$5,"Perdido","Activo")))</f>
        <v>Una sola compra</v>
      </c>
      <c r="O359" s="21" t="str">
        <f aca="false">IF(N359&lt;&gt;"Activo","",1/(1+EXP(-(Parámetros!$B$10+Parámetros!$B$11*I359+Parámetros!$B$12*J359))))</f>
        <v/>
      </c>
      <c r="P359" s="7" t="str">
        <f aca="false">IF(O359="","",IF(O359&gt;=Parámetros!$B$7,"Alto",IF(O359&gt;=Parámetros!$B$8,"Medio","Bajo")))</f>
        <v/>
      </c>
      <c r="Q359" s="7" t="str">
        <f aca="false">IF(AND(N359="Activo",L359&lt;&gt;""),IF(L359&gt;Parámetros!$B$6,"Se está retrasando",""),"")</f>
        <v/>
      </c>
    </row>
    <row r="360" customFormat="false" ht="15" hidden="false" customHeight="false" outlineLevel="0" collapsed="false">
      <c r="A360" s="13" t="s">
        <v>5164</v>
      </c>
      <c r="B360" s="13" t="s">
        <v>8995</v>
      </c>
      <c r="C360" s="13" t="s">
        <v>8993</v>
      </c>
      <c r="D360" s="13" t="s">
        <v>8983</v>
      </c>
      <c r="E360" s="13" t="s">
        <v>8988</v>
      </c>
      <c r="F360" s="16" t="n">
        <f aca="false">_xlfn.MINIFS(Pedidos!$C$2:$C$7000,Pedidos!$B$2:$B$7000,A360,Pedidos!$C$2:$C$7000,"&lt;"&amp;Parámetros!$B$4)</f>
        <v>45991</v>
      </c>
      <c r="G360" s="16" t="n">
        <f aca="false">_xlfn.MAXIFS(Pedidos!$C$2:$C$7000,Pedidos!$B$2:$B$7000,A360,Pedidos!$C$2:$C$7000,"&lt;"&amp;Parámetros!$B$4)</f>
        <v>45991</v>
      </c>
      <c r="H360" s="17" t="n">
        <f aca="false">COUNTIFS(Pedidos!$B$2:$B$7000,A360,Pedidos!$C$2:$C$7000,"&lt;"&amp;Parámetros!$B$4)</f>
        <v>1</v>
      </c>
      <c r="I360" s="7" t="n">
        <f aca="false">IF(H360=0,"",Parámetros!$B$4-G360)</f>
        <v>305</v>
      </c>
      <c r="J360" s="17" t="n">
        <f aca="false">COUNTIFS(Pedidos!$B$2:$B$7000,A360,Pedidos!$C$2:$C$7000,"&gt;="&amp;(Parámetros!$B$4-180),Pedidos!$C$2:$C$7000,"&lt;"&amp;Parámetros!$B$4)</f>
        <v>0</v>
      </c>
      <c r="K360" s="18" t="str">
        <f aca="false">IF(H360&lt;2,"",(G360-F360)/(H360-1))</f>
        <v/>
      </c>
      <c r="L360" s="19" t="str">
        <f aca="false">IF(OR(K360="",K360=0),"",I360/K360)</f>
        <v/>
      </c>
      <c r="M360" s="20" t="n">
        <f aca="false">SUMIFS(Pedidos!$D$2:$D$7000,Pedidos!$B$2:$B$7000,A360,Pedidos!$C$2:$C$7000,"&gt;="&amp;(Parámetros!$B$4-365),Pedidos!$C$2:$C$7000,"&lt;"&amp;Parámetros!$B$4)</f>
        <v>20.77</v>
      </c>
      <c r="N360" s="7" t="str">
        <f aca="false">IF(H360=0,"Sin compras",IF(H360=1,"Una sola compra",IF(I360&gt;Parámetros!$B$5,"Perdido","Activo")))</f>
        <v>Una sola compra</v>
      </c>
      <c r="O360" s="21" t="str">
        <f aca="false">IF(N360&lt;&gt;"Activo","",1/(1+EXP(-(Parámetros!$B$10+Parámetros!$B$11*I360+Parámetros!$B$12*J360))))</f>
        <v/>
      </c>
      <c r="P360" s="7" t="str">
        <f aca="false">IF(O360="","",IF(O360&gt;=Parámetros!$B$7,"Alto",IF(O360&gt;=Parámetros!$B$8,"Medio","Bajo")))</f>
        <v/>
      </c>
      <c r="Q360" s="7" t="str">
        <f aca="false">IF(AND(N360="Activo",L360&lt;&gt;""),IF(L360&gt;Parámetros!$B$6,"Se está retrasando",""),"")</f>
        <v/>
      </c>
    </row>
    <row r="361" customFormat="false" ht="15" hidden="false" customHeight="false" outlineLevel="0" collapsed="false">
      <c r="A361" s="13" t="s">
        <v>8284</v>
      </c>
      <c r="B361" s="13" t="s">
        <v>8995</v>
      </c>
      <c r="C361" s="13" t="s">
        <v>8982</v>
      </c>
      <c r="D361" s="13" t="s">
        <v>9002</v>
      </c>
      <c r="E361" s="13" t="s">
        <v>8988</v>
      </c>
      <c r="F361" s="16" t="n">
        <f aca="false">_xlfn.MINIFS(Pedidos!$C$2:$C$7000,Pedidos!$B$2:$B$7000,A361,Pedidos!$C$2:$C$7000,"&lt;"&amp;Parámetros!$B$4)</f>
        <v>46240</v>
      </c>
      <c r="G361" s="16" t="n">
        <f aca="false">_xlfn.MAXIFS(Pedidos!$C$2:$C$7000,Pedidos!$B$2:$B$7000,A361,Pedidos!$C$2:$C$7000,"&lt;"&amp;Parámetros!$B$4)</f>
        <v>46240</v>
      </c>
      <c r="H361" s="17" t="n">
        <f aca="false">COUNTIFS(Pedidos!$B$2:$B$7000,A361,Pedidos!$C$2:$C$7000,"&lt;"&amp;Parámetros!$B$4)</f>
        <v>1</v>
      </c>
      <c r="I361" s="7" t="n">
        <f aca="false">IF(H361=0,"",Parámetros!$B$4-G361)</f>
        <v>56</v>
      </c>
      <c r="J361" s="17" t="n">
        <f aca="false">COUNTIFS(Pedidos!$B$2:$B$7000,A361,Pedidos!$C$2:$C$7000,"&gt;="&amp;(Parámetros!$B$4-180),Pedidos!$C$2:$C$7000,"&lt;"&amp;Parámetros!$B$4)</f>
        <v>1</v>
      </c>
      <c r="K361" s="18" t="str">
        <f aca="false">IF(H361&lt;2,"",(G361-F361)/(H361-1))</f>
        <v/>
      </c>
      <c r="L361" s="19" t="str">
        <f aca="false">IF(OR(K361="",K361=0),"",I361/K361)</f>
        <v/>
      </c>
      <c r="M361" s="20" t="n">
        <f aca="false">SUMIFS(Pedidos!$D$2:$D$7000,Pedidos!$B$2:$B$7000,A361,Pedidos!$C$2:$C$7000,"&gt;="&amp;(Parámetros!$B$4-365),Pedidos!$C$2:$C$7000,"&lt;"&amp;Parámetros!$B$4)</f>
        <v>49.17</v>
      </c>
      <c r="N361" s="7" t="str">
        <f aca="false">IF(H361=0,"Sin compras",IF(H361=1,"Una sola compra",IF(I361&gt;Parámetros!$B$5,"Perdido","Activo")))</f>
        <v>Una sola compra</v>
      </c>
      <c r="O361" s="21" t="str">
        <f aca="false">IF(N361&lt;&gt;"Activo","",1/(1+EXP(-(Parámetros!$B$10+Parámetros!$B$11*I361+Parámetros!$B$12*J361))))</f>
        <v/>
      </c>
      <c r="P361" s="7" t="str">
        <f aca="false">IF(O361="","",IF(O361&gt;=Parámetros!$B$7,"Alto",IF(O361&gt;=Parámetros!$B$8,"Medio","Bajo")))</f>
        <v/>
      </c>
      <c r="Q361" s="7" t="str">
        <f aca="false">IF(AND(N361="Activo",L361&lt;&gt;""),IF(L361&gt;Parámetros!$B$6,"Se está retrasando",""),"")</f>
        <v/>
      </c>
    </row>
    <row r="362" customFormat="false" ht="15" hidden="false" customHeight="false" outlineLevel="0" collapsed="false">
      <c r="A362" s="13" t="s">
        <v>2671</v>
      </c>
      <c r="B362" s="13" t="s">
        <v>9000</v>
      </c>
      <c r="C362" s="13" t="s">
        <v>8993</v>
      </c>
      <c r="D362" s="13" t="s">
        <v>8994</v>
      </c>
      <c r="E362" s="13" t="s">
        <v>8984</v>
      </c>
      <c r="F362" s="16" t="n">
        <f aca="false">_xlfn.MINIFS(Pedidos!$C$2:$C$7000,Pedidos!$B$2:$B$7000,A362,Pedidos!$C$2:$C$7000,"&lt;"&amp;Parámetros!$B$4)</f>
        <v>45807</v>
      </c>
      <c r="G362" s="16" t="n">
        <f aca="false">_xlfn.MAXIFS(Pedidos!$C$2:$C$7000,Pedidos!$B$2:$B$7000,A362,Pedidos!$C$2:$C$7000,"&lt;"&amp;Parámetros!$B$4)</f>
        <v>45929</v>
      </c>
      <c r="H362" s="17" t="n">
        <f aca="false">COUNTIFS(Pedidos!$B$2:$B$7000,A362,Pedidos!$C$2:$C$7000,"&lt;"&amp;Parámetros!$B$4)</f>
        <v>2</v>
      </c>
      <c r="I362" s="7" t="n">
        <f aca="false">IF(H362=0,"",Parámetros!$B$4-G362)</f>
        <v>367</v>
      </c>
      <c r="J362" s="17" t="n">
        <f aca="false">COUNTIFS(Pedidos!$B$2:$B$7000,A362,Pedidos!$C$2:$C$7000,"&gt;="&amp;(Parámetros!$B$4-180),Pedidos!$C$2:$C$7000,"&lt;"&amp;Parámetros!$B$4)</f>
        <v>0</v>
      </c>
      <c r="K362" s="18" t="n">
        <f aca="false">IF(H362&lt;2,"",(G362-F362)/(H362-1))</f>
        <v>122</v>
      </c>
      <c r="L362" s="19" t="n">
        <f aca="false">IF(OR(K362="",K362=0),"",I362/K362)</f>
        <v>3.00819672131148</v>
      </c>
      <c r="M362" s="20" t="n">
        <f aca="false">SUMIFS(Pedidos!$D$2:$D$7000,Pedidos!$B$2:$B$7000,A362,Pedidos!$C$2:$C$7000,"&gt;="&amp;(Parámetros!$B$4-365),Pedidos!$C$2:$C$7000,"&lt;"&amp;Parámetros!$B$4)</f>
        <v>0</v>
      </c>
      <c r="N362" s="7" t="str">
        <f aca="false">IF(H362=0,"Sin compras",IF(H362=1,"Una sola compra",IF(I362&gt;Parámetros!$B$5,"Perdido","Activo")))</f>
        <v>Perdido</v>
      </c>
      <c r="O362" s="21" t="str">
        <f aca="false">IF(N362&lt;&gt;"Activo","",1/(1+EXP(-(Parámetros!$B$10+Parámetros!$B$11*I362+Parámetros!$B$12*J362))))</f>
        <v/>
      </c>
      <c r="P362" s="7" t="str">
        <f aca="false">IF(O362="","",IF(O362&gt;=Parámetros!$B$7,"Alto",IF(O362&gt;=Parámetros!$B$8,"Medio","Bajo")))</f>
        <v/>
      </c>
      <c r="Q362" s="7" t="str">
        <f aca="false">IF(AND(N362="Activo",L362&lt;&gt;""),IF(L362&gt;Parámetros!$B$6,"Se está retrasando",""),"")</f>
        <v/>
      </c>
    </row>
    <row r="363" customFormat="false" ht="15" hidden="false" customHeight="false" outlineLevel="0" collapsed="false">
      <c r="A363" s="13" t="s">
        <v>3061</v>
      </c>
      <c r="B363" s="13" t="s">
        <v>8995</v>
      </c>
      <c r="C363" s="13" t="s">
        <v>8982</v>
      </c>
      <c r="D363" s="13" t="s">
        <v>8994</v>
      </c>
      <c r="E363" s="13" t="s">
        <v>8988</v>
      </c>
      <c r="F363" s="16" t="n">
        <f aca="false">_xlfn.MINIFS(Pedidos!$C$2:$C$7000,Pedidos!$B$2:$B$7000,A363,Pedidos!$C$2:$C$7000,"&lt;"&amp;Parámetros!$B$4)</f>
        <v>45835</v>
      </c>
      <c r="G363" s="16" t="n">
        <f aca="false">_xlfn.MAXIFS(Pedidos!$C$2:$C$7000,Pedidos!$B$2:$B$7000,A363,Pedidos!$C$2:$C$7000,"&lt;"&amp;Parámetros!$B$4)</f>
        <v>45835</v>
      </c>
      <c r="H363" s="17" t="n">
        <f aca="false">COUNTIFS(Pedidos!$B$2:$B$7000,A363,Pedidos!$C$2:$C$7000,"&lt;"&amp;Parámetros!$B$4)</f>
        <v>1</v>
      </c>
      <c r="I363" s="7" t="n">
        <f aca="false">IF(H363=0,"",Parámetros!$B$4-G363)</f>
        <v>461</v>
      </c>
      <c r="J363" s="17" t="n">
        <f aca="false">COUNTIFS(Pedidos!$B$2:$B$7000,A363,Pedidos!$C$2:$C$7000,"&gt;="&amp;(Parámetros!$B$4-180),Pedidos!$C$2:$C$7000,"&lt;"&amp;Parámetros!$B$4)</f>
        <v>0</v>
      </c>
      <c r="K363" s="18" t="str">
        <f aca="false">IF(H363&lt;2,"",(G363-F363)/(H363-1))</f>
        <v/>
      </c>
      <c r="L363" s="19" t="str">
        <f aca="false">IF(OR(K363="",K363=0),"",I363/K363)</f>
        <v/>
      </c>
      <c r="M363" s="20" t="n">
        <f aca="false">SUMIFS(Pedidos!$D$2:$D$7000,Pedidos!$B$2:$B$7000,A363,Pedidos!$C$2:$C$7000,"&gt;="&amp;(Parámetros!$B$4-365),Pedidos!$C$2:$C$7000,"&lt;"&amp;Parámetros!$B$4)</f>
        <v>0</v>
      </c>
      <c r="N363" s="7" t="str">
        <f aca="false">IF(H363=0,"Sin compras",IF(H363=1,"Una sola compra",IF(I363&gt;Parámetros!$B$5,"Perdido","Activo")))</f>
        <v>Una sola compra</v>
      </c>
      <c r="O363" s="21" t="str">
        <f aca="false">IF(N363&lt;&gt;"Activo","",1/(1+EXP(-(Parámetros!$B$10+Parámetros!$B$11*I363+Parámetros!$B$12*J363))))</f>
        <v/>
      </c>
      <c r="P363" s="7" t="str">
        <f aca="false">IF(O363="","",IF(O363&gt;=Parámetros!$B$7,"Alto",IF(O363&gt;=Parámetros!$B$8,"Medio","Bajo")))</f>
        <v/>
      </c>
      <c r="Q363" s="7" t="str">
        <f aca="false">IF(AND(N363="Activo",L363&lt;&gt;""),IF(L363&gt;Parámetros!$B$6,"Se está retrasando",""),"")</f>
        <v/>
      </c>
    </row>
    <row r="364" customFormat="false" ht="15" hidden="false" customHeight="false" outlineLevel="0" collapsed="false">
      <c r="A364" s="13" t="s">
        <v>2619</v>
      </c>
      <c r="B364" s="13" t="s">
        <v>9004</v>
      </c>
      <c r="C364" s="13" t="s">
        <v>8993</v>
      </c>
      <c r="D364" s="13" t="s">
        <v>8994</v>
      </c>
      <c r="E364" s="13" t="s">
        <v>8984</v>
      </c>
      <c r="F364" s="16" t="n">
        <f aca="false">_xlfn.MINIFS(Pedidos!$C$2:$C$7000,Pedidos!$B$2:$B$7000,A364,Pedidos!$C$2:$C$7000,"&lt;"&amp;Parámetros!$B$4)</f>
        <v>45803</v>
      </c>
      <c r="G364" s="16" t="n">
        <f aca="false">_xlfn.MAXIFS(Pedidos!$C$2:$C$7000,Pedidos!$B$2:$B$7000,A364,Pedidos!$C$2:$C$7000,"&lt;"&amp;Parámetros!$B$4)</f>
        <v>45922</v>
      </c>
      <c r="H364" s="17" t="n">
        <f aca="false">COUNTIFS(Pedidos!$B$2:$B$7000,A364,Pedidos!$C$2:$C$7000,"&lt;"&amp;Parámetros!$B$4)</f>
        <v>2</v>
      </c>
      <c r="I364" s="7" t="n">
        <f aca="false">IF(H364=0,"",Parámetros!$B$4-G364)</f>
        <v>374</v>
      </c>
      <c r="J364" s="17" t="n">
        <f aca="false">COUNTIFS(Pedidos!$B$2:$B$7000,A364,Pedidos!$C$2:$C$7000,"&gt;="&amp;(Parámetros!$B$4-180),Pedidos!$C$2:$C$7000,"&lt;"&amp;Parámetros!$B$4)</f>
        <v>0</v>
      </c>
      <c r="K364" s="18" t="n">
        <f aca="false">IF(H364&lt;2,"",(G364-F364)/(H364-1))</f>
        <v>119</v>
      </c>
      <c r="L364" s="19" t="n">
        <f aca="false">IF(OR(K364="",K364=0),"",I364/K364)</f>
        <v>3.14285714285714</v>
      </c>
      <c r="M364" s="20" t="n">
        <f aca="false">SUMIFS(Pedidos!$D$2:$D$7000,Pedidos!$B$2:$B$7000,A364,Pedidos!$C$2:$C$7000,"&gt;="&amp;(Parámetros!$B$4-365),Pedidos!$C$2:$C$7000,"&lt;"&amp;Parámetros!$B$4)</f>
        <v>0</v>
      </c>
      <c r="N364" s="7" t="str">
        <f aca="false">IF(H364=0,"Sin compras",IF(H364=1,"Una sola compra",IF(I364&gt;Parámetros!$B$5,"Perdido","Activo")))</f>
        <v>Perdido</v>
      </c>
      <c r="O364" s="21" t="str">
        <f aca="false">IF(N364&lt;&gt;"Activo","",1/(1+EXP(-(Parámetros!$B$10+Parámetros!$B$11*I364+Parámetros!$B$12*J364))))</f>
        <v/>
      </c>
      <c r="P364" s="7" t="str">
        <f aca="false">IF(O364="","",IF(O364&gt;=Parámetros!$B$7,"Alto",IF(O364&gt;=Parámetros!$B$8,"Medio","Bajo")))</f>
        <v/>
      </c>
      <c r="Q364" s="7" t="str">
        <f aca="false">IF(AND(N364="Activo",L364&lt;&gt;""),IF(L364&gt;Parámetros!$B$6,"Se está retrasando",""),"")</f>
        <v/>
      </c>
    </row>
    <row r="365" customFormat="false" ht="15" hidden="false" customHeight="false" outlineLevel="0" collapsed="false">
      <c r="A365" s="13" t="s">
        <v>122</v>
      </c>
      <c r="B365" s="13" t="s">
        <v>8995</v>
      </c>
      <c r="C365" s="13" t="s">
        <v>8982</v>
      </c>
      <c r="D365" s="13" t="s">
        <v>8994</v>
      </c>
      <c r="E365" s="13" t="s">
        <v>8988</v>
      </c>
      <c r="F365" s="16" t="n">
        <f aca="false">_xlfn.MINIFS(Pedidos!$C$2:$C$7000,Pedidos!$B$2:$B$7000,A365,Pedidos!$C$2:$C$7000,"&lt;"&amp;Parámetros!$B$4)</f>
        <v>45576</v>
      </c>
      <c r="G365" s="16" t="n">
        <f aca="false">_xlfn.MAXIFS(Pedidos!$C$2:$C$7000,Pedidos!$B$2:$B$7000,A365,Pedidos!$C$2:$C$7000,"&lt;"&amp;Parámetros!$B$4)</f>
        <v>45680</v>
      </c>
      <c r="H365" s="17" t="n">
        <f aca="false">COUNTIFS(Pedidos!$B$2:$B$7000,A365,Pedidos!$C$2:$C$7000,"&lt;"&amp;Parámetros!$B$4)</f>
        <v>2</v>
      </c>
      <c r="I365" s="7" t="n">
        <f aca="false">IF(H365=0,"",Parámetros!$B$4-G365)</f>
        <v>616</v>
      </c>
      <c r="J365" s="17" t="n">
        <f aca="false">COUNTIFS(Pedidos!$B$2:$B$7000,A365,Pedidos!$C$2:$C$7000,"&gt;="&amp;(Parámetros!$B$4-180),Pedidos!$C$2:$C$7000,"&lt;"&amp;Parámetros!$B$4)</f>
        <v>0</v>
      </c>
      <c r="K365" s="18" t="n">
        <f aca="false">IF(H365&lt;2,"",(G365-F365)/(H365-1))</f>
        <v>104</v>
      </c>
      <c r="L365" s="19" t="n">
        <f aca="false">IF(OR(K365="",K365=0),"",I365/K365)</f>
        <v>5.92307692307692</v>
      </c>
      <c r="M365" s="20" t="n">
        <f aca="false">SUMIFS(Pedidos!$D$2:$D$7000,Pedidos!$B$2:$B$7000,A365,Pedidos!$C$2:$C$7000,"&gt;="&amp;(Parámetros!$B$4-365),Pedidos!$C$2:$C$7000,"&lt;"&amp;Parámetros!$B$4)</f>
        <v>0</v>
      </c>
      <c r="N365" s="7" t="str">
        <f aca="false">IF(H365=0,"Sin compras",IF(H365=1,"Una sola compra",IF(I365&gt;Parámetros!$B$5,"Perdido","Activo")))</f>
        <v>Perdido</v>
      </c>
      <c r="O365" s="21" t="str">
        <f aca="false">IF(N365&lt;&gt;"Activo","",1/(1+EXP(-(Parámetros!$B$10+Parámetros!$B$11*I365+Parámetros!$B$12*J365))))</f>
        <v/>
      </c>
      <c r="P365" s="7" t="str">
        <f aca="false">IF(O365="","",IF(O365&gt;=Parámetros!$B$7,"Alto",IF(O365&gt;=Parámetros!$B$8,"Medio","Bajo")))</f>
        <v/>
      </c>
      <c r="Q365" s="7" t="str">
        <f aca="false">IF(AND(N365="Activo",L365&lt;&gt;""),IF(L365&gt;Parámetros!$B$6,"Se está retrasando",""),"")</f>
        <v/>
      </c>
    </row>
    <row r="366" customFormat="false" ht="15" hidden="false" customHeight="false" outlineLevel="0" collapsed="false">
      <c r="A366" s="13" t="s">
        <v>4532</v>
      </c>
      <c r="B366" s="13" t="s">
        <v>8998</v>
      </c>
      <c r="C366" s="13" t="s">
        <v>8990</v>
      </c>
      <c r="D366" s="13" t="s">
        <v>8999</v>
      </c>
      <c r="E366" s="13" t="s">
        <v>8984</v>
      </c>
      <c r="F366" s="16" t="n">
        <f aca="false">_xlfn.MINIFS(Pedidos!$C$2:$C$7000,Pedidos!$B$2:$B$7000,A366,Pedidos!$C$2:$C$7000,"&lt;"&amp;Parámetros!$B$4)</f>
        <v>45943</v>
      </c>
      <c r="G366" s="16" t="n">
        <f aca="false">_xlfn.MAXIFS(Pedidos!$C$2:$C$7000,Pedidos!$B$2:$B$7000,A366,Pedidos!$C$2:$C$7000,"&lt;"&amp;Parámetros!$B$4)</f>
        <v>46288</v>
      </c>
      <c r="H366" s="17" t="n">
        <f aca="false">COUNTIFS(Pedidos!$B$2:$B$7000,A366,Pedidos!$C$2:$C$7000,"&lt;"&amp;Parámetros!$B$4)</f>
        <v>14</v>
      </c>
      <c r="I366" s="7" t="n">
        <f aca="false">IF(H366=0,"",Parámetros!$B$4-G366)</f>
        <v>8</v>
      </c>
      <c r="J366" s="17" t="n">
        <f aca="false">COUNTIFS(Pedidos!$B$2:$B$7000,A366,Pedidos!$C$2:$C$7000,"&gt;="&amp;(Parámetros!$B$4-180),Pedidos!$C$2:$C$7000,"&lt;"&amp;Parámetros!$B$4)</f>
        <v>7</v>
      </c>
      <c r="K366" s="18" t="n">
        <f aca="false">IF(H366&lt;2,"",(G366-F366)/(H366-1))</f>
        <v>26.5384615384615</v>
      </c>
      <c r="L366" s="19" t="n">
        <f aca="false">IF(OR(K366="",K366=0),"",I366/K366)</f>
        <v>0.301449275362319</v>
      </c>
      <c r="M366" s="20" t="n">
        <f aca="false">SUMIFS(Pedidos!$D$2:$D$7000,Pedidos!$B$2:$B$7000,A366,Pedidos!$C$2:$C$7000,"&gt;="&amp;(Parámetros!$B$4-365),Pedidos!$C$2:$C$7000,"&lt;"&amp;Parámetros!$B$4)</f>
        <v>814.73</v>
      </c>
      <c r="N366" s="7" t="str">
        <f aca="false">IF(H366=0,"Sin compras",IF(H366=1,"Una sola compra",IF(I366&gt;Parámetros!$B$5,"Perdido","Activo")))</f>
        <v>Activo</v>
      </c>
      <c r="O366" s="21" t="n">
        <f aca="false">IF(N366&lt;&gt;"Activo","",1/(1+EXP(-(Parámetros!$B$10+Parámetros!$B$11*I366+Parámetros!$B$12*J366))))</f>
        <v>0.00421744256850218</v>
      </c>
      <c r="P366" s="7" t="str">
        <f aca="false">IF(O366="","",IF(O366&gt;=Parámetros!$B$7,"Alto",IF(O366&gt;=Parámetros!$B$8,"Medio","Bajo")))</f>
        <v>Bajo</v>
      </c>
      <c r="Q366" s="7" t="str">
        <f aca="false">IF(AND(N366="Activo",L366&lt;&gt;""),IF(L366&gt;Parámetros!$B$6,"Se está retrasando",""),"")</f>
        <v/>
      </c>
    </row>
    <row r="367" customFormat="false" ht="15" hidden="false" customHeight="false" outlineLevel="0" collapsed="false">
      <c r="A367" s="13" t="s">
        <v>4428</v>
      </c>
      <c r="B367" s="13" t="s">
        <v>8992</v>
      </c>
      <c r="C367" s="13" t="s">
        <v>8982</v>
      </c>
      <c r="D367" s="13" t="s">
        <v>8994</v>
      </c>
      <c r="E367" s="13" t="s">
        <v>8988</v>
      </c>
      <c r="F367" s="16" t="n">
        <f aca="false">_xlfn.MINIFS(Pedidos!$C$2:$C$7000,Pedidos!$B$2:$B$7000,A367,Pedidos!$C$2:$C$7000,"&lt;"&amp;Parámetros!$B$4)</f>
        <v>45937</v>
      </c>
      <c r="G367" s="16" t="n">
        <f aca="false">_xlfn.MAXIFS(Pedidos!$C$2:$C$7000,Pedidos!$B$2:$B$7000,A367,Pedidos!$C$2:$C$7000,"&lt;"&amp;Parámetros!$B$4)</f>
        <v>45937</v>
      </c>
      <c r="H367" s="17" t="n">
        <f aca="false">COUNTIFS(Pedidos!$B$2:$B$7000,A367,Pedidos!$C$2:$C$7000,"&lt;"&amp;Parámetros!$B$4)</f>
        <v>1</v>
      </c>
      <c r="I367" s="7" t="n">
        <f aca="false">IF(H367=0,"",Parámetros!$B$4-G367)</f>
        <v>359</v>
      </c>
      <c r="J367" s="17" t="n">
        <f aca="false">COUNTIFS(Pedidos!$B$2:$B$7000,A367,Pedidos!$C$2:$C$7000,"&gt;="&amp;(Parámetros!$B$4-180),Pedidos!$C$2:$C$7000,"&lt;"&amp;Parámetros!$B$4)</f>
        <v>0</v>
      </c>
      <c r="K367" s="18" t="str">
        <f aca="false">IF(H367&lt;2,"",(G367-F367)/(H367-1))</f>
        <v/>
      </c>
      <c r="L367" s="19" t="str">
        <f aca="false">IF(OR(K367="",K367=0),"",I367/K367)</f>
        <v/>
      </c>
      <c r="M367" s="20" t="n">
        <f aca="false">SUMIFS(Pedidos!$D$2:$D$7000,Pedidos!$B$2:$B$7000,A367,Pedidos!$C$2:$C$7000,"&gt;="&amp;(Parámetros!$B$4-365),Pedidos!$C$2:$C$7000,"&lt;"&amp;Parámetros!$B$4)</f>
        <v>29.66</v>
      </c>
      <c r="N367" s="7" t="str">
        <f aca="false">IF(H367=0,"Sin compras",IF(H367=1,"Una sola compra",IF(I367&gt;Parámetros!$B$5,"Perdido","Activo")))</f>
        <v>Una sola compra</v>
      </c>
      <c r="O367" s="21" t="str">
        <f aca="false">IF(N367&lt;&gt;"Activo","",1/(1+EXP(-(Parámetros!$B$10+Parámetros!$B$11*I367+Parámetros!$B$12*J367))))</f>
        <v/>
      </c>
      <c r="P367" s="7" t="str">
        <f aca="false">IF(O367="","",IF(O367&gt;=Parámetros!$B$7,"Alto",IF(O367&gt;=Parámetros!$B$8,"Medio","Bajo")))</f>
        <v/>
      </c>
      <c r="Q367" s="7" t="str">
        <f aca="false">IF(AND(N367="Activo",L367&lt;&gt;""),IF(L367&gt;Parámetros!$B$6,"Se está retrasando",""),"")</f>
        <v/>
      </c>
    </row>
    <row r="368" customFormat="false" ht="15" hidden="false" customHeight="false" outlineLevel="0" collapsed="false">
      <c r="A368" s="13" t="s">
        <v>1304</v>
      </c>
      <c r="B368" s="13" t="s">
        <v>8981</v>
      </c>
      <c r="C368" s="13" t="s">
        <v>8982</v>
      </c>
      <c r="D368" s="13" t="s">
        <v>8997</v>
      </c>
      <c r="E368" s="13" t="s">
        <v>8988</v>
      </c>
      <c r="F368" s="16" t="n">
        <f aca="false">_xlfn.MINIFS(Pedidos!$C$2:$C$7000,Pedidos!$B$2:$B$7000,A368,Pedidos!$C$2:$C$7000,"&lt;"&amp;Parámetros!$B$4)</f>
        <v>45702</v>
      </c>
      <c r="G368" s="16" t="n">
        <f aca="false">_xlfn.MAXIFS(Pedidos!$C$2:$C$7000,Pedidos!$B$2:$B$7000,A368,Pedidos!$C$2:$C$7000,"&lt;"&amp;Parámetros!$B$4)</f>
        <v>45981</v>
      </c>
      <c r="H368" s="17" t="n">
        <f aca="false">COUNTIFS(Pedidos!$B$2:$B$7000,A368,Pedidos!$C$2:$C$7000,"&lt;"&amp;Parámetros!$B$4)</f>
        <v>4</v>
      </c>
      <c r="I368" s="7" t="n">
        <f aca="false">IF(H368=0,"",Parámetros!$B$4-G368)</f>
        <v>315</v>
      </c>
      <c r="J368" s="17" t="n">
        <f aca="false">COUNTIFS(Pedidos!$B$2:$B$7000,A368,Pedidos!$C$2:$C$7000,"&gt;="&amp;(Parámetros!$B$4-180),Pedidos!$C$2:$C$7000,"&lt;"&amp;Parámetros!$B$4)</f>
        <v>0</v>
      </c>
      <c r="K368" s="18" t="n">
        <f aca="false">IF(H368&lt;2,"",(G368-F368)/(H368-1))</f>
        <v>93</v>
      </c>
      <c r="L368" s="19" t="n">
        <f aca="false">IF(OR(K368="",K368=0),"",I368/K368)</f>
        <v>3.38709677419355</v>
      </c>
      <c r="M368" s="20" t="n">
        <f aca="false">SUMIFS(Pedidos!$D$2:$D$7000,Pedidos!$B$2:$B$7000,A368,Pedidos!$C$2:$C$7000,"&gt;="&amp;(Parámetros!$B$4-365),Pedidos!$C$2:$C$7000,"&lt;"&amp;Parámetros!$B$4)</f>
        <v>30.28</v>
      </c>
      <c r="N368" s="7" t="str">
        <f aca="false">IF(H368=0,"Sin compras",IF(H368=1,"Una sola compra",IF(I368&gt;Parámetros!$B$5,"Perdido","Activo")))</f>
        <v>Perdido</v>
      </c>
      <c r="O368" s="21" t="str">
        <f aca="false">IF(N368&lt;&gt;"Activo","",1/(1+EXP(-(Parámetros!$B$10+Parámetros!$B$11*I368+Parámetros!$B$12*J368))))</f>
        <v/>
      </c>
      <c r="P368" s="7" t="str">
        <f aca="false">IF(O368="","",IF(O368&gt;=Parámetros!$B$7,"Alto",IF(O368&gt;=Parámetros!$B$8,"Medio","Bajo")))</f>
        <v/>
      </c>
      <c r="Q368" s="7" t="str">
        <f aca="false">IF(AND(N368="Activo",L368&lt;&gt;""),IF(L368&gt;Parámetros!$B$6,"Se está retrasando",""),"")</f>
        <v/>
      </c>
    </row>
    <row r="369" customFormat="false" ht="15" hidden="false" customHeight="false" outlineLevel="0" collapsed="false">
      <c r="A369" s="13" t="s">
        <v>299</v>
      </c>
      <c r="B369" s="13" t="s">
        <v>8989</v>
      </c>
      <c r="C369" s="13" t="s">
        <v>8990</v>
      </c>
      <c r="D369" s="13" t="s">
        <v>8994</v>
      </c>
      <c r="E369" s="13" t="s">
        <v>8988</v>
      </c>
      <c r="F369" s="16" t="n">
        <f aca="false">_xlfn.MINIFS(Pedidos!$C$2:$C$7000,Pedidos!$B$2:$B$7000,A369,Pedidos!$C$2:$C$7000,"&lt;"&amp;Parámetros!$B$4)</f>
        <v>45600</v>
      </c>
      <c r="G369" s="16" t="n">
        <f aca="false">_xlfn.MAXIFS(Pedidos!$C$2:$C$7000,Pedidos!$B$2:$B$7000,A369,Pedidos!$C$2:$C$7000,"&lt;"&amp;Parámetros!$B$4)</f>
        <v>45600</v>
      </c>
      <c r="H369" s="17" t="n">
        <f aca="false">COUNTIFS(Pedidos!$B$2:$B$7000,A369,Pedidos!$C$2:$C$7000,"&lt;"&amp;Parámetros!$B$4)</f>
        <v>1</v>
      </c>
      <c r="I369" s="7" t="n">
        <f aca="false">IF(H369=0,"",Parámetros!$B$4-G369)</f>
        <v>696</v>
      </c>
      <c r="J369" s="17" t="n">
        <f aca="false">COUNTIFS(Pedidos!$B$2:$B$7000,A369,Pedidos!$C$2:$C$7000,"&gt;="&amp;(Parámetros!$B$4-180),Pedidos!$C$2:$C$7000,"&lt;"&amp;Parámetros!$B$4)</f>
        <v>0</v>
      </c>
      <c r="K369" s="18" t="str">
        <f aca="false">IF(H369&lt;2,"",(G369-F369)/(H369-1))</f>
        <v/>
      </c>
      <c r="L369" s="19" t="str">
        <f aca="false">IF(OR(K369="",K369=0),"",I369/K369)</f>
        <v/>
      </c>
      <c r="M369" s="20" t="n">
        <f aca="false">SUMIFS(Pedidos!$D$2:$D$7000,Pedidos!$B$2:$B$7000,A369,Pedidos!$C$2:$C$7000,"&gt;="&amp;(Parámetros!$B$4-365),Pedidos!$C$2:$C$7000,"&lt;"&amp;Parámetros!$B$4)</f>
        <v>0</v>
      </c>
      <c r="N369" s="7" t="str">
        <f aca="false">IF(H369=0,"Sin compras",IF(H369=1,"Una sola compra",IF(I369&gt;Parámetros!$B$5,"Perdido","Activo")))</f>
        <v>Una sola compra</v>
      </c>
      <c r="O369" s="21" t="str">
        <f aca="false">IF(N369&lt;&gt;"Activo","",1/(1+EXP(-(Parámetros!$B$10+Parámetros!$B$11*I369+Parámetros!$B$12*J369))))</f>
        <v/>
      </c>
      <c r="P369" s="7" t="str">
        <f aca="false">IF(O369="","",IF(O369&gt;=Parámetros!$B$7,"Alto",IF(O369&gt;=Parámetros!$B$8,"Medio","Bajo")))</f>
        <v/>
      </c>
      <c r="Q369" s="7" t="str">
        <f aca="false">IF(AND(N369="Activo",L369&lt;&gt;""),IF(L369&gt;Parámetros!$B$6,"Se está retrasando",""),"")</f>
        <v/>
      </c>
    </row>
    <row r="370" customFormat="false" ht="15" hidden="false" customHeight="false" outlineLevel="0" collapsed="false">
      <c r="A370" s="13" t="s">
        <v>2459</v>
      </c>
      <c r="B370" s="13" t="s">
        <v>8992</v>
      </c>
      <c r="C370" s="13" t="s">
        <v>8986</v>
      </c>
      <c r="D370" s="13" t="s">
        <v>8999</v>
      </c>
      <c r="E370" s="13" t="s">
        <v>8984</v>
      </c>
      <c r="F370" s="16" t="n">
        <f aca="false">_xlfn.MINIFS(Pedidos!$C$2:$C$7000,Pedidos!$B$2:$B$7000,A370,Pedidos!$C$2:$C$7000,"&lt;"&amp;Parámetros!$B$4)</f>
        <v>45790</v>
      </c>
      <c r="G370" s="16" t="n">
        <f aca="false">_xlfn.MAXIFS(Pedidos!$C$2:$C$7000,Pedidos!$B$2:$B$7000,A370,Pedidos!$C$2:$C$7000,"&lt;"&amp;Parámetros!$B$4)</f>
        <v>46286</v>
      </c>
      <c r="H370" s="17" t="n">
        <f aca="false">COUNTIFS(Pedidos!$B$2:$B$7000,A370,Pedidos!$C$2:$C$7000,"&lt;"&amp;Parámetros!$B$4)</f>
        <v>17</v>
      </c>
      <c r="I370" s="7" t="n">
        <f aca="false">IF(H370=0,"",Parámetros!$B$4-G370)</f>
        <v>10</v>
      </c>
      <c r="J370" s="17" t="n">
        <f aca="false">COUNTIFS(Pedidos!$B$2:$B$7000,A370,Pedidos!$C$2:$C$7000,"&gt;="&amp;(Parámetros!$B$4-180),Pedidos!$C$2:$C$7000,"&lt;"&amp;Parámetros!$B$4)</f>
        <v>7</v>
      </c>
      <c r="K370" s="18" t="n">
        <f aca="false">IF(H370&lt;2,"",(G370-F370)/(H370-1))</f>
        <v>31</v>
      </c>
      <c r="L370" s="19" t="n">
        <f aca="false">IF(OR(K370="",K370=0),"",I370/K370)</f>
        <v>0.32258064516129</v>
      </c>
      <c r="M370" s="20" t="n">
        <f aca="false">SUMIFS(Pedidos!$D$2:$D$7000,Pedidos!$B$2:$B$7000,A370,Pedidos!$C$2:$C$7000,"&gt;="&amp;(Parámetros!$B$4-365),Pedidos!$C$2:$C$7000,"&lt;"&amp;Parámetros!$B$4)</f>
        <v>690.44</v>
      </c>
      <c r="N370" s="7" t="str">
        <f aca="false">IF(H370=0,"Sin compras",IF(H370=1,"Una sola compra",IF(I370&gt;Parámetros!$B$5,"Perdido","Activo")))</f>
        <v>Activo</v>
      </c>
      <c r="O370" s="21" t="n">
        <f aca="false">IF(N370&lt;&gt;"Activo","",1/(1+EXP(-(Parámetros!$B$10+Parámetros!$B$11*I370+Parámetros!$B$12*J370))))</f>
        <v>0.00436266482898018</v>
      </c>
      <c r="P370" s="7" t="str">
        <f aca="false">IF(O370="","",IF(O370&gt;=Parámetros!$B$7,"Alto",IF(O370&gt;=Parámetros!$B$8,"Medio","Bajo")))</f>
        <v>Bajo</v>
      </c>
      <c r="Q370" s="7" t="str">
        <f aca="false">IF(AND(N370="Activo",L370&lt;&gt;""),IF(L370&gt;Parámetros!$B$6,"Se está retrasando",""),"")</f>
        <v/>
      </c>
    </row>
    <row r="371" customFormat="false" ht="15" hidden="false" customHeight="false" outlineLevel="0" collapsed="false">
      <c r="A371" s="13" t="s">
        <v>8299</v>
      </c>
      <c r="B371" s="13" t="s">
        <v>9001</v>
      </c>
      <c r="C371" s="13" t="s">
        <v>8993</v>
      </c>
      <c r="D371" s="13" t="s">
        <v>9002</v>
      </c>
      <c r="E371" s="13" t="s">
        <v>8988</v>
      </c>
      <c r="F371" s="16" t="n">
        <f aca="false">_xlfn.MINIFS(Pedidos!$C$2:$C$7000,Pedidos!$B$2:$B$7000,A371,Pedidos!$C$2:$C$7000,"&lt;"&amp;Parámetros!$B$4)</f>
        <v>46241</v>
      </c>
      <c r="G371" s="16" t="n">
        <f aca="false">_xlfn.MAXIFS(Pedidos!$C$2:$C$7000,Pedidos!$B$2:$B$7000,A371,Pedidos!$C$2:$C$7000,"&lt;"&amp;Parámetros!$B$4)</f>
        <v>46241</v>
      </c>
      <c r="H371" s="17" t="n">
        <f aca="false">COUNTIFS(Pedidos!$B$2:$B$7000,A371,Pedidos!$C$2:$C$7000,"&lt;"&amp;Parámetros!$B$4)</f>
        <v>1</v>
      </c>
      <c r="I371" s="7" t="n">
        <f aca="false">IF(H371=0,"",Parámetros!$B$4-G371)</f>
        <v>55</v>
      </c>
      <c r="J371" s="17" t="n">
        <f aca="false">COUNTIFS(Pedidos!$B$2:$B$7000,A371,Pedidos!$C$2:$C$7000,"&gt;="&amp;(Parámetros!$B$4-180),Pedidos!$C$2:$C$7000,"&lt;"&amp;Parámetros!$B$4)</f>
        <v>1</v>
      </c>
      <c r="K371" s="18" t="str">
        <f aca="false">IF(H371&lt;2,"",(G371-F371)/(H371-1))</f>
        <v/>
      </c>
      <c r="L371" s="19" t="str">
        <f aca="false">IF(OR(K371="",K371=0),"",I371/K371)</f>
        <v/>
      </c>
      <c r="M371" s="20" t="n">
        <f aca="false">SUMIFS(Pedidos!$D$2:$D$7000,Pedidos!$B$2:$B$7000,A371,Pedidos!$C$2:$C$7000,"&gt;="&amp;(Parámetros!$B$4-365),Pedidos!$C$2:$C$7000,"&lt;"&amp;Parámetros!$B$4)</f>
        <v>21.14</v>
      </c>
      <c r="N371" s="7" t="str">
        <f aca="false">IF(H371=0,"Sin compras",IF(H371=1,"Una sola compra",IF(I371&gt;Parámetros!$B$5,"Perdido","Activo")))</f>
        <v>Una sola compra</v>
      </c>
      <c r="O371" s="21" t="str">
        <f aca="false">IF(N371&lt;&gt;"Activo","",1/(1+EXP(-(Parámetros!$B$10+Parámetros!$B$11*I371+Parámetros!$B$12*J371))))</f>
        <v/>
      </c>
      <c r="P371" s="7" t="str">
        <f aca="false">IF(O371="","",IF(O371&gt;=Parámetros!$B$7,"Alto",IF(O371&gt;=Parámetros!$B$8,"Medio","Bajo")))</f>
        <v/>
      </c>
      <c r="Q371" s="7" t="str">
        <f aca="false">IF(AND(N371="Activo",L371&lt;&gt;""),IF(L371&gt;Parámetros!$B$6,"Se está retrasando",""),"")</f>
        <v/>
      </c>
    </row>
    <row r="372" customFormat="false" ht="15" hidden="false" customHeight="false" outlineLevel="0" collapsed="false">
      <c r="A372" s="13" t="s">
        <v>247</v>
      </c>
      <c r="B372" s="13" t="s">
        <v>9000</v>
      </c>
      <c r="C372" s="13" t="s">
        <v>8993</v>
      </c>
      <c r="D372" s="13" t="s">
        <v>8994</v>
      </c>
      <c r="E372" s="13" t="s">
        <v>8988</v>
      </c>
      <c r="F372" s="16" t="n">
        <f aca="false">_xlfn.MINIFS(Pedidos!$C$2:$C$7000,Pedidos!$B$2:$B$7000,A372,Pedidos!$C$2:$C$7000,"&lt;"&amp;Parámetros!$B$4)</f>
        <v>45593</v>
      </c>
      <c r="G372" s="16" t="n">
        <f aca="false">_xlfn.MAXIFS(Pedidos!$C$2:$C$7000,Pedidos!$B$2:$B$7000,A372,Pedidos!$C$2:$C$7000,"&lt;"&amp;Parámetros!$B$4)</f>
        <v>45593</v>
      </c>
      <c r="H372" s="17" t="n">
        <f aca="false">COUNTIFS(Pedidos!$B$2:$B$7000,A372,Pedidos!$C$2:$C$7000,"&lt;"&amp;Parámetros!$B$4)</f>
        <v>1</v>
      </c>
      <c r="I372" s="7" t="n">
        <f aca="false">IF(H372=0,"",Parámetros!$B$4-G372)</f>
        <v>703</v>
      </c>
      <c r="J372" s="17" t="n">
        <f aca="false">COUNTIFS(Pedidos!$B$2:$B$7000,A372,Pedidos!$C$2:$C$7000,"&gt;="&amp;(Parámetros!$B$4-180),Pedidos!$C$2:$C$7000,"&lt;"&amp;Parámetros!$B$4)</f>
        <v>0</v>
      </c>
      <c r="K372" s="18" t="str">
        <f aca="false">IF(H372&lt;2,"",(G372-F372)/(H372-1))</f>
        <v/>
      </c>
      <c r="L372" s="19" t="str">
        <f aca="false">IF(OR(K372="",K372=0),"",I372/K372)</f>
        <v/>
      </c>
      <c r="M372" s="20" t="n">
        <f aca="false">SUMIFS(Pedidos!$D$2:$D$7000,Pedidos!$B$2:$B$7000,A372,Pedidos!$C$2:$C$7000,"&gt;="&amp;(Parámetros!$B$4-365),Pedidos!$C$2:$C$7000,"&lt;"&amp;Parámetros!$B$4)</f>
        <v>0</v>
      </c>
      <c r="N372" s="7" t="str">
        <f aca="false">IF(H372=0,"Sin compras",IF(H372=1,"Una sola compra",IF(I372&gt;Parámetros!$B$5,"Perdido","Activo")))</f>
        <v>Una sola compra</v>
      </c>
      <c r="O372" s="21" t="str">
        <f aca="false">IF(N372&lt;&gt;"Activo","",1/(1+EXP(-(Parámetros!$B$10+Parámetros!$B$11*I372+Parámetros!$B$12*J372))))</f>
        <v/>
      </c>
      <c r="P372" s="7" t="str">
        <f aca="false">IF(O372="","",IF(O372&gt;=Parámetros!$B$7,"Alto",IF(O372&gt;=Parámetros!$B$8,"Medio","Bajo")))</f>
        <v/>
      </c>
      <c r="Q372" s="7" t="str">
        <f aca="false">IF(AND(N372="Activo",L372&lt;&gt;""),IF(L372&gt;Parámetros!$B$6,"Se está retrasando",""),"")</f>
        <v/>
      </c>
    </row>
    <row r="373" customFormat="false" ht="15" hidden="false" customHeight="false" outlineLevel="0" collapsed="false">
      <c r="A373" s="13" t="s">
        <v>5820</v>
      </c>
      <c r="B373" s="13" t="s">
        <v>8995</v>
      </c>
      <c r="C373" s="13" t="s">
        <v>8993</v>
      </c>
      <c r="D373" s="13" t="s">
        <v>8983</v>
      </c>
      <c r="E373" s="13" t="s">
        <v>8984</v>
      </c>
      <c r="F373" s="16" t="n">
        <f aca="false">_xlfn.MINIFS(Pedidos!$C$2:$C$7000,Pedidos!$B$2:$B$7000,A373,Pedidos!$C$2:$C$7000,"&lt;"&amp;Parámetros!$B$4)</f>
        <v>46042</v>
      </c>
      <c r="G373" s="16" t="n">
        <f aca="false">_xlfn.MAXIFS(Pedidos!$C$2:$C$7000,Pedidos!$B$2:$B$7000,A373,Pedidos!$C$2:$C$7000,"&lt;"&amp;Parámetros!$B$4)</f>
        <v>46042</v>
      </c>
      <c r="H373" s="17" t="n">
        <f aca="false">COUNTIFS(Pedidos!$B$2:$B$7000,A373,Pedidos!$C$2:$C$7000,"&lt;"&amp;Parámetros!$B$4)</f>
        <v>1</v>
      </c>
      <c r="I373" s="7" t="n">
        <f aca="false">IF(H373=0,"",Parámetros!$B$4-G373)</f>
        <v>254</v>
      </c>
      <c r="J373" s="17" t="n">
        <f aca="false">COUNTIFS(Pedidos!$B$2:$B$7000,A373,Pedidos!$C$2:$C$7000,"&gt;="&amp;(Parámetros!$B$4-180),Pedidos!$C$2:$C$7000,"&lt;"&amp;Parámetros!$B$4)</f>
        <v>0</v>
      </c>
      <c r="K373" s="18" t="str">
        <f aca="false">IF(H373&lt;2,"",(G373-F373)/(H373-1))</f>
        <v/>
      </c>
      <c r="L373" s="19" t="str">
        <f aca="false">IF(OR(K373="",K373=0),"",I373/K373)</f>
        <v/>
      </c>
      <c r="M373" s="20" t="n">
        <f aca="false">SUMIFS(Pedidos!$D$2:$D$7000,Pedidos!$B$2:$B$7000,A373,Pedidos!$C$2:$C$7000,"&gt;="&amp;(Parámetros!$B$4-365),Pedidos!$C$2:$C$7000,"&lt;"&amp;Parámetros!$B$4)</f>
        <v>35.13</v>
      </c>
      <c r="N373" s="7" t="str">
        <f aca="false">IF(H373=0,"Sin compras",IF(H373=1,"Una sola compra",IF(I373&gt;Parámetros!$B$5,"Perdido","Activo")))</f>
        <v>Una sola compra</v>
      </c>
      <c r="O373" s="21" t="str">
        <f aca="false">IF(N373&lt;&gt;"Activo","",1/(1+EXP(-(Parámetros!$B$10+Parámetros!$B$11*I373+Parámetros!$B$12*J373))))</f>
        <v/>
      </c>
      <c r="P373" s="7" t="str">
        <f aca="false">IF(O373="","",IF(O373&gt;=Parámetros!$B$7,"Alto",IF(O373&gt;=Parámetros!$B$8,"Medio","Bajo")))</f>
        <v/>
      </c>
      <c r="Q373" s="7" t="str">
        <f aca="false">IF(AND(N373="Activo",L373&lt;&gt;""),IF(L373&gt;Parámetros!$B$6,"Se está retrasando",""),"")</f>
        <v/>
      </c>
    </row>
    <row r="374" customFormat="false" ht="15" hidden="false" customHeight="false" outlineLevel="0" collapsed="false">
      <c r="A374" s="13" t="s">
        <v>2983</v>
      </c>
      <c r="B374" s="13" t="s">
        <v>9003</v>
      </c>
      <c r="C374" s="13" t="s">
        <v>8986</v>
      </c>
      <c r="D374" s="13" t="s">
        <v>8999</v>
      </c>
      <c r="E374" s="13" t="s">
        <v>8988</v>
      </c>
      <c r="F374" s="16" t="n">
        <f aca="false">_xlfn.MINIFS(Pedidos!$C$2:$C$7000,Pedidos!$B$2:$B$7000,A374,Pedidos!$C$2:$C$7000,"&lt;"&amp;Parámetros!$B$4)</f>
        <v>45830</v>
      </c>
      <c r="G374" s="16" t="n">
        <f aca="false">_xlfn.MAXIFS(Pedidos!$C$2:$C$7000,Pedidos!$B$2:$B$7000,A374,Pedidos!$C$2:$C$7000,"&lt;"&amp;Parámetros!$B$4)</f>
        <v>46266</v>
      </c>
      <c r="H374" s="17" t="n">
        <f aca="false">COUNTIFS(Pedidos!$B$2:$B$7000,A374,Pedidos!$C$2:$C$7000,"&lt;"&amp;Parámetros!$B$4)</f>
        <v>6</v>
      </c>
      <c r="I374" s="7" t="n">
        <f aca="false">IF(H374=0,"",Parámetros!$B$4-G374)</f>
        <v>30</v>
      </c>
      <c r="J374" s="17" t="n">
        <f aca="false">COUNTIFS(Pedidos!$B$2:$B$7000,A374,Pedidos!$C$2:$C$7000,"&gt;="&amp;(Parámetros!$B$4-180),Pedidos!$C$2:$C$7000,"&lt;"&amp;Parámetros!$B$4)</f>
        <v>2</v>
      </c>
      <c r="K374" s="18" t="n">
        <f aca="false">IF(H374&lt;2,"",(G374-F374)/(H374-1))</f>
        <v>87.2</v>
      </c>
      <c r="L374" s="19" t="n">
        <f aca="false">IF(OR(K374="",K374=0),"",I374/K374)</f>
        <v>0.344036697247706</v>
      </c>
      <c r="M374" s="20" t="n">
        <f aca="false">SUMIFS(Pedidos!$D$2:$D$7000,Pedidos!$B$2:$B$7000,A374,Pedidos!$C$2:$C$7000,"&gt;="&amp;(Parámetros!$B$4-365),Pedidos!$C$2:$C$7000,"&lt;"&amp;Parámetros!$B$4)</f>
        <v>136.22</v>
      </c>
      <c r="N374" s="7" t="str">
        <f aca="false">IF(H374=0,"Sin compras",IF(H374=1,"Una sola compra",IF(I374&gt;Parámetros!$B$5,"Perdido","Activo")))</f>
        <v>Activo</v>
      </c>
      <c r="O374" s="21" t="n">
        <f aca="false">IF(N374&lt;&gt;"Activo","",1/(1+EXP(-(Parámetros!$B$10+Parámetros!$B$11*I374+Parámetros!$B$12*J374))))</f>
        <v>0.341458813075648</v>
      </c>
      <c r="P374" s="7" t="str">
        <f aca="false">IF(O374="","",IF(O374&gt;=Parámetros!$B$7,"Alto",IF(O374&gt;=Parámetros!$B$8,"Medio","Bajo")))</f>
        <v>Bajo</v>
      </c>
      <c r="Q374" s="7" t="str">
        <f aca="false">IF(AND(N374="Activo",L374&lt;&gt;""),IF(L374&gt;Parámetros!$B$6,"Se está retrasando",""),"")</f>
        <v/>
      </c>
    </row>
    <row r="375" customFormat="false" ht="15" hidden="false" customHeight="false" outlineLevel="0" collapsed="false">
      <c r="A375" s="13" t="s">
        <v>2647</v>
      </c>
      <c r="B375" s="13" t="s">
        <v>9010</v>
      </c>
      <c r="C375" s="13" t="s">
        <v>8986</v>
      </c>
      <c r="D375" s="13" t="s">
        <v>8994</v>
      </c>
      <c r="E375" s="13" t="s">
        <v>8988</v>
      </c>
      <c r="F375" s="16" t="n">
        <f aca="false">_xlfn.MINIFS(Pedidos!$C$2:$C$7000,Pedidos!$B$2:$B$7000,A375,Pedidos!$C$2:$C$7000,"&lt;"&amp;Parámetros!$B$4)</f>
        <v>45805</v>
      </c>
      <c r="G375" s="16" t="n">
        <f aca="false">_xlfn.MAXIFS(Pedidos!$C$2:$C$7000,Pedidos!$B$2:$B$7000,A375,Pedidos!$C$2:$C$7000,"&lt;"&amp;Parámetros!$B$4)</f>
        <v>45805</v>
      </c>
      <c r="H375" s="17" t="n">
        <f aca="false">COUNTIFS(Pedidos!$B$2:$B$7000,A375,Pedidos!$C$2:$C$7000,"&lt;"&amp;Parámetros!$B$4)</f>
        <v>1</v>
      </c>
      <c r="I375" s="7" t="n">
        <f aca="false">IF(H375=0,"",Parámetros!$B$4-G375)</f>
        <v>491</v>
      </c>
      <c r="J375" s="17" t="n">
        <f aca="false">COUNTIFS(Pedidos!$B$2:$B$7000,A375,Pedidos!$C$2:$C$7000,"&gt;="&amp;(Parámetros!$B$4-180),Pedidos!$C$2:$C$7000,"&lt;"&amp;Parámetros!$B$4)</f>
        <v>0</v>
      </c>
      <c r="K375" s="18" t="str">
        <f aca="false">IF(H375&lt;2,"",(G375-F375)/(H375-1))</f>
        <v/>
      </c>
      <c r="L375" s="19" t="str">
        <f aca="false">IF(OR(K375="",K375=0),"",I375/K375)</f>
        <v/>
      </c>
      <c r="M375" s="20" t="n">
        <f aca="false">SUMIFS(Pedidos!$D$2:$D$7000,Pedidos!$B$2:$B$7000,A375,Pedidos!$C$2:$C$7000,"&gt;="&amp;(Parámetros!$B$4-365),Pedidos!$C$2:$C$7000,"&lt;"&amp;Parámetros!$B$4)</f>
        <v>0</v>
      </c>
      <c r="N375" s="7" t="str">
        <f aca="false">IF(H375=0,"Sin compras",IF(H375=1,"Una sola compra",IF(I375&gt;Parámetros!$B$5,"Perdido","Activo")))</f>
        <v>Una sola compra</v>
      </c>
      <c r="O375" s="21" t="str">
        <f aca="false">IF(N375&lt;&gt;"Activo","",1/(1+EXP(-(Parámetros!$B$10+Parámetros!$B$11*I375+Parámetros!$B$12*J375))))</f>
        <v/>
      </c>
      <c r="P375" s="7" t="str">
        <f aca="false">IF(O375="","",IF(O375&gt;=Parámetros!$B$7,"Alto",IF(O375&gt;=Parámetros!$B$8,"Medio","Bajo")))</f>
        <v/>
      </c>
      <c r="Q375" s="7" t="str">
        <f aca="false">IF(AND(N375="Activo",L375&lt;&gt;""),IF(L375&gt;Parámetros!$B$6,"Se está retrasando",""),"")</f>
        <v/>
      </c>
    </row>
    <row r="376" customFormat="false" ht="15" hidden="false" customHeight="false" outlineLevel="0" collapsed="false">
      <c r="A376" s="13" t="s">
        <v>1161</v>
      </c>
      <c r="B376" s="13" t="s">
        <v>8995</v>
      </c>
      <c r="C376" s="13" t="s">
        <v>8982</v>
      </c>
      <c r="D376" s="13" t="s">
        <v>9009</v>
      </c>
      <c r="E376" s="13" t="s">
        <v>8988</v>
      </c>
      <c r="F376" s="16" t="n">
        <f aca="false">_xlfn.MINIFS(Pedidos!$C$2:$C$7000,Pedidos!$B$2:$B$7000,A376,Pedidos!$C$2:$C$7000,"&lt;"&amp;Parámetros!$B$4)</f>
        <v>45690</v>
      </c>
      <c r="G376" s="16" t="n">
        <f aca="false">_xlfn.MAXIFS(Pedidos!$C$2:$C$7000,Pedidos!$B$2:$B$7000,A376,Pedidos!$C$2:$C$7000,"&lt;"&amp;Parámetros!$B$4)</f>
        <v>45922</v>
      </c>
      <c r="H376" s="17" t="n">
        <f aca="false">COUNTIFS(Pedidos!$B$2:$B$7000,A376,Pedidos!$C$2:$C$7000,"&lt;"&amp;Parámetros!$B$4)</f>
        <v>7</v>
      </c>
      <c r="I376" s="7" t="n">
        <f aca="false">IF(H376=0,"",Parámetros!$B$4-G376)</f>
        <v>374</v>
      </c>
      <c r="J376" s="17" t="n">
        <f aca="false">COUNTIFS(Pedidos!$B$2:$B$7000,A376,Pedidos!$C$2:$C$7000,"&gt;="&amp;(Parámetros!$B$4-180),Pedidos!$C$2:$C$7000,"&lt;"&amp;Parámetros!$B$4)</f>
        <v>0</v>
      </c>
      <c r="K376" s="18" t="n">
        <f aca="false">IF(H376&lt;2,"",(G376-F376)/(H376-1))</f>
        <v>38.6666666666667</v>
      </c>
      <c r="L376" s="19" t="n">
        <f aca="false">IF(OR(K376="",K376=0),"",I376/K376)</f>
        <v>9.67241379310345</v>
      </c>
      <c r="M376" s="20" t="n">
        <f aca="false">SUMIFS(Pedidos!$D$2:$D$7000,Pedidos!$B$2:$B$7000,A376,Pedidos!$C$2:$C$7000,"&gt;="&amp;(Parámetros!$B$4-365),Pedidos!$C$2:$C$7000,"&lt;"&amp;Parámetros!$B$4)</f>
        <v>0</v>
      </c>
      <c r="N376" s="7" t="str">
        <f aca="false">IF(H376=0,"Sin compras",IF(H376=1,"Una sola compra",IF(I376&gt;Parámetros!$B$5,"Perdido","Activo")))</f>
        <v>Perdido</v>
      </c>
      <c r="O376" s="21" t="str">
        <f aca="false">IF(N376&lt;&gt;"Activo","",1/(1+EXP(-(Parámetros!$B$10+Parámetros!$B$11*I376+Parámetros!$B$12*J376))))</f>
        <v/>
      </c>
      <c r="P376" s="7" t="str">
        <f aca="false">IF(O376="","",IF(O376&gt;=Parámetros!$B$7,"Alto",IF(O376&gt;=Parámetros!$B$8,"Medio","Bajo")))</f>
        <v/>
      </c>
      <c r="Q376" s="7" t="str">
        <f aca="false">IF(AND(N376="Activo",L376&lt;&gt;""),IF(L376&gt;Parámetros!$B$6,"Se está retrasando",""),"")</f>
        <v/>
      </c>
    </row>
    <row r="377" customFormat="false" ht="15" hidden="false" customHeight="false" outlineLevel="0" collapsed="false">
      <c r="A377" s="13" t="s">
        <v>4795</v>
      </c>
      <c r="B377" s="13" t="s">
        <v>9007</v>
      </c>
      <c r="C377" s="13" t="s">
        <v>8986</v>
      </c>
      <c r="D377" s="13" t="s">
        <v>8983</v>
      </c>
      <c r="E377" s="13" t="s">
        <v>8988</v>
      </c>
      <c r="F377" s="16" t="n">
        <f aca="false">_xlfn.MINIFS(Pedidos!$C$2:$C$7000,Pedidos!$B$2:$B$7000,A377,Pedidos!$C$2:$C$7000,"&lt;"&amp;Parámetros!$B$4)</f>
        <v>45965</v>
      </c>
      <c r="G377" s="16" t="n">
        <f aca="false">_xlfn.MAXIFS(Pedidos!$C$2:$C$7000,Pedidos!$B$2:$B$7000,A377,Pedidos!$C$2:$C$7000,"&lt;"&amp;Parámetros!$B$4)</f>
        <v>45965</v>
      </c>
      <c r="H377" s="17" t="n">
        <f aca="false">COUNTIFS(Pedidos!$B$2:$B$7000,A377,Pedidos!$C$2:$C$7000,"&lt;"&amp;Parámetros!$B$4)</f>
        <v>1</v>
      </c>
      <c r="I377" s="7" t="n">
        <f aca="false">IF(H377=0,"",Parámetros!$B$4-G377)</f>
        <v>331</v>
      </c>
      <c r="J377" s="17" t="n">
        <f aca="false">COUNTIFS(Pedidos!$B$2:$B$7000,A377,Pedidos!$C$2:$C$7000,"&gt;="&amp;(Parámetros!$B$4-180),Pedidos!$C$2:$C$7000,"&lt;"&amp;Parámetros!$B$4)</f>
        <v>0</v>
      </c>
      <c r="K377" s="18" t="str">
        <f aca="false">IF(H377&lt;2,"",(G377-F377)/(H377-1))</f>
        <v/>
      </c>
      <c r="L377" s="19" t="str">
        <f aca="false">IF(OR(K377="",K377=0),"",I377/K377)</f>
        <v/>
      </c>
      <c r="M377" s="20" t="n">
        <f aca="false">SUMIFS(Pedidos!$D$2:$D$7000,Pedidos!$B$2:$B$7000,A377,Pedidos!$C$2:$C$7000,"&gt;="&amp;(Parámetros!$B$4-365),Pedidos!$C$2:$C$7000,"&lt;"&amp;Parámetros!$B$4)</f>
        <v>32.04</v>
      </c>
      <c r="N377" s="7" t="str">
        <f aca="false">IF(H377=0,"Sin compras",IF(H377=1,"Una sola compra",IF(I377&gt;Parámetros!$B$5,"Perdido","Activo")))</f>
        <v>Una sola compra</v>
      </c>
      <c r="O377" s="21" t="str">
        <f aca="false">IF(N377&lt;&gt;"Activo","",1/(1+EXP(-(Parámetros!$B$10+Parámetros!$B$11*I377+Parámetros!$B$12*J377))))</f>
        <v/>
      </c>
      <c r="P377" s="7" t="str">
        <f aca="false">IF(O377="","",IF(O377&gt;=Parámetros!$B$7,"Alto",IF(O377&gt;=Parámetros!$B$8,"Medio","Bajo")))</f>
        <v/>
      </c>
      <c r="Q377" s="7" t="str">
        <f aca="false">IF(AND(N377="Activo",L377&lt;&gt;""),IF(L377&gt;Parámetros!$B$6,"Se está retrasando",""),"")</f>
        <v/>
      </c>
    </row>
    <row r="378" customFormat="false" ht="15" hidden="false" customHeight="false" outlineLevel="0" collapsed="false">
      <c r="A378" s="13" t="s">
        <v>484</v>
      </c>
      <c r="B378" s="13" t="s">
        <v>8995</v>
      </c>
      <c r="C378" s="13" t="s">
        <v>8982</v>
      </c>
      <c r="D378" s="13" t="s">
        <v>9006</v>
      </c>
      <c r="E378" s="13" t="s">
        <v>8988</v>
      </c>
      <c r="F378" s="16" t="n">
        <f aca="false">_xlfn.MINIFS(Pedidos!$C$2:$C$7000,Pedidos!$B$2:$B$7000,A378,Pedidos!$C$2:$C$7000,"&lt;"&amp;Parámetros!$B$4)</f>
        <v>45624</v>
      </c>
      <c r="G378" s="16" t="n">
        <f aca="false">_xlfn.MAXIFS(Pedidos!$C$2:$C$7000,Pedidos!$B$2:$B$7000,A378,Pedidos!$C$2:$C$7000,"&lt;"&amp;Parámetros!$B$4)</f>
        <v>45872</v>
      </c>
      <c r="H378" s="17" t="n">
        <f aca="false">COUNTIFS(Pedidos!$B$2:$B$7000,A378,Pedidos!$C$2:$C$7000,"&lt;"&amp;Parámetros!$B$4)</f>
        <v>4</v>
      </c>
      <c r="I378" s="7" t="n">
        <f aca="false">IF(H378=0,"",Parámetros!$B$4-G378)</f>
        <v>424</v>
      </c>
      <c r="J378" s="17" t="n">
        <f aca="false">COUNTIFS(Pedidos!$B$2:$B$7000,A378,Pedidos!$C$2:$C$7000,"&gt;="&amp;(Parámetros!$B$4-180),Pedidos!$C$2:$C$7000,"&lt;"&amp;Parámetros!$B$4)</f>
        <v>0</v>
      </c>
      <c r="K378" s="18" t="n">
        <f aca="false">IF(H378&lt;2,"",(G378-F378)/(H378-1))</f>
        <v>82.6666666666667</v>
      </c>
      <c r="L378" s="19" t="n">
        <f aca="false">IF(OR(K378="",K378=0),"",I378/K378)</f>
        <v>5.12903225806452</v>
      </c>
      <c r="M378" s="20" t="n">
        <f aca="false">SUMIFS(Pedidos!$D$2:$D$7000,Pedidos!$B$2:$B$7000,A378,Pedidos!$C$2:$C$7000,"&gt;="&amp;(Parámetros!$B$4-365),Pedidos!$C$2:$C$7000,"&lt;"&amp;Parámetros!$B$4)</f>
        <v>0</v>
      </c>
      <c r="N378" s="7" t="str">
        <f aca="false">IF(H378=0,"Sin compras",IF(H378=1,"Una sola compra",IF(I378&gt;Parámetros!$B$5,"Perdido","Activo")))</f>
        <v>Perdido</v>
      </c>
      <c r="O378" s="21" t="str">
        <f aca="false">IF(N378&lt;&gt;"Activo","",1/(1+EXP(-(Parámetros!$B$10+Parámetros!$B$11*I378+Parámetros!$B$12*J378))))</f>
        <v/>
      </c>
      <c r="P378" s="7" t="str">
        <f aca="false">IF(O378="","",IF(O378&gt;=Parámetros!$B$7,"Alto",IF(O378&gt;=Parámetros!$B$8,"Medio","Bajo")))</f>
        <v/>
      </c>
      <c r="Q378" s="7" t="str">
        <f aca="false">IF(AND(N378="Activo",L378&lt;&gt;""),IF(L378&gt;Parámetros!$B$6,"Se está retrasando",""),"")</f>
        <v/>
      </c>
    </row>
    <row r="379" customFormat="false" ht="15" hidden="false" customHeight="false" outlineLevel="0" collapsed="false">
      <c r="A379" s="13" t="s">
        <v>6700</v>
      </c>
      <c r="B379" s="13" t="s">
        <v>9007</v>
      </c>
      <c r="C379" s="13" t="s">
        <v>8982</v>
      </c>
      <c r="D379" s="13" t="s">
        <v>8991</v>
      </c>
      <c r="E379" s="13" t="s">
        <v>8988</v>
      </c>
      <c r="F379" s="16" t="n">
        <f aca="false">_xlfn.MINIFS(Pedidos!$C$2:$C$7000,Pedidos!$B$2:$B$7000,A379,Pedidos!$C$2:$C$7000,"&lt;"&amp;Parámetros!$B$4)</f>
        <v>46109</v>
      </c>
      <c r="G379" s="16" t="n">
        <f aca="false">_xlfn.MAXIFS(Pedidos!$C$2:$C$7000,Pedidos!$B$2:$B$7000,A379,Pedidos!$C$2:$C$7000,"&lt;"&amp;Parámetros!$B$4)</f>
        <v>46109</v>
      </c>
      <c r="H379" s="17" t="n">
        <f aca="false">COUNTIFS(Pedidos!$B$2:$B$7000,A379,Pedidos!$C$2:$C$7000,"&lt;"&amp;Parámetros!$B$4)</f>
        <v>1</v>
      </c>
      <c r="I379" s="7" t="n">
        <f aca="false">IF(H379=0,"",Parámetros!$B$4-G379)</f>
        <v>187</v>
      </c>
      <c r="J379" s="17" t="n">
        <f aca="false">COUNTIFS(Pedidos!$B$2:$B$7000,A379,Pedidos!$C$2:$C$7000,"&gt;="&amp;(Parámetros!$B$4-180),Pedidos!$C$2:$C$7000,"&lt;"&amp;Parámetros!$B$4)</f>
        <v>0</v>
      </c>
      <c r="K379" s="18" t="str">
        <f aca="false">IF(H379&lt;2,"",(G379-F379)/(H379-1))</f>
        <v/>
      </c>
      <c r="L379" s="19" t="str">
        <f aca="false">IF(OR(K379="",K379=0),"",I379/K379)</f>
        <v/>
      </c>
      <c r="M379" s="20" t="n">
        <f aca="false">SUMIFS(Pedidos!$D$2:$D$7000,Pedidos!$B$2:$B$7000,A379,Pedidos!$C$2:$C$7000,"&gt;="&amp;(Parámetros!$B$4-365),Pedidos!$C$2:$C$7000,"&lt;"&amp;Parámetros!$B$4)</f>
        <v>24.94</v>
      </c>
      <c r="N379" s="7" t="str">
        <f aca="false">IF(H379=0,"Sin compras",IF(H379=1,"Una sola compra",IF(I379&gt;Parámetros!$B$5,"Perdido","Activo")))</f>
        <v>Una sola compra</v>
      </c>
      <c r="O379" s="21" t="str">
        <f aca="false">IF(N379&lt;&gt;"Activo","",1/(1+EXP(-(Parámetros!$B$10+Parámetros!$B$11*I379+Parámetros!$B$12*J379))))</f>
        <v/>
      </c>
      <c r="P379" s="7" t="str">
        <f aca="false">IF(O379="","",IF(O379&gt;=Parámetros!$B$7,"Alto",IF(O379&gt;=Parámetros!$B$8,"Medio","Bajo")))</f>
        <v/>
      </c>
      <c r="Q379" s="7" t="str">
        <f aca="false">IF(AND(N379="Activo",L379&lt;&gt;""),IF(L379&gt;Parámetros!$B$6,"Se está retrasando",""),"")</f>
        <v/>
      </c>
    </row>
    <row r="380" customFormat="false" ht="15" hidden="false" customHeight="false" outlineLevel="0" collapsed="false">
      <c r="A380" s="13" t="s">
        <v>1228</v>
      </c>
      <c r="B380" s="13" t="s">
        <v>8996</v>
      </c>
      <c r="C380" s="13" t="s">
        <v>8982</v>
      </c>
      <c r="D380" s="13" t="s">
        <v>8994</v>
      </c>
      <c r="E380" s="13" t="s">
        <v>8984</v>
      </c>
      <c r="F380" s="16" t="n">
        <f aca="false">_xlfn.MINIFS(Pedidos!$C$2:$C$7000,Pedidos!$B$2:$B$7000,A380,Pedidos!$C$2:$C$7000,"&lt;"&amp;Parámetros!$B$4)</f>
        <v>45695</v>
      </c>
      <c r="G380" s="16" t="n">
        <f aca="false">_xlfn.MAXIFS(Pedidos!$C$2:$C$7000,Pedidos!$B$2:$B$7000,A380,Pedidos!$C$2:$C$7000,"&lt;"&amp;Parámetros!$B$4)</f>
        <v>45695</v>
      </c>
      <c r="H380" s="17" t="n">
        <f aca="false">COUNTIFS(Pedidos!$B$2:$B$7000,A380,Pedidos!$C$2:$C$7000,"&lt;"&amp;Parámetros!$B$4)</f>
        <v>1</v>
      </c>
      <c r="I380" s="7" t="n">
        <f aca="false">IF(H380=0,"",Parámetros!$B$4-G380)</f>
        <v>601</v>
      </c>
      <c r="J380" s="17" t="n">
        <f aca="false">COUNTIFS(Pedidos!$B$2:$B$7000,A380,Pedidos!$C$2:$C$7000,"&gt;="&amp;(Parámetros!$B$4-180),Pedidos!$C$2:$C$7000,"&lt;"&amp;Parámetros!$B$4)</f>
        <v>0</v>
      </c>
      <c r="K380" s="18" t="str">
        <f aca="false">IF(H380&lt;2,"",(G380-F380)/(H380-1))</f>
        <v/>
      </c>
      <c r="L380" s="19" t="str">
        <f aca="false">IF(OR(K380="",K380=0),"",I380/K380)</f>
        <v/>
      </c>
      <c r="M380" s="20" t="n">
        <f aca="false">SUMIFS(Pedidos!$D$2:$D$7000,Pedidos!$B$2:$B$7000,A380,Pedidos!$C$2:$C$7000,"&gt;="&amp;(Parámetros!$B$4-365),Pedidos!$C$2:$C$7000,"&lt;"&amp;Parámetros!$B$4)</f>
        <v>0</v>
      </c>
      <c r="N380" s="7" t="str">
        <f aca="false">IF(H380=0,"Sin compras",IF(H380=1,"Una sola compra",IF(I380&gt;Parámetros!$B$5,"Perdido","Activo")))</f>
        <v>Una sola compra</v>
      </c>
      <c r="O380" s="21" t="str">
        <f aca="false">IF(N380&lt;&gt;"Activo","",1/(1+EXP(-(Parámetros!$B$10+Parámetros!$B$11*I380+Parámetros!$B$12*J380))))</f>
        <v/>
      </c>
      <c r="P380" s="7" t="str">
        <f aca="false">IF(O380="","",IF(O380&gt;=Parámetros!$B$7,"Alto",IF(O380&gt;=Parámetros!$B$8,"Medio","Bajo")))</f>
        <v/>
      </c>
      <c r="Q380" s="7" t="str">
        <f aca="false">IF(AND(N380="Activo",L380&lt;&gt;""),IF(L380&gt;Parámetros!$B$6,"Se está retrasando",""),"")</f>
        <v/>
      </c>
    </row>
    <row r="381" customFormat="false" ht="15" hidden="false" customHeight="false" outlineLevel="0" collapsed="false">
      <c r="A381" s="13" t="s">
        <v>4185</v>
      </c>
      <c r="B381" s="13" t="s">
        <v>8989</v>
      </c>
      <c r="C381" s="13" t="s">
        <v>8986</v>
      </c>
      <c r="D381" s="13" t="s">
        <v>8987</v>
      </c>
      <c r="E381" s="13" t="s">
        <v>8988</v>
      </c>
      <c r="F381" s="16" t="n">
        <f aca="false">_xlfn.MINIFS(Pedidos!$C$2:$C$7000,Pedidos!$B$2:$B$7000,A381,Pedidos!$C$2:$C$7000,"&lt;"&amp;Parámetros!$B$4)</f>
        <v>45919</v>
      </c>
      <c r="G381" s="16" t="n">
        <f aca="false">_xlfn.MAXIFS(Pedidos!$C$2:$C$7000,Pedidos!$B$2:$B$7000,A381,Pedidos!$C$2:$C$7000,"&lt;"&amp;Parámetros!$B$4)</f>
        <v>46116</v>
      </c>
      <c r="H381" s="17" t="n">
        <f aca="false">COUNTIFS(Pedidos!$B$2:$B$7000,A381,Pedidos!$C$2:$C$7000,"&lt;"&amp;Parámetros!$B$4)</f>
        <v>2</v>
      </c>
      <c r="I381" s="7" t="n">
        <f aca="false">IF(H381=0,"",Parámetros!$B$4-G381)</f>
        <v>180</v>
      </c>
      <c r="J381" s="17" t="n">
        <f aca="false">COUNTIFS(Pedidos!$B$2:$B$7000,A381,Pedidos!$C$2:$C$7000,"&gt;="&amp;(Parámetros!$B$4-180),Pedidos!$C$2:$C$7000,"&lt;"&amp;Parámetros!$B$4)</f>
        <v>1</v>
      </c>
      <c r="K381" s="18" t="n">
        <f aca="false">IF(H381&lt;2,"",(G381-F381)/(H381-1))</f>
        <v>197</v>
      </c>
      <c r="L381" s="19" t="n">
        <f aca="false">IF(OR(K381="",K381=0),"",I381/K381)</f>
        <v>0.913705583756345</v>
      </c>
      <c r="M381" s="20" t="n">
        <f aca="false">SUMIFS(Pedidos!$D$2:$D$7000,Pedidos!$B$2:$B$7000,A381,Pedidos!$C$2:$C$7000,"&gt;="&amp;(Parámetros!$B$4-365),Pedidos!$C$2:$C$7000,"&lt;"&amp;Parámetros!$B$4)</f>
        <v>23.17</v>
      </c>
      <c r="N381" s="7" t="str">
        <f aca="false">IF(H381=0,"Sin compras",IF(H381=1,"Una sola compra",IF(I381&gt;Parámetros!$B$5,"Perdido","Activo")))</f>
        <v>Activo</v>
      </c>
      <c r="O381" s="21" t="n">
        <f aca="false">IF(N381&lt;&gt;"Activo","",1/(1+EXP(-(Parámetros!$B$10+Parámetros!$B$11*I381+Parámetros!$B$12*J381))))</f>
        <v>0.941579943985191</v>
      </c>
      <c r="P381" s="7" t="str">
        <f aca="false">IF(O381="","",IF(O381&gt;=Parámetros!$B$7,"Alto",IF(O381&gt;=Parámetros!$B$8,"Medio","Bajo")))</f>
        <v>Alto</v>
      </c>
      <c r="Q381" s="7" t="str">
        <f aca="false">IF(AND(N381="Activo",L381&lt;&gt;""),IF(L381&gt;Parámetros!$B$6,"Se está retrasando",""),"")</f>
        <v/>
      </c>
    </row>
    <row r="382" customFormat="false" ht="15" hidden="false" customHeight="false" outlineLevel="0" collapsed="false">
      <c r="A382" s="13" t="s">
        <v>2792</v>
      </c>
      <c r="B382" s="13" t="s">
        <v>8989</v>
      </c>
      <c r="C382" s="13" t="s">
        <v>8993</v>
      </c>
      <c r="D382" s="13" t="s">
        <v>8994</v>
      </c>
      <c r="E382" s="13" t="s">
        <v>8988</v>
      </c>
      <c r="F382" s="16" t="n">
        <f aca="false">_xlfn.MINIFS(Pedidos!$C$2:$C$7000,Pedidos!$B$2:$B$7000,A382,Pedidos!$C$2:$C$7000,"&lt;"&amp;Parámetros!$B$4)</f>
        <v>45816</v>
      </c>
      <c r="G382" s="16" t="n">
        <f aca="false">_xlfn.MAXIFS(Pedidos!$C$2:$C$7000,Pedidos!$B$2:$B$7000,A382,Pedidos!$C$2:$C$7000,"&lt;"&amp;Parámetros!$B$4)</f>
        <v>45816</v>
      </c>
      <c r="H382" s="17" t="n">
        <f aca="false">COUNTIFS(Pedidos!$B$2:$B$7000,A382,Pedidos!$C$2:$C$7000,"&lt;"&amp;Parámetros!$B$4)</f>
        <v>1</v>
      </c>
      <c r="I382" s="7" t="n">
        <f aca="false">IF(H382=0,"",Parámetros!$B$4-G382)</f>
        <v>480</v>
      </c>
      <c r="J382" s="17" t="n">
        <f aca="false">COUNTIFS(Pedidos!$B$2:$B$7000,A382,Pedidos!$C$2:$C$7000,"&gt;="&amp;(Parámetros!$B$4-180),Pedidos!$C$2:$C$7000,"&lt;"&amp;Parámetros!$B$4)</f>
        <v>0</v>
      </c>
      <c r="K382" s="18" t="str">
        <f aca="false">IF(H382&lt;2,"",(G382-F382)/(H382-1))</f>
        <v/>
      </c>
      <c r="L382" s="19" t="str">
        <f aca="false">IF(OR(K382="",K382=0),"",I382/K382)</f>
        <v/>
      </c>
      <c r="M382" s="20" t="n">
        <f aca="false">SUMIFS(Pedidos!$D$2:$D$7000,Pedidos!$B$2:$B$7000,A382,Pedidos!$C$2:$C$7000,"&gt;="&amp;(Parámetros!$B$4-365),Pedidos!$C$2:$C$7000,"&lt;"&amp;Parámetros!$B$4)</f>
        <v>0</v>
      </c>
      <c r="N382" s="7" t="str">
        <f aca="false">IF(H382=0,"Sin compras",IF(H382=1,"Una sola compra",IF(I382&gt;Parámetros!$B$5,"Perdido","Activo")))</f>
        <v>Una sola compra</v>
      </c>
      <c r="O382" s="21" t="str">
        <f aca="false">IF(N382&lt;&gt;"Activo","",1/(1+EXP(-(Parámetros!$B$10+Parámetros!$B$11*I382+Parámetros!$B$12*J382))))</f>
        <v/>
      </c>
      <c r="P382" s="7" t="str">
        <f aca="false">IF(O382="","",IF(O382&gt;=Parámetros!$B$7,"Alto",IF(O382&gt;=Parámetros!$B$8,"Medio","Bajo")))</f>
        <v/>
      </c>
      <c r="Q382" s="7" t="str">
        <f aca="false">IF(AND(N382="Activo",L382&lt;&gt;""),IF(L382&gt;Parámetros!$B$6,"Se está retrasando",""),"")</f>
        <v/>
      </c>
    </row>
    <row r="383" customFormat="false" ht="15" hidden="false" customHeight="false" outlineLevel="0" collapsed="false">
      <c r="A383" s="13" t="s">
        <v>2005</v>
      </c>
      <c r="B383" s="13" t="s">
        <v>8992</v>
      </c>
      <c r="C383" s="13" t="s">
        <v>8993</v>
      </c>
      <c r="D383" s="13" t="s">
        <v>8994</v>
      </c>
      <c r="E383" s="13" t="s">
        <v>8984</v>
      </c>
      <c r="F383" s="16" t="n">
        <f aca="false">_xlfn.MINIFS(Pedidos!$C$2:$C$7000,Pedidos!$B$2:$B$7000,A383,Pedidos!$C$2:$C$7000,"&lt;"&amp;Parámetros!$B$4)</f>
        <v>45756</v>
      </c>
      <c r="G383" s="16" t="n">
        <f aca="false">_xlfn.MAXIFS(Pedidos!$C$2:$C$7000,Pedidos!$B$2:$B$7000,A383,Pedidos!$C$2:$C$7000,"&lt;"&amp;Parámetros!$B$4)</f>
        <v>45756</v>
      </c>
      <c r="H383" s="17" t="n">
        <f aca="false">COUNTIFS(Pedidos!$B$2:$B$7000,A383,Pedidos!$C$2:$C$7000,"&lt;"&amp;Parámetros!$B$4)</f>
        <v>1</v>
      </c>
      <c r="I383" s="7" t="n">
        <f aca="false">IF(H383=0,"",Parámetros!$B$4-G383)</f>
        <v>540</v>
      </c>
      <c r="J383" s="17" t="n">
        <f aca="false">COUNTIFS(Pedidos!$B$2:$B$7000,A383,Pedidos!$C$2:$C$7000,"&gt;="&amp;(Parámetros!$B$4-180),Pedidos!$C$2:$C$7000,"&lt;"&amp;Parámetros!$B$4)</f>
        <v>0</v>
      </c>
      <c r="K383" s="18" t="str">
        <f aca="false">IF(H383&lt;2,"",(G383-F383)/(H383-1))</f>
        <v/>
      </c>
      <c r="L383" s="19" t="str">
        <f aca="false">IF(OR(K383="",K383=0),"",I383/K383)</f>
        <v/>
      </c>
      <c r="M383" s="20" t="n">
        <f aca="false">SUMIFS(Pedidos!$D$2:$D$7000,Pedidos!$B$2:$B$7000,A383,Pedidos!$C$2:$C$7000,"&gt;="&amp;(Parámetros!$B$4-365),Pedidos!$C$2:$C$7000,"&lt;"&amp;Parámetros!$B$4)</f>
        <v>0</v>
      </c>
      <c r="N383" s="7" t="str">
        <f aca="false">IF(H383=0,"Sin compras",IF(H383=1,"Una sola compra",IF(I383&gt;Parámetros!$B$5,"Perdido","Activo")))</f>
        <v>Una sola compra</v>
      </c>
      <c r="O383" s="21" t="str">
        <f aca="false">IF(N383&lt;&gt;"Activo","",1/(1+EXP(-(Parámetros!$B$10+Parámetros!$B$11*I383+Parámetros!$B$12*J383))))</f>
        <v/>
      </c>
      <c r="P383" s="7" t="str">
        <f aca="false">IF(O383="","",IF(O383&gt;=Parámetros!$B$7,"Alto",IF(O383&gt;=Parámetros!$B$8,"Medio","Bajo")))</f>
        <v/>
      </c>
      <c r="Q383" s="7" t="str">
        <f aca="false">IF(AND(N383="Activo",L383&lt;&gt;""),IF(L383&gt;Parámetros!$B$6,"Se está retrasando",""),"")</f>
        <v/>
      </c>
    </row>
    <row r="384" customFormat="false" ht="15" hidden="false" customHeight="false" outlineLevel="0" collapsed="false">
      <c r="A384" s="13" t="s">
        <v>6841</v>
      </c>
      <c r="B384" s="13" t="s">
        <v>9011</v>
      </c>
      <c r="C384" s="13" t="s">
        <v>8982</v>
      </c>
      <c r="D384" s="13" t="s">
        <v>8991</v>
      </c>
      <c r="E384" s="13" t="s">
        <v>8988</v>
      </c>
      <c r="F384" s="16" t="n">
        <f aca="false">_xlfn.MINIFS(Pedidos!$C$2:$C$7000,Pedidos!$B$2:$B$7000,A384,Pedidos!$C$2:$C$7000,"&lt;"&amp;Parámetros!$B$4)</f>
        <v>46120</v>
      </c>
      <c r="G384" s="16" t="n">
        <f aca="false">_xlfn.MAXIFS(Pedidos!$C$2:$C$7000,Pedidos!$B$2:$B$7000,A384,Pedidos!$C$2:$C$7000,"&lt;"&amp;Parámetros!$B$4)</f>
        <v>46120</v>
      </c>
      <c r="H384" s="17" t="n">
        <f aca="false">COUNTIFS(Pedidos!$B$2:$B$7000,A384,Pedidos!$C$2:$C$7000,"&lt;"&amp;Parámetros!$B$4)</f>
        <v>1</v>
      </c>
      <c r="I384" s="7" t="n">
        <f aca="false">IF(H384=0,"",Parámetros!$B$4-G384)</f>
        <v>176</v>
      </c>
      <c r="J384" s="17" t="n">
        <f aca="false">COUNTIFS(Pedidos!$B$2:$B$7000,A384,Pedidos!$C$2:$C$7000,"&gt;="&amp;(Parámetros!$B$4-180),Pedidos!$C$2:$C$7000,"&lt;"&amp;Parámetros!$B$4)</f>
        <v>1</v>
      </c>
      <c r="K384" s="18" t="str">
        <f aca="false">IF(H384&lt;2,"",(G384-F384)/(H384-1))</f>
        <v/>
      </c>
      <c r="L384" s="19" t="str">
        <f aca="false">IF(OR(K384="",K384=0),"",I384/K384)</f>
        <v/>
      </c>
      <c r="M384" s="20" t="n">
        <f aca="false">SUMIFS(Pedidos!$D$2:$D$7000,Pedidos!$B$2:$B$7000,A384,Pedidos!$C$2:$C$7000,"&gt;="&amp;(Parámetros!$B$4-365),Pedidos!$C$2:$C$7000,"&lt;"&amp;Parámetros!$B$4)</f>
        <v>41.36</v>
      </c>
      <c r="N384" s="7" t="str">
        <f aca="false">IF(H384=0,"Sin compras",IF(H384=1,"Una sola compra",IF(I384&gt;Parámetros!$B$5,"Perdido","Activo")))</f>
        <v>Una sola compra</v>
      </c>
      <c r="O384" s="21" t="str">
        <f aca="false">IF(N384&lt;&gt;"Activo","",1/(1+EXP(-(Parámetros!$B$10+Parámetros!$B$11*I384+Parámetros!$B$12*J384))))</f>
        <v/>
      </c>
      <c r="P384" s="7" t="str">
        <f aca="false">IF(O384="","",IF(O384&gt;=Parámetros!$B$7,"Alto",IF(O384&gt;=Parámetros!$B$8,"Medio","Bajo")))</f>
        <v/>
      </c>
      <c r="Q384" s="7" t="str">
        <f aca="false">IF(AND(N384="Activo",L384&lt;&gt;""),IF(L384&gt;Parámetros!$B$6,"Se está retrasando",""),"")</f>
        <v/>
      </c>
    </row>
    <row r="385" customFormat="false" ht="15" hidden="false" customHeight="false" outlineLevel="0" collapsed="false">
      <c r="A385" s="13" t="s">
        <v>3341</v>
      </c>
      <c r="B385" s="13" t="s">
        <v>9003</v>
      </c>
      <c r="C385" s="13" t="s">
        <v>8993</v>
      </c>
      <c r="D385" s="13" t="s">
        <v>8994</v>
      </c>
      <c r="E385" s="13" t="s">
        <v>8988</v>
      </c>
      <c r="F385" s="16" t="n">
        <f aca="false">_xlfn.MINIFS(Pedidos!$C$2:$C$7000,Pedidos!$B$2:$B$7000,A385,Pedidos!$C$2:$C$7000,"&lt;"&amp;Parámetros!$B$4)</f>
        <v>45857</v>
      </c>
      <c r="G385" s="16" t="n">
        <f aca="false">_xlfn.MAXIFS(Pedidos!$C$2:$C$7000,Pedidos!$B$2:$B$7000,A385,Pedidos!$C$2:$C$7000,"&lt;"&amp;Parámetros!$B$4)</f>
        <v>45857</v>
      </c>
      <c r="H385" s="17" t="n">
        <f aca="false">COUNTIFS(Pedidos!$B$2:$B$7000,A385,Pedidos!$C$2:$C$7000,"&lt;"&amp;Parámetros!$B$4)</f>
        <v>1</v>
      </c>
      <c r="I385" s="7" t="n">
        <f aca="false">IF(H385=0,"",Parámetros!$B$4-G385)</f>
        <v>439</v>
      </c>
      <c r="J385" s="17" t="n">
        <f aca="false">COUNTIFS(Pedidos!$B$2:$B$7000,A385,Pedidos!$C$2:$C$7000,"&gt;="&amp;(Parámetros!$B$4-180),Pedidos!$C$2:$C$7000,"&lt;"&amp;Parámetros!$B$4)</f>
        <v>0</v>
      </c>
      <c r="K385" s="18" t="str">
        <f aca="false">IF(H385&lt;2,"",(G385-F385)/(H385-1))</f>
        <v/>
      </c>
      <c r="L385" s="19" t="str">
        <f aca="false">IF(OR(K385="",K385=0),"",I385/K385)</f>
        <v/>
      </c>
      <c r="M385" s="20" t="n">
        <f aca="false">SUMIFS(Pedidos!$D$2:$D$7000,Pedidos!$B$2:$B$7000,A385,Pedidos!$C$2:$C$7000,"&gt;="&amp;(Parámetros!$B$4-365),Pedidos!$C$2:$C$7000,"&lt;"&amp;Parámetros!$B$4)</f>
        <v>0</v>
      </c>
      <c r="N385" s="7" t="str">
        <f aca="false">IF(H385=0,"Sin compras",IF(H385=1,"Una sola compra",IF(I385&gt;Parámetros!$B$5,"Perdido","Activo")))</f>
        <v>Una sola compra</v>
      </c>
      <c r="O385" s="21" t="str">
        <f aca="false">IF(N385&lt;&gt;"Activo","",1/(1+EXP(-(Parámetros!$B$10+Parámetros!$B$11*I385+Parámetros!$B$12*J385))))</f>
        <v/>
      </c>
      <c r="P385" s="7" t="str">
        <f aca="false">IF(O385="","",IF(O385&gt;=Parámetros!$B$7,"Alto",IF(O385&gt;=Parámetros!$B$8,"Medio","Bajo")))</f>
        <v/>
      </c>
      <c r="Q385" s="7" t="str">
        <f aca="false">IF(AND(N385="Activo",L385&lt;&gt;""),IF(L385&gt;Parámetros!$B$6,"Se está retrasando",""),"")</f>
        <v/>
      </c>
    </row>
    <row r="386" customFormat="false" ht="15" hidden="false" customHeight="false" outlineLevel="0" collapsed="false">
      <c r="A386" s="13" t="s">
        <v>8841</v>
      </c>
      <c r="B386" s="13" t="s">
        <v>9007</v>
      </c>
      <c r="C386" s="13" t="s">
        <v>8993</v>
      </c>
      <c r="D386" s="13" t="s">
        <v>9002</v>
      </c>
      <c r="E386" s="13" t="s">
        <v>8988</v>
      </c>
      <c r="F386" s="16" t="n">
        <f aca="false">_xlfn.MINIFS(Pedidos!$C$2:$C$7000,Pedidos!$B$2:$B$7000,A386,Pedidos!$C$2:$C$7000,"&lt;"&amp;Parámetros!$B$4)</f>
        <v>46286</v>
      </c>
      <c r="G386" s="16" t="n">
        <f aca="false">_xlfn.MAXIFS(Pedidos!$C$2:$C$7000,Pedidos!$B$2:$B$7000,A386,Pedidos!$C$2:$C$7000,"&lt;"&amp;Parámetros!$B$4)</f>
        <v>46286</v>
      </c>
      <c r="H386" s="17" t="n">
        <f aca="false">COUNTIFS(Pedidos!$B$2:$B$7000,A386,Pedidos!$C$2:$C$7000,"&lt;"&amp;Parámetros!$B$4)</f>
        <v>1</v>
      </c>
      <c r="I386" s="7" t="n">
        <f aca="false">IF(H386=0,"",Parámetros!$B$4-G386)</f>
        <v>10</v>
      </c>
      <c r="J386" s="17" t="n">
        <f aca="false">COUNTIFS(Pedidos!$B$2:$B$7000,A386,Pedidos!$C$2:$C$7000,"&gt;="&amp;(Parámetros!$B$4-180),Pedidos!$C$2:$C$7000,"&lt;"&amp;Parámetros!$B$4)</f>
        <v>1</v>
      </c>
      <c r="K386" s="18" t="str">
        <f aca="false">IF(H386&lt;2,"",(G386-F386)/(H386-1))</f>
        <v/>
      </c>
      <c r="L386" s="19" t="str">
        <f aca="false">IF(OR(K386="",K386=0),"",I386/K386)</f>
        <v/>
      </c>
      <c r="M386" s="20" t="n">
        <f aca="false">SUMIFS(Pedidos!$D$2:$D$7000,Pedidos!$B$2:$B$7000,A386,Pedidos!$C$2:$C$7000,"&gt;="&amp;(Parámetros!$B$4-365),Pedidos!$C$2:$C$7000,"&lt;"&amp;Parámetros!$B$4)</f>
        <v>23.35</v>
      </c>
      <c r="N386" s="7" t="str">
        <f aca="false">IF(H386=0,"Sin compras",IF(H386=1,"Una sola compra",IF(I386&gt;Parámetros!$B$5,"Perdido","Activo")))</f>
        <v>Una sola compra</v>
      </c>
      <c r="O386" s="21" t="str">
        <f aca="false">IF(N386&lt;&gt;"Activo","",1/(1+EXP(-(Parámetros!$B$10+Parámetros!$B$11*I386+Parámetros!$B$12*J386))))</f>
        <v/>
      </c>
      <c r="P386" s="7" t="str">
        <f aca="false">IF(O386="","",IF(O386&gt;=Parámetros!$B$7,"Alto",IF(O386&gt;=Parámetros!$B$8,"Medio","Bajo")))</f>
        <v/>
      </c>
      <c r="Q386" s="7" t="str">
        <f aca="false">IF(AND(N386="Activo",L386&lt;&gt;""),IF(L386&gt;Parámetros!$B$6,"Se está retrasando",""),"")</f>
        <v/>
      </c>
    </row>
    <row r="387" customFormat="false" ht="15" hidden="false" customHeight="false" outlineLevel="0" collapsed="false">
      <c r="A387" s="13" t="s">
        <v>2964</v>
      </c>
      <c r="B387" s="13" t="s">
        <v>8981</v>
      </c>
      <c r="C387" s="13" t="s">
        <v>8982</v>
      </c>
      <c r="D387" s="13" t="s">
        <v>8994</v>
      </c>
      <c r="E387" s="13" t="s">
        <v>8988</v>
      </c>
      <c r="F387" s="16" t="n">
        <f aca="false">_xlfn.MINIFS(Pedidos!$C$2:$C$7000,Pedidos!$B$2:$B$7000,A387,Pedidos!$C$2:$C$7000,"&lt;"&amp;Parámetros!$B$4)</f>
        <v>45829</v>
      </c>
      <c r="G387" s="16" t="n">
        <f aca="false">_xlfn.MAXIFS(Pedidos!$C$2:$C$7000,Pedidos!$B$2:$B$7000,A387,Pedidos!$C$2:$C$7000,"&lt;"&amp;Parámetros!$B$4)</f>
        <v>45829</v>
      </c>
      <c r="H387" s="17" t="n">
        <f aca="false">COUNTIFS(Pedidos!$B$2:$B$7000,A387,Pedidos!$C$2:$C$7000,"&lt;"&amp;Parámetros!$B$4)</f>
        <v>1</v>
      </c>
      <c r="I387" s="7" t="n">
        <f aca="false">IF(H387=0,"",Parámetros!$B$4-G387)</f>
        <v>467</v>
      </c>
      <c r="J387" s="17" t="n">
        <f aca="false">COUNTIFS(Pedidos!$B$2:$B$7000,A387,Pedidos!$C$2:$C$7000,"&gt;="&amp;(Parámetros!$B$4-180),Pedidos!$C$2:$C$7000,"&lt;"&amp;Parámetros!$B$4)</f>
        <v>0</v>
      </c>
      <c r="K387" s="18" t="str">
        <f aca="false">IF(H387&lt;2,"",(G387-F387)/(H387-1))</f>
        <v/>
      </c>
      <c r="L387" s="19" t="str">
        <f aca="false">IF(OR(K387="",K387=0),"",I387/K387)</f>
        <v/>
      </c>
      <c r="M387" s="20" t="n">
        <f aca="false">SUMIFS(Pedidos!$D$2:$D$7000,Pedidos!$B$2:$B$7000,A387,Pedidos!$C$2:$C$7000,"&gt;="&amp;(Parámetros!$B$4-365),Pedidos!$C$2:$C$7000,"&lt;"&amp;Parámetros!$B$4)</f>
        <v>0</v>
      </c>
      <c r="N387" s="7" t="str">
        <f aca="false">IF(H387=0,"Sin compras",IF(H387=1,"Una sola compra",IF(I387&gt;Parámetros!$B$5,"Perdido","Activo")))</f>
        <v>Una sola compra</v>
      </c>
      <c r="O387" s="21" t="str">
        <f aca="false">IF(N387&lt;&gt;"Activo","",1/(1+EXP(-(Parámetros!$B$10+Parámetros!$B$11*I387+Parámetros!$B$12*J387))))</f>
        <v/>
      </c>
      <c r="P387" s="7" t="str">
        <f aca="false">IF(O387="","",IF(O387&gt;=Parámetros!$B$7,"Alto",IF(O387&gt;=Parámetros!$B$8,"Medio","Bajo")))</f>
        <v/>
      </c>
      <c r="Q387" s="7" t="str">
        <f aca="false">IF(AND(N387="Activo",L387&lt;&gt;""),IF(L387&gt;Parámetros!$B$6,"Se está retrasando",""),"")</f>
        <v/>
      </c>
    </row>
    <row r="388" customFormat="false" ht="15" hidden="false" customHeight="false" outlineLevel="0" collapsed="false">
      <c r="A388" s="13" t="s">
        <v>6721</v>
      </c>
      <c r="B388" s="13" t="s">
        <v>8989</v>
      </c>
      <c r="C388" s="13" t="s">
        <v>8990</v>
      </c>
      <c r="D388" s="13" t="s">
        <v>8991</v>
      </c>
      <c r="E388" s="13" t="s">
        <v>8988</v>
      </c>
      <c r="F388" s="16" t="n">
        <f aca="false">_xlfn.MINIFS(Pedidos!$C$2:$C$7000,Pedidos!$B$2:$B$7000,A388,Pedidos!$C$2:$C$7000,"&lt;"&amp;Parámetros!$B$4)</f>
        <v>46111</v>
      </c>
      <c r="G388" s="16" t="n">
        <f aca="false">_xlfn.MAXIFS(Pedidos!$C$2:$C$7000,Pedidos!$B$2:$B$7000,A388,Pedidos!$C$2:$C$7000,"&lt;"&amp;Parámetros!$B$4)</f>
        <v>46111</v>
      </c>
      <c r="H388" s="17" t="n">
        <f aca="false">COUNTIFS(Pedidos!$B$2:$B$7000,A388,Pedidos!$C$2:$C$7000,"&lt;"&amp;Parámetros!$B$4)</f>
        <v>1</v>
      </c>
      <c r="I388" s="7" t="n">
        <f aca="false">IF(H388=0,"",Parámetros!$B$4-G388)</f>
        <v>185</v>
      </c>
      <c r="J388" s="17" t="n">
        <f aca="false">COUNTIFS(Pedidos!$B$2:$B$7000,A388,Pedidos!$C$2:$C$7000,"&gt;="&amp;(Parámetros!$B$4-180),Pedidos!$C$2:$C$7000,"&lt;"&amp;Parámetros!$B$4)</f>
        <v>0</v>
      </c>
      <c r="K388" s="18" t="str">
        <f aca="false">IF(H388&lt;2,"",(G388-F388)/(H388-1))</f>
        <v/>
      </c>
      <c r="L388" s="19" t="str">
        <f aca="false">IF(OR(K388="",K388=0),"",I388/K388)</f>
        <v/>
      </c>
      <c r="M388" s="20" t="n">
        <f aca="false">SUMIFS(Pedidos!$D$2:$D$7000,Pedidos!$B$2:$B$7000,A388,Pedidos!$C$2:$C$7000,"&gt;="&amp;(Parámetros!$B$4-365),Pedidos!$C$2:$C$7000,"&lt;"&amp;Parámetros!$B$4)</f>
        <v>52.78</v>
      </c>
      <c r="N388" s="7" t="str">
        <f aca="false">IF(H388=0,"Sin compras",IF(H388=1,"Una sola compra",IF(I388&gt;Parámetros!$B$5,"Perdido","Activo")))</f>
        <v>Una sola compra</v>
      </c>
      <c r="O388" s="21" t="str">
        <f aca="false">IF(N388&lt;&gt;"Activo","",1/(1+EXP(-(Parámetros!$B$10+Parámetros!$B$11*I388+Parámetros!$B$12*J388))))</f>
        <v/>
      </c>
      <c r="P388" s="7" t="str">
        <f aca="false">IF(O388="","",IF(O388&gt;=Parámetros!$B$7,"Alto",IF(O388&gt;=Parámetros!$B$8,"Medio","Bajo")))</f>
        <v/>
      </c>
      <c r="Q388" s="7" t="str">
        <f aca="false">IF(AND(N388="Activo",L388&lt;&gt;""),IF(L388&gt;Parámetros!$B$6,"Se está retrasando",""),"")</f>
        <v/>
      </c>
    </row>
    <row r="389" customFormat="false" ht="15" hidden="false" customHeight="false" outlineLevel="0" collapsed="false">
      <c r="A389" s="13" t="s">
        <v>7219</v>
      </c>
      <c r="B389" s="13" t="s">
        <v>8996</v>
      </c>
      <c r="C389" s="13" t="s">
        <v>8986</v>
      </c>
      <c r="D389" s="13" t="s">
        <v>8999</v>
      </c>
      <c r="E389" s="13" t="s">
        <v>8988</v>
      </c>
      <c r="F389" s="16" t="n">
        <f aca="false">_xlfn.MINIFS(Pedidos!$C$2:$C$7000,Pedidos!$B$2:$B$7000,A389,Pedidos!$C$2:$C$7000,"&lt;"&amp;Parámetros!$B$4)</f>
        <v>46153</v>
      </c>
      <c r="G389" s="16" t="n">
        <f aca="false">_xlfn.MAXIFS(Pedidos!$C$2:$C$7000,Pedidos!$B$2:$B$7000,A389,Pedidos!$C$2:$C$7000,"&lt;"&amp;Parámetros!$B$4)</f>
        <v>46283</v>
      </c>
      <c r="H389" s="17" t="n">
        <f aca="false">COUNTIFS(Pedidos!$B$2:$B$7000,A389,Pedidos!$C$2:$C$7000,"&lt;"&amp;Parámetros!$B$4)</f>
        <v>6</v>
      </c>
      <c r="I389" s="7" t="n">
        <f aca="false">IF(H389=0,"",Parámetros!$B$4-G389)</f>
        <v>13</v>
      </c>
      <c r="J389" s="17" t="n">
        <f aca="false">COUNTIFS(Pedidos!$B$2:$B$7000,A389,Pedidos!$C$2:$C$7000,"&gt;="&amp;(Parámetros!$B$4-180),Pedidos!$C$2:$C$7000,"&lt;"&amp;Parámetros!$B$4)</f>
        <v>6</v>
      </c>
      <c r="K389" s="18" t="n">
        <f aca="false">IF(H389&lt;2,"",(G389-F389)/(H389-1))</f>
        <v>26</v>
      </c>
      <c r="L389" s="19" t="n">
        <f aca="false">IF(OR(K389="",K389=0),"",I389/K389)</f>
        <v>0.5</v>
      </c>
      <c r="M389" s="20" t="n">
        <f aca="false">SUMIFS(Pedidos!$D$2:$D$7000,Pedidos!$B$2:$B$7000,A389,Pedidos!$C$2:$C$7000,"&gt;="&amp;(Parámetros!$B$4-365),Pedidos!$C$2:$C$7000,"&lt;"&amp;Parámetros!$B$4)</f>
        <v>218.67</v>
      </c>
      <c r="N389" s="7" t="str">
        <f aca="false">IF(H389=0,"Sin compras",IF(H389=1,"Una sola compra",IF(I389&gt;Parámetros!$B$5,"Perdido","Activo")))</f>
        <v>Activo</v>
      </c>
      <c r="O389" s="21" t="n">
        <f aca="false">IF(N389&lt;&gt;"Activo","",1/(1+EXP(-(Parámetros!$B$10+Parámetros!$B$11*I389+Parámetros!$B$12*J389))))</f>
        <v>0.0110676443974804</v>
      </c>
      <c r="P389" s="7" t="str">
        <f aca="false">IF(O389="","",IF(O389&gt;=Parámetros!$B$7,"Alto",IF(O389&gt;=Parámetros!$B$8,"Medio","Bajo")))</f>
        <v>Bajo</v>
      </c>
      <c r="Q389" s="7" t="str">
        <f aca="false">IF(AND(N389="Activo",L389&lt;&gt;""),IF(L389&gt;Parámetros!$B$6,"Se está retrasando",""),"")</f>
        <v/>
      </c>
    </row>
    <row r="390" customFormat="false" ht="15" hidden="false" customHeight="false" outlineLevel="0" collapsed="false">
      <c r="A390" s="13" t="s">
        <v>1948</v>
      </c>
      <c r="B390" s="13" t="s">
        <v>9011</v>
      </c>
      <c r="C390" s="13" t="s">
        <v>8990</v>
      </c>
      <c r="D390" s="13" t="s">
        <v>8994</v>
      </c>
      <c r="E390" s="13" t="s">
        <v>8988</v>
      </c>
      <c r="F390" s="16" t="n">
        <f aca="false">_xlfn.MINIFS(Pedidos!$C$2:$C$7000,Pedidos!$B$2:$B$7000,A390,Pedidos!$C$2:$C$7000,"&lt;"&amp;Parámetros!$B$4)</f>
        <v>45752</v>
      </c>
      <c r="G390" s="16" t="n">
        <f aca="false">_xlfn.MAXIFS(Pedidos!$C$2:$C$7000,Pedidos!$B$2:$B$7000,A390,Pedidos!$C$2:$C$7000,"&lt;"&amp;Parámetros!$B$4)</f>
        <v>45872</v>
      </c>
      <c r="H390" s="17" t="n">
        <f aca="false">COUNTIFS(Pedidos!$B$2:$B$7000,A390,Pedidos!$C$2:$C$7000,"&lt;"&amp;Parámetros!$B$4)</f>
        <v>2</v>
      </c>
      <c r="I390" s="7" t="n">
        <f aca="false">IF(H390=0,"",Parámetros!$B$4-G390)</f>
        <v>424</v>
      </c>
      <c r="J390" s="17" t="n">
        <f aca="false">COUNTIFS(Pedidos!$B$2:$B$7000,A390,Pedidos!$C$2:$C$7000,"&gt;="&amp;(Parámetros!$B$4-180),Pedidos!$C$2:$C$7000,"&lt;"&amp;Parámetros!$B$4)</f>
        <v>0</v>
      </c>
      <c r="K390" s="18" t="n">
        <f aca="false">IF(H390&lt;2,"",(G390-F390)/(H390-1))</f>
        <v>120</v>
      </c>
      <c r="L390" s="19" t="n">
        <f aca="false">IF(OR(K390="",K390=0),"",I390/K390)</f>
        <v>3.53333333333333</v>
      </c>
      <c r="M390" s="20" t="n">
        <f aca="false">SUMIFS(Pedidos!$D$2:$D$7000,Pedidos!$B$2:$B$7000,A390,Pedidos!$C$2:$C$7000,"&gt;="&amp;(Parámetros!$B$4-365),Pedidos!$C$2:$C$7000,"&lt;"&amp;Parámetros!$B$4)</f>
        <v>0</v>
      </c>
      <c r="N390" s="7" t="str">
        <f aca="false">IF(H390=0,"Sin compras",IF(H390=1,"Una sola compra",IF(I390&gt;Parámetros!$B$5,"Perdido","Activo")))</f>
        <v>Perdido</v>
      </c>
      <c r="O390" s="21" t="str">
        <f aca="false">IF(N390&lt;&gt;"Activo","",1/(1+EXP(-(Parámetros!$B$10+Parámetros!$B$11*I390+Parámetros!$B$12*J390))))</f>
        <v/>
      </c>
      <c r="P390" s="7" t="str">
        <f aca="false">IF(O390="","",IF(O390&gt;=Parámetros!$B$7,"Alto",IF(O390&gt;=Parámetros!$B$8,"Medio","Bajo")))</f>
        <v/>
      </c>
      <c r="Q390" s="7" t="str">
        <f aca="false">IF(AND(N390="Activo",L390&lt;&gt;""),IF(L390&gt;Parámetros!$B$6,"Se está retrasando",""),"")</f>
        <v/>
      </c>
    </row>
    <row r="391" customFormat="false" ht="15" hidden="false" customHeight="false" outlineLevel="0" collapsed="false">
      <c r="A391" s="13" t="s">
        <v>2128</v>
      </c>
      <c r="B391" s="13" t="s">
        <v>9001</v>
      </c>
      <c r="C391" s="13" t="s">
        <v>8990</v>
      </c>
      <c r="D391" s="13" t="s">
        <v>8994</v>
      </c>
      <c r="E391" s="13" t="s">
        <v>8988</v>
      </c>
      <c r="F391" s="16" t="n">
        <f aca="false">_xlfn.MINIFS(Pedidos!$C$2:$C$7000,Pedidos!$B$2:$B$7000,A391,Pedidos!$C$2:$C$7000,"&lt;"&amp;Parámetros!$B$4)</f>
        <v>45765</v>
      </c>
      <c r="G391" s="16" t="n">
        <f aca="false">_xlfn.MAXIFS(Pedidos!$C$2:$C$7000,Pedidos!$B$2:$B$7000,A391,Pedidos!$C$2:$C$7000,"&lt;"&amp;Parámetros!$B$4)</f>
        <v>45765</v>
      </c>
      <c r="H391" s="17" t="n">
        <f aca="false">COUNTIFS(Pedidos!$B$2:$B$7000,A391,Pedidos!$C$2:$C$7000,"&lt;"&amp;Parámetros!$B$4)</f>
        <v>1</v>
      </c>
      <c r="I391" s="7" t="n">
        <f aca="false">IF(H391=0,"",Parámetros!$B$4-G391)</f>
        <v>531</v>
      </c>
      <c r="J391" s="17" t="n">
        <f aca="false">COUNTIFS(Pedidos!$B$2:$B$7000,A391,Pedidos!$C$2:$C$7000,"&gt;="&amp;(Parámetros!$B$4-180),Pedidos!$C$2:$C$7000,"&lt;"&amp;Parámetros!$B$4)</f>
        <v>0</v>
      </c>
      <c r="K391" s="18" t="str">
        <f aca="false">IF(H391&lt;2,"",(G391-F391)/(H391-1))</f>
        <v/>
      </c>
      <c r="L391" s="19" t="str">
        <f aca="false">IF(OR(K391="",K391=0),"",I391/K391)</f>
        <v/>
      </c>
      <c r="M391" s="20" t="n">
        <f aca="false">SUMIFS(Pedidos!$D$2:$D$7000,Pedidos!$B$2:$B$7000,A391,Pedidos!$C$2:$C$7000,"&gt;="&amp;(Parámetros!$B$4-365),Pedidos!$C$2:$C$7000,"&lt;"&amp;Parámetros!$B$4)</f>
        <v>0</v>
      </c>
      <c r="N391" s="7" t="str">
        <f aca="false">IF(H391=0,"Sin compras",IF(H391=1,"Una sola compra",IF(I391&gt;Parámetros!$B$5,"Perdido","Activo")))</f>
        <v>Una sola compra</v>
      </c>
      <c r="O391" s="21" t="str">
        <f aca="false">IF(N391&lt;&gt;"Activo","",1/(1+EXP(-(Parámetros!$B$10+Parámetros!$B$11*I391+Parámetros!$B$12*J391))))</f>
        <v/>
      </c>
      <c r="P391" s="7" t="str">
        <f aca="false">IF(O391="","",IF(O391&gt;=Parámetros!$B$7,"Alto",IF(O391&gt;=Parámetros!$B$8,"Medio","Bajo")))</f>
        <v/>
      </c>
      <c r="Q391" s="7" t="str">
        <f aca="false">IF(AND(N391="Activo",L391&lt;&gt;""),IF(L391&gt;Parámetros!$B$6,"Se está retrasando",""),"")</f>
        <v/>
      </c>
    </row>
    <row r="392" customFormat="false" ht="15" hidden="false" customHeight="false" outlineLevel="0" collapsed="false">
      <c r="A392" s="13" t="s">
        <v>3303</v>
      </c>
      <c r="B392" s="13" t="s">
        <v>9008</v>
      </c>
      <c r="C392" s="13" t="s">
        <v>8990</v>
      </c>
      <c r="D392" s="13" t="s">
        <v>8983</v>
      </c>
      <c r="E392" s="13" t="s">
        <v>8988</v>
      </c>
      <c r="F392" s="16" t="n">
        <f aca="false">_xlfn.MINIFS(Pedidos!$C$2:$C$7000,Pedidos!$B$2:$B$7000,A392,Pedidos!$C$2:$C$7000,"&lt;"&amp;Parámetros!$B$4)</f>
        <v>45854</v>
      </c>
      <c r="G392" s="16" t="n">
        <f aca="false">_xlfn.MAXIFS(Pedidos!$C$2:$C$7000,Pedidos!$B$2:$B$7000,A392,Pedidos!$C$2:$C$7000,"&lt;"&amp;Parámetros!$B$4)</f>
        <v>45997</v>
      </c>
      <c r="H392" s="17" t="n">
        <f aca="false">COUNTIFS(Pedidos!$B$2:$B$7000,A392,Pedidos!$C$2:$C$7000,"&lt;"&amp;Parámetros!$B$4)</f>
        <v>2</v>
      </c>
      <c r="I392" s="7" t="n">
        <f aca="false">IF(H392=0,"",Parámetros!$B$4-G392)</f>
        <v>299</v>
      </c>
      <c r="J392" s="17" t="n">
        <f aca="false">COUNTIFS(Pedidos!$B$2:$B$7000,A392,Pedidos!$C$2:$C$7000,"&gt;="&amp;(Parámetros!$B$4-180),Pedidos!$C$2:$C$7000,"&lt;"&amp;Parámetros!$B$4)</f>
        <v>0</v>
      </c>
      <c r="K392" s="18" t="n">
        <f aca="false">IF(H392&lt;2,"",(G392-F392)/(H392-1))</f>
        <v>143</v>
      </c>
      <c r="L392" s="19" t="n">
        <f aca="false">IF(OR(K392="",K392=0),"",I392/K392)</f>
        <v>2.09090909090909</v>
      </c>
      <c r="M392" s="20" t="n">
        <f aca="false">SUMIFS(Pedidos!$D$2:$D$7000,Pedidos!$B$2:$B$7000,A392,Pedidos!$C$2:$C$7000,"&gt;="&amp;(Parámetros!$B$4-365),Pedidos!$C$2:$C$7000,"&lt;"&amp;Parámetros!$B$4)</f>
        <v>40.96</v>
      </c>
      <c r="N392" s="7" t="str">
        <f aca="false">IF(H392=0,"Sin compras",IF(H392=1,"Una sola compra",IF(I392&gt;Parámetros!$B$5,"Perdido","Activo")))</f>
        <v>Perdido</v>
      </c>
      <c r="O392" s="21" t="str">
        <f aca="false">IF(N392&lt;&gt;"Activo","",1/(1+EXP(-(Parámetros!$B$10+Parámetros!$B$11*I392+Parámetros!$B$12*J392))))</f>
        <v/>
      </c>
      <c r="P392" s="7" t="str">
        <f aca="false">IF(O392="","",IF(O392&gt;=Parámetros!$B$7,"Alto",IF(O392&gt;=Parámetros!$B$8,"Medio","Bajo")))</f>
        <v/>
      </c>
      <c r="Q392" s="7" t="str">
        <f aca="false">IF(AND(N392="Activo",L392&lt;&gt;""),IF(L392&gt;Parámetros!$B$6,"Se está retrasando",""),"")</f>
        <v/>
      </c>
    </row>
    <row r="393" customFormat="false" ht="15" hidden="false" customHeight="false" outlineLevel="0" collapsed="false">
      <c r="A393" s="13" t="s">
        <v>880</v>
      </c>
      <c r="B393" s="13" t="s">
        <v>9003</v>
      </c>
      <c r="C393" s="13" t="s">
        <v>8990</v>
      </c>
      <c r="D393" s="13" t="s">
        <v>8994</v>
      </c>
      <c r="E393" s="13" t="s">
        <v>8988</v>
      </c>
      <c r="F393" s="16" t="n">
        <f aca="false">_xlfn.MINIFS(Pedidos!$C$2:$C$7000,Pedidos!$B$2:$B$7000,A393,Pedidos!$C$2:$C$7000,"&lt;"&amp;Parámetros!$B$4)</f>
        <v>45663</v>
      </c>
      <c r="G393" s="16" t="n">
        <f aca="false">_xlfn.MAXIFS(Pedidos!$C$2:$C$7000,Pedidos!$B$2:$B$7000,A393,Pedidos!$C$2:$C$7000,"&lt;"&amp;Parámetros!$B$4)</f>
        <v>45663</v>
      </c>
      <c r="H393" s="17" t="n">
        <f aca="false">COUNTIFS(Pedidos!$B$2:$B$7000,A393,Pedidos!$C$2:$C$7000,"&lt;"&amp;Parámetros!$B$4)</f>
        <v>1</v>
      </c>
      <c r="I393" s="7" t="n">
        <f aca="false">IF(H393=0,"",Parámetros!$B$4-G393)</f>
        <v>633</v>
      </c>
      <c r="J393" s="17" t="n">
        <f aca="false">COUNTIFS(Pedidos!$B$2:$B$7000,A393,Pedidos!$C$2:$C$7000,"&gt;="&amp;(Parámetros!$B$4-180),Pedidos!$C$2:$C$7000,"&lt;"&amp;Parámetros!$B$4)</f>
        <v>0</v>
      </c>
      <c r="K393" s="18" t="str">
        <f aca="false">IF(H393&lt;2,"",(G393-F393)/(H393-1))</f>
        <v/>
      </c>
      <c r="L393" s="19" t="str">
        <f aca="false">IF(OR(K393="",K393=0),"",I393/K393)</f>
        <v/>
      </c>
      <c r="M393" s="20" t="n">
        <f aca="false">SUMIFS(Pedidos!$D$2:$D$7000,Pedidos!$B$2:$B$7000,A393,Pedidos!$C$2:$C$7000,"&gt;="&amp;(Parámetros!$B$4-365),Pedidos!$C$2:$C$7000,"&lt;"&amp;Parámetros!$B$4)</f>
        <v>0</v>
      </c>
      <c r="N393" s="7" t="str">
        <f aca="false">IF(H393=0,"Sin compras",IF(H393=1,"Una sola compra",IF(I393&gt;Parámetros!$B$5,"Perdido","Activo")))</f>
        <v>Una sola compra</v>
      </c>
      <c r="O393" s="21" t="str">
        <f aca="false">IF(N393&lt;&gt;"Activo","",1/(1+EXP(-(Parámetros!$B$10+Parámetros!$B$11*I393+Parámetros!$B$12*J393))))</f>
        <v/>
      </c>
      <c r="P393" s="7" t="str">
        <f aca="false">IF(O393="","",IF(O393&gt;=Parámetros!$B$7,"Alto",IF(O393&gt;=Parámetros!$B$8,"Medio","Bajo")))</f>
        <v/>
      </c>
      <c r="Q393" s="7" t="str">
        <f aca="false">IF(AND(N393="Activo",L393&lt;&gt;""),IF(L393&gt;Parámetros!$B$6,"Se está retrasando",""),"")</f>
        <v/>
      </c>
    </row>
    <row r="394" customFormat="false" ht="15" hidden="false" customHeight="false" outlineLevel="0" collapsed="false">
      <c r="A394" s="13" t="s">
        <v>8931</v>
      </c>
      <c r="B394" s="13" t="s">
        <v>9011</v>
      </c>
      <c r="C394" s="13" t="s">
        <v>8982</v>
      </c>
      <c r="D394" s="13" t="s">
        <v>9002</v>
      </c>
      <c r="E394" s="13" t="s">
        <v>8988</v>
      </c>
      <c r="F394" s="16" t="n">
        <f aca="false">_xlfn.MINIFS(Pedidos!$C$2:$C$7000,Pedidos!$B$2:$B$7000,A394,Pedidos!$C$2:$C$7000,"&lt;"&amp;Parámetros!$B$4)</f>
        <v>46293</v>
      </c>
      <c r="G394" s="16" t="n">
        <f aca="false">_xlfn.MAXIFS(Pedidos!$C$2:$C$7000,Pedidos!$B$2:$B$7000,A394,Pedidos!$C$2:$C$7000,"&lt;"&amp;Parámetros!$B$4)</f>
        <v>46293</v>
      </c>
      <c r="H394" s="17" t="n">
        <f aca="false">COUNTIFS(Pedidos!$B$2:$B$7000,A394,Pedidos!$C$2:$C$7000,"&lt;"&amp;Parámetros!$B$4)</f>
        <v>1</v>
      </c>
      <c r="I394" s="7" t="n">
        <f aca="false">IF(H394=0,"",Parámetros!$B$4-G394)</f>
        <v>3</v>
      </c>
      <c r="J394" s="17" t="n">
        <f aca="false">COUNTIFS(Pedidos!$B$2:$B$7000,A394,Pedidos!$C$2:$C$7000,"&gt;="&amp;(Parámetros!$B$4-180),Pedidos!$C$2:$C$7000,"&lt;"&amp;Parámetros!$B$4)</f>
        <v>1</v>
      </c>
      <c r="K394" s="18" t="str">
        <f aca="false">IF(H394&lt;2,"",(G394-F394)/(H394-1))</f>
        <v/>
      </c>
      <c r="L394" s="19" t="str">
        <f aca="false">IF(OR(K394="",K394=0),"",I394/K394)</f>
        <v/>
      </c>
      <c r="M394" s="20" t="n">
        <f aca="false">SUMIFS(Pedidos!$D$2:$D$7000,Pedidos!$B$2:$B$7000,A394,Pedidos!$C$2:$C$7000,"&gt;="&amp;(Parámetros!$B$4-365),Pedidos!$C$2:$C$7000,"&lt;"&amp;Parámetros!$B$4)</f>
        <v>30.05</v>
      </c>
      <c r="N394" s="7" t="str">
        <f aca="false">IF(H394=0,"Sin compras",IF(H394=1,"Una sola compra",IF(I394&gt;Parámetros!$B$5,"Perdido","Activo")))</f>
        <v>Una sola compra</v>
      </c>
      <c r="O394" s="21" t="str">
        <f aca="false">IF(N394&lt;&gt;"Activo","",1/(1+EXP(-(Parámetros!$B$10+Parámetros!$B$11*I394+Parámetros!$B$12*J394))))</f>
        <v/>
      </c>
      <c r="P394" s="7" t="str">
        <f aca="false">IF(O394="","",IF(O394&gt;=Parámetros!$B$7,"Alto",IF(O394&gt;=Parámetros!$B$8,"Medio","Bajo")))</f>
        <v/>
      </c>
      <c r="Q394" s="7" t="str">
        <f aca="false">IF(AND(N394="Activo",L394&lt;&gt;""),IF(L394&gt;Parámetros!$B$6,"Se está retrasando",""),"")</f>
        <v/>
      </c>
    </row>
    <row r="395" customFormat="false" ht="15" hidden="false" customHeight="false" outlineLevel="0" collapsed="false">
      <c r="A395" s="13" t="s">
        <v>1236</v>
      </c>
      <c r="B395" s="13" t="s">
        <v>9010</v>
      </c>
      <c r="C395" s="13" t="s">
        <v>8990</v>
      </c>
      <c r="D395" s="13" t="s">
        <v>8994</v>
      </c>
      <c r="E395" s="13" t="s">
        <v>8988</v>
      </c>
      <c r="F395" s="16" t="n">
        <f aca="false">_xlfn.MINIFS(Pedidos!$C$2:$C$7000,Pedidos!$B$2:$B$7000,A395,Pedidos!$C$2:$C$7000,"&lt;"&amp;Parámetros!$B$4)</f>
        <v>45696</v>
      </c>
      <c r="G395" s="16" t="n">
        <f aca="false">_xlfn.MAXIFS(Pedidos!$C$2:$C$7000,Pedidos!$B$2:$B$7000,A395,Pedidos!$C$2:$C$7000,"&lt;"&amp;Parámetros!$B$4)</f>
        <v>45696</v>
      </c>
      <c r="H395" s="17" t="n">
        <f aca="false">COUNTIFS(Pedidos!$B$2:$B$7000,A395,Pedidos!$C$2:$C$7000,"&lt;"&amp;Parámetros!$B$4)</f>
        <v>1</v>
      </c>
      <c r="I395" s="7" t="n">
        <f aca="false">IF(H395=0,"",Parámetros!$B$4-G395)</f>
        <v>600</v>
      </c>
      <c r="J395" s="17" t="n">
        <f aca="false">COUNTIFS(Pedidos!$B$2:$B$7000,A395,Pedidos!$C$2:$C$7000,"&gt;="&amp;(Parámetros!$B$4-180),Pedidos!$C$2:$C$7000,"&lt;"&amp;Parámetros!$B$4)</f>
        <v>0</v>
      </c>
      <c r="K395" s="18" t="str">
        <f aca="false">IF(H395&lt;2,"",(G395-F395)/(H395-1))</f>
        <v/>
      </c>
      <c r="L395" s="19" t="str">
        <f aca="false">IF(OR(K395="",K395=0),"",I395/K395)</f>
        <v/>
      </c>
      <c r="M395" s="20" t="n">
        <f aca="false">SUMIFS(Pedidos!$D$2:$D$7000,Pedidos!$B$2:$B$7000,A395,Pedidos!$C$2:$C$7000,"&gt;="&amp;(Parámetros!$B$4-365),Pedidos!$C$2:$C$7000,"&lt;"&amp;Parámetros!$B$4)</f>
        <v>0</v>
      </c>
      <c r="N395" s="7" t="str">
        <f aca="false">IF(H395=0,"Sin compras",IF(H395=1,"Una sola compra",IF(I395&gt;Parámetros!$B$5,"Perdido","Activo")))</f>
        <v>Una sola compra</v>
      </c>
      <c r="O395" s="21" t="str">
        <f aca="false">IF(N395&lt;&gt;"Activo","",1/(1+EXP(-(Parámetros!$B$10+Parámetros!$B$11*I395+Parámetros!$B$12*J395))))</f>
        <v/>
      </c>
      <c r="P395" s="7" t="str">
        <f aca="false">IF(O395="","",IF(O395&gt;=Parámetros!$B$7,"Alto",IF(O395&gt;=Parámetros!$B$8,"Medio","Bajo")))</f>
        <v/>
      </c>
      <c r="Q395" s="7" t="str">
        <f aca="false">IF(AND(N395="Activo",L395&lt;&gt;""),IF(L395&gt;Parámetros!$B$6,"Se está retrasando",""),"")</f>
        <v/>
      </c>
    </row>
    <row r="396" customFormat="false" ht="15" hidden="false" customHeight="false" outlineLevel="0" collapsed="false">
      <c r="A396" s="13" t="s">
        <v>6847</v>
      </c>
      <c r="B396" s="13" t="s">
        <v>8995</v>
      </c>
      <c r="C396" s="13" t="s">
        <v>8982</v>
      </c>
      <c r="D396" s="13" t="s">
        <v>8987</v>
      </c>
      <c r="E396" s="13" t="s">
        <v>8988</v>
      </c>
      <c r="F396" s="16" t="n">
        <f aca="false">_xlfn.MINIFS(Pedidos!$C$2:$C$7000,Pedidos!$B$2:$B$7000,A396,Pedidos!$C$2:$C$7000,"&lt;"&amp;Parámetros!$B$4)</f>
        <v>46121</v>
      </c>
      <c r="G396" s="16" t="n">
        <f aca="false">_xlfn.MAXIFS(Pedidos!$C$2:$C$7000,Pedidos!$B$2:$B$7000,A396,Pedidos!$C$2:$C$7000,"&lt;"&amp;Parámetros!$B$4)</f>
        <v>46244</v>
      </c>
      <c r="H396" s="17" t="n">
        <f aca="false">COUNTIFS(Pedidos!$B$2:$B$7000,A396,Pedidos!$C$2:$C$7000,"&lt;"&amp;Parámetros!$B$4)</f>
        <v>2</v>
      </c>
      <c r="I396" s="7" t="n">
        <f aca="false">IF(H396=0,"",Parámetros!$B$4-G396)</f>
        <v>52</v>
      </c>
      <c r="J396" s="17" t="n">
        <f aca="false">COUNTIFS(Pedidos!$B$2:$B$7000,A396,Pedidos!$C$2:$C$7000,"&gt;="&amp;(Parámetros!$B$4-180),Pedidos!$C$2:$C$7000,"&lt;"&amp;Parámetros!$B$4)</f>
        <v>2</v>
      </c>
      <c r="K396" s="18" t="n">
        <f aca="false">IF(H396&lt;2,"",(G396-F396)/(H396-1))</f>
        <v>123</v>
      </c>
      <c r="L396" s="19" t="n">
        <f aca="false">IF(OR(K396="",K396=0),"",I396/K396)</f>
        <v>0.422764227642276</v>
      </c>
      <c r="M396" s="20" t="n">
        <f aca="false">SUMIFS(Pedidos!$D$2:$D$7000,Pedidos!$B$2:$B$7000,A396,Pedidos!$C$2:$C$7000,"&gt;="&amp;(Parámetros!$B$4-365),Pedidos!$C$2:$C$7000,"&lt;"&amp;Parámetros!$B$4)</f>
        <v>70.01</v>
      </c>
      <c r="N396" s="7" t="str">
        <f aca="false">IF(H396=0,"Sin compras",IF(H396=1,"Una sola compra",IF(I396&gt;Parámetros!$B$5,"Perdido","Activo")))</f>
        <v>Activo</v>
      </c>
      <c r="O396" s="21" t="n">
        <f aca="false">IF(N396&lt;&gt;"Activo","",1/(1+EXP(-(Parámetros!$B$10+Parámetros!$B$11*I396+Parámetros!$B$12*J396))))</f>
        <v>0.429767452852834</v>
      </c>
      <c r="P396" s="7" t="str">
        <f aca="false">IF(O396="","",IF(O396&gt;=Parámetros!$B$7,"Alto",IF(O396&gt;=Parámetros!$B$8,"Medio","Bajo")))</f>
        <v>Medio</v>
      </c>
      <c r="Q396" s="7" t="str">
        <f aca="false">IF(AND(N396="Activo",L396&lt;&gt;""),IF(L396&gt;Parámetros!$B$6,"Se está retrasando",""),"")</f>
        <v/>
      </c>
    </row>
    <row r="397" customFormat="false" ht="15" hidden="false" customHeight="false" outlineLevel="0" collapsed="false">
      <c r="A397" s="13" t="s">
        <v>98</v>
      </c>
      <c r="B397" s="13" t="s">
        <v>8981</v>
      </c>
      <c r="C397" s="13" t="s">
        <v>8993</v>
      </c>
      <c r="D397" s="13" t="s">
        <v>9006</v>
      </c>
      <c r="E397" s="13" t="s">
        <v>8988</v>
      </c>
      <c r="F397" s="16" t="n">
        <f aca="false">_xlfn.MINIFS(Pedidos!$C$2:$C$7000,Pedidos!$B$2:$B$7000,A397,Pedidos!$C$2:$C$7000,"&lt;"&amp;Parámetros!$B$4)</f>
        <v>45573</v>
      </c>
      <c r="G397" s="16" t="n">
        <f aca="false">_xlfn.MAXIFS(Pedidos!$C$2:$C$7000,Pedidos!$B$2:$B$7000,A397,Pedidos!$C$2:$C$7000,"&lt;"&amp;Parámetros!$B$4)</f>
        <v>45854</v>
      </c>
      <c r="H397" s="17" t="n">
        <f aca="false">COUNTIFS(Pedidos!$B$2:$B$7000,A397,Pedidos!$C$2:$C$7000,"&lt;"&amp;Parámetros!$B$4)</f>
        <v>3</v>
      </c>
      <c r="I397" s="7" t="n">
        <f aca="false">IF(H397=0,"",Parámetros!$B$4-G397)</f>
        <v>442</v>
      </c>
      <c r="J397" s="17" t="n">
        <f aca="false">COUNTIFS(Pedidos!$B$2:$B$7000,A397,Pedidos!$C$2:$C$7000,"&gt;="&amp;(Parámetros!$B$4-180),Pedidos!$C$2:$C$7000,"&lt;"&amp;Parámetros!$B$4)</f>
        <v>0</v>
      </c>
      <c r="K397" s="18" t="n">
        <f aca="false">IF(H397&lt;2,"",(G397-F397)/(H397-1))</f>
        <v>140.5</v>
      </c>
      <c r="L397" s="19" t="n">
        <f aca="false">IF(OR(K397="",K397=0),"",I397/K397)</f>
        <v>3.14590747330961</v>
      </c>
      <c r="M397" s="20" t="n">
        <f aca="false">SUMIFS(Pedidos!$D$2:$D$7000,Pedidos!$B$2:$B$7000,A397,Pedidos!$C$2:$C$7000,"&gt;="&amp;(Parámetros!$B$4-365),Pedidos!$C$2:$C$7000,"&lt;"&amp;Parámetros!$B$4)</f>
        <v>0</v>
      </c>
      <c r="N397" s="7" t="str">
        <f aca="false">IF(H397=0,"Sin compras",IF(H397=1,"Una sola compra",IF(I397&gt;Parámetros!$B$5,"Perdido","Activo")))</f>
        <v>Perdido</v>
      </c>
      <c r="O397" s="21" t="str">
        <f aca="false">IF(N397&lt;&gt;"Activo","",1/(1+EXP(-(Parámetros!$B$10+Parámetros!$B$11*I397+Parámetros!$B$12*J397))))</f>
        <v/>
      </c>
      <c r="P397" s="7" t="str">
        <f aca="false">IF(O397="","",IF(O397&gt;=Parámetros!$B$7,"Alto",IF(O397&gt;=Parámetros!$B$8,"Medio","Bajo")))</f>
        <v/>
      </c>
      <c r="Q397" s="7" t="str">
        <f aca="false">IF(AND(N397="Activo",L397&lt;&gt;""),IF(L397&gt;Parámetros!$B$6,"Se está retrasando",""),"")</f>
        <v/>
      </c>
    </row>
    <row r="398" customFormat="false" ht="15" hidden="false" customHeight="false" outlineLevel="0" collapsed="false">
      <c r="A398" s="13" t="s">
        <v>5661</v>
      </c>
      <c r="B398" s="13" t="s">
        <v>8981</v>
      </c>
      <c r="C398" s="13" t="s">
        <v>8990</v>
      </c>
      <c r="D398" s="13" t="s">
        <v>8983</v>
      </c>
      <c r="E398" s="13" t="s">
        <v>8988</v>
      </c>
      <c r="F398" s="16" t="n">
        <f aca="false">_xlfn.MINIFS(Pedidos!$C$2:$C$7000,Pedidos!$B$2:$B$7000,A398,Pedidos!$C$2:$C$7000,"&lt;"&amp;Parámetros!$B$4)</f>
        <v>46030</v>
      </c>
      <c r="G398" s="16" t="n">
        <f aca="false">_xlfn.MAXIFS(Pedidos!$C$2:$C$7000,Pedidos!$B$2:$B$7000,A398,Pedidos!$C$2:$C$7000,"&lt;"&amp;Parámetros!$B$4)</f>
        <v>46030</v>
      </c>
      <c r="H398" s="17" t="n">
        <f aca="false">COUNTIFS(Pedidos!$B$2:$B$7000,A398,Pedidos!$C$2:$C$7000,"&lt;"&amp;Parámetros!$B$4)</f>
        <v>1</v>
      </c>
      <c r="I398" s="7" t="n">
        <f aca="false">IF(H398=0,"",Parámetros!$B$4-G398)</f>
        <v>266</v>
      </c>
      <c r="J398" s="17" t="n">
        <f aca="false">COUNTIFS(Pedidos!$B$2:$B$7000,A398,Pedidos!$C$2:$C$7000,"&gt;="&amp;(Parámetros!$B$4-180),Pedidos!$C$2:$C$7000,"&lt;"&amp;Parámetros!$B$4)</f>
        <v>0</v>
      </c>
      <c r="K398" s="18" t="str">
        <f aca="false">IF(H398&lt;2,"",(G398-F398)/(H398-1))</f>
        <v/>
      </c>
      <c r="L398" s="19" t="str">
        <f aca="false">IF(OR(K398="",K398=0),"",I398/K398)</f>
        <v/>
      </c>
      <c r="M398" s="20" t="n">
        <f aca="false">SUMIFS(Pedidos!$D$2:$D$7000,Pedidos!$B$2:$B$7000,A398,Pedidos!$C$2:$C$7000,"&gt;="&amp;(Parámetros!$B$4-365),Pedidos!$C$2:$C$7000,"&lt;"&amp;Parámetros!$B$4)</f>
        <v>33.15</v>
      </c>
      <c r="N398" s="7" t="str">
        <f aca="false">IF(H398=0,"Sin compras",IF(H398=1,"Una sola compra",IF(I398&gt;Parámetros!$B$5,"Perdido","Activo")))</f>
        <v>Una sola compra</v>
      </c>
      <c r="O398" s="21" t="str">
        <f aca="false">IF(N398&lt;&gt;"Activo","",1/(1+EXP(-(Parámetros!$B$10+Parámetros!$B$11*I398+Parámetros!$B$12*J398))))</f>
        <v/>
      </c>
      <c r="P398" s="7" t="str">
        <f aca="false">IF(O398="","",IF(O398&gt;=Parámetros!$B$7,"Alto",IF(O398&gt;=Parámetros!$B$8,"Medio","Bajo")))</f>
        <v/>
      </c>
      <c r="Q398" s="7" t="str">
        <f aca="false">IF(AND(N398="Activo",L398&lt;&gt;""),IF(L398&gt;Parámetros!$B$6,"Se está retrasando",""),"")</f>
        <v/>
      </c>
    </row>
    <row r="399" customFormat="false" ht="15" hidden="false" customHeight="false" outlineLevel="0" collapsed="false">
      <c r="A399" s="13" t="s">
        <v>2041</v>
      </c>
      <c r="B399" s="13" t="s">
        <v>9000</v>
      </c>
      <c r="C399" s="13" t="s">
        <v>8982</v>
      </c>
      <c r="D399" s="13" t="s">
        <v>8999</v>
      </c>
      <c r="E399" s="13" t="s">
        <v>8988</v>
      </c>
      <c r="F399" s="16" t="n">
        <f aca="false">_xlfn.MINIFS(Pedidos!$C$2:$C$7000,Pedidos!$B$2:$B$7000,A399,Pedidos!$C$2:$C$7000,"&lt;"&amp;Parámetros!$B$4)</f>
        <v>45759</v>
      </c>
      <c r="G399" s="16" t="n">
        <f aca="false">_xlfn.MAXIFS(Pedidos!$C$2:$C$7000,Pedidos!$B$2:$B$7000,A399,Pedidos!$C$2:$C$7000,"&lt;"&amp;Parámetros!$B$4)</f>
        <v>46291</v>
      </c>
      <c r="H399" s="17" t="n">
        <f aca="false">COUNTIFS(Pedidos!$B$2:$B$7000,A399,Pedidos!$C$2:$C$7000,"&lt;"&amp;Parámetros!$B$4)</f>
        <v>10</v>
      </c>
      <c r="I399" s="7" t="n">
        <f aca="false">IF(H399=0,"",Parámetros!$B$4-G399)</f>
        <v>5</v>
      </c>
      <c r="J399" s="17" t="n">
        <f aca="false">COUNTIFS(Pedidos!$B$2:$B$7000,A399,Pedidos!$C$2:$C$7000,"&gt;="&amp;(Parámetros!$B$4-180),Pedidos!$C$2:$C$7000,"&lt;"&amp;Parámetros!$B$4)</f>
        <v>3</v>
      </c>
      <c r="K399" s="18" t="n">
        <f aca="false">IF(H399&lt;2,"",(G399-F399)/(H399-1))</f>
        <v>59.1111111111111</v>
      </c>
      <c r="L399" s="19" t="n">
        <f aca="false">IF(OR(K399="",K399=0),"",I399/K399)</f>
        <v>0.0845864661654135</v>
      </c>
      <c r="M399" s="20" t="n">
        <f aca="false">SUMIFS(Pedidos!$D$2:$D$7000,Pedidos!$B$2:$B$7000,A399,Pedidos!$C$2:$C$7000,"&gt;="&amp;(Parámetros!$B$4-365),Pedidos!$C$2:$C$7000,"&lt;"&amp;Parámetros!$B$4)</f>
        <v>264.64</v>
      </c>
      <c r="N399" s="7" t="str">
        <f aca="false">IF(H399=0,"Sin compras",IF(H399=1,"Una sola compra",IF(I399&gt;Parámetros!$B$5,"Perdido","Activo")))</f>
        <v>Activo</v>
      </c>
      <c r="O399" s="21" t="n">
        <f aca="false">IF(N399&lt;&gt;"Activo","",1/(1+EXP(-(Parámetros!$B$10+Parámetros!$B$11*I399+Parámetros!$B$12*J399))))</f>
        <v>0.122550092873425</v>
      </c>
      <c r="P399" s="7" t="str">
        <f aca="false">IF(O399="","",IF(O399&gt;=Parámetros!$B$7,"Alto",IF(O399&gt;=Parámetros!$B$8,"Medio","Bajo")))</f>
        <v>Bajo</v>
      </c>
      <c r="Q399" s="7" t="str">
        <f aca="false">IF(AND(N399="Activo",L399&lt;&gt;""),IF(L399&gt;Parámetros!$B$6,"Se está retrasando",""),"")</f>
        <v/>
      </c>
    </row>
    <row r="400" customFormat="false" ht="15" hidden="false" customHeight="false" outlineLevel="0" collapsed="false">
      <c r="A400" s="13" t="s">
        <v>3841</v>
      </c>
      <c r="B400" s="13" t="s">
        <v>8998</v>
      </c>
      <c r="C400" s="13" t="s">
        <v>8986</v>
      </c>
      <c r="D400" s="13" t="s">
        <v>8983</v>
      </c>
      <c r="E400" s="13" t="s">
        <v>8984</v>
      </c>
      <c r="F400" s="16" t="n">
        <f aca="false">_xlfn.MINIFS(Pedidos!$C$2:$C$7000,Pedidos!$B$2:$B$7000,A400,Pedidos!$C$2:$C$7000,"&lt;"&amp;Parámetros!$B$4)</f>
        <v>45892</v>
      </c>
      <c r="G400" s="16" t="n">
        <f aca="false">_xlfn.MAXIFS(Pedidos!$C$2:$C$7000,Pedidos!$B$2:$B$7000,A400,Pedidos!$C$2:$C$7000,"&lt;"&amp;Parámetros!$B$4)</f>
        <v>46087</v>
      </c>
      <c r="H400" s="17" t="n">
        <f aca="false">COUNTIFS(Pedidos!$B$2:$B$7000,A400,Pedidos!$C$2:$C$7000,"&lt;"&amp;Parámetros!$B$4)</f>
        <v>2</v>
      </c>
      <c r="I400" s="7" t="n">
        <f aca="false">IF(H400=0,"",Parámetros!$B$4-G400)</f>
        <v>209</v>
      </c>
      <c r="J400" s="17" t="n">
        <f aca="false">COUNTIFS(Pedidos!$B$2:$B$7000,A400,Pedidos!$C$2:$C$7000,"&gt;="&amp;(Parámetros!$B$4-180),Pedidos!$C$2:$C$7000,"&lt;"&amp;Parámetros!$B$4)</f>
        <v>0</v>
      </c>
      <c r="K400" s="18" t="n">
        <f aca="false">IF(H400&lt;2,"",(G400-F400)/(H400-1))</f>
        <v>195</v>
      </c>
      <c r="L400" s="19" t="n">
        <f aca="false">IF(OR(K400="",K400=0),"",I400/K400)</f>
        <v>1.07179487179487</v>
      </c>
      <c r="M400" s="20" t="n">
        <f aca="false">SUMIFS(Pedidos!$D$2:$D$7000,Pedidos!$B$2:$B$7000,A400,Pedidos!$C$2:$C$7000,"&gt;="&amp;(Parámetros!$B$4-365),Pedidos!$C$2:$C$7000,"&lt;"&amp;Parámetros!$B$4)</f>
        <v>21.19</v>
      </c>
      <c r="N400" s="7" t="str">
        <f aca="false">IF(H400=0,"Sin compras",IF(H400=1,"Una sola compra",IF(I400&gt;Parámetros!$B$5,"Perdido","Activo")))</f>
        <v>Perdido</v>
      </c>
      <c r="O400" s="21" t="str">
        <f aca="false">IF(N400&lt;&gt;"Activo","",1/(1+EXP(-(Parámetros!$B$10+Parámetros!$B$11*I400+Parámetros!$B$12*J400))))</f>
        <v/>
      </c>
      <c r="P400" s="7" t="str">
        <f aca="false">IF(O400="","",IF(O400&gt;=Parámetros!$B$7,"Alto",IF(O400&gt;=Parámetros!$B$8,"Medio","Bajo")))</f>
        <v/>
      </c>
      <c r="Q400" s="7" t="str">
        <f aca="false">IF(AND(N400="Activo",L400&lt;&gt;""),IF(L400&gt;Parámetros!$B$6,"Se está retrasando",""),"")</f>
        <v/>
      </c>
    </row>
    <row r="401" customFormat="false" ht="15" hidden="false" customHeight="false" outlineLevel="0" collapsed="false">
      <c r="A401" s="13" t="s">
        <v>5795</v>
      </c>
      <c r="B401" s="13" t="s">
        <v>9001</v>
      </c>
      <c r="C401" s="13" t="s">
        <v>8982</v>
      </c>
      <c r="D401" s="13" t="s">
        <v>8987</v>
      </c>
      <c r="E401" s="13" t="s">
        <v>8988</v>
      </c>
      <c r="F401" s="16" t="n">
        <f aca="false">_xlfn.MINIFS(Pedidos!$C$2:$C$7000,Pedidos!$B$2:$B$7000,A401,Pedidos!$C$2:$C$7000,"&lt;"&amp;Parámetros!$B$4)</f>
        <v>46040</v>
      </c>
      <c r="G401" s="16" t="n">
        <f aca="false">_xlfn.MAXIFS(Pedidos!$C$2:$C$7000,Pedidos!$B$2:$B$7000,A401,Pedidos!$C$2:$C$7000,"&lt;"&amp;Parámetros!$B$4)</f>
        <v>46102</v>
      </c>
      <c r="H401" s="17" t="n">
        <f aca="false">COUNTIFS(Pedidos!$B$2:$B$7000,A401,Pedidos!$C$2:$C$7000,"&lt;"&amp;Parámetros!$B$4)</f>
        <v>2</v>
      </c>
      <c r="I401" s="7" t="n">
        <f aca="false">IF(H401=0,"",Parámetros!$B$4-G401)</f>
        <v>194</v>
      </c>
      <c r="J401" s="17" t="n">
        <f aca="false">COUNTIFS(Pedidos!$B$2:$B$7000,A401,Pedidos!$C$2:$C$7000,"&gt;="&amp;(Parámetros!$B$4-180),Pedidos!$C$2:$C$7000,"&lt;"&amp;Parámetros!$B$4)</f>
        <v>0</v>
      </c>
      <c r="K401" s="18" t="n">
        <f aca="false">IF(H401&lt;2,"",(G401-F401)/(H401-1))</f>
        <v>62</v>
      </c>
      <c r="L401" s="19" t="n">
        <f aca="false">IF(OR(K401="",K401=0),"",I401/K401)</f>
        <v>3.12903225806452</v>
      </c>
      <c r="M401" s="20" t="n">
        <f aca="false">SUMIFS(Pedidos!$D$2:$D$7000,Pedidos!$B$2:$B$7000,A401,Pedidos!$C$2:$C$7000,"&gt;="&amp;(Parámetros!$B$4-365),Pedidos!$C$2:$C$7000,"&lt;"&amp;Parámetros!$B$4)</f>
        <v>127.65</v>
      </c>
      <c r="N401" s="7" t="str">
        <f aca="false">IF(H401=0,"Sin compras",IF(H401=1,"Una sola compra",IF(I401&gt;Parámetros!$B$5,"Perdido","Activo")))</f>
        <v>Perdido</v>
      </c>
      <c r="O401" s="21" t="str">
        <f aca="false">IF(N401&lt;&gt;"Activo","",1/(1+EXP(-(Parámetros!$B$10+Parámetros!$B$11*I401+Parámetros!$B$12*J401))))</f>
        <v/>
      </c>
      <c r="P401" s="7" t="str">
        <f aca="false">IF(O401="","",IF(O401&gt;=Parámetros!$B$7,"Alto",IF(O401&gt;=Parámetros!$B$8,"Medio","Bajo")))</f>
        <v/>
      </c>
      <c r="Q401" s="7" t="str">
        <f aca="false">IF(AND(N401="Activo",L401&lt;&gt;""),IF(L401&gt;Parámetros!$B$6,"Se está retrasando",""),"")</f>
        <v/>
      </c>
    </row>
    <row r="402" customFormat="false" ht="15" hidden="false" customHeight="false" outlineLevel="0" collapsed="false">
      <c r="A402" s="13" t="s">
        <v>5501</v>
      </c>
      <c r="B402" s="13" t="s">
        <v>8995</v>
      </c>
      <c r="C402" s="13" t="s">
        <v>8993</v>
      </c>
      <c r="D402" s="13" t="s">
        <v>8983</v>
      </c>
      <c r="E402" s="13" t="s">
        <v>8988</v>
      </c>
      <c r="F402" s="16" t="n">
        <f aca="false">_xlfn.MINIFS(Pedidos!$C$2:$C$7000,Pedidos!$B$2:$B$7000,A402,Pedidos!$C$2:$C$7000,"&lt;"&amp;Parámetros!$B$4)</f>
        <v>46017</v>
      </c>
      <c r="G402" s="16" t="n">
        <f aca="false">_xlfn.MAXIFS(Pedidos!$C$2:$C$7000,Pedidos!$B$2:$B$7000,A402,Pedidos!$C$2:$C$7000,"&lt;"&amp;Parámetros!$B$4)</f>
        <v>46017</v>
      </c>
      <c r="H402" s="17" t="n">
        <f aca="false">COUNTIFS(Pedidos!$B$2:$B$7000,A402,Pedidos!$C$2:$C$7000,"&lt;"&amp;Parámetros!$B$4)</f>
        <v>1</v>
      </c>
      <c r="I402" s="7" t="n">
        <f aca="false">IF(H402=0,"",Parámetros!$B$4-G402)</f>
        <v>279</v>
      </c>
      <c r="J402" s="17" t="n">
        <f aca="false">COUNTIFS(Pedidos!$B$2:$B$7000,A402,Pedidos!$C$2:$C$7000,"&gt;="&amp;(Parámetros!$B$4-180),Pedidos!$C$2:$C$7000,"&lt;"&amp;Parámetros!$B$4)</f>
        <v>0</v>
      </c>
      <c r="K402" s="18" t="str">
        <f aca="false">IF(H402&lt;2,"",(G402-F402)/(H402-1))</f>
        <v/>
      </c>
      <c r="L402" s="19" t="str">
        <f aca="false">IF(OR(K402="",K402=0),"",I402/K402)</f>
        <v/>
      </c>
      <c r="M402" s="20" t="n">
        <f aca="false">SUMIFS(Pedidos!$D$2:$D$7000,Pedidos!$B$2:$B$7000,A402,Pedidos!$C$2:$C$7000,"&gt;="&amp;(Parámetros!$B$4-365),Pedidos!$C$2:$C$7000,"&lt;"&amp;Parámetros!$B$4)</f>
        <v>18.85</v>
      </c>
      <c r="N402" s="7" t="str">
        <f aca="false">IF(H402=0,"Sin compras",IF(H402=1,"Una sola compra",IF(I402&gt;Parámetros!$B$5,"Perdido","Activo")))</f>
        <v>Una sola compra</v>
      </c>
      <c r="O402" s="21" t="str">
        <f aca="false">IF(N402&lt;&gt;"Activo","",1/(1+EXP(-(Parámetros!$B$10+Parámetros!$B$11*I402+Parámetros!$B$12*J402))))</f>
        <v/>
      </c>
      <c r="P402" s="7" t="str">
        <f aca="false">IF(O402="","",IF(O402&gt;=Parámetros!$B$7,"Alto",IF(O402&gt;=Parámetros!$B$8,"Medio","Bajo")))</f>
        <v/>
      </c>
      <c r="Q402" s="7" t="str">
        <f aca="false">IF(AND(N402="Activo",L402&lt;&gt;""),IF(L402&gt;Parámetros!$B$6,"Se está retrasando",""),"")</f>
        <v/>
      </c>
    </row>
    <row r="403" customFormat="false" ht="15" hidden="false" customHeight="false" outlineLevel="0" collapsed="false">
      <c r="A403" s="13" t="s">
        <v>7483</v>
      </c>
      <c r="B403" s="13" t="s">
        <v>8985</v>
      </c>
      <c r="C403" s="13" t="s">
        <v>8986</v>
      </c>
      <c r="D403" s="13" t="s">
        <v>8991</v>
      </c>
      <c r="E403" s="13" t="s">
        <v>8984</v>
      </c>
      <c r="F403" s="16" t="n">
        <f aca="false">_xlfn.MINIFS(Pedidos!$C$2:$C$7000,Pedidos!$B$2:$B$7000,A403,Pedidos!$C$2:$C$7000,"&lt;"&amp;Parámetros!$B$4)</f>
        <v>46175</v>
      </c>
      <c r="G403" s="16" t="n">
        <f aca="false">_xlfn.MAXIFS(Pedidos!$C$2:$C$7000,Pedidos!$B$2:$B$7000,A403,Pedidos!$C$2:$C$7000,"&lt;"&amp;Parámetros!$B$4)</f>
        <v>46175</v>
      </c>
      <c r="H403" s="17" t="n">
        <f aca="false">COUNTIFS(Pedidos!$B$2:$B$7000,A403,Pedidos!$C$2:$C$7000,"&lt;"&amp;Parámetros!$B$4)</f>
        <v>1</v>
      </c>
      <c r="I403" s="7" t="n">
        <f aca="false">IF(H403=0,"",Parámetros!$B$4-G403)</f>
        <v>121</v>
      </c>
      <c r="J403" s="17" t="n">
        <f aca="false">COUNTIFS(Pedidos!$B$2:$B$7000,A403,Pedidos!$C$2:$C$7000,"&gt;="&amp;(Parámetros!$B$4-180),Pedidos!$C$2:$C$7000,"&lt;"&amp;Parámetros!$B$4)</f>
        <v>1</v>
      </c>
      <c r="K403" s="18" t="str">
        <f aca="false">IF(H403&lt;2,"",(G403-F403)/(H403-1))</f>
        <v/>
      </c>
      <c r="L403" s="19" t="str">
        <f aca="false">IF(OR(K403="",K403=0),"",I403/K403)</f>
        <v/>
      </c>
      <c r="M403" s="20" t="n">
        <f aca="false">SUMIFS(Pedidos!$D$2:$D$7000,Pedidos!$B$2:$B$7000,A403,Pedidos!$C$2:$C$7000,"&gt;="&amp;(Parámetros!$B$4-365),Pedidos!$C$2:$C$7000,"&lt;"&amp;Parámetros!$B$4)</f>
        <v>29.14</v>
      </c>
      <c r="N403" s="7" t="str">
        <f aca="false">IF(H403=0,"Sin compras",IF(H403=1,"Una sola compra",IF(I403&gt;Parámetros!$B$5,"Perdido","Activo")))</f>
        <v>Una sola compra</v>
      </c>
      <c r="O403" s="21" t="str">
        <f aca="false">IF(N403&lt;&gt;"Activo","",1/(1+EXP(-(Parámetros!$B$10+Parámetros!$B$11*I403+Parámetros!$B$12*J403))))</f>
        <v/>
      </c>
      <c r="P403" s="7" t="str">
        <f aca="false">IF(O403="","",IF(O403&gt;=Parámetros!$B$7,"Alto",IF(O403&gt;=Parámetros!$B$8,"Medio","Bajo")))</f>
        <v/>
      </c>
      <c r="Q403" s="7" t="str">
        <f aca="false">IF(AND(N403="Activo",L403&lt;&gt;""),IF(L403&gt;Parámetros!$B$6,"Se está retrasando",""),"")</f>
        <v/>
      </c>
    </row>
    <row r="404" customFormat="false" ht="15" hidden="false" customHeight="false" outlineLevel="0" collapsed="false">
      <c r="A404" s="13" t="s">
        <v>787</v>
      </c>
      <c r="B404" s="13" t="s">
        <v>8989</v>
      </c>
      <c r="C404" s="13" t="s">
        <v>8993</v>
      </c>
      <c r="D404" s="13" t="s">
        <v>8994</v>
      </c>
      <c r="E404" s="13" t="s">
        <v>8984</v>
      </c>
      <c r="F404" s="16" t="n">
        <f aca="false">_xlfn.MINIFS(Pedidos!$C$2:$C$7000,Pedidos!$B$2:$B$7000,A404,Pedidos!$C$2:$C$7000,"&lt;"&amp;Parámetros!$B$4)</f>
        <v>45654</v>
      </c>
      <c r="G404" s="16" t="n">
        <f aca="false">_xlfn.MAXIFS(Pedidos!$C$2:$C$7000,Pedidos!$B$2:$B$7000,A404,Pedidos!$C$2:$C$7000,"&lt;"&amp;Parámetros!$B$4)</f>
        <v>45654</v>
      </c>
      <c r="H404" s="17" t="n">
        <f aca="false">COUNTIFS(Pedidos!$B$2:$B$7000,A404,Pedidos!$C$2:$C$7000,"&lt;"&amp;Parámetros!$B$4)</f>
        <v>1</v>
      </c>
      <c r="I404" s="7" t="n">
        <f aca="false">IF(H404=0,"",Parámetros!$B$4-G404)</f>
        <v>642</v>
      </c>
      <c r="J404" s="17" t="n">
        <f aca="false">COUNTIFS(Pedidos!$B$2:$B$7000,A404,Pedidos!$C$2:$C$7000,"&gt;="&amp;(Parámetros!$B$4-180),Pedidos!$C$2:$C$7000,"&lt;"&amp;Parámetros!$B$4)</f>
        <v>0</v>
      </c>
      <c r="K404" s="18" t="str">
        <f aca="false">IF(H404&lt;2,"",(G404-F404)/(H404-1))</f>
        <v/>
      </c>
      <c r="L404" s="19" t="str">
        <f aca="false">IF(OR(K404="",K404=0),"",I404/K404)</f>
        <v/>
      </c>
      <c r="M404" s="20" t="n">
        <f aca="false">SUMIFS(Pedidos!$D$2:$D$7000,Pedidos!$B$2:$B$7000,A404,Pedidos!$C$2:$C$7000,"&gt;="&amp;(Parámetros!$B$4-365),Pedidos!$C$2:$C$7000,"&lt;"&amp;Parámetros!$B$4)</f>
        <v>0</v>
      </c>
      <c r="N404" s="7" t="str">
        <f aca="false">IF(H404=0,"Sin compras",IF(H404=1,"Una sola compra",IF(I404&gt;Parámetros!$B$5,"Perdido","Activo")))</f>
        <v>Una sola compra</v>
      </c>
      <c r="O404" s="21" t="str">
        <f aca="false">IF(N404&lt;&gt;"Activo","",1/(1+EXP(-(Parámetros!$B$10+Parámetros!$B$11*I404+Parámetros!$B$12*J404))))</f>
        <v/>
      </c>
      <c r="P404" s="7" t="str">
        <f aca="false">IF(O404="","",IF(O404&gt;=Parámetros!$B$7,"Alto",IF(O404&gt;=Parámetros!$B$8,"Medio","Bajo")))</f>
        <v/>
      </c>
      <c r="Q404" s="7" t="str">
        <f aca="false">IF(AND(N404="Activo",L404&lt;&gt;""),IF(L404&gt;Parámetros!$B$6,"Se está retrasando",""),"")</f>
        <v/>
      </c>
    </row>
    <row r="405" customFormat="false" ht="15" hidden="false" customHeight="false" outlineLevel="0" collapsed="false">
      <c r="A405" s="13" t="s">
        <v>2248</v>
      </c>
      <c r="B405" s="13" t="s">
        <v>8995</v>
      </c>
      <c r="C405" s="13" t="s">
        <v>8982</v>
      </c>
      <c r="D405" s="13" t="s">
        <v>8994</v>
      </c>
      <c r="E405" s="13" t="s">
        <v>8988</v>
      </c>
      <c r="F405" s="16" t="n">
        <f aca="false">_xlfn.MINIFS(Pedidos!$C$2:$C$7000,Pedidos!$B$2:$B$7000,A405,Pedidos!$C$2:$C$7000,"&lt;"&amp;Parámetros!$B$4)</f>
        <v>45774</v>
      </c>
      <c r="G405" s="16" t="n">
        <f aca="false">_xlfn.MAXIFS(Pedidos!$C$2:$C$7000,Pedidos!$B$2:$B$7000,A405,Pedidos!$C$2:$C$7000,"&lt;"&amp;Parámetros!$B$4)</f>
        <v>45774</v>
      </c>
      <c r="H405" s="17" t="n">
        <f aca="false">COUNTIFS(Pedidos!$B$2:$B$7000,A405,Pedidos!$C$2:$C$7000,"&lt;"&amp;Parámetros!$B$4)</f>
        <v>1</v>
      </c>
      <c r="I405" s="7" t="n">
        <f aca="false">IF(H405=0,"",Parámetros!$B$4-G405)</f>
        <v>522</v>
      </c>
      <c r="J405" s="17" t="n">
        <f aca="false">COUNTIFS(Pedidos!$B$2:$B$7000,A405,Pedidos!$C$2:$C$7000,"&gt;="&amp;(Parámetros!$B$4-180),Pedidos!$C$2:$C$7000,"&lt;"&amp;Parámetros!$B$4)</f>
        <v>0</v>
      </c>
      <c r="K405" s="18" t="str">
        <f aca="false">IF(H405&lt;2,"",(G405-F405)/(H405-1))</f>
        <v/>
      </c>
      <c r="L405" s="19" t="str">
        <f aca="false">IF(OR(K405="",K405=0),"",I405/K405)</f>
        <v/>
      </c>
      <c r="M405" s="20" t="n">
        <f aca="false">SUMIFS(Pedidos!$D$2:$D$7000,Pedidos!$B$2:$B$7000,A405,Pedidos!$C$2:$C$7000,"&gt;="&amp;(Parámetros!$B$4-365),Pedidos!$C$2:$C$7000,"&lt;"&amp;Parámetros!$B$4)</f>
        <v>0</v>
      </c>
      <c r="N405" s="7" t="str">
        <f aca="false">IF(H405=0,"Sin compras",IF(H405=1,"Una sola compra",IF(I405&gt;Parámetros!$B$5,"Perdido","Activo")))</f>
        <v>Una sola compra</v>
      </c>
      <c r="O405" s="21" t="str">
        <f aca="false">IF(N405&lt;&gt;"Activo","",1/(1+EXP(-(Parámetros!$B$10+Parámetros!$B$11*I405+Parámetros!$B$12*J405))))</f>
        <v/>
      </c>
      <c r="P405" s="7" t="str">
        <f aca="false">IF(O405="","",IF(O405&gt;=Parámetros!$B$7,"Alto",IF(O405&gt;=Parámetros!$B$8,"Medio","Bajo")))</f>
        <v/>
      </c>
      <c r="Q405" s="7" t="str">
        <f aca="false">IF(AND(N405="Activo",L405&lt;&gt;""),IF(L405&gt;Parámetros!$B$6,"Se está retrasando",""),"")</f>
        <v/>
      </c>
    </row>
    <row r="406" customFormat="false" ht="15" hidden="false" customHeight="false" outlineLevel="0" collapsed="false">
      <c r="A406" s="13" t="s">
        <v>6678</v>
      </c>
      <c r="B406" s="13" t="s">
        <v>8981</v>
      </c>
      <c r="C406" s="13" t="s">
        <v>8993</v>
      </c>
      <c r="D406" s="13" t="s">
        <v>8991</v>
      </c>
      <c r="E406" s="13" t="s">
        <v>8988</v>
      </c>
      <c r="F406" s="16" t="n">
        <f aca="false">_xlfn.MINIFS(Pedidos!$C$2:$C$7000,Pedidos!$B$2:$B$7000,A406,Pedidos!$C$2:$C$7000,"&lt;"&amp;Parámetros!$B$4)</f>
        <v>46107</v>
      </c>
      <c r="G406" s="16" t="n">
        <f aca="false">_xlfn.MAXIFS(Pedidos!$C$2:$C$7000,Pedidos!$B$2:$B$7000,A406,Pedidos!$C$2:$C$7000,"&lt;"&amp;Parámetros!$B$4)</f>
        <v>46107</v>
      </c>
      <c r="H406" s="17" t="n">
        <f aca="false">COUNTIFS(Pedidos!$B$2:$B$7000,A406,Pedidos!$C$2:$C$7000,"&lt;"&amp;Parámetros!$B$4)</f>
        <v>1</v>
      </c>
      <c r="I406" s="7" t="n">
        <f aca="false">IF(H406=0,"",Parámetros!$B$4-G406)</f>
        <v>189</v>
      </c>
      <c r="J406" s="17" t="n">
        <f aca="false">COUNTIFS(Pedidos!$B$2:$B$7000,A406,Pedidos!$C$2:$C$7000,"&gt;="&amp;(Parámetros!$B$4-180),Pedidos!$C$2:$C$7000,"&lt;"&amp;Parámetros!$B$4)</f>
        <v>0</v>
      </c>
      <c r="K406" s="18" t="str">
        <f aca="false">IF(H406&lt;2,"",(G406-F406)/(H406-1))</f>
        <v/>
      </c>
      <c r="L406" s="19" t="str">
        <f aca="false">IF(OR(K406="",K406=0),"",I406/K406)</f>
        <v/>
      </c>
      <c r="M406" s="20" t="n">
        <f aca="false">SUMIFS(Pedidos!$D$2:$D$7000,Pedidos!$B$2:$B$7000,A406,Pedidos!$C$2:$C$7000,"&gt;="&amp;(Parámetros!$B$4-365),Pedidos!$C$2:$C$7000,"&lt;"&amp;Parámetros!$B$4)</f>
        <v>77.34</v>
      </c>
      <c r="N406" s="7" t="str">
        <f aca="false">IF(H406=0,"Sin compras",IF(H406=1,"Una sola compra",IF(I406&gt;Parámetros!$B$5,"Perdido","Activo")))</f>
        <v>Una sola compra</v>
      </c>
      <c r="O406" s="21" t="str">
        <f aca="false">IF(N406&lt;&gt;"Activo","",1/(1+EXP(-(Parámetros!$B$10+Parámetros!$B$11*I406+Parámetros!$B$12*J406))))</f>
        <v/>
      </c>
      <c r="P406" s="7" t="str">
        <f aca="false">IF(O406="","",IF(O406&gt;=Parámetros!$B$7,"Alto",IF(O406&gt;=Parámetros!$B$8,"Medio","Bajo")))</f>
        <v/>
      </c>
      <c r="Q406" s="7" t="str">
        <f aca="false">IF(AND(N406="Activo",L406&lt;&gt;""),IF(L406&gt;Parámetros!$B$6,"Se está retrasando",""),"")</f>
        <v/>
      </c>
    </row>
    <row r="407" customFormat="false" ht="15" hidden="false" customHeight="false" outlineLevel="0" collapsed="false">
      <c r="A407" s="13" t="s">
        <v>2232</v>
      </c>
      <c r="B407" s="13" t="s">
        <v>9001</v>
      </c>
      <c r="C407" s="13" t="s">
        <v>8986</v>
      </c>
      <c r="D407" s="13" t="s">
        <v>8987</v>
      </c>
      <c r="E407" s="13" t="s">
        <v>8984</v>
      </c>
      <c r="F407" s="16" t="n">
        <f aca="false">_xlfn.MINIFS(Pedidos!$C$2:$C$7000,Pedidos!$B$2:$B$7000,A407,Pedidos!$C$2:$C$7000,"&lt;"&amp;Parámetros!$B$4)</f>
        <v>45773</v>
      </c>
      <c r="G407" s="16" t="n">
        <f aca="false">_xlfn.MAXIFS(Pedidos!$C$2:$C$7000,Pedidos!$B$2:$B$7000,A407,Pedidos!$C$2:$C$7000,"&lt;"&amp;Parámetros!$B$4)</f>
        <v>46138</v>
      </c>
      <c r="H407" s="17" t="n">
        <f aca="false">COUNTIFS(Pedidos!$B$2:$B$7000,A407,Pedidos!$C$2:$C$7000,"&lt;"&amp;Parámetros!$B$4)</f>
        <v>3</v>
      </c>
      <c r="I407" s="7" t="n">
        <f aca="false">IF(H407=0,"",Parámetros!$B$4-G407)</f>
        <v>158</v>
      </c>
      <c r="J407" s="17" t="n">
        <f aca="false">COUNTIFS(Pedidos!$B$2:$B$7000,A407,Pedidos!$C$2:$C$7000,"&gt;="&amp;(Parámetros!$B$4-180),Pedidos!$C$2:$C$7000,"&lt;"&amp;Parámetros!$B$4)</f>
        <v>1</v>
      </c>
      <c r="K407" s="18" t="n">
        <f aca="false">IF(H407&lt;2,"",(G407-F407)/(H407-1))</f>
        <v>182.5</v>
      </c>
      <c r="L407" s="19" t="n">
        <f aca="false">IF(OR(K407="",K407=0),"",I407/K407)</f>
        <v>0.865753424657534</v>
      </c>
      <c r="M407" s="20" t="n">
        <f aca="false">SUMIFS(Pedidos!$D$2:$D$7000,Pedidos!$B$2:$B$7000,A407,Pedidos!$C$2:$C$7000,"&gt;="&amp;(Parámetros!$B$4-365),Pedidos!$C$2:$C$7000,"&lt;"&amp;Parámetros!$B$4)</f>
        <v>56.93</v>
      </c>
      <c r="N407" s="7" t="str">
        <f aca="false">IF(H407=0,"Sin compras",IF(H407=1,"Una sola compra",IF(I407&gt;Parámetros!$B$5,"Perdido","Activo")))</f>
        <v>Activo</v>
      </c>
      <c r="O407" s="21" t="n">
        <f aca="false">IF(N407&lt;&gt;"Activo","",1/(1+EXP(-(Parámetros!$B$10+Parámetros!$B$11*I407+Parámetros!$B$12*J407))))</f>
        <v>0.917276102974546</v>
      </c>
      <c r="P407" s="7" t="str">
        <f aca="false">IF(O407="","",IF(O407&gt;=Parámetros!$B$7,"Alto",IF(O407&gt;=Parámetros!$B$8,"Medio","Bajo")))</f>
        <v>Alto</v>
      </c>
      <c r="Q407" s="7" t="str">
        <f aca="false">IF(AND(N407="Activo",L407&lt;&gt;""),IF(L407&gt;Parámetros!$B$6,"Se está retrasando",""),"")</f>
        <v/>
      </c>
    </row>
    <row r="408" customFormat="false" ht="15" hidden="false" customHeight="false" outlineLevel="0" collapsed="false">
      <c r="A408" s="13" t="s">
        <v>6448</v>
      </c>
      <c r="B408" s="13" t="s">
        <v>8995</v>
      </c>
      <c r="C408" s="13" t="s">
        <v>8982</v>
      </c>
      <c r="D408" s="13" t="s">
        <v>8983</v>
      </c>
      <c r="E408" s="13" t="s">
        <v>8988</v>
      </c>
      <c r="F408" s="16" t="n">
        <f aca="false">_xlfn.MINIFS(Pedidos!$C$2:$C$7000,Pedidos!$B$2:$B$7000,A408,Pedidos!$C$2:$C$7000,"&lt;"&amp;Parámetros!$B$4)</f>
        <v>46089</v>
      </c>
      <c r="G408" s="16" t="n">
        <f aca="false">_xlfn.MAXIFS(Pedidos!$C$2:$C$7000,Pedidos!$B$2:$B$7000,A408,Pedidos!$C$2:$C$7000,"&lt;"&amp;Parámetros!$B$4)</f>
        <v>46089</v>
      </c>
      <c r="H408" s="17" t="n">
        <f aca="false">COUNTIFS(Pedidos!$B$2:$B$7000,A408,Pedidos!$C$2:$C$7000,"&lt;"&amp;Parámetros!$B$4)</f>
        <v>1</v>
      </c>
      <c r="I408" s="7" t="n">
        <f aca="false">IF(H408=0,"",Parámetros!$B$4-G408)</f>
        <v>207</v>
      </c>
      <c r="J408" s="17" t="n">
        <f aca="false">COUNTIFS(Pedidos!$B$2:$B$7000,A408,Pedidos!$C$2:$C$7000,"&gt;="&amp;(Parámetros!$B$4-180),Pedidos!$C$2:$C$7000,"&lt;"&amp;Parámetros!$B$4)</f>
        <v>0</v>
      </c>
      <c r="K408" s="18" t="str">
        <f aca="false">IF(H408&lt;2,"",(G408-F408)/(H408-1))</f>
        <v/>
      </c>
      <c r="L408" s="19" t="str">
        <f aca="false">IF(OR(K408="",K408=0),"",I408/K408)</f>
        <v/>
      </c>
      <c r="M408" s="20" t="n">
        <f aca="false">SUMIFS(Pedidos!$D$2:$D$7000,Pedidos!$B$2:$B$7000,A408,Pedidos!$C$2:$C$7000,"&gt;="&amp;(Parámetros!$B$4-365),Pedidos!$C$2:$C$7000,"&lt;"&amp;Parámetros!$B$4)</f>
        <v>26.01</v>
      </c>
      <c r="N408" s="7" t="str">
        <f aca="false">IF(H408=0,"Sin compras",IF(H408=1,"Una sola compra",IF(I408&gt;Parámetros!$B$5,"Perdido","Activo")))</f>
        <v>Una sola compra</v>
      </c>
      <c r="O408" s="21" t="str">
        <f aca="false">IF(N408&lt;&gt;"Activo","",1/(1+EXP(-(Parámetros!$B$10+Parámetros!$B$11*I408+Parámetros!$B$12*J408))))</f>
        <v/>
      </c>
      <c r="P408" s="7" t="str">
        <f aca="false">IF(O408="","",IF(O408&gt;=Parámetros!$B$7,"Alto",IF(O408&gt;=Parámetros!$B$8,"Medio","Bajo")))</f>
        <v/>
      </c>
      <c r="Q408" s="7" t="str">
        <f aca="false">IF(AND(N408="Activo",L408&lt;&gt;""),IF(L408&gt;Parámetros!$B$6,"Se está retrasando",""),"")</f>
        <v/>
      </c>
    </row>
    <row r="409" customFormat="false" ht="15" hidden="false" customHeight="false" outlineLevel="0" collapsed="false">
      <c r="A409" s="13" t="s">
        <v>7686</v>
      </c>
      <c r="B409" s="13" t="s">
        <v>8992</v>
      </c>
      <c r="C409" s="13" t="s">
        <v>8990</v>
      </c>
      <c r="D409" s="13" t="s">
        <v>8991</v>
      </c>
      <c r="E409" s="13" t="s">
        <v>8984</v>
      </c>
      <c r="F409" s="16" t="n">
        <f aca="false">_xlfn.MINIFS(Pedidos!$C$2:$C$7000,Pedidos!$B$2:$B$7000,A409,Pedidos!$C$2:$C$7000,"&lt;"&amp;Parámetros!$B$4)</f>
        <v>46193</v>
      </c>
      <c r="G409" s="16" t="n">
        <f aca="false">_xlfn.MAXIFS(Pedidos!$C$2:$C$7000,Pedidos!$B$2:$B$7000,A409,Pedidos!$C$2:$C$7000,"&lt;"&amp;Parámetros!$B$4)</f>
        <v>46193</v>
      </c>
      <c r="H409" s="17" t="n">
        <f aca="false">COUNTIFS(Pedidos!$B$2:$B$7000,A409,Pedidos!$C$2:$C$7000,"&lt;"&amp;Parámetros!$B$4)</f>
        <v>1</v>
      </c>
      <c r="I409" s="7" t="n">
        <f aca="false">IF(H409=0,"",Parámetros!$B$4-G409)</f>
        <v>103</v>
      </c>
      <c r="J409" s="17" t="n">
        <f aca="false">COUNTIFS(Pedidos!$B$2:$B$7000,A409,Pedidos!$C$2:$C$7000,"&gt;="&amp;(Parámetros!$B$4-180),Pedidos!$C$2:$C$7000,"&lt;"&amp;Parámetros!$B$4)</f>
        <v>1</v>
      </c>
      <c r="K409" s="18" t="str">
        <f aca="false">IF(H409&lt;2,"",(G409-F409)/(H409-1))</f>
        <v/>
      </c>
      <c r="L409" s="19" t="str">
        <f aca="false">IF(OR(K409="",K409=0),"",I409/K409)</f>
        <v/>
      </c>
      <c r="M409" s="20" t="n">
        <f aca="false">SUMIFS(Pedidos!$D$2:$D$7000,Pedidos!$B$2:$B$7000,A409,Pedidos!$C$2:$C$7000,"&gt;="&amp;(Parámetros!$B$4-365),Pedidos!$C$2:$C$7000,"&lt;"&amp;Parámetros!$B$4)</f>
        <v>71.68</v>
      </c>
      <c r="N409" s="7" t="str">
        <f aca="false">IF(H409=0,"Sin compras",IF(H409=1,"Una sola compra",IF(I409&gt;Parámetros!$B$5,"Perdido","Activo")))</f>
        <v>Una sola compra</v>
      </c>
      <c r="O409" s="21" t="str">
        <f aca="false">IF(N409&lt;&gt;"Activo","",1/(1+EXP(-(Parámetros!$B$10+Parámetros!$B$11*I409+Parámetros!$B$12*J409))))</f>
        <v/>
      </c>
      <c r="P409" s="7" t="str">
        <f aca="false">IF(O409="","",IF(O409&gt;=Parámetros!$B$7,"Alto",IF(O409&gt;=Parámetros!$B$8,"Medio","Bajo")))</f>
        <v/>
      </c>
      <c r="Q409" s="7" t="str">
        <f aca="false">IF(AND(N409="Activo",L409&lt;&gt;""),IF(L409&gt;Parámetros!$B$6,"Se está retrasando",""),"")</f>
        <v/>
      </c>
    </row>
    <row r="410" customFormat="false" ht="15" hidden="false" customHeight="false" outlineLevel="0" collapsed="false">
      <c r="A410" s="13" t="s">
        <v>3141</v>
      </c>
      <c r="B410" s="13" t="s">
        <v>9011</v>
      </c>
      <c r="C410" s="13" t="s">
        <v>8993</v>
      </c>
      <c r="D410" s="13" t="s">
        <v>8994</v>
      </c>
      <c r="E410" s="13" t="s">
        <v>8988</v>
      </c>
      <c r="F410" s="16" t="n">
        <f aca="false">_xlfn.MINIFS(Pedidos!$C$2:$C$7000,Pedidos!$B$2:$B$7000,A410,Pedidos!$C$2:$C$7000,"&lt;"&amp;Parámetros!$B$4)</f>
        <v>45842</v>
      </c>
      <c r="G410" s="16" t="n">
        <f aca="false">_xlfn.MAXIFS(Pedidos!$C$2:$C$7000,Pedidos!$B$2:$B$7000,A410,Pedidos!$C$2:$C$7000,"&lt;"&amp;Parámetros!$B$4)</f>
        <v>45842</v>
      </c>
      <c r="H410" s="17" t="n">
        <f aca="false">COUNTIFS(Pedidos!$B$2:$B$7000,A410,Pedidos!$C$2:$C$7000,"&lt;"&amp;Parámetros!$B$4)</f>
        <v>1</v>
      </c>
      <c r="I410" s="7" t="n">
        <f aca="false">IF(H410=0,"",Parámetros!$B$4-G410)</f>
        <v>454</v>
      </c>
      <c r="J410" s="17" t="n">
        <f aca="false">COUNTIFS(Pedidos!$B$2:$B$7000,A410,Pedidos!$C$2:$C$7000,"&gt;="&amp;(Parámetros!$B$4-180),Pedidos!$C$2:$C$7000,"&lt;"&amp;Parámetros!$B$4)</f>
        <v>0</v>
      </c>
      <c r="K410" s="18" t="str">
        <f aca="false">IF(H410&lt;2,"",(G410-F410)/(H410-1))</f>
        <v/>
      </c>
      <c r="L410" s="19" t="str">
        <f aca="false">IF(OR(K410="",K410=0),"",I410/K410)</f>
        <v/>
      </c>
      <c r="M410" s="20" t="n">
        <f aca="false">SUMIFS(Pedidos!$D$2:$D$7000,Pedidos!$B$2:$B$7000,A410,Pedidos!$C$2:$C$7000,"&gt;="&amp;(Parámetros!$B$4-365),Pedidos!$C$2:$C$7000,"&lt;"&amp;Parámetros!$B$4)</f>
        <v>0</v>
      </c>
      <c r="N410" s="7" t="str">
        <f aca="false">IF(H410=0,"Sin compras",IF(H410=1,"Una sola compra",IF(I410&gt;Parámetros!$B$5,"Perdido","Activo")))</f>
        <v>Una sola compra</v>
      </c>
      <c r="O410" s="21" t="str">
        <f aca="false">IF(N410&lt;&gt;"Activo","",1/(1+EXP(-(Parámetros!$B$10+Parámetros!$B$11*I410+Parámetros!$B$12*J410))))</f>
        <v/>
      </c>
      <c r="P410" s="7" t="str">
        <f aca="false">IF(O410="","",IF(O410&gt;=Parámetros!$B$7,"Alto",IF(O410&gt;=Parámetros!$B$8,"Medio","Bajo")))</f>
        <v/>
      </c>
      <c r="Q410" s="7" t="str">
        <f aca="false">IF(AND(N410="Activo",L410&lt;&gt;""),IF(L410&gt;Parámetros!$B$6,"Se está retrasando",""),"")</f>
        <v/>
      </c>
    </row>
    <row r="411" customFormat="false" ht="15" hidden="false" customHeight="false" outlineLevel="0" collapsed="false">
      <c r="A411" s="13" t="s">
        <v>8665</v>
      </c>
      <c r="B411" s="13" t="s">
        <v>9010</v>
      </c>
      <c r="C411" s="13" t="s">
        <v>8990</v>
      </c>
      <c r="D411" s="13" t="s">
        <v>9002</v>
      </c>
      <c r="E411" s="13" t="s">
        <v>8988</v>
      </c>
      <c r="F411" s="16" t="n">
        <f aca="false">_xlfn.MINIFS(Pedidos!$C$2:$C$7000,Pedidos!$B$2:$B$7000,A411,Pedidos!$C$2:$C$7000,"&lt;"&amp;Parámetros!$B$4)</f>
        <v>46271</v>
      </c>
      <c r="G411" s="16" t="n">
        <f aca="false">_xlfn.MAXIFS(Pedidos!$C$2:$C$7000,Pedidos!$B$2:$B$7000,A411,Pedidos!$C$2:$C$7000,"&lt;"&amp;Parámetros!$B$4)</f>
        <v>46271</v>
      </c>
      <c r="H411" s="17" t="n">
        <f aca="false">COUNTIFS(Pedidos!$B$2:$B$7000,A411,Pedidos!$C$2:$C$7000,"&lt;"&amp;Parámetros!$B$4)</f>
        <v>1</v>
      </c>
      <c r="I411" s="7" t="n">
        <f aca="false">IF(H411=0,"",Parámetros!$B$4-G411)</f>
        <v>25</v>
      </c>
      <c r="J411" s="17" t="n">
        <f aca="false">COUNTIFS(Pedidos!$B$2:$B$7000,A411,Pedidos!$C$2:$C$7000,"&gt;="&amp;(Parámetros!$B$4-180),Pedidos!$C$2:$C$7000,"&lt;"&amp;Parámetros!$B$4)</f>
        <v>1</v>
      </c>
      <c r="K411" s="18" t="str">
        <f aca="false">IF(H411&lt;2,"",(G411-F411)/(H411-1))</f>
        <v/>
      </c>
      <c r="L411" s="19" t="str">
        <f aca="false">IF(OR(K411="",K411=0),"",I411/K411)</f>
        <v/>
      </c>
      <c r="M411" s="20" t="n">
        <f aca="false">SUMIFS(Pedidos!$D$2:$D$7000,Pedidos!$B$2:$B$7000,A411,Pedidos!$C$2:$C$7000,"&gt;="&amp;(Parámetros!$B$4-365),Pedidos!$C$2:$C$7000,"&lt;"&amp;Parámetros!$B$4)</f>
        <v>39.41</v>
      </c>
      <c r="N411" s="7" t="str">
        <f aca="false">IF(H411=0,"Sin compras",IF(H411=1,"Una sola compra",IF(I411&gt;Parámetros!$B$5,"Perdido","Activo")))</f>
        <v>Una sola compra</v>
      </c>
      <c r="O411" s="21" t="str">
        <f aca="false">IF(N411&lt;&gt;"Activo","",1/(1+EXP(-(Parámetros!$B$10+Parámetros!$B$11*I411+Parámetros!$B$12*J411))))</f>
        <v/>
      </c>
      <c r="P411" s="7" t="str">
        <f aca="false">IF(O411="","",IF(O411&gt;=Parámetros!$B$7,"Alto",IF(O411&gt;=Parámetros!$B$8,"Medio","Bajo")))</f>
        <v/>
      </c>
      <c r="Q411" s="7" t="str">
        <f aca="false">IF(AND(N411="Activo",L411&lt;&gt;""),IF(L411&gt;Parámetros!$B$6,"Se está retrasando",""),"")</f>
        <v/>
      </c>
    </row>
    <row r="412" customFormat="false" ht="15" hidden="false" customHeight="false" outlineLevel="0" collapsed="false">
      <c r="A412" s="13" t="s">
        <v>1602</v>
      </c>
      <c r="B412" s="13" t="s">
        <v>8981</v>
      </c>
      <c r="C412" s="13" t="s">
        <v>8982</v>
      </c>
      <c r="D412" s="13" t="s">
        <v>8994</v>
      </c>
      <c r="E412" s="13" t="s">
        <v>8988</v>
      </c>
      <c r="F412" s="16" t="n">
        <f aca="false">_xlfn.MINIFS(Pedidos!$C$2:$C$7000,Pedidos!$B$2:$B$7000,A412,Pedidos!$C$2:$C$7000,"&lt;"&amp;Parámetros!$B$4)</f>
        <v>45725</v>
      </c>
      <c r="G412" s="16" t="n">
        <f aca="false">_xlfn.MAXIFS(Pedidos!$C$2:$C$7000,Pedidos!$B$2:$B$7000,A412,Pedidos!$C$2:$C$7000,"&lt;"&amp;Parámetros!$B$4)</f>
        <v>45725</v>
      </c>
      <c r="H412" s="17" t="n">
        <f aca="false">COUNTIFS(Pedidos!$B$2:$B$7000,A412,Pedidos!$C$2:$C$7000,"&lt;"&amp;Parámetros!$B$4)</f>
        <v>1</v>
      </c>
      <c r="I412" s="7" t="n">
        <f aca="false">IF(H412=0,"",Parámetros!$B$4-G412)</f>
        <v>571</v>
      </c>
      <c r="J412" s="17" t="n">
        <f aca="false">COUNTIFS(Pedidos!$B$2:$B$7000,A412,Pedidos!$C$2:$C$7000,"&gt;="&amp;(Parámetros!$B$4-180),Pedidos!$C$2:$C$7000,"&lt;"&amp;Parámetros!$B$4)</f>
        <v>0</v>
      </c>
      <c r="K412" s="18" t="str">
        <f aca="false">IF(H412&lt;2,"",(G412-F412)/(H412-1))</f>
        <v/>
      </c>
      <c r="L412" s="19" t="str">
        <f aca="false">IF(OR(K412="",K412=0),"",I412/K412)</f>
        <v/>
      </c>
      <c r="M412" s="20" t="n">
        <f aca="false">SUMIFS(Pedidos!$D$2:$D$7000,Pedidos!$B$2:$B$7000,A412,Pedidos!$C$2:$C$7000,"&gt;="&amp;(Parámetros!$B$4-365),Pedidos!$C$2:$C$7000,"&lt;"&amp;Parámetros!$B$4)</f>
        <v>0</v>
      </c>
      <c r="N412" s="7" t="str">
        <f aca="false">IF(H412=0,"Sin compras",IF(H412=1,"Una sola compra",IF(I412&gt;Parámetros!$B$5,"Perdido","Activo")))</f>
        <v>Una sola compra</v>
      </c>
      <c r="O412" s="21" t="str">
        <f aca="false">IF(N412&lt;&gt;"Activo","",1/(1+EXP(-(Parámetros!$B$10+Parámetros!$B$11*I412+Parámetros!$B$12*J412))))</f>
        <v/>
      </c>
      <c r="P412" s="7" t="str">
        <f aca="false">IF(O412="","",IF(O412&gt;=Parámetros!$B$7,"Alto",IF(O412&gt;=Parámetros!$B$8,"Medio","Bajo")))</f>
        <v/>
      </c>
      <c r="Q412" s="7" t="str">
        <f aca="false">IF(AND(N412="Activo",L412&lt;&gt;""),IF(L412&gt;Parámetros!$B$6,"Se está retrasando",""),"")</f>
        <v/>
      </c>
    </row>
    <row r="413" customFormat="false" ht="15" hidden="false" customHeight="false" outlineLevel="0" collapsed="false">
      <c r="A413" s="13" t="s">
        <v>472</v>
      </c>
      <c r="B413" s="13" t="s">
        <v>8981</v>
      </c>
      <c r="C413" s="13" t="s">
        <v>8990</v>
      </c>
      <c r="D413" s="13" t="s">
        <v>8997</v>
      </c>
      <c r="E413" s="13" t="s">
        <v>8984</v>
      </c>
      <c r="F413" s="16" t="n">
        <f aca="false">_xlfn.MINIFS(Pedidos!$C$2:$C$7000,Pedidos!$B$2:$B$7000,A413,Pedidos!$C$2:$C$7000,"&lt;"&amp;Parámetros!$B$4)</f>
        <v>45622</v>
      </c>
      <c r="G413" s="16" t="n">
        <f aca="false">_xlfn.MAXIFS(Pedidos!$C$2:$C$7000,Pedidos!$B$2:$B$7000,A413,Pedidos!$C$2:$C$7000,"&lt;"&amp;Parámetros!$B$4)</f>
        <v>45954</v>
      </c>
      <c r="H413" s="17" t="n">
        <f aca="false">COUNTIFS(Pedidos!$B$2:$B$7000,A413,Pedidos!$C$2:$C$7000,"&lt;"&amp;Parámetros!$B$4)</f>
        <v>8</v>
      </c>
      <c r="I413" s="7" t="n">
        <f aca="false">IF(H413=0,"",Parámetros!$B$4-G413)</f>
        <v>342</v>
      </c>
      <c r="J413" s="17" t="n">
        <f aca="false">COUNTIFS(Pedidos!$B$2:$B$7000,A413,Pedidos!$C$2:$C$7000,"&gt;="&amp;(Parámetros!$B$4-180),Pedidos!$C$2:$C$7000,"&lt;"&amp;Parámetros!$B$4)</f>
        <v>0</v>
      </c>
      <c r="K413" s="18" t="n">
        <f aca="false">IF(H413&lt;2,"",(G413-F413)/(H413-1))</f>
        <v>47.4285714285714</v>
      </c>
      <c r="L413" s="19" t="n">
        <f aca="false">IF(OR(K413="",K413=0),"",I413/K413)</f>
        <v>7.21084337349398</v>
      </c>
      <c r="M413" s="20" t="n">
        <f aca="false">SUMIFS(Pedidos!$D$2:$D$7000,Pedidos!$B$2:$B$7000,A413,Pedidos!$C$2:$C$7000,"&gt;="&amp;(Parámetros!$B$4-365),Pedidos!$C$2:$C$7000,"&lt;"&amp;Parámetros!$B$4)</f>
        <v>24.83</v>
      </c>
      <c r="N413" s="7" t="str">
        <f aca="false">IF(H413=0,"Sin compras",IF(H413=1,"Una sola compra",IF(I413&gt;Parámetros!$B$5,"Perdido","Activo")))</f>
        <v>Perdido</v>
      </c>
      <c r="O413" s="21" t="str">
        <f aca="false">IF(N413&lt;&gt;"Activo","",1/(1+EXP(-(Parámetros!$B$10+Parámetros!$B$11*I413+Parámetros!$B$12*J413))))</f>
        <v/>
      </c>
      <c r="P413" s="7" t="str">
        <f aca="false">IF(O413="","",IF(O413&gt;=Parámetros!$B$7,"Alto",IF(O413&gt;=Parámetros!$B$8,"Medio","Bajo")))</f>
        <v/>
      </c>
      <c r="Q413" s="7" t="str">
        <f aca="false">IF(AND(N413="Activo",L413&lt;&gt;""),IF(L413&gt;Parámetros!$B$6,"Se está retrasando",""),"")</f>
        <v/>
      </c>
    </row>
    <row r="414" customFormat="false" ht="15" hidden="false" customHeight="false" outlineLevel="0" collapsed="false">
      <c r="A414" s="13" t="s">
        <v>2966</v>
      </c>
      <c r="B414" s="13" t="s">
        <v>8981</v>
      </c>
      <c r="C414" s="13" t="s">
        <v>8986</v>
      </c>
      <c r="D414" s="13" t="s">
        <v>8997</v>
      </c>
      <c r="E414" s="13" t="s">
        <v>8988</v>
      </c>
      <c r="F414" s="16" t="n">
        <f aca="false">_xlfn.MINIFS(Pedidos!$C$2:$C$7000,Pedidos!$B$2:$B$7000,A414,Pedidos!$C$2:$C$7000,"&lt;"&amp;Parámetros!$B$4)</f>
        <v>45829</v>
      </c>
      <c r="G414" s="16" t="n">
        <f aca="false">_xlfn.MAXIFS(Pedidos!$C$2:$C$7000,Pedidos!$B$2:$B$7000,A414,Pedidos!$C$2:$C$7000,"&lt;"&amp;Parámetros!$B$4)</f>
        <v>46217</v>
      </c>
      <c r="H414" s="17" t="n">
        <f aca="false">COUNTIFS(Pedidos!$B$2:$B$7000,A414,Pedidos!$C$2:$C$7000,"&lt;"&amp;Parámetros!$B$4)</f>
        <v>5</v>
      </c>
      <c r="I414" s="7" t="n">
        <f aca="false">IF(H414=0,"",Parámetros!$B$4-G414)</f>
        <v>79</v>
      </c>
      <c r="J414" s="17" t="n">
        <f aca="false">COUNTIFS(Pedidos!$B$2:$B$7000,A414,Pedidos!$C$2:$C$7000,"&gt;="&amp;(Parámetros!$B$4-180),Pedidos!$C$2:$C$7000,"&lt;"&amp;Parámetros!$B$4)</f>
        <v>1</v>
      </c>
      <c r="K414" s="18" t="n">
        <f aca="false">IF(H414&lt;2,"",(G414-F414)/(H414-1))</f>
        <v>97</v>
      </c>
      <c r="L414" s="19" t="n">
        <f aca="false">IF(OR(K414="",K414=0),"",I414/K414)</f>
        <v>0.814432989690722</v>
      </c>
      <c r="M414" s="20" t="n">
        <f aca="false">SUMIFS(Pedidos!$D$2:$D$7000,Pedidos!$B$2:$B$7000,A414,Pedidos!$C$2:$C$7000,"&gt;="&amp;(Parámetros!$B$4-365),Pedidos!$C$2:$C$7000,"&lt;"&amp;Parámetros!$B$4)</f>
        <v>138.77</v>
      </c>
      <c r="N414" s="7" t="str">
        <f aca="false">IF(H414=0,"Sin compras",IF(H414=1,"Una sola compra",IF(I414&gt;Parámetros!$B$5,"Perdido","Activo")))</f>
        <v>Activo</v>
      </c>
      <c r="O414" s="21" t="n">
        <f aca="false">IF(N414&lt;&gt;"Activo","",1/(1+EXP(-(Parámetros!$B$10+Parámetros!$B$11*I414+Parámetros!$B$12*J414))))</f>
        <v>0.743244348913891</v>
      </c>
      <c r="P414" s="7" t="str">
        <f aca="false">IF(O414="","",IF(O414&gt;=Parámetros!$B$7,"Alto",IF(O414&gt;=Parámetros!$B$8,"Medio","Bajo")))</f>
        <v>Alto</v>
      </c>
      <c r="Q414" s="7" t="str">
        <f aca="false">IF(AND(N414="Activo",L414&lt;&gt;""),IF(L414&gt;Parámetros!$B$6,"Se está retrasando",""),"")</f>
        <v/>
      </c>
    </row>
    <row r="415" customFormat="false" ht="15" hidden="false" customHeight="false" outlineLevel="0" collapsed="false">
      <c r="A415" s="13" t="s">
        <v>4396</v>
      </c>
      <c r="B415" s="13" t="s">
        <v>8996</v>
      </c>
      <c r="C415" s="13" t="s">
        <v>8982</v>
      </c>
      <c r="D415" s="13" t="s">
        <v>8983</v>
      </c>
      <c r="E415" s="13" t="s">
        <v>8988</v>
      </c>
      <c r="F415" s="16" t="n">
        <f aca="false">_xlfn.MINIFS(Pedidos!$C$2:$C$7000,Pedidos!$B$2:$B$7000,A415,Pedidos!$C$2:$C$7000,"&lt;"&amp;Parámetros!$B$4)</f>
        <v>45935</v>
      </c>
      <c r="G415" s="16" t="n">
        <f aca="false">_xlfn.MAXIFS(Pedidos!$C$2:$C$7000,Pedidos!$B$2:$B$7000,A415,Pedidos!$C$2:$C$7000,"&lt;"&amp;Parámetros!$B$4)</f>
        <v>46015</v>
      </c>
      <c r="H415" s="17" t="n">
        <f aca="false">COUNTIFS(Pedidos!$B$2:$B$7000,A415,Pedidos!$C$2:$C$7000,"&lt;"&amp;Parámetros!$B$4)</f>
        <v>2</v>
      </c>
      <c r="I415" s="7" t="n">
        <f aca="false">IF(H415=0,"",Parámetros!$B$4-G415)</f>
        <v>281</v>
      </c>
      <c r="J415" s="17" t="n">
        <f aca="false">COUNTIFS(Pedidos!$B$2:$B$7000,A415,Pedidos!$C$2:$C$7000,"&gt;="&amp;(Parámetros!$B$4-180),Pedidos!$C$2:$C$7000,"&lt;"&amp;Parámetros!$B$4)</f>
        <v>0</v>
      </c>
      <c r="K415" s="18" t="n">
        <f aca="false">IF(H415&lt;2,"",(G415-F415)/(H415-1))</f>
        <v>80</v>
      </c>
      <c r="L415" s="19" t="n">
        <f aca="false">IF(OR(K415="",K415=0),"",I415/K415)</f>
        <v>3.5125</v>
      </c>
      <c r="M415" s="20" t="n">
        <f aca="false">SUMIFS(Pedidos!$D$2:$D$7000,Pedidos!$B$2:$B$7000,A415,Pedidos!$C$2:$C$7000,"&gt;="&amp;(Parámetros!$B$4-365),Pedidos!$C$2:$C$7000,"&lt;"&amp;Parámetros!$B$4)</f>
        <v>92.03</v>
      </c>
      <c r="N415" s="7" t="str">
        <f aca="false">IF(H415=0,"Sin compras",IF(H415=1,"Una sola compra",IF(I415&gt;Parámetros!$B$5,"Perdido","Activo")))</f>
        <v>Perdido</v>
      </c>
      <c r="O415" s="21" t="str">
        <f aca="false">IF(N415&lt;&gt;"Activo","",1/(1+EXP(-(Parámetros!$B$10+Parámetros!$B$11*I415+Parámetros!$B$12*J415))))</f>
        <v/>
      </c>
      <c r="P415" s="7" t="str">
        <f aca="false">IF(O415="","",IF(O415&gt;=Parámetros!$B$7,"Alto",IF(O415&gt;=Parámetros!$B$8,"Medio","Bajo")))</f>
        <v/>
      </c>
      <c r="Q415" s="7" t="str">
        <f aca="false">IF(AND(N415="Activo",L415&lt;&gt;""),IF(L415&gt;Parámetros!$B$6,"Se está retrasando",""),"")</f>
        <v/>
      </c>
    </row>
    <row r="416" customFormat="false" ht="15" hidden="false" customHeight="false" outlineLevel="0" collapsed="false">
      <c r="A416" s="13" t="s">
        <v>8322</v>
      </c>
      <c r="B416" s="13" t="s">
        <v>8992</v>
      </c>
      <c r="C416" s="13" t="s">
        <v>8993</v>
      </c>
      <c r="D416" s="13" t="s">
        <v>9002</v>
      </c>
      <c r="E416" s="13" t="s">
        <v>8988</v>
      </c>
      <c r="F416" s="16" t="n">
        <f aca="false">_xlfn.MINIFS(Pedidos!$C$2:$C$7000,Pedidos!$B$2:$B$7000,A416,Pedidos!$C$2:$C$7000,"&lt;"&amp;Parámetros!$B$4)</f>
        <v>46243</v>
      </c>
      <c r="G416" s="16" t="n">
        <f aca="false">_xlfn.MAXIFS(Pedidos!$C$2:$C$7000,Pedidos!$B$2:$B$7000,A416,Pedidos!$C$2:$C$7000,"&lt;"&amp;Parámetros!$B$4)</f>
        <v>46243</v>
      </c>
      <c r="H416" s="17" t="n">
        <f aca="false">COUNTIFS(Pedidos!$B$2:$B$7000,A416,Pedidos!$C$2:$C$7000,"&lt;"&amp;Parámetros!$B$4)</f>
        <v>1</v>
      </c>
      <c r="I416" s="7" t="n">
        <f aca="false">IF(H416=0,"",Parámetros!$B$4-G416)</f>
        <v>53</v>
      </c>
      <c r="J416" s="17" t="n">
        <f aca="false">COUNTIFS(Pedidos!$B$2:$B$7000,A416,Pedidos!$C$2:$C$7000,"&gt;="&amp;(Parámetros!$B$4-180),Pedidos!$C$2:$C$7000,"&lt;"&amp;Parámetros!$B$4)</f>
        <v>1</v>
      </c>
      <c r="K416" s="18" t="str">
        <f aca="false">IF(H416&lt;2,"",(G416-F416)/(H416-1))</f>
        <v/>
      </c>
      <c r="L416" s="19" t="str">
        <f aca="false">IF(OR(K416="",K416=0),"",I416/K416)</f>
        <v/>
      </c>
      <c r="M416" s="20" t="n">
        <f aca="false">SUMIFS(Pedidos!$D$2:$D$7000,Pedidos!$B$2:$B$7000,A416,Pedidos!$C$2:$C$7000,"&gt;="&amp;(Parámetros!$B$4-365),Pedidos!$C$2:$C$7000,"&lt;"&amp;Parámetros!$B$4)</f>
        <v>47.08</v>
      </c>
      <c r="N416" s="7" t="str">
        <f aca="false">IF(H416=0,"Sin compras",IF(H416=1,"Una sola compra",IF(I416&gt;Parámetros!$B$5,"Perdido","Activo")))</f>
        <v>Una sola compra</v>
      </c>
      <c r="O416" s="21" t="str">
        <f aca="false">IF(N416&lt;&gt;"Activo","",1/(1+EXP(-(Parámetros!$B$10+Parámetros!$B$11*I416+Parámetros!$B$12*J416))))</f>
        <v/>
      </c>
      <c r="P416" s="7" t="str">
        <f aca="false">IF(O416="","",IF(O416&gt;=Parámetros!$B$7,"Alto",IF(O416&gt;=Parámetros!$B$8,"Medio","Bajo")))</f>
        <v/>
      </c>
      <c r="Q416" s="7" t="str">
        <f aca="false">IF(AND(N416="Activo",L416&lt;&gt;""),IF(L416&gt;Parámetros!$B$6,"Se está retrasando",""),"")</f>
        <v/>
      </c>
    </row>
    <row r="417" customFormat="false" ht="15" hidden="false" customHeight="false" outlineLevel="0" collapsed="false">
      <c r="A417" s="13" t="s">
        <v>2514</v>
      </c>
      <c r="B417" s="13" t="s">
        <v>8992</v>
      </c>
      <c r="C417" s="13" t="s">
        <v>8982</v>
      </c>
      <c r="D417" s="13" t="s">
        <v>8994</v>
      </c>
      <c r="E417" s="13" t="s">
        <v>8988</v>
      </c>
      <c r="F417" s="16" t="n">
        <f aca="false">_xlfn.MINIFS(Pedidos!$C$2:$C$7000,Pedidos!$B$2:$B$7000,A417,Pedidos!$C$2:$C$7000,"&lt;"&amp;Parámetros!$B$4)</f>
        <v>45794</v>
      </c>
      <c r="G417" s="16" t="n">
        <f aca="false">_xlfn.MAXIFS(Pedidos!$C$2:$C$7000,Pedidos!$B$2:$B$7000,A417,Pedidos!$C$2:$C$7000,"&lt;"&amp;Parámetros!$B$4)</f>
        <v>45794</v>
      </c>
      <c r="H417" s="17" t="n">
        <f aca="false">COUNTIFS(Pedidos!$B$2:$B$7000,A417,Pedidos!$C$2:$C$7000,"&lt;"&amp;Parámetros!$B$4)</f>
        <v>1</v>
      </c>
      <c r="I417" s="7" t="n">
        <f aca="false">IF(H417=0,"",Parámetros!$B$4-G417)</f>
        <v>502</v>
      </c>
      <c r="J417" s="17" t="n">
        <f aca="false">COUNTIFS(Pedidos!$B$2:$B$7000,A417,Pedidos!$C$2:$C$7000,"&gt;="&amp;(Parámetros!$B$4-180),Pedidos!$C$2:$C$7000,"&lt;"&amp;Parámetros!$B$4)</f>
        <v>0</v>
      </c>
      <c r="K417" s="18" t="str">
        <f aca="false">IF(H417&lt;2,"",(G417-F417)/(H417-1))</f>
        <v/>
      </c>
      <c r="L417" s="19" t="str">
        <f aca="false">IF(OR(K417="",K417=0),"",I417/K417)</f>
        <v/>
      </c>
      <c r="M417" s="20" t="n">
        <f aca="false">SUMIFS(Pedidos!$D$2:$D$7000,Pedidos!$B$2:$B$7000,A417,Pedidos!$C$2:$C$7000,"&gt;="&amp;(Parámetros!$B$4-365),Pedidos!$C$2:$C$7000,"&lt;"&amp;Parámetros!$B$4)</f>
        <v>0</v>
      </c>
      <c r="N417" s="7" t="str">
        <f aca="false">IF(H417=0,"Sin compras",IF(H417=1,"Una sola compra",IF(I417&gt;Parámetros!$B$5,"Perdido","Activo")))</f>
        <v>Una sola compra</v>
      </c>
      <c r="O417" s="21" t="str">
        <f aca="false">IF(N417&lt;&gt;"Activo","",1/(1+EXP(-(Parámetros!$B$10+Parámetros!$B$11*I417+Parámetros!$B$12*J417))))</f>
        <v/>
      </c>
      <c r="P417" s="7" t="str">
        <f aca="false">IF(O417="","",IF(O417&gt;=Parámetros!$B$7,"Alto",IF(O417&gt;=Parámetros!$B$8,"Medio","Bajo")))</f>
        <v/>
      </c>
      <c r="Q417" s="7" t="str">
        <f aca="false">IF(AND(N417="Activo",L417&lt;&gt;""),IF(L417&gt;Parámetros!$B$6,"Se está retrasando",""),"")</f>
        <v/>
      </c>
    </row>
    <row r="418" customFormat="false" ht="15" hidden="false" customHeight="false" outlineLevel="0" collapsed="false">
      <c r="A418" s="13" t="s">
        <v>3262</v>
      </c>
      <c r="B418" s="13" t="s">
        <v>8995</v>
      </c>
      <c r="C418" s="13" t="s">
        <v>8990</v>
      </c>
      <c r="D418" s="13" t="s">
        <v>8994</v>
      </c>
      <c r="E418" s="13" t="s">
        <v>8984</v>
      </c>
      <c r="F418" s="16" t="n">
        <f aca="false">_xlfn.MINIFS(Pedidos!$C$2:$C$7000,Pedidos!$B$2:$B$7000,A418,Pedidos!$C$2:$C$7000,"&lt;"&amp;Parámetros!$B$4)</f>
        <v>45851</v>
      </c>
      <c r="G418" s="16" t="n">
        <f aca="false">_xlfn.MAXIFS(Pedidos!$C$2:$C$7000,Pedidos!$B$2:$B$7000,A418,Pedidos!$C$2:$C$7000,"&lt;"&amp;Parámetros!$B$4)</f>
        <v>45910</v>
      </c>
      <c r="H418" s="17" t="n">
        <f aca="false">COUNTIFS(Pedidos!$B$2:$B$7000,A418,Pedidos!$C$2:$C$7000,"&lt;"&amp;Parámetros!$B$4)</f>
        <v>2</v>
      </c>
      <c r="I418" s="7" t="n">
        <f aca="false">IF(H418=0,"",Parámetros!$B$4-G418)</f>
        <v>386</v>
      </c>
      <c r="J418" s="17" t="n">
        <f aca="false">COUNTIFS(Pedidos!$B$2:$B$7000,A418,Pedidos!$C$2:$C$7000,"&gt;="&amp;(Parámetros!$B$4-180),Pedidos!$C$2:$C$7000,"&lt;"&amp;Parámetros!$B$4)</f>
        <v>0</v>
      </c>
      <c r="K418" s="18" t="n">
        <f aca="false">IF(H418&lt;2,"",(G418-F418)/(H418-1))</f>
        <v>59</v>
      </c>
      <c r="L418" s="19" t="n">
        <f aca="false">IF(OR(K418="",K418=0),"",I418/K418)</f>
        <v>6.54237288135593</v>
      </c>
      <c r="M418" s="20" t="n">
        <f aca="false">SUMIFS(Pedidos!$D$2:$D$7000,Pedidos!$B$2:$B$7000,A418,Pedidos!$C$2:$C$7000,"&gt;="&amp;(Parámetros!$B$4-365),Pedidos!$C$2:$C$7000,"&lt;"&amp;Parámetros!$B$4)</f>
        <v>0</v>
      </c>
      <c r="N418" s="7" t="str">
        <f aca="false">IF(H418=0,"Sin compras",IF(H418=1,"Una sola compra",IF(I418&gt;Parámetros!$B$5,"Perdido","Activo")))</f>
        <v>Perdido</v>
      </c>
      <c r="O418" s="21" t="str">
        <f aca="false">IF(N418&lt;&gt;"Activo","",1/(1+EXP(-(Parámetros!$B$10+Parámetros!$B$11*I418+Parámetros!$B$12*J418))))</f>
        <v/>
      </c>
      <c r="P418" s="7" t="str">
        <f aca="false">IF(O418="","",IF(O418&gt;=Parámetros!$B$7,"Alto",IF(O418&gt;=Parámetros!$B$8,"Medio","Bajo")))</f>
        <v/>
      </c>
      <c r="Q418" s="7" t="str">
        <f aca="false">IF(AND(N418="Activo",L418&lt;&gt;""),IF(L418&gt;Parámetros!$B$6,"Se está retrasando",""),"")</f>
        <v/>
      </c>
    </row>
    <row r="419" customFormat="false" ht="15" hidden="false" customHeight="false" outlineLevel="0" collapsed="false">
      <c r="A419" s="13" t="s">
        <v>936</v>
      </c>
      <c r="B419" s="13" t="s">
        <v>8981</v>
      </c>
      <c r="C419" s="13" t="s">
        <v>8982</v>
      </c>
      <c r="D419" s="13" t="s">
        <v>8994</v>
      </c>
      <c r="E419" s="13" t="s">
        <v>8988</v>
      </c>
      <c r="F419" s="16" t="n">
        <f aca="false">_xlfn.MINIFS(Pedidos!$C$2:$C$7000,Pedidos!$B$2:$B$7000,A419,Pedidos!$C$2:$C$7000,"&lt;"&amp;Parámetros!$B$4)</f>
        <v>45669</v>
      </c>
      <c r="G419" s="16" t="n">
        <f aca="false">_xlfn.MAXIFS(Pedidos!$C$2:$C$7000,Pedidos!$B$2:$B$7000,A419,Pedidos!$C$2:$C$7000,"&lt;"&amp;Parámetros!$B$4)</f>
        <v>45795</v>
      </c>
      <c r="H419" s="17" t="n">
        <f aca="false">COUNTIFS(Pedidos!$B$2:$B$7000,A419,Pedidos!$C$2:$C$7000,"&lt;"&amp;Parámetros!$B$4)</f>
        <v>2</v>
      </c>
      <c r="I419" s="7" t="n">
        <f aca="false">IF(H419=0,"",Parámetros!$B$4-G419)</f>
        <v>501</v>
      </c>
      <c r="J419" s="17" t="n">
        <f aca="false">COUNTIFS(Pedidos!$B$2:$B$7000,A419,Pedidos!$C$2:$C$7000,"&gt;="&amp;(Parámetros!$B$4-180),Pedidos!$C$2:$C$7000,"&lt;"&amp;Parámetros!$B$4)</f>
        <v>0</v>
      </c>
      <c r="K419" s="18" t="n">
        <f aca="false">IF(H419&lt;2,"",(G419-F419)/(H419-1))</f>
        <v>126</v>
      </c>
      <c r="L419" s="19" t="n">
        <f aca="false">IF(OR(K419="",K419=0),"",I419/K419)</f>
        <v>3.97619047619048</v>
      </c>
      <c r="M419" s="20" t="n">
        <f aca="false">SUMIFS(Pedidos!$D$2:$D$7000,Pedidos!$B$2:$B$7000,A419,Pedidos!$C$2:$C$7000,"&gt;="&amp;(Parámetros!$B$4-365),Pedidos!$C$2:$C$7000,"&lt;"&amp;Parámetros!$B$4)</f>
        <v>0</v>
      </c>
      <c r="N419" s="7" t="str">
        <f aca="false">IF(H419=0,"Sin compras",IF(H419=1,"Una sola compra",IF(I419&gt;Parámetros!$B$5,"Perdido","Activo")))</f>
        <v>Perdido</v>
      </c>
      <c r="O419" s="21" t="str">
        <f aca="false">IF(N419&lt;&gt;"Activo","",1/(1+EXP(-(Parámetros!$B$10+Parámetros!$B$11*I419+Parámetros!$B$12*J419))))</f>
        <v/>
      </c>
      <c r="P419" s="7" t="str">
        <f aca="false">IF(O419="","",IF(O419&gt;=Parámetros!$B$7,"Alto",IF(O419&gt;=Parámetros!$B$8,"Medio","Bajo")))</f>
        <v/>
      </c>
      <c r="Q419" s="7" t="str">
        <f aca="false">IF(AND(N419="Activo",L419&lt;&gt;""),IF(L419&gt;Parámetros!$B$6,"Se está retrasando",""),"")</f>
        <v/>
      </c>
    </row>
    <row r="420" customFormat="false" ht="15" hidden="false" customHeight="false" outlineLevel="0" collapsed="false">
      <c r="A420" s="13" t="s">
        <v>5879</v>
      </c>
      <c r="B420" s="13" t="s">
        <v>8981</v>
      </c>
      <c r="C420" s="13" t="s">
        <v>8982</v>
      </c>
      <c r="D420" s="13" t="s">
        <v>8983</v>
      </c>
      <c r="E420" s="13" t="s">
        <v>8988</v>
      </c>
      <c r="F420" s="16" t="n">
        <f aca="false">_xlfn.MINIFS(Pedidos!$C$2:$C$7000,Pedidos!$B$2:$B$7000,A420,Pedidos!$C$2:$C$7000,"&lt;"&amp;Parámetros!$B$4)</f>
        <v>46047</v>
      </c>
      <c r="G420" s="16" t="n">
        <f aca="false">_xlfn.MAXIFS(Pedidos!$C$2:$C$7000,Pedidos!$B$2:$B$7000,A420,Pedidos!$C$2:$C$7000,"&lt;"&amp;Parámetros!$B$4)</f>
        <v>46047</v>
      </c>
      <c r="H420" s="17" t="n">
        <f aca="false">COUNTIFS(Pedidos!$B$2:$B$7000,A420,Pedidos!$C$2:$C$7000,"&lt;"&amp;Parámetros!$B$4)</f>
        <v>1</v>
      </c>
      <c r="I420" s="7" t="n">
        <f aca="false">IF(H420=0,"",Parámetros!$B$4-G420)</f>
        <v>249</v>
      </c>
      <c r="J420" s="17" t="n">
        <f aca="false">COUNTIFS(Pedidos!$B$2:$B$7000,A420,Pedidos!$C$2:$C$7000,"&gt;="&amp;(Parámetros!$B$4-180),Pedidos!$C$2:$C$7000,"&lt;"&amp;Parámetros!$B$4)</f>
        <v>0</v>
      </c>
      <c r="K420" s="18" t="str">
        <f aca="false">IF(H420&lt;2,"",(G420-F420)/(H420-1))</f>
        <v/>
      </c>
      <c r="L420" s="19" t="str">
        <f aca="false">IF(OR(K420="",K420=0),"",I420/K420)</f>
        <v/>
      </c>
      <c r="M420" s="20" t="n">
        <f aca="false">SUMIFS(Pedidos!$D$2:$D$7000,Pedidos!$B$2:$B$7000,A420,Pedidos!$C$2:$C$7000,"&gt;="&amp;(Parámetros!$B$4-365),Pedidos!$C$2:$C$7000,"&lt;"&amp;Parámetros!$B$4)</f>
        <v>22</v>
      </c>
      <c r="N420" s="7" t="str">
        <f aca="false">IF(H420=0,"Sin compras",IF(H420=1,"Una sola compra",IF(I420&gt;Parámetros!$B$5,"Perdido","Activo")))</f>
        <v>Una sola compra</v>
      </c>
      <c r="O420" s="21" t="str">
        <f aca="false">IF(N420&lt;&gt;"Activo","",1/(1+EXP(-(Parámetros!$B$10+Parámetros!$B$11*I420+Parámetros!$B$12*J420))))</f>
        <v/>
      </c>
      <c r="P420" s="7" t="str">
        <f aca="false">IF(O420="","",IF(O420&gt;=Parámetros!$B$7,"Alto",IF(O420&gt;=Parámetros!$B$8,"Medio","Bajo")))</f>
        <v/>
      </c>
      <c r="Q420" s="7" t="str">
        <f aca="false">IF(AND(N420="Activo",L420&lt;&gt;""),IF(L420&gt;Parámetros!$B$6,"Se está retrasando",""),"")</f>
        <v/>
      </c>
    </row>
    <row r="421" customFormat="false" ht="15" hidden="false" customHeight="false" outlineLevel="0" collapsed="false">
      <c r="A421" s="13" t="s">
        <v>4738</v>
      </c>
      <c r="B421" s="13" t="s">
        <v>9000</v>
      </c>
      <c r="C421" s="13" t="s">
        <v>8993</v>
      </c>
      <c r="D421" s="13" t="s">
        <v>8987</v>
      </c>
      <c r="E421" s="13" t="s">
        <v>8988</v>
      </c>
      <c r="F421" s="16" t="n">
        <f aca="false">_xlfn.MINIFS(Pedidos!$C$2:$C$7000,Pedidos!$B$2:$B$7000,A421,Pedidos!$C$2:$C$7000,"&lt;"&amp;Parámetros!$B$4)</f>
        <v>45960</v>
      </c>
      <c r="G421" s="16" t="n">
        <f aca="false">_xlfn.MAXIFS(Pedidos!$C$2:$C$7000,Pedidos!$B$2:$B$7000,A421,Pedidos!$C$2:$C$7000,"&lt;"&amp;Parámetros!$B$4)</f>
        <v>46125</v>
      </c>
      <c r="H421" s="17" t="n">
        <f aca="false">COUNTIFS(Pedidos!$B$2:$B$7000,A421,Pedidos!$C$2:$C$7000,"&lt;"&amp;Parámetros!$B$4)</f>
        <v>2</v>
      </c>
      <c r="I421" s="7" t="n">
        <f aca="false">IF(H421=0,"",Parámetros!$B$4-G421)</f>
        <v>171</v>
      </c>
      <c r="J421" s="17" t="n">
        <f aca="false">COUNTIFS(Pedidos!$B$2:$B$7000,A421,Pedidos!$C$2:$C$7000,"&gt;="&amp;(Parámetros!$B$4-180),Pedidos!$C$2:$C$7000,"&lt;"&amp;Parámetros!$B$4)</f>
        <v>1</v>
      </c>
      <c r="K421" s="18" t="n">
        <f aca="false">IF(H421&lt;2,"",(G421-F421)/(H421-1))</f>
        <v>165</v>
      </c>
      <c r="L421" s="19" t="n">
        <f aca="false">IF(OR(K421="",K421=0),"",I421/K421)</f>
        <v>1.03636363636364</v>
      </c>
      <c r="M421" s="20" t="n">
        <f aca="false">SUMIFS(Pedidos!$D$2:$D$7000,Pedidos!$B$2:$B$7000,A421,Pedidos!$C$2:$C$7000,"&gt;="&amp;(Parámetros!$B$4-365),Pedidos!$C$2:$C$7000,"&lt;"&amp;Parámetros!$B$4)</f>
        <v>72.59</v>
      </c>
      <c r="N421" s="7" t="str">
        <f aca="false">IF(H421=0,"Sin compras",IF(H421=1,"Una sola compra",IF(I421&gt;Parámetros!$B$5,"Perdido","Activo")))</f>
        <v>Activo</v>
      </c>
      <c r="O421" s="21" t="n">
        <f aca="false">IF(N421&lt;&gt;"Activo","",1/(1+EXP(-(Parámetros!$B$10+Parámetros!$B$11*I421+Parámetros!$B$12*J421))))</f>
        <v>0.932572880434812</v>
      </c>
      <c r="P421" s="7" t="str">
        <f aca="false">IF(O421="","",IF(O421&gt;=Parámetros!$B$7,"Alto",IF(O421&gt;=Parámetros!$B$8,"Medio","Bajo")))</f>
        <v>Alto</v>
      </c>
      <c r="Q421" s="7" t="str">
        <f aca="false">IF(AND(N421="Activo",L421&lt;&gt;""),IF(L421&gt;Parámetros!$B$6,"Se está retrasando",""),"")</f>
        <v/>
      </c>
    </row>
    <row r="422" customFormat="false" ht="15" hidden="false" customHeight="false" outlineLevel="0" collapsed="false">
      <c r="A422" s="13" t="s">
        <v>7106</v>
      </c>
      <c r="B422" s="13" t="s">
        <v>8981</v>
      </c>
      <c r="C422" s="13" t="s">
        <v>8982</v>
      </c>
      <c r="D422" s="13" t="s">
        <v>8991</v>
      </c>
      <c r="E422" s="13" t="s">
        <v>8988</v>
      </c>
      <c r="F422" s="16" t="n">
        <f aca="false">_xlfn.MINIFS(Pedidos!$C$2:$C$7000,Pedidos!$B$2:$B$7000,A422,Pedidos!$C$2:$C$7000,"&lt;"&amp;Parámetros!$B$4)</f>
        <v>46143</v>
      </c>
      <c r="G422" s="16" t="n">
        <f aca="false">_xlfn.MAXIFS(Pedidos!$C$2:$C$7000,Pedidos!$B$2:$B$7000,A422,Pedidos!$C$2:$C$7000,"&lt;"&amp;Parámetros!$B$4)</f>
        <v>46143</v>
      </c>
      <c r="H422" s="17" t="n">
        <f aca="false">COUNTIFS(Pedidos!$B$2:$B$7000,A422,Pedidos!$C$2:$C$7000,"&lt;"&amp;Parámetros!$B$4)</f>
        <v>1</v>
      </c>
      <c r="I422" s="7" t="n">
        <f aca="false">IF(H422=0,"",Parámetros!$B$4-G422)</f>
        <v>153</v>
      </c>
      <c r="J422" s="17" t="n">
        <f aca="false">COUNTIFS(Pedidos!$B$2:$B$7000,A422,Pedidos!$C$2:$C$7000,"&gt;="&amp;(Parámetros!$B$4-180),Pedidos!$C$2:$C$7000,"&lt;"&amp;Parámetros!$B$4)</f>
        <v>1</v>
      </c>
      <c r="K422" s="18" t="str">
        <f aca="false">IF(H422&lt;2,"",(G422-F422)/(H422-1))</f>
        <v/>
      </c>
      <c r="L422" s="19" t="str">
        <f aca="false">IF(OR(K422="",K422=0),"",I422/K422)</f>
        <v/>
      </c>
      <c r="M422" s="20" t="n">
        <f aca="false">SUMIFS(Pedidos!$D$2:$D$7000,Pedidos!$B$2:$B$7000,A422,Pedidos!$C$2:$C$7000,"&gt;="&amp;(Parámetros!$B$4-365),Pedidos!$C$2:$C$7000,"&lt;"&amp;Parámetros!$B$4)</f>
        <v>32.4</v>
      </c>
      <c r="N422" s="7" t="str">
        <f aca="false">IF(H422=0,"Sin compras",IF(H422=1,"Una sola compra",IF(I422&gt;Parámetros!$B$5,"Perdido","Activo")))</f>
        <v>Una sola compra</v>
      </c>
      <c r="O422" s="21" t="str">
        <f aca="false">IF(N422&lt;&gt;"Activo","",1/(1+EXP(-(Parámetros!$B$10+Parámetros!$B$11*I422+Parámetros!$B$12*J422))))</f>
        <v/>
      </c>
      <c r="P422" s="7" t="str">
        <f aca="false">IF(O422="","",IF(O422&gt;=Parámetros!$B$7,"Alto",IF(O422&gt;=Parámetros!$B$8,"Medio","Bajo")))</f>
        <v/>
      </c>
      <c r="Q422" s="7" t="str">
        <f aca="false">IF(AND(N422="Activo",L422&lt;&gt;""),IF(L422&gt;Parámetros!$B$6,"Se está retrasando",""),"")</f>
        <v/>
      </c>
    </row>
    <row r="423" customFormat="false" ht="15" hidden="false" customHeight="false" outlineLevel="0" collapsed="false">
      <c r="A423" s="13" t="s">
        <v>2756</v>
      </c>
      <c r="B423" s="13" t="s">
        <v>9010</v>
      </c>
      <c r="C423" s="13" t="s">
        <v>8990</v>
      </c>
      <c r="D423" s="13" t="s">
        <v>8994</v>
      </c>
      <c r="E423" s="13" t="s">
        <v>8988</v>
      </c>
      <c r="F423" s="16" t="n">
        <f aca="false">_xlfn.MINIFS(Pedidos!$C$2:$C$7000,Pedidos!$B$2:$B$7000,A423,Pedidos!$C$2:$C$7000,"&lt;"&amp;Parámetros!$B$4)</f>
        <v>45814</v>
      </c>
      <c r="G423" s="16" t="n">
        <f aca="false">_xlfn.MAXIFS(Pedidos!$C$2:$C$7000,Pedidos!$B$2:$B$7000,A423,Pedidos!$C$2:$C$7000,"&lt;"&amp;Parámetros!$B$4)</f>
        <v>45814</v>
      </c>
      <c r="H423" s="17" t="n">
        <f aca="false">COUNTIFS(Pedidos!$B$2:$B$7000,A423,Pedidos!$C$2:$C$7000,"&lt;"&amp;Parámetros!$B$4)</f>
        <v>1</v>
      </c>
      <c r="I423" s="7" t="n">
        <f aca="false">IF(H423=0,"",Parámetros!$B$4-G423)</f>
        <v>482</v>
      </c>
      <c r="J423" s="17" t="n">
        <f aca="false">COUNTIFS(Pedidos!$B$2:$B$7000,A423,Pedidos!$C$2:$C$7000,"&gt;="&amp;(Parámetros!$B$4-180),Pedidos!$C$2:$C$7000,"&lt;"&amp;Parámetros!$B$4)</f>
        <v>0</v>
      </c>
      <c r="K423" s="18" t="str">
        <f aca="false">IF(H423&lt;2,"",(G423-F423)/(H423-1))</f>
        <v/>
      </c>
      <c r="L423" s="19" t="str">
        <f aca="false">IF(OR(K423="",K423=0),"",I423/K423)</f>
        <v/>
      </c>
      <c r="M423" s="20" t="n">
        <f aca="false">SUMIFS(Pedidos!$D$2:$D$7000,Pedidos!$B$2:$B$7000,A423,Pedidos!$C$2:$C$7000,"&gt;="&amp;(Parámetros!$B$4-365),Pedidos!$C$2:$C$7000,"&lt;"&amp;Parámetros!$B$4)</f>
        <v>0</v>
      </c>
      <c r="N423" s="7" t="str">
        <f aca="false">IF(H423=0,"Sin compras",IF(H423=1,"Una sola compra",IF(I423&gt;Parámetros!$B$5,"Perdido","Activo")))</f>
        <v>Una sola compra</v>
      </c>
      <c r="O423" s="21" t="str">
        <f aca="false">IF(N423&lt;&gt;"Activo","",1/(1+EXP(-(Parámetros!$B$10+Parámetros!$B$11*I423+Parámetros!$B$12*J423))))</f>
        <v/>
      </c>
      <c r="P423" s="7" t="str">
        <f aca="false">IF(O423="","",IF(O423&gt;=Parámetros!$B$7,"Alto",IF(O423&gt;=Parámetros!$B$8,"Medio","Bajo")))</f>
        <v/>
      </c>
      <c r="Q423" s="7" t="str">
        <f aca="false">IF(AND(N423="Activo",L423&lt;&gt;""),IF(L423&gt;Parámetros!$B$6,"Se está retrasando",""),"")</f>
        <v/>
      </c>
    </row>
    <row r="424" customFormat="false" ht="15" hidden="false" customHeight="false" outlineLevel="0" collapsed="false">
      <c r="A424" s="13" t="s">
        <v>5909</v>
      </c>
      <c r="B424" s="13" t="s">
        <v>9001</v>
      </c>
      <c r="C424" s="13" t="s">
        <v>8993</v>
      </c>
      <c r="D424" s="13" t="s">
        <v>8987</v>
      </c>
      <c r="E424" s="13" t="s">
        <v>8988</v>
      </c>
      <c r="F424" s="16" t="n">
        <f aca="false">_xlfn.MINIFS(Pedidos!$C$2:$C$7000,Pedidos!$B$2:$B$7000,A424,Pedidos!$C$2:$C$7000,"&lt;"&amp;Parámetros!$B$4)</f>
        <v>46049</v>
      </c>
      <c r="G424" s="16" t="n">
        <f aca="false">_xlfn.MAXIFS(Pedidos!$C$2:$C$7000,Pedidos!$B$2:$B$7000,A424,Pedidos!$C$2:$C$7000,"&lt;"&amp;Parámetros!$B$4)</f>
        <v>46286</v>
      </c>
      <c r="H424" s="17" t="n">
        <f aca="false">COUNTIFS(Pedidos!$B$2:$B$7000,A424,Pedidos!$C$2:$C$7000,"&lt;"&amp;Parámetros!$B$4)</f>
        <v>2</v>
      </c>
      <c r="I424" s="7" t="n">
        <f aca="false">IF(H424=0,"",Parámetros!$B$4-G424)</f>
        <v>10</v>
      </c>
      <c r="J424" s="17" t="n">
        <f aca="false">COUNTIFS(Pedidos!$B$2:$B$7000,A424,Pedidos!$C$2:$C$7000,"&gt;="&amp;(Parámetros!$B$4-180),Pedidos!$C$2:$C$7000,"&lt;"&amp;Parámetros!$B$4)</f>
        <v>1</v>
      </c>
      <c r="K424" s="18" t="n">
        <f aca="false">IF(H424&lt;2,"",(G424-F424)/(H424-1))</f>
        <v>237</v>
      </c>
      <c r="L424" s="19" t="n">
        <f aca="false">IF(OR(K424="",K424=0),"",I424/K424)</f>
        <v>0.0421940928270042</v>
      </c>
      <c r="M424" s="20" t="n">
        <f aca="false">SUMIFS(Pedidos!$D$2:$D$7000,Pedidos!$B$2:$B$7000,A424,Pedidos!$C$2:$C$7000,"&gt;="&amp;(Parámetros!$B$4-365),Pedidos!$C$2:$C$7000,"&lt;"&amp;Parámetros!$B$4)</f>
        <v>138.29</v>
      </c>
      <c r="N424" s="7" t="str">
        <f aca="false">IF(H424=0,"Sin compras",IF(H424=1,"Una sola compra",IF(I424&gt;Parámetros!$B$5,"Perdido","Activo")))</f>
        <v>Activo</v>
      </c>
      <c r="O424" s="21" t="n">
        <f aca="false">IF(N424&lt;&gt;"Activo","",1/(1+EXP(-(Parámetros!$B$10+Parámetros!$B$11*I424+Parámetros!$B$12*J424))))</f>
        <v>0.472502771196651</v>
      </c>
      <c r="P424" s="7" t="str">
        <f aca="false">IF(O424="","",IF(O424&gt;=Parámetros!$B$7,"Alto",IF(O424&gt;=Parámetros!$B$8,"Medio","Bajo")))</f>
        <v>Medio</v>
      </c>
      <c r="Q424" s="7" t="str">
        <f aca="false">IF(AND(N424="Activo",L424&lt;&gt;""),IF(L424&gt;Parámetros!$B$6,"Se está retrasando",""),"")</f>
        <v/>
      </c>
    </row>
    <row r="425" customFormat="false" ht="15" hidden="false" customHeight="false" outlineLevel="0" collapsed="false">
      <c r="A425" s="13" t="s">
        <v>5324</v>
      </c>
      <c r="B425" s="13" t="s">
        <v>9007</v>
      </c>
      <c r="C425" s="13" t="s">
        <v>8986</v>
      </c>
      <c r="D425" s="13" t="s">
        <v>8999</v>
      </c>
      <c r="E425" s="13" t="s">
        <v>8988</v>
      </c>
      <c r="F425" s="16" t="n">
        <f aca="false">_xlfn.MINIFS(Pedidos!$C$2:$C$7000,Pedidos!$B$2:$B$7000,A425,Pedidos!$C$2:$C$7000,"&lt;"&amp;Parámetros!$B$4)</f>
        <v>46004</v>
      </c>
      <c r="G425" s="16" t="n">
        <f aca="false">_xlfn.MAXIFS(Pedidos!$C$2:$C$7000,Pedidos!$B$2:$B$7000,A425,Pedidos!$C$2:$C$7000,"&lt;"&amp;Parámetros!$B$4)</f>
        <v>46254</v>
      </c>
      <c r="H425" s="17" t="n">
        <f aca="false">COUNTIFS(Pedidos!$B$2:$B$7000,A425,Pedidos!$C$2:$C$7000,"&lt;"&amp;Parámetros!$B$4)</f>
        <v>6</v>
      </c>
      <c r="I425" s="7" t="n">
        <f aca="false">IF(H425=0,"",Parámetros!$B$4-G425)</f>
        <v>42</v>
      </c>
      <c r="J425" s="17" t="n">
        <f aca="false">COUNTIFS(Pedidos!$B$2:$B$7000,A425,Pedidos!$C$2:$C$7000,"&gt;="&amp;(Parámetros!$B$4-180),Pedidos!$C$2:$C$7000,"&lt;"&amp;Parámetros!$B$4)</f>
        <v>4</v>
      </c>
      <c r="K425" s="18" t="n">
        <f aca="false">IF(H425&lt;2,"",(G425-F425)/(H425-1))</f>
        <v>50</v>
      </c>
      <c r="L425" s="19" t="n">
        <f aca="false">IF(OR(K425="",K425=0),"",I425/K425)</f>
        <v>0.84</v>
      </c>
      <c r="M425" s="20" t="n">
        <f aca="false">SUMIFS(Pedidos!$D$2:$D$7000,Pedidos!$B$2:$B$7000,A425,Pedidos!$C$2:$C$7000,"&gt;="&amp;(Parámetros!$B$4-365),Pedidos!$C$2:$C$7000,"&lt;"&amp;Parámetros!$B$4)</f>
        <v>274.31</v>
      </c>
      <c r="N425" s="7" t="str">
        <f aca="false">IF(H425=0,"Sin compras",IF(H425=1,"Una sola compra",IF(I425&gt;Parámetros!$B$5,"Perdido","Activo")))</f>
        <v>Activo</v>
      </c>
      <c r="O425" s="21" t="n">
        <f aca="false">IF(N425&lt;&gt;"Activo","",1/(1+EXP(-(Parámetros!$B$10+Parámetros!$B$11*I425+Parámetros!$B$12*J425))))</f>
        <v>0.0974222686498156</v>
      </c>
      <c r="P425" s="7" t="str">
        <f aca="false">IF(O425="","",IF(O425&gt;=Parámetros!$B$7,"Alto",IF(O425&gt;=Parámetros!$B$8,"Medio","Bajo")))</f>
        <v>Bajo</v>
      </c>
      <c r="Q425" s="7" t="str">
        <f aca="false">IF(AND(N425="Activo",L425&lt;&gt;""),IF(L425&gt;Parámetros!$B$6,"Se está retrasando",""),"")</f>
        <v/>
      </c>
    </row>
    <row r="426" customFormat="false" ht="15" hidden="false" customHeight="false" outlineLevel="0" collapsed="false">
      <c r="A426" s="13" t="s">
        <v>4903</v>
      </c>
      <c r="B426" s="13" t="s">
        <v>9011</v>
      </c>
      <c r="C426" s="13" t="s">
        <v>8993</v>
      </c>
      <c r="D426" s="13" t="s">
        <v>8983</v>
      </c>
      <c r="E426" s="13" t="s">
        <v>8988</v>
      </c>
      <c r="F426" s="16" t="n">
        <f aca="false">_xlfn.MINIFS(Pedidos!$C$2:$C$7000,Pedidos!$B$2:$B$7000,A426,Pedidos!$C$2:$C$7000,"&lt;"&amp;Parámetros!$B$4)</f>
        <v>45972</v>
      </c>
      <c r="G426" s="16" t="n">
        <f aca="false">_xlfn.MAXIFS(Pedidos!$C$2:$C$7000,Pedidos!$B$2:$B$7000,A426,Pedidos!$C$2:$C$7000,"&lt;"&amp;Parámetros!$B$4)</f>
        <v>45972</v>
      </c>
      <c r="H426" s="17" t="n">
        <f aca="false">COUNTIFS(Pedidos!$B$2:$B$7000,A426,Pedidos!$C$2:$C$7000,"&lt;"&amp;Parámetros!$B$4)</f>
        <v>1</v>
      </c>
      <c r="I426" s="7" t="n">
        <f aca="false">IF(H426=0,"",Parámetros!$B$4-G426)</f>
        <v>324</v>
      </c>
      <c r="J426" s="17" t="n">
        <f aca="false">COUNTIFS(Pedidos!$B$2:$B$7000,A426,Pedidos!$C$2:$C$7000,"&gt;="&amp;(Parámetros!$B$4-180),Pedidos!$C$2:$C$7000,"&lt;"&amp;Parámetros!$B$4)</f>
        <v>0</v>
      </c>
      <c r="K426" s="18" t="str">
        <f aca="false">IF(H426&lt;2,"",(G426-F426)/(H426-1))</f>
        <v/>
      </c>
      <c r="L426" s="19" t="str">
        <f aca="false">IF(OR(K426="",K426=0),"",I426/K426)</f>
        <v/>
      </c>
      <c r="M426" s="20" t="n">
        <f aca="false">SUMIFS(Pedidos!$D$2:$D$7000,Pedidos!$B$2:$B$7000,A426,Pedidos!$C$2:$C$7000,"&gt;="&amp;(Parámetros!$B$4-365),Pedidos!$C$2:$C$7000,"&lt;"&amp;Parámetros!$B$4)</f>
        <v>48.24</v>
      </c>
      <c r="N426" s="7" t="str">
        <f aca="false">IF(H426=0,"Sin compras",IF(H426=1,"Una sola compra",IF(I426&gt;Parámetros!$B$5,"Perdido","Activo")))</f>
        <v>Una sola compra</v>
      </c>
      <c r="O426" s="21" t="str">
        <f aca="false">IF(N426&lt;&gt;"Activo","",1/(1+EXP(-(Parámetros!$B$10+Parámetros!$B$11*I426+Parámetros!$B$12*J426))))</f>
        <v/>
      </c>
      <c r="P426" s="7" t="str">
        <f aca="false">IF(O426="","",IF(O426&gt;=Parámetros!$B$7,"Alto",IF(O426&gt;=Parámetros!$B$8,"Medio","Bajo")))</f>
        <v/>
      </c>
      <c r="Q426" s="7" t="str">
        <f aca="false">IF(AND(N426="Activo",L426&lt;&gt;""),IF(L426&gt;Parámetros!$B$6,"Se está retrasando",""),"")</f>
        <v/>
      </c>
    </row>
    <row r="427" customFormat="false" ht="15" hidden="false" customHeight="false" outlineLevel="0" collapsed="false">
      <c r="A427" s="13" t="s">
        <v>8174</v>
      </c>
      <c r="B427" s="13" t="s">
        <v>9011</v>
      </c>
      <c r="C427" s="13" t="s">
        <v>8986</v>
      </c>
      <c r="D427" s="13" t="s">
        <v>9002</v>
      </c>
      <c r="E427" s="13" t="s">
        <v>8988</v>
      </c>
      <c r="F427" s="16" t="n">
        <f aca="false">_xlfn.MINIFS(Pedidos!$C$2:$C$7000,Pedidos!$B$2:$B$7000,A427,Pedidos!$C$2:$C$7000,"&lt;"&amp;Parámetros!$B$4)</f>
        <v>46231</v>
      </c>
      <c r="G427" s="16" t="n">
        <f aca="false">_xlfn.MAXIFS(Pedidos!$C$2:$C$7000,Pedidos!$B$2:$B$7000,A427,Pedidos!$C$2:$C$7000,"&lt;"&amp;Parámetros!$B$4)</f>
        <v>46231</v>
      </c>
      <c r="H427" s="17" t="n">
        <f aca="false">COUNTIFS(Pedidos!$B$2:$B$7000,A427,Pedidos!$C$2:$C$7000,"&lt;"&amp;Parámetros!$B$4)</f>
        <v>1</v>
      </c>
      <c r="I427" s="7" t="n">
        <f aca="false">IF(H427=0,"",Parámetros!$B$4-G427)</f>
        <v>65</v>
      </c>
      <c r="J427" s="17" t="n">
        <f aca="false">COUNTIFS(Pedidos!$B$2:$B$7000,A427,Pedidos!$C$2:$C$7000,"&gt;="&amp;(Parámetros!$B$4-180),Pedidos!$C$2:$C$7000,"&lt;"&amp;Parámetros!$B$4)</f>
        <v>1</v>
      </c>
      <c r="K427" s="18" t="str">
        <f aca="false">IF(H427&lt;2,"",(G427-F427)/(H427-1))</f>
        <v/>
      </c>
      <c r="L427" s="19" t="str">
        <f aca="false">IF(OR(K427="",K427=0),"",I427/K427)</f>
        <v/>
      </c>
      <c r="M427" s="20" t="n">
        <f aca="false">SUMIFS(Pedidos!$D$2:$D$7000,Pedidos!$B$2:$B$7000,A427,Pedidos!$C$2:$C$7000,"&gt;="&amp;(Parámetros!$B$4-365),Pedidos!$C$2:$C$7000,"&lt;"&amp;Parámetros!$B$4)</f>
        <v>19.66</v>
      </c>
      <c r="N427" s="7" t="str">
        <f aca="false">IF(H427=0,"Sin compras",IF(H427=1,"Una sola compra",IF(I427&gt;Parámetros!$B$5,"Perdido","Activo")))</f>
        <v>Una sola compra</v>
      </c>
      <c r="O427" s="21" t="str">
        <f aca="false">IF(N427&lt;&gt;"Activo","",1/(1+EXP(-(Parámetros!$B$10+Parámetros!$B$11*I427+Parámetros!$B$12*J427))))</f>
        <v/>
      </c>
      <c r="P427" s="7" t="str">
        <f aca="false">IF(O427="","",IF(O427&gt;=Parámetros!$B$7,"Alto",IF(O427&gt;=Parámetros!$B$8,"Medio","Bajo")))</f>
        <v/>
      </c>
      <c r="Q427" s="7" t="str">
        <f aca="false">IF(AND(N427="Activo",L427&lt;&gt;""),IF(L427&gt;Parámetros!$B$6,"Se está retrasando",""),"")</f>
        <v/>
      </c>
    </row>
    <row r="428" customFormat="false" ht="15" hidden="false" customHeight="false" outlineLevel="0" collapsed="false">
      <c r="A428" s="13" t="s">
        <v>5292</v>
      </c>
      <c r="B428" s="13" t="s">
        <v>9001</v>
      </c>
      <c r="C428" s="13" t="s">
        <v>8982</v>
      </c>
      <c r="D428" s="13" t="s">
        <v>8983</v>
      </c>
      <c r="E428" s="13" t="s">
        <v>8984</v>
      </c>
      <c r="F428" s="16" t="n">
        <f aca="false">_xlfn.MINIFS(Pedidos!$C$2:$C$7000,Pedidos!$B$2:$B$7000,A428,Pedidos!$C$2:$C$7000,"&lt;"&amp;Parámetros!$B$4)</f>
        <v>46002</v>
      </c>
      <c r="G428" s="16" t="n">
        <f aca="false">_xlfn.MAXIFS(Pedidos!$C$2:$C$7000,Pedidos!$B$2:$B$7000,A428,Pedidos!$C$2:$C$7000,"&lt;"&amp;Parámetros!$B$4)</f>
        <v>46002</v>
      </c>
      <c r="H428" s="17" t="n">
        <f aca="false">COUNTIFS(Pedidos!$B$2:$B$7000,A428,Pedidos!$C$2:$C$7000,"&lt;"&amp;Parámetros!$B$4)</f>
        <v>1</v>
      </c>
      <c r="I428" s="7" t="n">
        <f aca="false">IF(H428=0,"",Parámetros!$B$4-G428)</f>
        <v>294</v>
      </c>
      <c r="J428" s="17" t="n">
        <f aca="false">COUNTIFS(Pedidos!$B$2:$B$7000,A428,Pedidos!$C$2:$C$7000,"&gt;="&amp;(Parámetros!$B$4-180),Pedidos!$C$2:$C$7000,"&lt;"&amp;Parámetros!$B$4)</f>
        <v>0</v>
      </c>
      <c r="K428" s="18" t="str">
        <f aca="false">IF(H428&lt;2,"",(G428-F428)/(H428-1))</f>
        <v/>
      </c>
      <c r="L428" s="19" t="str">
        <f aca="false">IF(OR(K428="",K428=0),"",I428/K428)</f>
        <v/>
      </c>
      <c r="M428" s="20" t="n">
        <f aca="false">SUMIFS(Pedidos!$D$2:$D$7000,Pedidos!$B$2:$B$7000,A428,Pedidos!$C$2:$C$7000,"&gt;="&amp;(Parámetros!$B$4-365),Pedidos!$C$2:$C$7000,"&lt;"&amp;Parámetros!$B$4)</f>
        <v>24.3</v>
      </c>
      <c r="N428" s="7" t="str">
        <f aca="false">IF(H428=0,"Sin compras",IF(H428=1,"Una sola compra",IF(I428&gt;Parámetros!$B$5,"Perdido","Activo")))</f>
        <v>Una sola compra</v>
      </c>
      <c r="O428" s="21" t="str">
        <f aca="false">IF(N428&lt;&gt;"Activo","",1/(1+EXP(-(Parámetros!$B$10+Parámetros!$B$11*I428+Parámetros!$B$12*J428))))</f>
        <v/>
      </c>
      <c r="P428" s="7" t="str">
        <f aca="false">IF(O428="","",IF(O428&gt;=Parámetros!$B$7,"Alto",IF(O428&gt;=Parámetros!$B$8,"Medio","Bajo")))</f>
        <v/>
      </c>
      <c r="Q428" s="7" t="str">
        <f aca="false">IF(AND(N428="Activo",L428&lt;&gt;""),IF(L428&gt;Parámetros!$B$6,"Se está retrasando",""),"")</f>
        <v/>
      </c>
    </row>
    <row r="429" customFormat="false" ht="15" hidden="false" customHeight="false" outlineLevel="0" collapsed="false">
      <c r="A429" s="13" t="s">
        <v>8918</v>
      </c>
      <c r="B429" s="13" t="s">
        <v>8981</v>
      </c>
      <c r="C429" s="13" t="s">
        <v>8993</v>
      </c>
      <c r="D429" s="13" t="s">
        <v>9002</v>
      </c>
      <c r="E429" s="13" t="s">
        <v>8988</v>
      </c>
      <c r="F429" s="16" t="n">
        <f aca="false">_xlfn.MINIFS(Pedidos!$C$2:$C$7000,Pedidos!$B$2:$B$7000,A429,Pedidos!$C$2:$C$7000,"&lt;"&amp;Parámetros!$B$4)</f>
        <v>46292</v>
      </c>
      <c r="G429" s="16" t="n">
        <f aca="false">_xlfn.MAXIFS(Pedidos!$C$2:$C$7000,Pedidos!$B$2:$B$7000,A429,Pedidos!$C$2:$C$7000,"&lt;"&amp;Parámetros!$B$4)</f>
        <v>46292</v>
      </c>
      <c r="H429" s="17" t="n">
        <f aca="false">COUNTIFS(Pedidos!$B$2:$B$7000,A429,Pedidos!$C$2:$C$7000,"&lt;"&amp;Parámetros!$B$4)</f>
        <v>1</v>
      </c>
      <c r="I429" s="7" t="n">
        <f aca="false">IF(H429=0,"",Parámetros!$B$4-G429)</f>
        <v>4</v>
      </c>
      <c r="J429" s="17" t="n">
        <f aca="false">COUNTIFS(Pedidos!$B$2:$B$7000,A429,Pedidos!$C$2:$C$7000,"&gt;="&amp;(Parámetros!$B$4-180),Pedidos!$C$2:$C$7000,"&lt;"&amp;Parámetros!$B$4)</f>
        <v>1</v>
      </c>
      <c r="K429" s="18" t="str">
        <f aca="false">IF(H429&lt;2,"",(G429-F429)/(H429-1))</f>
        <v/>
      </c>
      <c r="L429" s="19" t="str">
        <f aca="false">IF(OR(K429="",K429=0),"",I429/K429)</f>
        <v/>
      </c>
      <c r="M429" s="20" t="n">
        <f aca="false">SUMIFS(Pedidos!$D$2:$D$7000,Pedidos!$B$2:$B$7000,A429,Pedidos!$C$2:$C$7000,"&gt;="&amp;(Parámetros!$B$4-365),Pedidos!$C$2:$C$7000,"&lt;"&amp;Parámetros!$B$4)</f>
        <v>44.72</v>
      </c>
      <c r="N429" s="7" t="str">
        <f aca="false">IF(H429=0,"Sin compras",IF(H429=1,"Una sola compra",IF(I429&gt;Parámetros!$B$5,"Perdido","Activo")))</f>
        <v>Una sola compra</v>
      </c>
      <c r="O429" s="21" t="str">
        <f aca="false">IF(N429&lt;&gt;"Activo","",1/(1+EXP(-(Parámetros!$B$10+Parámetros!$B$11*I429+Parámetros!$B$12*J429))))</f>
        <v/>
      </c>
      <c r="P429" s="7" t="str">
        <f aca="false">IF(O429="","",IF(O429&gt;=Parámetros!$B$7,"Alto",IF(O429&gt;=Parámetros!$B$8,"Medio","Bajo")))</f>
        <v/>
      </c>
      <c r="Q429" s="7" t="str">
        <f aca="false">IF(AND(N429="Activo",L429&lt;&gt;""),IF(L429&gt;Parámetros!$B$6,"Se está retrasando",""),"")</f>
        <v/>
      </c>
    </row>
    <row r="430" customFormat="false" ht="15" hidden="false" customHeight="false" outlineLevel="0" collapsed="false">
      <c r="A430" s="13" t="s">
        <v>1770</v>
      </c>
      <c r="B430" s="13" t="s">
        <v>8992</v>
      </c>
      <c r="C430" s="13" t="s">
        <v>8986</v>
      </c>
      <c r="D430" s="13" t="s">
        <v>8999</v>
      </c>
      <c r="E430" s="13" t="s">
        <v>8988</v>
      </c>
      <c r="F430" s="16" t="n">
        <f aca="false">_xlfn.MINIFS(Pedidos!$C$2:$C$7000,Pedidos!$B$2:$B$7000,A430,Pedidos!$C$2:$C$7000,"&lt;"&amp;Parámetros!$B$4)</f>
        <v>45737</v>
      </c>
      <c r="G430" s="16" t="n">
        <f aca="false">_xlfn.MAXIFS(Pedidos!$C$2:$C$7000,Pedidos!$B$2:$B$7000,A430,Pedidos!$C$2:$C$7000,"&lt;"&amp;Parámetros!$B$4)</f>
        <v>46267</v>
      </c>
      <c r="H430" s="17" t="n">
        <f aca="false">COUNTIFS(Pedidos!$B$2:$B$7000,A430,Pedidos!$C$2:$C$7000,"&lt;"&amp;Parámetros!$B$4)</f>
        <v>13</v>
      </c>
      <c r="I430" s="7" t="n">
        <f aca="false">IF(H430=0,"",Parámetros!$B$4-G430)</f>
        <v>29</v>
      </c>
      <c r="J430" s="17" t="n">
        <f aca="false">COUNTIFS(Pedidos!$B$2:$B$7000,A430,Pedidos!$C$2:$C$7000,"&gt;="&amp;(Parámetros!$B$4-180),Pedidos!$C$2:$C$7000,"&lt;"&amp;Parámetros!$B$4)</f>
        <v>3</v>
      </c>
      <c r="K430" s="18" t="n">
        <f aca="false">IF(H430&lt;2,"",(G430-F430)/(H430-1))</f>
        <v>44.1666666666667</v>
      </c>
      <c r="L430" s="19" t="n">
        <f aca="false">IF(OR(K430="",K430=0),"",I430/K430)</f>
        <v>0.656603773584906</v>
      </c>
      <c r="M430" s="20" t="n">
        <f aca="false">SUMIFS(Pedidos!$D$2:$D$7000,Pedidos!$B$2:$B$7000,A430,Pedidos!$C$2:$C$7000,"&gt;="&amp;(Parámetros!$B$4-365),Pedidos!$C$2:$C$7000,"&lt;"&amp;Parámetros!$B$4)</f>
        <v>343.42</v>
      </c>
      <c r="N430" s="7" t="str">
        <f aca="false">IF(H430=0,"Sin compras",IF(H430=1,"Una sola compra",IF(I430&gt;Parámetros!$B$5,"Perdido","Activo")))</f>
        <v>Activo</v>
      </c>
      <c r="O430" s="21" t="n">
        <f aca="false">IF(N430&lt;&gt;"Activo","",1/(1+EXP(-(Parámetros!$B$10+Parámetros!$B$11*I430+Parámetros!$B$12*J430))))</f>
        <v>0.173574911981486</v>
      </c>
      <c r="P430" s="7" t="str">
        <f aca="false">IF(O430="","",IF(O430&gt;=Parámetros!$B$7,"Alto",IF(O430&gt;=Parámetros!$B$8,"Medio","Bajo")))</f>
        <v>Bajo</v>
      </c>
      <c r="Q430" s="7" t="str">
        <f aca="false">IF(AND(N430="Activo",L430&lt;&gt;""),IF(L430&gt;Parámetros!$B$6,"Se está retrasando",""),"")</f>
        <v/>
      </c>
    </row>
    <row r="431" customFormat="false" ht="15" hidden="false" customHeight="false" outlineLevel="0" collapsed="false">
      <c r="A431" s="13" t="s">
        <v>586</v>
      </c>
      <c r="B431" s="13" t="s">
        <v>8995</v>
      </c>
      <c r="C431" s="13" t="s">
        <v>8990</v>
      </c>
      <c r="D431" s="13" t="s">
        <v>8999</v>
      </c>
      <c r="E431" s="13" t="s">
        <v>8988</v>
      </c>
      <c r="F431" s="16" t="n">
        <f aca="false">_xlfn.MINIFS(Pedidos!$C$2:$C$7000,Pedidos!$B$2:$B$7000,A431,Pedidos!$C$2:$C$7000,"&lt;"&amp;Parámetros!$B$4)</f>
        <v>45635</v>
      </c>
      <c r="G431" s="16" t="n">
        <f aca="false">_xlfn.MAXIFS(Pedidos!$C$2:$C$7000,Pedidos!$B$2:$B$7000,A431,Pedidos!$C$2:$C$7000,"&lt;"&amp;Parámetros!$B$4)</f>
        <v>46248</v>
      </c>
      <c r="H431" s="17" t="n">
        <f aca="false">COUNTIFS(Pedidos!$B$2:$B$7000,A431,Pedidos!$C$2:$C$7000,"&lt;"&amp;Parámetros!$B$4)</f>
        <v>10</v>
      </c>
      <c r="I431" s="7" t="n">
        <f aca="false">IF(H431=0,"",Parámetros!$B$4-G431)</f>
        <v>48</v>
      </c>
      <c r="J431" s="17" t="n">
        <f aca="false">COUNTIFS(Pedidos!$B$2:$B$7000,A431,Pedidos!$C$2:$C$7000,"&gt;="&amp;(Parámetros!$B$4-180),Pedidos!$C$2:$C$7000,"&lt;"&amp;Parámetros!$B$4)</f>
        <v>3</v>
      </c>
      <c r="K431" s="18" t="n">
        <f aca="false">IF(H431&lt;2,"",(G431-F431)/(H431-1))</f>
        <v>68.1111111111111</v>
      </c>
      <c r="L431" s="19" t="n">
        <f aca="false">IF(OR(K431="",K431=0),"",I431/K431)</f>
        <v>0.704730831973899</v>
      </c>
      <c r="M431" s="20" t="n">
        <f aca="false">SUMIFS(Pedidos!$D$2:$D$7000,Pedidos!$B$2:$B$7000,A431,Pedidos!$C$2:$C$7000,"&gt;="&amp;(Parámetros!$B$4-365),Pedidos!$C$2:$C$7000,"&lt;"&amp;Parámetros!$B$4)</f>
        <v>158.78</v>
      </c>
      <c r="N431" s="7" t="str">
        <f aca="false">IF(H431=0,"Sin compras",IF(H431=1,"Una sola compra",IF(I431&gt;Parámetros!$B$5,"Perdido","Activo")))</f>
        <v>Activo</v>
      </c>
      <c r="O431" s="21" t="n">
        <f aca="false">IF(N431&lt;&gt;"Activo","",1/(1+EXP(-(Parámetros!$B$10+Parámetros!$B$11*I431+Parámetros!$B$12*J431))))</f>
        <v>0.224871446682644</v>
      </c>
      <c r="P431" s="7" t="str">
        <f aca="false">IF(O431="","",IF(O431&gt;=Parámetros!$B$7,"Alto",IF(O431&gt;=Parámetros!$B$8,"Medio","Bajo")))</f>
        <v>Bajo</v>
      </c>
      <c r="Q431" s="7" t="str">
        <f aca="false">IF(AND(N431="Activo",L431&lt;&gt;""),IF(L431&gt;Parámetros!$B$6,"Se está retrasando",""),"")</f>
        <v/>
      </c>
    </row>
    <row r="432" customFormat="false" ht="15" hidden="false" customHeight="false" outlineLevel="0" collapsed="false">
      <c r="A432" s="13" t="s">
        <v>5338</v>
      </c>
      <c r="B432" s="13" t="s">
        <v>8996</v>
      </c>
      <c r="C432" s="13" t="s">
        <v>8990</v>
      </c>
      <c r="D432" s="13" t="s">
        <v>8987</v>
      </c>
      <c r="E432" s="13" t="s">
        <v>8988</v>
      </c>
      <c r="F432" s="16" t="n">
        <f aca="false">_xlfn.MINIFS(Pedidos!$C$2:$C$7000,Pedidos!$B$2:$B$7000,A432,Pedidos!$C$2:$C$7000,"&lt;"&amp;Parámetros!$B$4)</f>
        <v>46005</v>
      </c>
      <c r="G432" s="16" t="n">
        <f aca="false">_xlfn.MAXIFS(Pedidos!$C$2:$C$7000,Pedidos!$B$2:$B$7000,A432,Pedidos!$C$2:$C$7000,"&lt;"&amp;Parámetros!$B$4)</f>
        <v>46214</v>
      </c>
      <c r="H432" s="17" t="n">
        <f aca="false">COUNTIFS(Pedidos!$B$2:$B$7000,A432,Pedidos!$C$2:$C$7000,"&lt;"&amp;Parámetros!$B$4)</f>
        <v>3</v>
      </c>
      <c r="I432" s="7" t="n">
        <f aca="false">IF(H432=0,"",Parámetros!$B$4-G432)</f>
        <v>82</v>
      </c>
      <c r="J432" s="17" t="n">
        <f aca="false">COUNTIFS(Pedidos!$B$2:$B$7000,A432,Pedidos!$C$2:$C$7000,"&gt;="&amp;(Parámetros!$B$4-180),Pedidos!$C$2:$C$7000,"&lt;"&amp;Parámetros!$B$4)</f>
        <v>2</v>
      </c>
      <c r="K432" s="18" t="n">
        <f aca="false">IF(H432&lt;2,"",(G432-F432)/(H432-1))</f>
        <v>104.5</v>
      </c>
      <c r="L432" s="19" t="n">
        <f aca="false">IF(OR(K432="",K432=0),"",I432/K432)</f>
        <v>0.784688995215311</v>
      </c>
      <c r="M432" s="20" t="n">
        <f aca="false">SUMIFS(Pedidos!$D$2:$D$7000,Pedidos!$B$2:$B$7000,A432,Pedidos!$C$2:$C$7000,"&gt;="&amp;(Parámetros!$B$4-365),Pedidos!$C$2:$C$7000,"&lt;"&amp;Parámetros!$B$4)</f>
        <v>94.93</v>
      </c>
      <c r="N432" s="7" t="str">
        <f aca="false">IF(H432=0,"Sin compras",IF(H432=1,"Una sola compra",IF(I432&gt;Parámetros!$B$5,"Perdido","Activo")))</f>
        <v>Activo</v>
      </c>
      <c r="O432" s="21" t="n">
        <f aca="false">IF(N432&lt;&gt;"Activo","",1/(1+EXP(-(Parámetros!$B$10+Parámetros!$B$11*I432+Parámetros!$B$12*J432))))</f>
        <v>0.556556920784623</v>
      </c>
      <c r="P432" s="7" t="str">
        <f aca="false">IF(O432="","",IF(O432&gt;=Parámetros!$B$7,"Alto",IF(O432&gt;=Parámetros!$B$8,"Medio","Bajo")))</f>
        <v>Medio</v>
      </c>
      <c r="Q432" s="7" t="str">
        <f aca="false">IF(AND(N432="Activo",L432&lt;&gt;""),IF(L432&gt;Parámetros!$B$6,"Se está retrasando",""),"")</f>
        <v/>
      </c>
    </row>
    <row r="433" customFormat="false" ht="15" hidden="false" customHeight="false" outlineLevel="0" collapsed="false">
      <c r="A433" s="13" t="s">
        <v>6023</v>
      </c>
      <c r="B433" s="13" t="s">
        <v>9001</v>
      </c>
      <c r="C433" s="13" t="s">
        <v>8993</v>
      </c>
      <c r="D433" s="13" t="s">
        <v>8983</v>
      </c>
      <c r="E433" s="13" t="s">
        <v>8984</v>
      </c>
      <c r="F433" s="16" t="n">
        <f aca="false">_xlfn.MINIFS(Pedidos!$C$2:$C$7000,Pedidos!$B$2:$B$7000,A433,Pedidos!$C$2:$C$7000,"&lt;"&amp;Parámetros!$B$4)</f>
        <v>46058</v>
      </c>
      <c r="G433" s="16" t="n">
        <f aca="false">_xlfn.MAXIFS(Pedidos!$C$2:$C$7000,Pedidos!$B$2:$B$7000,A433,Pedidos!$C$2:$C$7000,"&lt;"&amp;Parámetros!$B$4)</f>
        <v>46058</v>
      </c>
      <c r="H433" s="17" t="n">
        <f aca="false">COUNTIFS(Pedidos!$B$2:$B$7000,A433,Pedidos!$C$2:$C$7000,"&lt;"&amp;Parámetros!$B$4)</f>
        <v>1</v>
      </c>
      <c r="I433" s="7" t="n">
        <f aca="false">IF(H433=0,"",Parámetros!$B$4-G433)</f>
        <v>238</v>
      </c>
      <c r="J433" s="17" t="n">
        <f aca="false">COUNTIFS(Pedidos!$B$2:$B$7000,A433,Pedidos!$C$2:$C$7000,"&gt;="&amp;(Parámetros!$B$4-180),Pedidos!$C$2:$C$7000,"&lt;"&amp;Parámetros!$B$4)</f>
        <v>0</v>
      </c>
      <c r="K433" s="18" t="str">
        <f aca="false">IF(H433&lt;2,"",(G433-F433)/(H433-1))</f>
        <v/>
      </c>
      <c r="L433" s="19" t="str">
        <f aca="false">IF(OR(K433="",K433=0),"",I433/K433)</f>
        <v/>
      </c>
      <c r="M433" s="20" t="n">
        <f aca="false">SUMIFS(Pedidos!$D$2:$D$7000,Pedidos!$B$2:$B$7000,A433,Pedidos!$C$2:$C$7000,"&gt;="&amp;(Parámetros!$B$4-365),Pedidos!$C$2:$C$7000,"&lt;"&amp;Parámetros!$B$4)</f>
        <v>29.27</v>
      </c>
      <c r="N433" s="7" t="str">
        <f aca="false">IF(H433=0,"Sin compras",IF(H433=1,"Una sola compra",IF(I433&gt;Parámetros!$B$5,"Perdido","Activo")))</f>
        <v>Una sola compra</v>
      </c>
      <c r="O433" s="21" t="str">
        <f aca="false">IF(N433&lt;&gt;"Activo","",1/(1+EXP(-(Parámetros!$B$10+Parámetros!$B$11*I433+Parámetros!$B$12*J433))))</f>
        <v/>
      </c>
      <c r="P433" s="7" t="str">
        <f aca="false">IF(O433="","",IF(O433&gt;=Parámetros!$B$7,"Alto",IF(O433&gt;=Parámetros!$B$8,"Medio","Bajo")))</f>
        <v/>
      </c>
      <c r="Q433" s="7" t="str">
        <f aca="false">IF(AND(N433="Activo",L433&lt;&gt;""),IF(L433&gt;Parámetros!$B$6,"Se está retrasando",""),"")</f>
        <v/>
      </c>
    </row>
    <row r="434" customFormat="false" ht="15" hidden="false" customHeight="false" outlineLevel="0" collapsed="false">
      <c r="A434" s="13" t="s">
        <v>8806</v>
      </c>
      <c r="B434" s="13" t="s">
        <v>8995</v>
      </c>
      <c r="C434" s="13" t="s">
        <v>8982</v>
      </c>
      <c r="D434" s="13" t="s">
        <v>9002</v>
      </c>
      <c r="E434" s="13" t="s">
        <v>8988</v>
      </c>
      <c r="F434" s="16" t="n">
        <f aca="false">_xlfn.MINIFS(Pedidos!$C$2:$C$7000,Pedidos!$B$2:$B$7000,A434,Pedidos!$C$2:$C$7000,"&lt;"&amp;Parámetros!$B$4)</f>
        <v>46283</v>
      </c>
      <c r="G434" s="16" t="n">
        <f aca="false">_xlfn.MAXIFS(Pedidos!$C$2:$C$7000,Pedidos!$B$2:$B$7000,A434,Pedidos!$C$2:$C$7000,"&lt;"&amp;Parámetros!$B$4)</f>
        <v>46283</v>
      </c>
      <c r="H434" s="17" t="n">
        <f aca="false">COUNTIFS(Pedidos!$B$2:$B$7000,A434,Pedidos!$C$2:$C$7000,"&lt;"&amp;Parámetros!$B$4)</f>
        <v>1</v>
      </c>
      <c r="I434" s="7" t="n">
        <f aca="false">IF(H434=0,"",Parámetros!$B$4-G434)</f>
        <v>13</v>
      </c>
      <c r="J434" s="17" t="n">
        <f aca="false">COUNTIFS(Pedidos!$B$2:$B$7000,A434,Pedidos!$C$2:$C$7000,"&gt;="&amp;(Parámetros!$B$4-180),Pedidos!$C$2:$C$7000,"&lt;"&amp;Parámetros!$B$4)</f>
        <v>1</v>
      </c>
      <c r="K434" s="18" t="str">
        <f aca="false">IF(H434&lt;2,"",(G434-F434)/(H434-1))</f>
        <v/>
      </c>
      <c r="L434" s="19" t="str">
        <f aca="false">IF(OR(K434="",K434=0),"",I434/K434)</f>
        <v/>
      </c>
      <c r="M434" s="20" t="n">
        <f aca="false">SUMIFS(Pedidos!$D$2:$D$7000,Pedidos!$B$2:$B$7000,A434,Pedidos!$C$2:$C$7000,"&gt;="&amp;(Parámetros!$B$4-365),Pedidos!$C$2:$C$7000,"&lt;"&amp;Parámetros!$B$4)</f>
        <v>19.62</v>
      </c>
      <c r="N434" s="7" t="str">
        <f aca="false">IF(H434=0,"Sin compras",IF(H434=1,"Una sola compra",IF(I434&gt;Parámetros!$B$5,"Perdido","Activo")))</f>
        <v>Una sola compra</v>
      </c>
      <c r="O434" s="21" t="str">
        <f aca="false">IF(N434&lt;&gt;"Activo","",1/(1+EXP(-(Parámetros!$B$10+Parámetros!$B$11*I434+Parámetros!$B$12*J434))))</f>
        <v/>
      </c>
      <c r="P434" s="7" t="str">
        <f aca="false">IF(O434="","",IF(O434&gt;=Parámetros!$B$7,"Alto",IF(O434&gt;=Parámetros!$B$8,"Medio","Bajo")))</f>
        <v/>
      </c>
      <c r="Q434" s="7" t="str">
        <f aca="false">IF(AND(N434="Activo",L434&lt;&gt;""),IF(L434&gt;Parámetros!$B$6,"Se está retrasando",""),"")</f>
        <v/>
      </c>
    </row>
    <row r="435" customFormat="false" ht="15" hidden="false" customHeight="false" outlineLevel="0" collapsed="false">
      <c r="A435" s="13" t="s">
        <v>7058</v>
      </c>
      <c r="B435" s="13" t="s">
        <v>9010</v>
      </c>
      <c r="C435" s="13" t="s">
        <v>8990</v>
      </c>
      <c r="D435" s="13" t="s">
        <v>8999</v>
      </c>
      <c r="E435" s="13" t="s">
        <v>8988</v>
      </c>
      <c r="F435" s="16" t="n">
        <f aca="false">_xlfn.MINIFS(Pedidos!$C$2:$C$7000,Pedidos!$B$2:$B$7000,A435,Pedidos!$C$2:$C$7000,"&lt;"&amp;Parámetros!$B$4)</f>
        <v>46139</v>
      </c>
      <c r="G435" s="16" t="n">
        <f aca="false">_xlfn.MAXIFS(Pedidos!$C$2:$C$7000,Pedidos!$B$2:$B$7000,A435,Pedidos!$C$2:$C$7000,"&lt;"&amp;Parámetros!$B$4)</f>
        <v>46289</v>
      </c>
      <c r="H435" s="17" t="n">
        <f aca="false">COUNTIFS(Pedidos!$B$2:$B$7000,A435,Pedidos!$C$2:$C$7000,"&lt;"&amp;Parámetros!$B$4)</f>
        <v>6</v>
      </c>
      <c r="I435" s="7" t="n">
        <f aca="false">IF(H435=0,"",Parámetros!$B$4-G435)</f>
        <v>7</v>
      </c>
      <c r="J435" s="17" t="n">
        <f aca="false">COUNTIFS(Pedidos!$B$2:$B$7000,A435,Pedidos!$C$2:$C$7000,"&gt;="&amp;(Parámetros!$B$4-180),Pedidos!$C$2:$C$7000,"&lt;"&amp;Parámetros!$B$4)</f>
        <v>6</v>
      </c>
      <c r="K435" s="18" t="n">
        <f aca="false">IF(H435&lt;2,"",(G435-F435)/(H435-1))</f>
        <v>30</v>
      </c>
      <c r="L435" s="19" t="n">
        <f aca="false">IF(OR(K435="",K435=0),"",I435/K435)</f>
        <v>0.233333333333333</v>
      </c>
      <c r="M435" s="20" t="n">
        <f aca="false">SUMIFS(Pedidos!$D$2:$D$7000,Pedidos!$B$2:$B$7000,A435,Pedidos!$C$2:$C$7000,"&gt;="&amp;(Parámetros!$B$4-365),Pedidos!$C$2:$C$7000,"&lt;"&amp;Parámetros!$B$4)</f>
        <v>294.38</v>
      </c>
      <c r="N435" s="7" t="str">
        <f aca="false">IF(H435=0,"Sin compras",IF(H435=1,"Una sola compra",IF(I435&gt;Parámetros!$B$5,"Perdido","Activo")))</f>
        <v>Activo</v>
      </c>
      <c r="O435" s="21" t="n">
        <f aca="false">IF(N435&lt;&gt;"Activo","",1/(1+EXP(-(Parámetros!$B$10+Parámetros!$B$11*I435+Parámetros!$B$12*J435))))</f>
        <v>0.0100051478275049</v>
      </c>
      <c r="P435" s="7" t="str">
        <f aca="false">IF(O435="","",IF(O435&gt;=Parámetros!$B$7,"Alto",IF(O435&gt;=Parámetros!$B$8,"Medio","Bajo")))</f>
        <v>Bajo</v>
      </c>
      <c r="Q435" s="7" t="str">
        <f aca="false">IF(AND(N435="Activo",L435&lt;&gt;""),IF(L435&gt;Parámetros!$B$6,"Se está retrasando",""),"")</f>
        <v/>
      </c>
    </row>
    <row r="436" customFormat="false" ht="15" hidden="false" customHeight="false" outlineLevel="0" collapsed="false">
      <c r="A436" s="13" t="s">
        <v>4889</v>
      </c>
      <c r="B436" s="13" t="s">
        <v>8981</v>
      </c>
      <c r="C436" s="13" t="s">
        <v>8986</v>
      </c>
      <c r="D436" s="13" t="s">
        <v>8983</v>
      </c>
      <c r="E436" s="13" t="s">
        <v>8988</v>
      </c>
      <c r="F436" s="16" t="n">
        <f aca="false">_xlfn.MINIFS(Pedidos!$C$2:$C$7000,Pedidos!$B$2:$B$7000,A436,Pedidos!$C$2:$C$7000,"&lt;"&amp;Parámetros!$B$4)</f>
        <v>45971</v>
      </c>
      <c r="G436" s="16" t="n">
        <f aca="false">_xlfn.MAXIFS(Pedidos!$C$2:$C$7000,Pedidos!$B$2:$B$7000,A436,Pedidos!$C$2:$C$7000,"&lt;"&amp;Parámetros!$B$4)</f>
        <v>45971</v>
      </c>
      <c r="H436" s="17" t="n">
        <f aca="false">COUNTIFS(Pedidos!$B$2:$B$7000,A436,Pedidos!$C$2:$C$7000,"&lt;"&amp;Parámetros!$B$4)</f>
        <v>1</v>
      </c>
      <c r="I436" s="7" t="n">
        <f aca="false">IF(H436=0,"",Parámetros!$B$4-G436)</f>
        <v>325</v>
      </c>
      <c r="J436" s="17" t="n">
        <f aca="false">COUNTIFS(Pedidos!$B$2:$B$7000,A436,Pedidos!$C$2:$C$7000,"&gt;="&amp;(Parámetros!$B$4-180),Pedidos!$C$2:$C$7000,"&lt;"&amp;Parámetros!$B$4)</f>
        <v>0</v>
      </c>
      <c r="K436" s="18" t="str">
        <f aca="false">IF(H436&lt;2,"",(G436-F436)/(H436-1))</f>
        <v/>
      </c>
      <c r="L436" s="19" t="str">
        <f aca="false">IF(OR(K436="",K436=0),"",I436/K436)</f>
        <v/>
      </c>
      <c r="M436" s="20" t="n">
        <f aca="false">SUMIFS(Pedidos!$D$2:$D$7000,Pedidos!$B$2:$B$7000,A436,Pedidos!$C$2:$C$7000,"&gt;="&amp;(Parámetros!$B$4-365),Pedidos!$C$2:$C$7000,"&lt;"&amp;Parámetros!$B$4)</f>
        <v>20.86</v>
      </c>
      <c r="N436" s="7" t="str">
        <f aca="false">IF(H436=0,"Sin compras",IF(H436=1,"Una sola compra",IF(I436&gt;Parámetros!$B$5,"Perdido","Activo")))</f>
        <v>Una sola compra</v>
      </c>
      <c r="O436" s="21" t="str">
        <f aca="false">IF(N436&lt;&gt;"Activo","",1/(1+EXP(-(Parámetros!$B$10+Parámetros!$B$11*I436+Parámetros!$B$12*J436))))</f>
        <v/>
      </c>
      <c r="P436" s="7" t="str">
        <f aca="false">IF(O436="","",IF(O436&gt;=Parámetros!$B$7,"Alto",IF(O436&gt;=Parámetros!$B$8,"Medio","Bajo")))</f>
        <v/>
      </c>
      <c r="Q436" s="7" t="str">
        <f aca="false">IF(AND(N436="Activo",L436&lt;&gt;""),IF(L436&gt;Parámetros!$B$6,"Se está retrasando",""),"")</f>
        <v/>
      </c>
    </row>
    <row r="437" customFormat="false" ht="15" hidden="false" customHeight="false" outlineLevel="0" collapsed="false">
      <c r="A437" s="13" t="s">
        <v>2018</v>
      </c>
      <c r="B437" s="13" t="s">
        <v>8981</v>
      </c>
      <c r="C437" s="13" t="s">
        <v>8993</v>
      </c>
      <c r="D437" s="13" t="s">
        <v>8994</v>
      </c>
      <c r="E437" s="13" t="s">
        <v>8988</v>
      </c>
      <c r="F437" s="16" t="n">
        <f aca="false">_xlfn.MINIFS(Pedidos!$C$2:$C$7000,Pedidos!$B$2:$B$7000,A437,Pedidos!$C$2:$C$7000,"&lt;"&amp;Parámetros!$B$4)</f>
        <v>45757</v>
      </c>
      <c r="G437" s="16" t="n">
        <f aca="false">_xlfn.MAXIFS(Pedidos!$C$2:$C$7000,Pedidos!$B$2:$B$7000,A437,Pedidos!$C$2:$C$7000,"&lt;"&amp;Parámetros!$B$4)</f>
        <v>45757</v>
      </c>
      <c r="H437" s="17" t="n">
        <f aca="false">COUNTIFS(Pedidos!$B$2:$B$7000,A437,Pedidos!$C$2:$C$7000,"&lt;"&amp;Parámetros!$B$4)</f>
        <v>1</v>
      </c>
      <c r="I437" s="7" t="n">
        <f aca="false">IF(H437=0,"",Parámetros!$B$4-G437)</f>
        <v>539</v>
      </c>
      <c r="J437" s="17" t="n">
        <f aca="false">COUNTIFS(Pedidos!$B$2:$B$7000,A437,Pedidos!$C$2:$C$7000,"&gt;="&amp;(Parámetros!$B$4-180),Pedidos!$C$2:$C$7000,"&lt;"&amp;Parámetros!$B$4)</f>
        <v>0</v>
      </c>
      <c r="K437" s="18" t="str">
        <f aca="false">IF(H437&lt;2,"",(G437-F437)/(H437-1))</f>
        <v/>
      </c>
      <c r="L437" s="19" t="str">
        <f aca="false">IF(OR(K437="",K437=0),"",I437/K437)</f>
        <v/>
      </c>
      <c r="M437" s="20" t="n">
        <f aca="false">SUMIFS(Pedidos!$D$2:$D$7000,Pedidos!$B$2:$B$7000,A437,Pedidos!$C$2:$C$7000,"&gt;="&amp;(Parámetros!$B$4-365),Pedidos!$C$2:$C$7000,"&lt;"&amp;Parámetros!$B$4)</f>
        <v>0</v>
      </c>
      <c r="N437" s="7" t="str">
        <f aca="false">IF(H437=0,"Sin compras",IF(H437=1,"Una sola compra",IF(I437&gt;Parámetros!$B$5,"Perdido","Activo")))</f>
        <v>Una sola compra</v>
      </c>
      <c r="O437" s="21" t="str">
        <f aca="false">IF(N437&lt;&gt;"Activo","",1/(1+EXP(-(Parámetros!$B$10+Parámetros!$B$11*I437+Parámetros!$B$12*J437))))</f>
        <v/>
      </c>
      <c r="P437" s="7" t="str">
        <f aca="false">IF(O437="","",IF(O437&gt;=Parámetros!$B$7,"Alto",IF(O437&gt;=Parámetros!$B$8,"Medio","Bajo")))</f>
        <v/>
      </c>
      <c r="Q437" s="7" t="str">
        <f aca="false">IF(AND(N437="Activo",L437&lt;&gt;""),IF(L437&gt;Parámetros!$B$6,"Se está retrasando",""),"")</f>
        <v/>
      </c>
    </row>
    <row r="438" customFormat="false" ht="15" hidden="false" customHeight="false" outlineLevel="0" collapsed="false">
      <c r="A438" s="13" t="s">
        <v>1660</v>
      </c>
      <c r="B438" s="13" t="s">
        <v>8989</v>
      </c>
      <c r="C438" s="13" t="s">
        <v>8982</v>
      </c>
      <c r="D438" s="13" t="s">
        <v>8994</v>
      </c>
      <c r="E438" s="13" t="s">
        <v>8984</v>
      </c>
      <c r="F438" s="16" t="n">
        <f aca="false">_xlfn.MINIFS(Pedidos!$C$2:$C$7000,Pedidos!$B$2:$B$7000,A438,Pedidos!$C$2:$C$7000,"&lt;"&amp;Parámetros!$B$4)</f>
        <v>45729</v>
      </c>
      <c r="G438" s="16" t="n">
        <f aca="false">_xlfn.MAXIFS(Pedidos!$C$2:$C$7000,Pedidos!$B$2:$B$7000,A438,Pedidos!$C$2:$C$7000,"&lt;"&amp;Parámetros!$B$4)</f>
        <v>45824</v>
      </c>
      <c r="H438" s="17" t="n">
        <f aca="false">COUNTIFS(Pedidos!$B$2:$B$7000,A438,Pedidos!$C$2:$C$7000,"&lt;"&amp;Parámetros!$B$4)</f>
        <v>2</v>
      </c>
      <c r="I438" s="7" t="n">
        <f aca="false">IF(H438=0,"",Parámetros!$B$4-G438)</f>
        <v>472</v>
      </c>
      <c r="J438" s="17" t="n">
        <f aca="false">COUNTIFS(Pedidos!$B$2:$B$7000,A438,Pedidos!$C$2:$C$7000,"&gt;="&amp;(Parámetros!$B$4-180),Pedidos!$C$2:$C$7000,"&lt;"&amp;Parámetros!$B$4)</f>
        <v>0</v>
      </c>
      <c r="K438" s="18" t="n">
        <f aca="false">IF(H438&lt;2,"",(G438-F438)/(H438-1))</f>
        <v>95</v>
      </c>
      <c r="L438" s="19" t="n">
        <f aca="false">IF(OR(K438="",K438=0),"",I438/K438)</f>
        <v>4.96842105263158</v>
      </c>
      <c r="M438" s="20" t="n">
        <f aca="false">SUMIFS(Pedidos!$D$2:$D$7000,Pedidos!$B$2:$B$7000,A438,Pedidos!$C$2:$C$7000,"&gt;="&amp;(Parámetros!$B$4-365),Pedidos!$C$2:$C$7000,"&lt;"&amp;Parámetros!$B$4)</f>
        <v>0</v>
      </c>
      <c r="N438" s="7" t="str">
        <f aca="false">IF(H438=0,"Sin compras",IF(H438=1,"Una sola compra",IF(I438&gt;Parámetros!$B$5,"Perdido","Activo")))</f>
        <v>Perdido</v>
      </c>
      <c r="O438" s="21" t="str">
        <f aca="false">IF(N438&lt;&gt;"Activo","",1/(1+EXP(-(Parámetros!$B$10+Parámetros!$B$11*I438+Parámetros!$B$12*J438))))</f>
        <v/>
      </c>
      <c r="P438" s="7" t="str">
        <f aca="false">IF(O438="","",IF(O438&gt;=Parámetros!$B$7,"Alto",IF(O438&gt;=Parámetros!$B$8,"Medio","Bajo")))</f>
        <v/>
      </c>
      <c r="Q438" s="7" t="str">
        <f aca="false">IF(AND(N438="Activo",L438&lt;&gt;""),IF(L438&gt;Parámetros!$B$6,"Se está retrasando",""),"")</f>
        <v/>
      </c>
    </row>
    <row r="439" customFormat="false" ht="15" hidden="false" customHeight="false" outlineLevel="0" collapsed="false">
      <c r="A439" s="13" t="s">
        <v>1753</v>
      </c>
      <c r="B439" s="13" t="s">
        <v>8996</v>
      </c>
      <c r="C439" s="13" t="s">
        <v>8982</v>
      </c>
      <c r="D439" s="13" t="s">
        <v>8994</v>
      </c>
      <c r="E439" s="13" t="s">
        <v>8988</v>
      </c>
      <c r="F439" s="16" t="n">
        <f aca="false">_xlfn.MINIFS(Pedidos!$C$2:$C$7000,Pedidos!$B$2:$B$7000,A439,Pedidos!$C$2:$C$7000,"&lt;"&amp;Parámetros!$B$4)</f>
        <v>45736</v>
      </c>
      <c r="G439" s="16" t="n">
        <f aca="false">_xlfn.MAXIFS(Pedidos!$C$2:$C$7000,Pedidos!$B$2:$B$7000,A439,Pedidos!$C$2:$C$7000,"&lt;"&amp;Parámetros!$B$4)</f>
        <v>45736</v>
      </c>
      <c r="H439" s="17" t="n">
        <f aca="false">COUNTIFS(Pedidos!$B$2:$B$7000,A439,Pedidos!$C$2:$C$7000,"&lt;"&amp;Parámetros!$B$4)</f>
        <v>1</v>
      </c>
      <c r="I439" s="7" t="n">
        <f aca="false">IF(H439=0,"",Parámetros!$B$4-G439)</f>
        <v>560</v>
      </c>
      <c r="J439" s="17" t="n">
        <f aca="false">COUNTIFS(Pedidos!$B$2:$B$7000,A439,Pedidos!$C$2:$C$7000,"&gt;="&amp;(Parámetros!$B$4-180),Pedidos!$C$2:$C$7000,"&lt;"&amp;Parámetros!$B$4)</f>
        <v>0</v>
      </c>
      <c r="K439" s="18" t="str">
        <f aca="false">IF(H439&lt;2,"",(G439-F439)/(H439-1))</f>
        <v/>
      </c>
      <c r="L439" s="19" t="str">
        <f aca="false">IF(OR(K439="",K439=0),"",I439/K439)</f>
        <v/>
      </c>
      <c r="M439" s="20" t="n">
        <f aca="false">SUMIFS(Pedidos!$D$2:$D$7000,Pedidos!$B$2:$B$7000,A439,Pedidos!$C$2:$C$7000,"&gt;="&amp;(Parámetros!$B$4-365),Pedidos!$C$2:$C$7000,"&lt;"&amp;Parámetros!$B$4)</f>
        <v>0</v>
      </c>
      <c r="N439" s="7" t="str">
        <f aca="false">IF(H439=0,"Sin compras",IF(H439=1,"Una sola compra",IF(I439&gt;Parámetros!$B$5,"Perdido","Activo")))</f>
        <v>Una sola compra</v>
      </c>
      <c r="O439" s="21" t="str">
        <f aca="false">IF(N439&lt;&gt;"Activo","",1/(1+EXP(-(Parámetros!$B$10+Parámetros!$B$11*I439+Parámetros!$B$12*J439))))</f>
        <v/>
      </c>
      <c r="P439" s="7" t="str">
        <f aca="false">IF(O439="","",IF(O439&gt;=Parámetros!$B$7,"Alto",IF(O439&gt;=Parámetros!$B$8,"Medio","Bajo")))</f>
        <v/>
      </c>
      <c r="Q439" s="7" t="str">
        <f aca="false">IF(AND(N439="Activo",L439&lt;&gt;""),IF(L439&gt;Parámetros!$B$6,"Se está retrasando",""),"")</f>
        <v/>
      </c>
    </row>
    <row r="440" customFormat="false" ht="15" hidden="false" customHeight="false" outlineLevel="0" collapsed="false">
      <c r="A440" s="13" t="s">
        <v>8232</v>
      </c>
      <c r="B440" s="13" t="s">
        <v>8989</v>
      </c>
      <c r="C440" s="13" t="s">
        <v>8982</v>
      </c>
      <c r="D440" s="13" t="s">
        <v>9002</v>
      </c>
      <c r="E440" s="13" t="s">
        <v>8988</v>
      </c>
      <c r="F440" s="16" t="n">
        <f aca="false">_xlfn.MINIFS(Pedidos!$C$2:$C$7000,Pedidos!$B$2:$B$7000,A440,Pedidos!$C$2:$C$7000,"&lt;"&amp;Parámetros!$B$4)</f>
        <v>46236</v>
      </c>
      <c r="G440" s="16" t="n">
        <f aca="false">_xlfn.MAXIFS(Pedidos!$C$2:$C$7000,Pedidos!$B$2:$B$7000,A440,Pedidos!$C$2:$C$7000,"&lt;"&amp;Parámetros!$B$4)</f>
        <v>46236</v>
      </c>
      <c r="H440" s="17" t="n">
        <f aca="false">COUNTIFS(Pedidos!$B$2:$B$7000,A440,Pedidos!$C$2:$C$7000,"&lt;"&amp;Parámetros!$B$4)</f>
        <v>1</v>
      </c>
      <c r="I440" s="7" t="n">
        <f aca="false">IF(H440=0,"",Parámetros!$B$4-G440)</f>
        <v>60</v>
      </c>
      <c r="J440" s="17" t="n">
        <f aca="false">COUNTIFS(Pedidos!$B$2:$B$7000,A440,Pedidos!$C$2:$C$7000,"&gt;="&amp;(Parámetros!$B$4-180),Pedidos!$C$2:$C$7000,"&lt;"&amp;Parámetros!$B$4)</f>
        <v>1</v>
      </c>
      <c r="K440" s="18" t="str">
        <f aca="false">IF(H440&lt;2,"",(G440-F440)/(H440-1))</f>
        <v/>
      </c>
      <c r="L440" s="19" t="str">
        <f aca="false">IF(OR(K440="",K440=0),"",I440/K440)</f>
        <v/>
      </c>
      <c r="M440" s="20" t="n">
        <f aca="false">SUMIFS(Pedidos!$D$2:$D$7000,Pedidos!$B$2:$B$7000,A440,Pedidos!$C$2:$C$7000,"&gt;="&amp;(Parámetros!$B$4-365),Pedidos!$C$2:$C$7000,"&lt;"&amp;Parámetros!$B$4)</f>
        <v>21.64</v>
      </c>
      <c r="N440" s="7" t="str">
        <f aca="false">IF(H440=0,"Sin compras",IF(H440=1,"Una sola compra",IF(I440&gt;Parámetros!$B$5,"Perdido","Activo")))</f>
        <v>Una sola compra</v>
      </c>
      <c r="O440" s="21" t="str">
        <f aca="false">IF(N440&lt;&gt;"Activo","",1/(1+EXP(-(Parámetros!$B$10+Parámetros!$B$11*I440+Parámetros!$B$12*J440))))</f>
        <v/>
      </c>
      <c r="P440" s="7" t="str">
        <f aca="false">IF(O440="","",IF(O440&gt;=Parámetros!$B$7,"Alto",IF(O440&gt;=Parámetros!$B$8,"Medio","Bajo")))</f>
        <v/>
      </c>
      <c r="Q440" s="7" t="str">
        <f aca="false">IF(AND(N440="Activo",L440&lt;&gt;""),IF(L440&gt;Parámetros!$B$6,"Se está retrasando",""),"")</f>
        <v/>
      </c>
    </row>
    <row r="441" customFormat="false" ht="15" hidden="false" customHeight="false" outlineLevel="0" collapsed="false">
      <c r="A441" s="13" t="s">
        <v>4168</v>
      </c>
      <c r="B441" s="13" t="s">
        <v>8981</v>
      </c>
      <c r="C441" s="13" t="s">
        <v>8993</v>
      </c>
      <c r="D441" s="13" t="s">
        <v>8994</v>
      </c>
      <c r="E441" s="13" t="s">
        <v>8988</v>
      </c>
      <c r="F441" s="16" t="n">
        <f aca="false">_xlfn.MINIFS(Pedidos!$C$2:$C$7000,Pedidos!$B$2:$B$7000,A441,Pedidos!$C$2:$C$7000,"&lt;"&amp;Parámetros!$B$4)</f>
        <v>45918</v>
      </c>
      <c r="G441" s="16" t="n">
        <f aca="false">_xlfn.MAXIFS(Pedidos!$C$2:$C$7000,Pedidos!$B$2:$B$7000,A441,Pedidos!$C$2:$C$7000,"&lt;"&amp;Parámetros!$B$4)</f>
        <v>45918</v>
      </c>
      <c r="H441" s="17" t="n">
        <f aca="false">COUNTIFS(Pedidos!$B$2:$B$7000,A441,Pedidos!$C$2:$C$7000,"&lt;"&amp;Parámetros!$B$4)</f>
        <v>1</v>
      </c>
      <c r="I441" s="7" t="n">
        <f aca="false">IF(H441=0,"",Parámetros!$B$4-G441)</f>
        <v>378</v>
      </c>
      <c r="J441" s="17" t="n">
        <f aca="false">COUNTIFS(Pedidos!$B$2:$B$7000,A441,Pedidos!$C$2:$C$7000,"&gt;="&amp;(Parámetros!$B$4-180),Pedidos!$C$2:$C$7000,"&lt;"&amp;Parámetros!$B$4)</f>
        <v>0</v>
      </c>
      <c r="K441" s="18" t="str">
        <f aca="false">IF(H441&lt;2,"",(G441-F441)/(H441-1))</f>
        <v/>
      </c>
      <c r="L441" s="19" t="str">
        <f aca="false">IF(OR(K441="",K441=0),"",I441/K441)</f>
        <v/>
      </c>
      <c r="M441" s="20" t="n">
        <f aca="false">SUMIFS(Pedidos!$D$2:$D$7000,Pedidos!$B$2:$B$7000,A441,Pedidos!$C$2:$C$7000,"&gt;="&amp;(Parámetros!$B$4-365),Pedidos!$C$2:$C$7000,"&lt;"&amp;Parámetros!$B$4)</f>
        <v>0</v>
      </c>
      <c r="N441" s="7" t="str">
        <f aca="false">IF(H441=0,"Sin compras",IF(H441=1,"Una sola compra",IF(I441&gt;Parámetros!$B$5,"Perdido","Activo")))</f>
        <v>Una sola compra</v>
      </c>
      <c r="O441" s="21" t="str">
        <f aca="false">IF(N441&lt;&gt;"Activo","",1/(1+EXP(-(Parámetros!$B$10+Parámetros!$B$11*I441+Parámetros!$B$12*J441))))</f>
        <v/>
      </c>
      <c r="P441" s="7" t="str">
        <f aca="false">IF(O441="","",IF(O441&gt;=Parámetros!$B$7,"Alto",IF(O441&gt;=Parámetros!$B$8,"Medio","Bajo")))</f>
        <v/>
      </c>
      <c r="Q441" s="7" t="str">
        <f aca="false">IF(AND(N441="Activo",L441&lt;&gt;""),IF(L441&gt;Parámetros!$B$6,"Se está retrasando",""),"")</f>
        <v/>
      </c>
    </row>
    <row r="442" customFormat="false" ht="15" hidden="false" customHeight="false" outlineLevel="0" collapsed="false">
      <c r="A442" s="13" t="s">
        <v>8476</v>
      </c>
      <c r="B442" s="13" t="s">
        <v>9004</v>
      </c>
      <c r="C442" s="13" t="s">
        <v>8982</v>
      </c>
      <c r="D442" s="13" t="s">
        <v>9002</v>
      </c>
      <c r="E442" s="13" t="s">
        <v>8988</v>
      </c>
      <c r="F442" s="16" t="n">
        <f aca="false">_xlfn.MINIFS(Pedidos!$C$2:$C$7000,Pedidos!$B$2:$B$7000,A442,Pedidos!$C$2:$C$7000,"&lt;"&amp;Parámetros!$B$4)</f>
        <v>46254</v>
      </c>
      <c r="G442" s="16" t="n">
        <f aca="false">_xlfn.MAXIFS(Pedidos!$C$2:$C$7000,Pedidos!$B$2:$B$7000,A442,Pedidos!$C$2:$C$7000,"&lt;"&amp;Parámetros!$B$4)</f>
        <v>46254</v>
      </c>
      <c r="H442" s="17" t="n">
        <f aca="false">COUNTIFS(Pedidos!$B$2:$B$7000,A442,Pedidos!$C$2:$C$7000,"&lt;"&amp;Parámetros!$B$4)</f>
        <v>1</v>
      </c>
      <c r="I442" s="7" t="n">
        <f aca="false">IF(H442=0,"",Parámetros!$B$4-G442)</f>
        <v>42</v>
      </c>
      <c r="J442" s="17" t="n">
        <f aca="false">COUNTIFS(Pedidos!$B$2:$B$7000,A442,Pedidos!$C$2:$C$7000,"&gt;="&amp;(Parámetros!$B$4-180),Pedidos!$C$2:$C$7000,"&lt;"&amp;Parámetros!$B$4)</f>
        <v>1</v>
      </c>
      <c r="K442" s="18" t="str">
        <f aca="false">IF(H442&lt;2,"",(G442-F442)/(H442-1))</f>
        <v/>
      </c>
      <c r="L442" s="19" t="str">
        <f aca="false">IF(OR(K442="",K442=0),"",I442/K442)</f>
        <v/>
      </c>
      <c r="M442" s="20" t="n">
        <f aca="false">SUMIFS(Pedidos!$D$2:$D$7000,Pedidos!$B$2:$B$7000,A442,Pedidos!$C$2:$C$7000,"&gt;="&amp;(Parámetros!$B$4-365),Pedidos!$C$2:$C$7000,"&lt;"&amp;Parámetros!$B$4)</f>
        <v>28.77</v>
      </c>
      <c r="N442" s="7" t="str">
        <f aca="false">IF(H442=0,"Sin compras",IF(H442=1,"Una sola compra",IF(I442&gt;Parámetros!$B$5,"Perdido","Activo")))</f>
        <v>Una sola compra</v>
      </c>
      <c r="O442" s="21" t="str">
        <f aca="false">IF(N442&lt;&gt;"Activo","",1/(1+EXP(-(Parámetros!$B$10+Parámetros!$B$11*I442+Parámetros!$B$12*J442))))</f>
        <v/>
      </c>
      <c r="P442" s="7" t="str">
        <f aca="false">IF(O442="","",IF(O442&gt;=Parámetros!$B$7,"Alto",IF(O442&gt;=Parámetros!$B$8,"Medio","Bajo")))</f>
        <v/>
      </c>
      <c r="Q442" s="7" t="str">
        <f aca="false">IF(AND(N442="Activo",L442&lt;&gt;""),IF(L442&gt;Parámetros!$B$6,"Se está retrasando",""),"")</f>
        <v/>
      </c>
    </row>
    <row r="443" customFormat="false" ht="15" hidden="false" customHeight="false" outlineLevel="0" collapsed="false">
      <c r="A443" s="13" t="s">
        <v>1709</v>
      </c>
      <c r="B443" s="13" t="s">
        <v>8995</v>
      </c>
      <c r="C443" s="13" t="s">
        <v>8993</v>
      </c>
      <c r="D443" s="13" t="s">
        <v>8994</v>
      </c>
      <c r="E443" s="13" t="s">
        <v>8988</v>
      </c>
      <c r="F443" s="16" t="n">
        <f aca="false">_xlfn.MINIFS(Pedidos!$C$2:$C$7000,Pedidos!$B$2:$B$7000,A443,Pedidos!$C$2:$C$7000,"&lt;"&amp;Parámetros!$B$4)</f>
        <v>45732</v>
      </c>
      <c r="G443" s="16" t="n">
        <f aca="false">_xlfn.MAXIFS(Pedidos!$C$2:$C$7000,Pedidos!$B$2:$B$7000,A443,Pedidos!$C$2:$C$7000,"&lt;"&amp;Parámetros!$B$4)</f>
        <v>45732</v>
      </c>
      <c r="H443" s="17" t="n">
        <f aca="false">COUNTIFS(Pedidos!$B$2:$B$7000,A443,Pedidos!$C$2:$C$7000,"&lt;"&amp;Parámetros!$B$4)</f>
        <v>1</v>
      </c>
      <c r="I443" s="7" t="n">
        <f aca="false">IF(H443=0,"",Parámetros!$B$4-G443)</f>
        <v>564</v>
      </c>
      <c r="J443" s="17" t="n">
        <f aca="false">COUNTIFS(Pedidos!$B$2:$B$7000,A443,Pedidos!$C$2:$C$7000,"&gt;="&amp;(Parámetros!$B$4-180),Pedidos!$C$2:$C$7000,"&lt;"&amp;Parámetros!$B$4)</f>
        <v>0</v>
      </c>
      <c r="K443" s="18" t="str">
        <f aca="false">IF(H443&lt;2,"",(G443-F443)/(H443-1))</f>
        <v/>
      </c>
      <c r="L443" s="19" t="str">
        <f aca="false">IF(OR(K443="",K443=0),"",I443/K443)</f>
        <v/>
      </c>
      <c r="M443" s="20" t="n">
        <f aca="false">SUMIFS(Pedidos!$D$2:$D$7000,Pedidos!$B$2:$B$7000,A443,Pedidos!$C$2:$C$7000,"&gt;="&amp;(Parámetros!$B$4-365),Pedidos!$C$2:$C$7000,"&lt;"&amp;Parámetros!$B$4)</f>
        <v>0</v>
      </c>
      <c r="N443" s="7" t="str">
        <f aca="false">IF(H443=0,"Sin compras",IF(H443=1,"Una sola compra",IF(I443&gt;Parámetros!$B$5,"Perdido","Activo")))</f>
        <v>Una sola compra</v>
      </c>
      <c r="O443" s="21" t="str">
        <f aca="false">IF(N443&lt;&gt;"Activo","",1/(1+EXP(-(Parámetros!$B$10+Parámetros!$B$11*I443+Parámetros!$B$12*J443))))</f>
        <v/>
      </c>
      <c r="P443" s="7" t="str">
        <f aca="false">IF(O443="","",IF(O443&gt;=Parámetros!$B$7,"Alto",IF(O443&gt;=Parámetros!$B$8,"Medio","Bajo")))</f>
        <v/>
      </c>
      <c r="Q443" s="7" t="str">
        <f aca="false">IF(AND(N443="Activo",L443&lt;&gt;""),IF(L443&gt;Parámetros!$B$6,"Se está retrasando",""),"")</f>
        <v/>
      </c>
    </row>
    <row r="444" customFormat="false" ht="15" hidden="false" customHeight="false" outlineLevel="0" collapsed="false">
      <c r="A444" s="13" t="s">
        <v>337</v>
      </c>
      <c r="B444" s="13" t="s">
        <v>8995</v>
      </c>
      <c r="C444" s="13" t="s">
        <v>8982</v>
      </c>
      <c r="D444" s="13" t="s">
        <v>9006</v>
      </c>
      <c r="E444" s="13" t="s">
        <v>8984</v>
      </c>
      <c r="F444" s="16" t="n">
        <f aca="false">_xlfn.MINIFS(Pedidos!$C$2:$C$7000,Pedidos!$B$2:$B$7000,A444,Pedidos!$C$2:$C$7000,"&lt;"&amp;Parámetros!$B$4)</f>
        <v>45604</v>
      </c>
      <c r="G444" s="16" t="n">
        <f aca="false">_xlfn.MAXIFS(Pedidos!$C$2:$C$7000,Pedidos!$B$2:$B$7000,A444,Pedidos!$C$2:$C$7000,"&lt;"&amp;Parámetros!$B$4)</f>
        <v>45813</v>
      </c>
      <c r="H444" s="17" t="n">
        <f aca="false">COUNTIFS(Pedidos!$B$2:$B$7000,A444,Pedidos!$C$2:$C$7000,"&lt;"&amp;Parámetros!$B$4)</f>
        <v>4</v>
      </c>
      <c r="I444" s="7" t="n">
        <f aca="false">IF(H444=0,"",Parámetros!$B$4-G444)</f>
        <v>483</v>
      </c>
      <c r="J444" s="17" t="n">
        <f aca="false">COUNTIFS(Pedidos!$B$2:$B$7000,A444,Pedidos!$C$2:$C$7000,"&gt;="&amp;(Parámetros!$B$4-180),Pedidos!$C$2:$C$7000,"&lt;"&amp;Parámetros!$B$4)</f>
        <v>0</v>
      </c>
      <c r="K444" s="18" t="n">
        <f aca="false">IF(H444&lt;2,"",(G444-F444)/(H444-1))</f>
        <v>69.6666666666667</v>
      </c>
      <c r="L444" s="19" t="n">
        <f aca="false">IF(OR(K444="",K444=0),"",I444/K444)</f>
        <v>6.93301435406699</v>
      </c>
      <c r="M444" s="20" t="n">
        <f aca="false">SUMIFS(Pedidos!$D$2:$D$7000,Pedidos!$B$2:$B$7000,A444,Pedidos!$C$2:$C$7000,"&gt;="&amp;(Parámetros!$B$4-365),Pedidos!$C$2:$C$7000,"&lt;"&amp;Parámetros!$B$4)</f>
        <v>0</v>
      </c>
      <c r="N444" s="7" t="str">
        <f aca="false">IF(H444=0,"Sin compras",IF(H444=1,"Una sola compra",IF(I444&gt;Parámetros!$B$5,"Perdido","Activo")))</f>
        <v>Perdido</v>
      </c>
      <c r="O444" s="21" t="str">
        <f aca="false">IF(N444&lt;&gt;"Activo","",1/(1+EXP(-(Parámetros!$B$10+Parámetros!$B$11*I444+Parámetros!$B$12*J444))))</f>
        <v/>
      </c>
      <c r="P444" s="7" t="str">
        <f aca="false">IF(O444="","",IF(O444&gt;=Parámetros!$B$7,"Alto",IF(O444&gt;=Parámetros!$B$8,"Medio","Bajo")))</f>
        <v/>
      </c>
      <c r="Q444" s="7" t="str">
        <f aca="false">IF(AND(N444="Activo",L444&lt;&gt;""),IF(L444&gt;Parámetros!$B$6,"Se está retrasando",""),"")</f>
        <v/>
      </c>
    </row>
    <row r="445" customFormat="false" ht="15" hidden="false" customHeight="false" outlineLevel="0" collapsed="false">
      <c r="A445" s="13" t="s">
        <v>3554</v>
      </c>
      <c r="B445" s="13" t="s">
        <v>9004</v>
      </c>
      <c r="C445" s="13" t="s">
        <v>8990</v>
      </c>
      <c r="D445" s="13" t="s">
        <v>8994</v>
      </c>
      <c r="E445" s="13" t="s">
        <v>8988</v>
      </c>
      <c r="F445" s="16" t="n">
        <f aca="false">_xlfn.MINIFS(Pedidos!$C$2:$C$7000,Pedidos!$B$2:$B$7000,A445,Pedidos!$C$2:$C$7000,"&lt;"&amp;Parámetros!$B$4)</f>
        <v>45871</v>
      </c>
      <c r="G445" s="16" t="n">
        <f aca="false">_xlfn.MAXIFS(Pedidos!$C$2:$C$7000,Pedidos!$B$2:$B$7000,A445,Pedidos!$C$2:$C$7000,"&lt;"&amp;Parámetros!$B$4)</f>
        <v>45871</v>
      </c>
      <c r="H445" s="17" t="n">
        <f aca="false">COUNTIFS(Pedidos!$B$2:$B$7000,A445,Pedidos!$C$2:$C$7000,"&lt;"&amp;Parámetros!$B$4)</f>
        <v>1</v>
      </c>
      <c r="I445" s="7" t="n">
        <f aca="false">IF(H445=0,"",Parámetros!$B$4-G445)</f>
        <v>425</v>
      </c>
      <c r="J445" s="17" t="n">
        <f aca="false">COUNTIFS(Pedidos!$B$2:$B$7000,A445,Pedidos!$C$2:$C$7000,"&gt;="&amp;(Parámetros!$B$4-180),Pedidos!$C$2:$C$7000,"&lt;"&amp;Parámetros!$B$4)</f>
        <v>0</v>
      </c>
      <c r="K445" s="18" t="str">
        <f aca="false">IF(H445&lt;2,"",(G445-F445)/(H445-1))</f>
        <v/>
      </c>
      <c r="L445" s="19" t="str">
        <f aca="false">IF(OR(K445="",K445=0),"",I445/K445)</f>
        <v/>
      </c>
      <c r="M445" s="20" t="n">
        <f aca="false">SUMIFS(Pedidos!$D$2:$D$7000,Pedidos!$B$2:$B$7000,A445,Pedidos!$C$2:$C$7000,"&gt;="&amp;(Parámetros!$B$4-365),Pedidos!$C$2:$C$7000,"&lt;"&amp;Parámetros!$B$4)</f>
        <v>0</v>
      </c>
      <c r="N445" s="7" t="str">
        <f aca="false">IF(H445=0,"Sin compras",IF(H445=1,"Una sola compra",IF(I445&gt;Parámetros!$B$5,"Perdido","Activo")))</f>
        <v>Una sola compra</v>
      </c>
      <c r="O445" s="21" t="str">
        <f aca="false">IF(N445&lt;&gt;"Activo","",1/(1+EXP(-(Parámetros!$B$10+Parámetros!$B$11*I445+Parámetros!$B$12*J445))))</f>
        <v/>
      </c>
      <c r="P445" s="7" t="str">
        <f aca="false">IF(O445="","",IF(O445&gt;=Parámetros!$B$7,"Alto",IF(O445&gt;=Parámetros!$B$8,"Medio","Bajo")))</f>
        <v/>
      </c>
      <c r="Q445" s="7" t="str">
        <f aca="false">IF(AND(N445="Activo",L445&lt;&gt;""),IF(L445&gt;Parámetros!$B$6,"Se está retrasando",""),"")</f>
        <v/>
      </c>
    </row>
    <row r="446" customFormat="false" ht="15" hidden="false" customHeight="false" outlineLevel="0" collapsed="false">
      <c r="A446" s="13" t="s">
        <v>6142</v>
      </c>
      <c r="B446" s="13" t="s">
        <v>8996</v>
      </c>
      <c r="C446" s="13" t="s">
        <v>8993</v>
      </c>
      <c r="D446" s="13" t="s">
        <v>8983</v>
      </c>
      <c r="E446" s="13" t="s">
        <v>8988</v>
      </c>
      <c r="F446" s="16" t="n">
        <f aca="false">_xlfn.MINIFS(Pedidos!$C$2:$C$7000,Pedidos!$B$2:$B$7000,A446,Pedidos!$C$2:$C$7000,"&lt;"&amp;Parámetros!$B$4)</f>
        <v>46066</v>
      </c>
      <c r="G446" s="16" t="n">
        <f aca="false">_xlfn.MAXIFS(Pedidos!$C$2:$C$7000,Pedidos!$B$2:$B$7000,A446,Pedidos!$C$2:$C$7000,"&lt;"&amp;Parámetros!$B$4)</f>
        <v>46066</v>
      </c>
      <c r="H446" s="17" t="n">
        <f aca="false">COUNTIFS(Pedidos!$B$2:$B$7000,A446,Pedidos!$C$2:$C$7000,"&lt;"&amp;Parámetros!$B$4)</f>
        <v>1</v>
      </c>
      <c r="I446" s="7" t="n">
        <f aca="false">IF(H446=0,"",Parámetros!$B$4-G446)</f>
        <v>230</v>
      </c>
      <c r="J446" s="17" t="n">
        <f aca="false">COUNTIFS(Pedidos!$B$2:$B$7000,A446,Pedidos!$C$2:$C$7000,"&gt;="&amp;(Parámetros!$B$4-180),Pedidos!$C$2:$C$7000,"&lt;"&amp;Parámetros!$B$4)</f>
        <v>0</v>
      </c>
      <c r="K446" s="18" t="str">
        <f aca="false">IF(H446&lt;2,"",(G446-F446)/(H446-1))</f>
        <v/>
      </c>
      <c r="L446" s="19" t="str">
        <f aca="false">IF(OR(K446="",K446=0),"",I446/K446)</f>
        <v/>
      </c>
      <c r="M446" s="20" t="n">
        <f aca="false">SUMIFS(Pedidos!$D$2:$D$7000,Pedidos!$B$2:$B$7000,A446,Pedidos!$C$2:$C$7000,"&gt;="&amp;(Parámetros!$B$4-365),Pedidos!$C$2:$C$7000,"&lt;"&amp;Parámetros!$B$4)</f>
        <v>10.79</v>
      </c>
      <c r="N446" s="7" t="str">
        <f aca="false">IF(H446=0,"Sin compras",IF(H446=1,"Una sola compra",IF(I446&gt;Parámetros!$B$5,"Perdido","Activo")))</f>
        <v>Una sola compra</v>
      </c>
      <c r="O446" s="21" t="str">
        <f aca="false">IF(N446&lt;&gt;"Activo","",1/(1+EXP(-(Parámetros!$B$10+Parámetros!$B$11*I446+Parámetros!$B$12*J446))))</f>
        <v/>
      </c>
      <c r="P446" s="7" t="str">
        <f aca="false">IF(O446="","",IF(O446&gt;=Parámetros!$B$7,"Alto",IF(O446&gt;=Parámetros!$B$8,"Medio","Bajo")))</f>
        <v/>
      </c>
      <c r="Q446" s="7" t="str">
        <f aca="false">IF(AND(N446="Activo",L446&lt;&gt;""),IF(L446&gt;Parámetros!$B$6,"Se está retrasando",""),"")</f>
        <v/>
      </c>
    </row>
    <row r="447" customFormat="false" ht="15" hidden="false" customHeight="false" outlineLevel="0" collapsed="false">
      <c r="A447" s="13" t="s">
        <v>3830</v>
      </c>
      <c r="B447" s="13" t="s">
        <v>8996</v>
      </c>
      <c r="C447" s="13" t="s">
        <v>8982</v>
      </c>
      <c r="D447" s="13" t="s">
        <v>8994</v>
      </c>
      <c r="E447" s="13" t="s">
        <v>8984</v>
      </c>
      <c r="F447" s="16" t="n">
        <f aca="false">_xlfn.MINIFS(Pedidos!$C$2:$C$7000,Pedidos!$B$2:$B$7000,A447,Pedidos!$C$2:$C$7000,"&lt;"&amp;Parámetros!$B$4)</f>
        <v>45891</v>
      </c>
      <c r="G447" s="16" t="n">
        <f aca="false">_xlfn.MAXIFS(Pedidos!$C$2:$C$7000,Pedidos!$B$2:$B$7000,A447,Pedidos!$C$2:$C$7000,"&lt;"&amp;Parámetros!$B$4)</f>
        <v>45891</v>
      </c>
      <c r="H447" s="17" t="n">
        <f aca="false">COUNTIFS(Pedidos!$B$2:$B$7000,A447,Pedidos!$C$2:$C$7000,"&lt;"&amp;Parámetros!$B$4)</f>
        <v>1</v>
      </c>
      <c r="I447" s="7" t="n">
        <f aca="false">IF(H447=0,"",Parámetros!$B$4-G447)</f>
        <v>405</v>
      </c>
      <c r="J447" s="17" t="n">
        <f aca="false">COUNTIFS(Pedidos!$B$2:$B$7000,A447,Pedidos!$C$2:$C$7000,"&gt;="&amp;(Parámetros!$B$4-180),Pedidos!$C$2:$C$7000,"&lt;"&amp;Parámetros!$B$4)</f>
        <v>0</v>
      </c>
      <c r="K447" s="18" t="str">
        <f aca="false">IF(H447&lt;2,"",(G447-F447)/(H447-1))</f>
        <v/>
      </c>
      <c r="L447" s="19" t="str">
        <f aca="false">IF(OR(K447="",K447=0),"",I447/K447)</f>
        <v/>
      </c>
      <c r="M447" s="20" t="n">
        <f aca="false">SUMIFS(Pedidos!$D$2:$D$7000,Pedidos!$B$2:$B$7000,A447,Pedidos!$C$2:$C$7000,"&gt;="&amp;(Parámetros!$B$4-365),Pedidos!$C$2:$C$7000,"&lt;"&amp;Parámetros!$B$4)</f>
        <v>0</v>
      </c>
      <c r="N447" s="7" t="str">
        <f aca="false">IF(H447=0,"Sin compras",IF(H447=1,"Una sola compra",IF(I447&gt;Parámetros!$B$5,"Perdido","Activo")))</f>
        <v>Una sola compra</v>
      </c>
      <c r="O447" s="21" t="str">
        <f aca="false">IF(N447&lt;&gt;"Activo","",1/(1+EXP(-(Parámetros!$B$10+Parámetros!$B$11*I447+Parámetros!$B$12*J447))))</f>
        <v/>
      </c>
      <c r="P447" s="7" t="str">
        <f aca="false">IF(O447="","",IF(O447&gt;=Parámetros!$B$7,"Alto",IF(O447&gt;=Parámetros!$B$8,"Medio","Bajo")))</f>
        <v/>
      </c>
      <c r="Q447" s="7" t="str">
        <f aca="false">IF(AND(N447="Activo",L447&lt;&gt;""),IF(L447&gt;Parámetros!$B$6,"Se está retrasando",""),"")</f>
        <v/>
      </c>
    </row>
    <row r="448" customFormat="false" ht="15" hidden="false" customHeight="false" outlineLevel="0" collapsed="false">
      <c r="A448" s="13" t="s">
        <v>6531</v>
      </c>
      <c r="B448" s="13" t="s">
        <v>9004</v>
      </c>
      <c r="C448" s="13" t="s">
        <v>8990</v>
      </c>
      <c r="D448" s="13" t="s">
        <v>8987</v>
      </c>
      <c r="E448" s="13" t="s">
        <v>8988</v>
      </c>
      <c r="F448" s="16" t="n">
        <f aca="false">_xlfn.MINIFS(Pedidos!$C$2:$C$7000,Pedidos!$B$2:$B$7000,A448,Pedidos!$C$2:$C$7000,"&lt;"&amp;Parámetros!$B$4)</f>
        <v>46097</v>
      </c>
      <c r="G448" s="16" t="n">
        <f aca="false">_xlfn.MAXIFS(Pedidos!$C$2:$C$7000,Pedidos!$B$2:$B$7000,A448,Pedidos!$C$2:$C$7000,"&lt;"&amp;Parámetros!$B$4)</f>
        <v>46189</v>
      </c>
      <c r="H448" s="17" t="n">
        <f aca="false">COUNTIFS(Pedidos!$B$2:$B$7000,A448,Pedidos!$C$2:$C$7000,"&lt;"&amp;Parámetros!$B$4)</f>
        <v>2</v>
      </c>
      <c r="I448" s="7" t="n">
        <f aca="false">IF(H448=0,"",Parámetros!$B$4-G448)</f>
        <v>107</v>
      </c>
      <c r="J448" s="17" t="n">
        <f aca="false">COUNTIFS(Pedidos!$B$2:$B$7000,A448,Pedidos!$C$2:$C$7000,"&gt;="&amp;(Parámetros!$B$4-180),Pedidos!$C$2:$C$7000,"&lt;"&amp;Parámetros!$B$4)</f>
        <v>1</v>
      </c>
      <c r="K448" s="18" t="n">
        <f aca="false">IF(H448&lt;2,"",(G448-F448)/(H448-1))</f>
        <v>92</v>
      </c>
      <c r="L448" s="19" t="n">
        <f aca="false">IF(OR(K448="",K448=0),"",I448/K448)</f>
        <v>1.16304347826087</v>
      </c>
      <c r="M448" s="20" t="n">
        <f aca="false">SUMIFS(Pedidos!$D$2:$D$7000,Pedidos!$B$2:$B$7000,A448,Pedidos!$C$2:$C$7000,"&gt;="&amp;(Parámetros!$B$4-365),Pedidos!$C$2:$C$7000,"&lt;"&amp;Parámetros!$B$4)</f>
        <v>59.37</v>
      </c>
      <c r="N448" s="7" t="str">
        <f aca="false">IF(H448=0,"Sin compras",IF(H448=1,"Una sola compra",IF(I448&gt;Parámetros!$B$5,"Perdido","Activo")))</f>
        <v>Activo</v>
      </c>
      <c r="O448" s="21" t="n">
        <f aca="false">IF(N448&lt;&gt;"Activo","",1/(1+EXP(-(Parámetros!$B$10+Parámetros!$B$11*I448+Parámetros!$B$12*J448))))</f>
        <v>0.823304760691151</v>
      </c>
      <c r="P448" s="7" t="str">
        <f aca="false">IF(O448="","",IF(O448&gt;=Parámetros!$B$7,"Alto",IF(O448&gt;=Parámetros!$B$8,"Medio","Bajo")))</f>
        <v>Alto</v>
      </c>
      <c r="Q448" s="7" t="str">
        <f aca="false">IF(AND(N448="Activo",L448&lt;&gt;""),IF(L448&gt;Parámetros!$B$6,"Se está retrasando",""),"")</f>
        <v/>
      </c>
    </row>
    <row r="449" customFormat="false" ht="15" hidden="false" customHeight="false" outlineLevel="0" collapsed="false">
      <c r="A449" s="13" t="s">
        <v>2308</v>
      </c>
      <c r="B449" s="13" t="s">
        <v>8989</v>
      </c>
      <c r="C449" s="13" t="s">
        <v>8982</v>
      </c>
      <c r="D449" s="13" t="s">
        <v>8994</v>
      </c>
      <c r="E449" s="13" t="s">
        <v>8984</v>
      </c>
      <c r="F449" s="16" t="n">
        <f aca="false">_xlfn.MINIFS(Pedidos!$C$2:$C$7000,Pedidos!$B$2:$B$7000,A449,Pedidos!$C$2:$C$7000,"&lt;"&amp;Parámetros!$B$4)</f>
        <v>45778</v>
      </c>
      <c r="G449" s="16" t="n">
        <f aca="false">_xlfn.MAXIFS(Pedidos!$C$2:$C$7000,Pedidos!$B$2:$B$7000,A449,Pedidos!$C$2:$C$7000,"&lt;"&amp;Parámetros!$B$4)</f>
        <v>45778</v>
      </c>
      <c r="H449" s="17" t="n">
        <f aca="false">COUNTIFS(Pedidos!$B$2:$B$7000,A449,Pedidos!$C$2:$C$7000,"&lt;"&amp;Parámetros!$B$4)</f>
        <v>1</v>
      </c>
      <c r="I449" s="7" t="n">
        <f aca="false">IF(H449=0,"",Parámetros!$B$4-G449)</f>
        <v>518</v>
      </c>
      <c r="J449" s="17" t="n">
        <f aca="false">COUNTIFS(Pedidos!$B$2:$B$7000,A449,Pedidos!$C$2:$C$7000,"&gt;="&amp;(Parámetros!$B$4-180),Pedidos!$C$2:$C$7000,"&lt;"&amp;Parámetros!$B$4)</f>
        <v>0</v>
      </c>
      <c r="K449" s="18" t="str">
        <f aca="false">IF(H449&lt;2,"",(G449-F449)/(H449-1))</f>
        <v/>
      </c>
      <c r="L449" s="19" t="str">
        <f aca="false">IF(OR(K449="",K449=0),"",I449/K449)</f>
        <v/>
      </c>
      <c r="M449" s="20" t="n">
        <f aca="false">SUMIFS(Pedidos!$D$2:$D$7000,Pedidos!$B$2:$B$7000,A449,Pedidos!$C$2:$C$7000,"&gt;="&amp;(Parámetros!$B$4-365),Pedidos!$C$2:$C$7000,"&lt;"&amp;Parámetros!$B$4)</f>
        <v>0</v>
      </c>
      <c r="N449" s="7" t="str">
        <f aca="false">IF(H449=0,"Sin compras",IF(H449=1,"Una sola compra",IF(I449&gt;Parámetros!$B$5,"Perdido","Activo")))</f>
        <v>Una sola compra</v>
      </c>
      <c r="O449" s="21" t="str">
        <f aca="false">IF(N449&lt;&gt;"Activo","",1/(1+EXP(-(Parámetros!$B$10+Parámetros!$B$11*I449+Parámetros!$B$12*J449))))</f>
        <v/>
      </c>
      <c r="P449" s="7" t="str">
        <f aca="false">IF(O449="","",IF(O449&gt;=Parámetros!$B$7,"Alto",IF(O449&gt;=Parámetros!$B$8,"Medio","Bajo")))</f>
        <v/>
      </c>
      <c r="Q449" s="7" t="str">
        <f aca="false">IF(AND(N449="Activo",L449&lt;&gt;""),IF(L449&gt;Parámetros!$B$6,"Se está retrasando",""),"")</f>
        <v/>
      </c>
    </row>
    <row r="450" customFormat="false" ht="15" hidden="false" customHeight="false" outlineLevel="0" collapsed="false">
      <c r="A450" s="13" t="s">
        <v>3843</v>
      </c>
      <c r="B450" s="13" t="s">
        <v>8981</v>
      </c>
      <c r="C450" s="13" t="s">
        <v>8982</v>
      </c>
      <c r="D450" s="13" t="s">
        <v>8983</v>
      </c>
      <c r="E450" s="13" t="s">
        <v>8984</v>
      </c>
      <c r="F450" s="16" t="n">
        <f aca="false">_xlfn.MINIFS(Pedidos!$C$2:$C$7000,Pedidos!$B$2:$B$7000,A450,Pedidos!$C$2:$C$7000,"&lt;"&amp;Parámetros!$B$4)</f>
        <v>45892</v>
      </c>
      <c r="G450" s="16" t="n">
        <f aca="false">_xlfn.MAXIFS(Pedidos!$C$2:$C$7000,Pedidos!$B$2:$B$7000,A450,Pedidos!$C$2:$C$7000,"&lt;"&amp;Parámetros!$B$4)</f>
        <v>46046</v>
      </c>
      <c r="H450" s="17" t="n">
        <f aca="false">COUNTIFS(Pedidos!$B$2:$B$7000,A450,Pedidos!$C$2:$C$7000,"&lt;"&amp;Parámetros!$B$4)</f>
        <v>2</v>
      </c>
      <c r="I450" s="7" t="n">
        <f aca="false">IF(H450=0,"",Parámetros!$B$4-G450)</f>
        <v>250</v>
      </c>
      <c r="J450" s="17" t="n">
        <f aca="false">COUNTIFS(Pedidos!$B$2:$B$7000,A450,Pedidos!$C$2:$C$7000,"&gt;="&amp;(Parámetros!$B$4-180),Pedidos!$C$2:$C$7000,"&lt;"&amp;Parámetros!$B$4)</f>
        <v>0</v>
      </c>
      <c r="K450" s="18" t="n">
        <f aca="false">IF(H450&lt;2,"",(G450-F450)/(H450-1))</f>
        <v>154</v>
      </c>
      <c r="L450" s="19" t="n">
        <f aca="false">IF(OR(K450="",K450=0),"",I450/K450)</f>
        <v>1.62337662337662</v>
      </c>
      <c r="M450" s="20" t="n">
        <f aca="false">SUMIFS(Pedidos!$D$2:$D$7000,Pedidos!$B$2:$B$7000,A450,Pedidos!$C$2:$C$7000,"&gt;="&amp;(Parámetros!$B$4-365),Pedidos!$C$2:$C$7000,"&lt;"&amp;Parámetros!$B$4)</f>
        <v>18.13</v>
      </c>
      <c r="N450" s="7" t="str">
        <f aca="false">IF(H450=0,"Sin compras",IF(H450=1,"Una sola compra",IF(I450&gt;Parámetros!$B$5,"Perdido","Activo")))</f>
        <v>Perdido</v>
      </c>
      <c r="O450" s="21" t="str">
        <f aca="false">IF(N450&lt;&gt;"Activo","",1/(1+EXP(-(Parámetros!$B$10+Parámetros!$B$11*I450+Parámetros!$B$12*J450))))</f>
        <v/>
      </c>
      <c r="P450" s="7" t="str">
        <f aca="false">IF(O450="","",IF(O450&gt;=Parámetros!$B$7,"Alto",IF(O450&gt;=Parámetros!$B$8,"Medio","Bajo")))</f>
        <v/>
      </c>
      <c r="Q450" s="7" t="str">
        <f aca="false">IF(AND(N450="Activo",L450&lt;&gt;""),IF(L450&gt;Parámetros!$B$6,"Se está retrasando",""),"")</f>
        <v/>
      </c>
    </row>
    <row r="451" customFormat="false" ht="15" hidden="false" customHeight="false" outlineLevel="0" collapsed="false">
      <c r="A451" s="13" t="s">
        <v>2985</v>
      </c>
      <c r="B451" s="13" t="s">
        <v>9007</v>
      </c>
      <c r="C451" s="13" t="s">
        <v>8990</v>
      </c>
      <c r="D451" s="13" t="s">
        <v>8983</v>
      </c>
      <c r="E451" s="13" t="s">
        <v>8988</v>
      </c>
      <c r="F451" s="16" t="n">
        <f aca="false">_xlfn.MINIFS(Pedidos!$C$2:$C$7000,Pedidos!$B$2:$B$7000,A451,Pedidos!$C$2:$C$7000,"&lt;"&amp;Parámetros!$B$4)</f>
        <v>45830</v>
      </c>
      <c r="G451" s="16" t="n">
        <f aca="false">_xlfn.MAXIFS(Pedidos!$C$2:$C$7000,Pedidos!$B$2:$B$7000,A451,Pedidos!$C$2:$C$7000,"&lt;"&amp;Parámetros!$B$4)</f>
        <v>45966</v>
      </c>
      <c r="H451" s="17" t="n">
        <f aca="false">COUNTIFS(Pedidos!$B$2:$B$7000,A451,Pedidos!$C$2:$C$7000,"&lt;"&amp;Parámetros!$B$4)</f>
        <v>2</v>
      </c>
      <c r="I451" s="7" t="n">
        <f aca="false">IF(H451=0,"",Parámetros!$B$4-G451)</f>
        <v>330</v>
      </c>
      <c r="J451" s="17" t="n">
        <f aca="false">COUNTIFS(Pedidos!$B$2:$B$7000,A451,Pedidos!$C$2:$C$7000,"&gt;="&amp;(Parámetros!$B$4-180),Pedidos!$C$2:$C$7000,"&lt;"&amp;Parámetros!$B$4)</f>
        <v>0</v>
      </c>
      <c r="K451" s="18" t="n">
        <f aca="false">IF(H451&lt;2,"",(G451-F451)/(H451-1))</f>
        <v>136</v>
      </c>
      <c r="L451" s="19" t="n">
        <f aca="false">IF(OR(K451="",K451=0),"",I451/K451)</f>
        <v>2.42647058823529</v>
      </c>
      <c r="M451" s="20" t="n">
        <f aca="false">SUMIFS(Pedidos!$D$2:$D$7000,Pedidos!$B$2:$B$7000,A451,Pedidos!$C$2:$C$7000,"&gt;="&amp;(Parámetros!$B$4-365),Pedidos!$C$2:$C$7000,"&lt;"&amp;Parámetros!$B$4)</f>
        <v>22.25</v>
      </c>
      <c r="N451" s="7" t="str">
        <f aca="false">IF(H451=0,"Sin compras",IF(H451=1,"Una sola compra",IF(I451&gt;Parámetros!$B$5,"Perdido","Activo")))</f>
        <v>Perdido</v>
      </c>
      <c r="O451" s="21" t="str">
        <f aca="false">IF(N451&lt;&gt;"Activo","",1/(1+EXP(-(Parámetros!$B$10+Parámetros!$B$11*I451+Parámetros!$B$12*J451))))</f>
        <v/>
      </c>
      <c r="P451" s="7" t="str">
        <f aca="false">IF(O451="","",IF(O451&gt;=Parámetros!$B$7,"Alto",IF(O451&gt;=Parámetros!$B$8,"Medio","Bajo")))</f>
        <v/>
      </c>
      <c r="Q451" s="7" t="str">
        <f aca="false">IF(AND(N451="Activo",L451&lt;&gt;""),IF(L451&gt;Parámetros!$B$6,"Se está retrasando",""),"")</f>
        <v/>
      </c>
    </row>
    <row r="452" customFormat="false" ht="15" hidden="false" customHeight="false" outlineLevel="0" collapsed="false">
      <c r="A452" s="13" t="s">
        <v>2022</v>
      </c>
      <c r="B452" s="13" t="s">
        <v>8989</v>
      </c>
      <c r="C452" s="13" t="s">
        <v>8990</v>
      </c>
      <c r="D452" s="13" t="s">
        <v>9009</v>
      </c>
      <c r="E452" s="13" t="s">
        <v>8988</v>
      </c>
      <c r="F452" s="16" t="n">
        <f aca="false">_xlfn.MINIFS(Pedidos!$C$2:$C$7000,Pedidos!$B$2:$B$7000,A452,Pedidos!$C$2:$C$7000,"&lt;"&amp;Parámetros!$B$4)</f>
        <v>45758</v>
      </c>
      <c r="G452" s="16" t="n">
        <f aca="false">_xlfn.MAXIFS(Pedidos!$C$2:$C$7000,Pedidos!$B$2:$B$7000,A452,Pedidos!$C$2:$C$7000,"&lt;"&amp;Parámetros!$B$4)</f>
        <v>45938</v>
      </c>
      <c r="H452" s="17" t="n">
        <f aca="false">COUNTIFS(Pedidos!$B$2:$B$7000,A452,Pedidos!$C$2:$C$7000,"&lt;"&amp;Parámetros!$B$4)</f>
        <v>7</v>
      </c>
      <c r="I452" s="7" t="n">
        <f aca="false">IF(H452=0,"",Parámetros!$B$4-G452)</f>
        <v>358</v>
      </c>
      <c r="J452" s="17" t="n">
        <f aca="false">COUNTIFS(Pedidos!$B$2:$B$7000,A452,Pedidos!$C$2:$C$7000,"&gt;="&amp;(Parámetros!$B$4-180),Pedidos!$C$2:$C$7000,"&lt;"&amp;Parámetros!$B$4)</f>
        <v>0</v>
      </c>
      <c r="K452" s="18" t="n">
        <f aca="false">IF(H452&lt;2,"",(G452-F452)/(H452-1))</f>
        <v>30</v>
      </c>
      <c r="L452" s="19" t="n">
        <f aca="false">IF(OR(K452="",K452=0),"",I452/K452)</f>
        <v>11.9333333333333</v>
      </c>
      <c r="M452" s="20" t="n">
        <f aca="false">SUMIFS(Pedidos!$D$2:$D$7000,Pedidos!$B$2:$B$7000,A452,Pedidos!$C$2:$C$7000,"&gt;="&amp;(Parámetros!$B$4-365),Pedidos!$C$2:$C$7000,"&lt;"&amp;Parámetros!$B$4)</f>
        <v>51.1</v>
      </c>
      <c r="N452" s="7" t="str">
        <f aca="false">IF(H452=0,"Sin compras",IF(H452=1,"Una sola compra",IF(I452&gt;Parámetros!$B$5,"Perdido","Activo")))</f>
        <v>Perdido</v>
      </c>
      <c r="O452" s="21" t="str">
        <f aca="false">IF(N452&lt;&gt;"Activo","",1/(1+EXP(-(Parámetros!$B$10+Parámetros!$B$11*I452+Parámetros!$B$12*J452))))</f>
        <v/>
      </c>
      <c r="P452" s="7" t="str">
        <f aca="false">IF(O452="","",IF(O452&gt;=Parámetros!$B$7,"Alto",IF(O452&gt;=Parámetros!$B$8,"Medio","Bajo")))</f>
        <v/>
      </c>
      <c r="Q452" s="7" t="str">
        <f aca="false">IF(AND(N452="Activo",L452&lt;&gt;""),IF(L452&gt;Parámetros!$B$6,"Se está retrasando",""),"")</f>
        <v/>
      </c>
    </row>
    <row r="453" customFormat="false" ht="15" hidden="false" customHeight="false" outlineLevel="0" collapsed="false">
      <c r="A453" s="13" t="s">
        <v>84</v>
      </c>
      <c r="B453" s="13" t="s">
        <v>8981</v>
      </c>
      <c r="C453" s="13" t="s">
        <v>8982</v>
      </c>
      <c r="D453" s="13" t="s">
        <v>8994</v>
      </c>
      <c r="E453" s="13" t="s">
        <v>8988</v>
      </c>
      <c r="F453" s="16" t="n">
        <f aca="false">_xlfn.MINIFS(Pedidos!$C$2:$C$7000,Pedidos!$B$2:$B$7000,A453,Pedidos!$C$2:$C$7000,"&lt;"&amp;Parámetros!$B$4)</f>
        <v>45572</v>
      </c>
      <c r="G453" s="16" t="n">
        <f aca="false">_xlfn.MAXIFS(Pedidos!$C$2:$C$7000,Pedidos!$B$2:$B$7000,A453,Pedidos!$C$2:$C$7000,"&lt;"&amp;Parámetros!$B$4)</f>
        <v>45572</v>
      </c>
      <c r="H453" s="17" t="n">
        <f aca="false">COUNTIFS(Pedidos!$B$2:$B$7000,A453,Pedidos!$C$2:$C$7000,"&lt;"&amp;Parámetros!$B$4)</f>
        <v>1</v>
      </c>
      <c r="I453" s="7" t="n">
        <f aca="false">IF(H453=0,"",Parámetros!$B$4-G453)</f>
        <v>724</v>
      </c>
      <c r="J453" s="17" t="n">
        <f aca="false">COUNTIFS(Pedidos!$B$2:$B$7000,A453,Pedidos!$C$2:$C$7000,"&gt;="&amp;(Parámetros!$B$4-180),Pedidos!$C$2:$C$7000,"&lt;"&amp;Parámetros!$B$4)</f>
        <v>0</v>
      </c>
      <c r="K453" s="18" t="str">
        <f aca="false">IF(H453&lt;2,"",(G453-F453)/(H453-1))</f>
        <v/>
      </c>
      <c r="L453" s="19" t="str">
        <f aca="false">IF(OR(K453="",K453=0),"",I453/K453)</f>
        <v/>
      </c>
      <c r="M453" s="20" t="n">
        <f aca="false">SUMIFS(Pedidos!$D$2:$D$7000,Pedidos!$B$2:$B$7000,A453,Pedidos!$C$2:$C$7000,"&gt;="&amp;(Parámetros!$B$4-365),Pedidos!$C$2:$C$7000,"&lt;"&amp;Parámetros!$B$4)</f>
        <v>0</v>
      </c>
      <c r="N453" s="7" t="str">
        <f aca="false">IF(H453=0,"Sin compras",IF(H453=1,"Una sola compra",IF(I453&gt;Parámetros!$B$5,"Perdido","Activo")))</f>
        <v>Una sola compra</v>
      </c>
      <c r="O453" s="21" t="str">
        <f aca="false">IF(N453&lt;&gt;"Activo","",1/(1+EXP(-(Parámetros!$B$10+Parámetros!$B$11*I453+Parámetros!$B$12*J453))))</f>
        <v/>
      </c>
      <c r="P453" s="7" t="str">
        <f aca="false">IF(O453="","",IF(O453&gt;=Parámetros!$B$7,"Alto",IF(O453&gt;=Parámetros!$B$8,"Medio","Bajo")))</f>
        <v/>
      </c>
      <c r="Q453" s="7" t="str">
        <f aca="false">IF(AND(N453="Activo",L453&lt;&gt;""),IF(L453&gt;Parámetros!$B$6,"Se está retrasando",""),"")</f>
        <v/>
      </c>
    </row>
    <row r="454" customFormat="false" ht="15" hidden="false" customHeight="false" outlineLevel="0" collapsed="false">
      <c r="A454" s="13" t="s">
        <v>3556</v>
      </c>
      <c r="B454" s="13" t="s">
        <v>9001</v>
      </c>
      <c r="C454" s="13" t="s">
        <v>8990</v>
      </c>
      <c r="D454" s="13" t="s">
        <v>8994</v>
      </c>
      <c r="E454" s="13" t="s">
        <v>8988</v>
      </c>
      <c r="F454" s="16" t="n">
        <f aca="false">_xlfn.MINIFS(Pedidos!$C$2:$C$7000,Pedidos!$B$2:$B$7000,A454,Pedidos!$C$2:$C$7000,"&lt;"&amp;Parámetros!$B$4)</f>
        <v>45871</v>
      </c>
      <c r="G454" s="16" t="n">
        <f aca="false">_xlfn.MAXIFS(Pedidos!$C$2:$C$7000,Pedidos!$B$2:$B$7000,A454,Pedidos!$C$2:$C$7000,"&lt;"&amp;Parámetros!$B$4)</f>
        <v>45871</v>
      </c>
      <c r="H454" s="17" t="n">
        <f aca="false">COUNTIFS(Pedidos!$B$2:$B$7000,A454,Pedidos!$C$2:$C$7000,"&lt;"&amp;Parámetros!$B$4)</f>
        <v>1</v>
      </c>
      <c r="I454" s="7" t="n">
        <f aca="false">IF(H454=0,"",Parámetros!$B$4-G454)</f>
        <v>425</v>
      </c>
      <c r="J454" s="17" t="n">
        <f aca="false">COUNTIFS(Pedidos!$B$2:$B$7000,A454,Pedidos!$C$2:$C$7000,"&gt;="&amp;(Parámetros!$B$4-180),Pedidos!$C$2:$C$7000,"&lt;"&amp;Parámetros!$B$4)</f>
        <v>0</v>
      </c>
      <c r="K454" s="18" t="str">
        <f aca="false">IF(H454&lt;2,"",(G454-F454)/(H454-1))</f>
        <v/>
      </c>
      <c r="L454" s="19" t="str">
        <f aca="false">IF(OR(K454="",K454=0),"",I454/K454)</f>
        <v/>
      </c>
      <c r="M454" s="20" t="n">
        <f aca="false">SUMIFS(Pedidos!$D$2:$D$7000,Pedidos!$B$2:$B$7000,A454,Pedidos!$C$2:$C$7000,"&gt;="&amp;(Parámetros!$B$4-365),Pedidos!$C$2:$C$7000,"&lt;"&amp;Parámetros!$B$4)</f>
        <v>0</v>
      </c>
      <c r="N454" s="7" t="str">
        <f aca="false">IF(H454=0,"Sin compras",IF(H454=1,"Una sola compra",IF(I454&gt;Parámetros!$B$5,"Perdido","Activo")))</f>
        <v>Una sola compra</v>
      </c>
      <c r="O454" s="21" t="str">
        <f aca="false">IF(N454&lt;&gt;"Activo","",1/(1+EXP(-(Parámetros!$B$10+Parámetros!$B$11*I454+Parámetros!$B$12*J454))))</f>
        <v/>
      </c>
      <c r="P454" s="7" t="str">
        <f aca="false">IF(O454="","",IF(O454&gt;=Parámetros!$B$7,"Alto",IF(O454&gt;=Parámetros!$B$8,"Medio","Bajo")))</f>
        <v/>
      </c>
      <c r="Q454" s="7" t="str">
        <f aca="false">IF(AND(N454="Activo",L454&lt;&gt;""),IF(L454&gt;Parámetros!$B$6,"Se está retrasando",""),"")</f>
        <v/>
      </c>
    </row>
    <row r="455" customFormat="false" ht="15" hidden="false" customHeight="false" outlineLevel="0" collapsed="false">
      <c r="A455" s="13" t="s">
        <v>7249</v>
      </c>
      <c r="B455" s="13" t="s">
        <v>8989</v>
      </c>
      <c r="C455" s="13" t="s">
        <v>8982</v>
      </c>
      <c r="D455" s="13" t="s">
        <v>8991</v>
      </c>
      <c r="E455" s="13" t="s">
        <v>8984</v>
      </c>
      <c r="F455" s="16" t="n">
        <f aca="false">_xlfn.MINIFS(Pedidos!$C$2:$C$7000,Pedidos!$B$2:$B$7000,A455,Pedidos!$C$2:$C$7000,"&lt;"&amp;Parámetros!$B$4)</f>
        <v>46155</v>
      </c>
      <c r="G455" s="16" t="n">
        <f aca="false">_xlfn.MAXIFS(Pedidos!$C$2:$C$7000,Pedidos!$B$2:$B$7000,A455,Pedidos!$C$2:$C$7000,"&lt;"&amp;Parámetros!$B$4)</f>
        <v>46155</v>
      </c>
      <c r="H455" s="17" t="n">
        <f aca="false">COUNTIFS(Pedidos!$B$2:$B$7000,A455,Pedidos!$C$2:$C$7000,"&lt;"&amp;Parámetros!$B$4)</f>
        <v>1</v>
      </c>
      <c r="I455" s="7" t="n">
        <f aca="false">IF(H455=0,"",Parámetros!$B$4-G455)</f>
        <v>141</v>
      </c>
      <c r="J455" s="17" t="n">
        <f aca="false">COUNTIFS(Pedidos!$B$2:$B$7000,A455,Pedidos!$C$2:$C$7000,"&gt;="&amp;(Parámetros!$B$4-180),Pedidos!$C$2:$C$7000,"&lt;"&amp;Parámetros!$B$4)</f>
        <v>1</v>
      </c>
      <c r="K455" s="18" t="str">
        <f aca="false">IF(H455&lt;2,"",(G455-F455)/(H455-1))</f>
        <v/>
      </c>
      <c r="L455" s="19" t="str">
        <f aca="false">IF(OR(K455="",K455=0),"",I455/K455)</f>
        <v/>
      </c>
      <c r="M455" s="20" t="n">
        <f aca="false">SUMIFS(Pedidos!$D$2:$D$7000,Pedidos!$B$2:$B$7000,A455,Pedidos!$C$2:$C$7000,"&gt;="&amp;(Parámetros!$B$4-365),Pedidos!$C$2:$C$7000,"&lt;"&amp;Parámetros!$B$4)</f>
        <v>49.32</v>
      </c>
      <c r="N455" s="7" t="str">
        <f aca="false">IF(H455=0,"Sin compras",IF(H455=1,"Una sola compra",IF(I455&gt;Parámetros!$B$5,"Perdido","Activo")))</f>
        <v>Una sola compra</v>
      </c>
      <c r="O455" s="21" t="str">
        <f aca="false">IF(N455&lt;&gt;"Activo","",1/(1+EXP(-(Parámetros!$B$10+Parámetros!$B$11*I455+Parámetros!$B$12*J455))))</f>
        <v/>
      </c>
      <c r="P455" s="7" t="str">
        <f aca="false">IF(O455="","",IF(O455&gt;=Parámetros!$B$7,"Alto",IF(O455&gt;=Parámetros!$B$8,"Medio","Bajo")))</f>
        <v/>
      </c>
      <c r="Q455" s="7" t="str">
        <f aca="false">IF(AND(N455="Activo",L455&lt;&gt;""),IF(L455&gt;Parámetros!$B$6,"Se está retrasando",""),"")</f>
        <v/>
      </c>
    </row>
    <row r="456" customFormat="false" ht="15" hidden="false" customHeight="false" outlineLevel="0" collapsed="false">
      <c r="A456" s="13" t="s">
        <v>8176</v>
      </c>
      <c r="B456" s="13" t="s">
        <v>8981</v>
      </c>
      <c r="C456" s="13" t="s">
        <v>8982</v>
      </c>
      <c r="D456" s="13" t="s">
        <v>9002</v>
      </c>
      <c r="E456" s="13" t="s">
        <v>8984</v>
      </c>
      <c r="F456" s="16" t="n">
        <f aca="false">_xlfn.MINIFS(Pedidos!$C$2:$C$7000,Pedidos!$B$2:$B$7000,A456,Pedidos!$C$2:$C$7000,"&lt;"&amp;Parámetros!$B$4)</f>
        <v>46231</v>
      </c>
      <c r="G456" s="16" t="n">
        <f aca="false">_xlfn.MAXIFS(Pedidos!$C$2:$C$7000,Pedidos!$B$2:$B$7000,A456,Pedidos!$C$2:$C$7000,"&lt;"&amp;Parámetros!$B$4)</f>
        <v>46231</v>
      </c>
      <c r="H456" s="17" t="n">
        <f aca="false">COUNTIFS(Pedidos!$B$2:$B$7000,A456,Pedidos!$C$2:$C$7000,"&lt;"&amp;Parámetros!$B$4)</f>
        <v>1</v>
      </c>
      <c r="I456" s="7" t="n">
        <f aca="false">IF(H456=0,"",Parámetros!$B$4-G456)</f>
        <v>65</v>
      </c>
      <c r="J456" s="17" t="n">
        <f aca="false">COUNTIFS(Pedidos!$B$2:$B$7000,A456,Pedidos!$C$2:$C$7000,"&gt;="&amp;(Parámetros!$B$4-180),Pedidos!$C$2:$C$7000,"&lt;"&amp;Parámetros!$B$4)</f>
        <v>1</v>
      </c>
      <c r="K456" s="18" t="str">
        <f aca="false">IF(H456&lt;2,"",(G456-F456)/(H456-1))</f>
        <v/>
      </c>
      <c r="L456" s="19" t="str">
        <f aca="false">IF(OR(K456="",K456=0),"",I456/K456)</f>
        <v/>
      </c>
      <c r="M456" s="20" t="n">
        <f aca="false">SUMIFS(Pedidos!$D$2:$D$7000,Pedidos!$B$2:$B$7000,A456,Pedidos!$C$2:$C$7000,"&gt;="&amp;(Parámetros!$B$4-365),Pedidos!$C$2:$C$7000,"&lt;"&amp;Parámetros!$B$4)</f>
        <v>31.41</v>
      </c>
      <c r="N456" s="7" t="str">
        <f aca="false">IF(H456=0,"Sin compras",IF(H456=1,"Una sola compra",IF(I456&gt;Parámetros!$B$5,"Perdido","Activo")))</f>
        <v>Una sola compra</v>
      </c>
      <c r="O456" s="21" t="str">
        <f aca="false">IF(N456&lt;&gt;"Activo","",1/(1+EXP(-(Parámetros!$B$10+Parámetros!$B$11*I456+Parámetros!$B$12*J456))))</f>
        <v/>
      </c>
      <c r="P456" s="7" t="str">
        <f aca="false">IF(O456="","",IF(O456&gt;=Parámetros!$B$7,"Alto",IF(O456&gt;=Parámetros!$B$8,"Medio","Bajo")))</f>
        <v/>
      </c>
      <c r="Q456" s="7" t="str">
        <f aca="false">IF(AND(N456="Activo",L456&lt;&gt;""),IF(L456&gt;Parámetros!$B$6,"Se está retrasando",""),"")</f>
        <v/>
      </c>
    </row>
    <row r="457" customFormat="false" ht="15" hidden="false" customHeight="false" outlineLevel="0" collapsed="false">
      <c r="A457" s="13" t="s">
        <v>6907</v>
      </c>
      <c r="B457" s="13" t="s">
        <v>8981</v>
      </c>
      <c r="C457" s="13" t="s">
        <v>8993</v>
      </c>
      <c r="D457" s="13" t="s">
        <v>8991</v>
      </c>
      <c r="E457" s="13" t="s">
        <v>8988</v>
      </c>
      <c r="F457" s="16" t="n">
        <f aca="false">_xlfn.MINIFS(Pedidos!$C$2:$C$7000,Pedidos!$B$2:$B$7000,A457,Pedidos!$C$2:$C$7000,"&lt;"&amp;Parámetros!$B$4)</f>
        <v>46125</v>
      </c>
      <c r="G457" s="16" t="n">
        <f aca="false">_xlfn.MAXIFS(Pedidos!$C$2:$C$7000,Pedidos!$B$2:$B$7000,A457,Pedidos!$C$2:$C$7000,"&lt;"&amp;Parámetros!$B$4)</f>
        <v>46125</v>
      </c>
      <c r="H457" s="17" t="n">
        <f aca="false">COUNTIFS(Pedidos!$B$2:$B$7000,A457,Pedidos!$C$2:$C$7000,"&lt;"&amp;Parámetros!$B$4)</f>
        <v>1</v>
      </c>
      <c r="I457" s="7" t="n">
        <f aca="false">IF(H457=0,"",Parámetros!$B$4-G457)</f>
        <v>171</v>
      </c>
      <c r="J457" s="17" t="n">
        <f aca="false">COUNTIFS(Pedidos!$B$2:$B$7000,A457,Pedidos!$C$2:$C$7000,"&gt;="&amp;(Parámetros!$B$4-180),Pedidos!$C$2:$C$7000,"&lt;"&amp;Parámetros!$B$4)</f>
        <v>1</v>
      </c>
      <c r="K457" s="18" t="str">
        <f aca="false">IF(H457&lt;2,"",(G457-F457)/(H457-1))</f>
        <v/>
      </c>
      <c r="L457" s="19" t="str">
        <f aca="false">IF(OR(K457="",K457=0),"",I457/K457)</f>
        <v/>
      </c>
      <c r="M457" s="20" t="n">
        <f aca="false">SUMIFS(Pedidos!$D$2:$D$7000,Pedidos!$B$2:$B$7000,A457,Pedidos!$C$2:$C$7000,"&gt;="&amp;(Parámetros!$B$4-365),Pedidos!$C$2:$C$7000,"&lt;"&amp;Parámetros!$B$4)</f>
        <v>47.82</v>
      </c>
      <c r="N457" s="7" t="str">
        <f aca="false">IF(H457=0,"Sin compras",IF(H457=1,"Una sola compra",IF(I457&gt;Parámetros!$B$5,"Perdido","Activo")))</f>
        <v>Una sola compra</v>
      </c>
      <c r="O457" s="21" t="str">
        <f aca="false">IF(N457&lt;&gt;"Activo","",1/(1+EXP(-(Parámetros!$B$10+Parámetros!$B$11*I457+Parámetros!$B$12*J457))))</f>
        <v/>
      </c>
      <c r="P457" s="7" t="str">
        <f aca="false">IF(O457="","",IF(O457&gt;=Parámetros!$B$7,"Alto",IF(O457&gt;=Parámetros!$B$8,"Medio","Bajo")))</f>
        <v/>
      </c>
      <c r="Q457" s="7" t="str">
        <f aca="false">IF(AND(N457="Activo",L457&lt;&gt;""),IF(L457&gt;Parámetros!$B$6,"Se está retrasando",""),"")</f>
        <v/>
      </c>
    </row>
    <row r="458" customFormat="false" ht="15" hidden="false" customHeight="false" outlineLevel="0" collapsed="false">
      <c r="A458" s="13" t="s">
        <v>373</v>
      </c>
      <c r="B458" s="13" t="s">
        <v>8996</v>
      </c>
      <c r="C458" s="13" t="s">
        <v>8990</v>
      </c>
      <c r="D458" s="13" t="s">
        <v>9006</v>
      </c>
      <c r="E458" s="13" t="s">
        <v>8988</v>
      </c>
      <c r="F458" s="16" t="n">
        <f aca="false">_xlfn.MINIFS(Pedidos!$C$2:$C$7000,Pedidos!$B$2:$B$7000,A458,Pedidos!$C$2:$C$7000,"&lt;"&amp;Parámetros!$B$4)</f>
        <v>45610</v>
      </c>
      <c r="G458" s="16" t="n">
        <f aca="false">_xlfn.MAXIFS(Pedidos!$C$2:$C$7000,Pedidos!$B$2:$B$7000,A458,Pedidos!$C$2:$C$7000,"&lt;"&amp;Parámetros!$B$4)</f>
        <v>45823</v>
      </c>
      <c r="H458" s="17" t="n">
        <f aca="false">COUNTIFS(Pedidos!$B$2:$B$7000,A458,Pedidos!$C$2:$C$7000,"&lt;"&amp;Parámetros!$B$4)</f>
        <v>4</v>
      </c>
      <c r="I458" s="7" t="n">
        <f aca="false">IF(H458=0,"",Parámetros!$B$4-G458)</f>
        <v>473</v>
      </c>
      <c r="J458" s="17" t="n">
        <f aca="false">COUNTIFS(Pedidos!$B$2:$B$7000,A458,Pedidos!$C$2:$C$7000,"&gt;="&amp;(Parámetros!$B$4-180),Pedidos!$C$2:$C$7000,"&lt;"&amp;Parámetros!$B$4)</f>
        <v>0</v>
      </c>
      <c r="K458" s="18" t="n">
        <f aca="false">IF(H458&lt;2,"",(G458-F458)/(H458-1))</f>
        <v>71</v>
      </c>
      <c r="L458" s="19" t="n">
        <f aca="false">IF(OR(K458="",K458=0),"",I458/K458)</f>
        <v>6.66197183098592</v>
      </c>
      <c r="M458" s="20" t="n">
        <f aca="false">SUMIFS(Pedidos!$D$2:$D$7000,Pedidos!$B$2:$B$7000,A458,Pedidos!$C$2:$C$7000,"&gt;="&amp;(Parámetros!$B$4-365),Pedidos!$C$2:$C$7000,"&lt;"&amp;Parámetros!$B$4)</f>
        <v>0</v>
      </c>
      <c r="N458" s="7" t="str">
        <f aca="false">IF(H458=0,"Sin compras",IF(H458=1,"Una sola compra",IF(I458&gt;Parámetros!$B$5,"Perdido","Activo")))</f>
        <v>Perdido</v>
      </c>
      <c r="O458" s="21" t="str">
        <f aca="false">IF(N458&lt;&gt;"Activo","",1/(1+EXP(-(Parámetros!$B$10+Parámetros!$B$11*I458+Parámetros!$B$12*J458))))</f>
        <v/>
      </c>
      <c r="P458" s="7" t="str">
        <f aca="false">IF(O458="","",IF(O458&gt;=Parámetros!$B$7,"Alto",IF(O458&gt;=Parámetros!$B$8,"Medio","Bajo")))</f>
        <v/>
      </c>
      <c r="Q458" s="7" t="str">
        <f aca="false">IF(AND(N458="Activo",L458&lt;&gt;""),IF(L458&gt;Parámetros!$B$6,"Se está retrasando",""),"")</f>
        <v/>
      </c>
    </row>
    <row r="459" customFormat="false" ht="15" hidden="false" customHeight="false" outlineLevel="0" collapsed="false">
      <c r="A459" s="13" t="s">
        <v>1350</v>
      </c>
      <c r="B459" s="13" t="s">
        <v>8996</v>
      </c>
      <c r="C459" s="13" t="s">
        <v>8982</v>
      </c>
      <c r="D459" s="13" t="s">
        <v>8994</v>
      </c>
      <c r="E459" s="13" t="s">
        <v>8988</v>
      </c>
      <c r="F459" s="16" t="n">
        <f aca="false">_xlfn.MINIFS(Pedidos!$C$2:$C$7000,Pedidos!$B$2:$B$7000,A459,Pedidos!$C$2:$C$7000,"&lt;"&amp;Parámetros!$B$4)</f>
        <v>45705</v>
      </c>
      <c r="G459" s="16" t="n">
        <f aca="false">_xlfn.MAXIFS(Pedidos!$C$2:$C$7000,Pedidos!$B$2:$B$7000,A459,Pedidos!$C$2:$C$7000,"&lt;"&amp;Parámetros!$B$4)</f>
        <v>45871</v>
      </c>
      <c r="H459" s="17" t="n">
        <f aca="false">COUNTIFS(Pedidos!$B$2:$B$7000,A459,Pedidos!$C$2:$C$7000,"&lt;"&amp;Parámetros!$B$4)</f>
        <v>2</v>
      </c>
      <c r="I459" s="7" t="n">
        <f aca="false">IF(H459=0,"",Parámetros!$B$4-G459)</f>
        <v>425</v>
      </c>
      <c r="J459" s="17" t="n">
        <f aca="false">COUNTIFS(Pedidos!$B$2:$B$7000,A459,Pedidos!$C$2:$C$7000,"&gt;="&amp;(Parámetros!$B$4-180),Pedidos!$C$2:$C$7000,"&lt;"&amp;Parámetros!$B$4)</f>
        <v>0</v>
      </c>
      <c r="K459" s="18" t="n">
        <f aca="false">IF(H459&lt;2,"",(G459-F459)/(H459-1))</f>
        <v>166</v>
      </c>
      <c r="L459" s="19" t="n">
        <f aca="false">IF(OR(K459="",K459=0),"",I459/K459)</f>
        <v>2.56024096385542</v>
      </c>
      <c r="M459" s="20" t="n">
        <f aca="false">SUMIFS(Pedidos!$D$2:$D$7000,Pedidos!$B$2:$B$7000,A459,Pedidos!$C$2:$C$7000,"&gt;="&amp;(Parámetros!$B$4-365),Pedidos!$C$2:$C$7000,"&lt;"&amp;Parámetros!$B$4)</f>
        <v>0</v>
      </c>
      <c r="N459" s="7" t="str">
        <f aca="false">IF(H459=0,"Sin compras",IF(H459=1,"Una sola compra",IF(I459&gt;Parámetros!$B$5,"Perdido","Activo")))</f>
        <v>Perdido</v>
      </c>
      <c r="O459" s="21" t="str">
        <f aca="false">IF(N459&lt;&gt;"Activo","",1/(1+EXP(-(Parámetros!$B$10+Parámetros!$B$11*I459+Parámetros!$B$12*J459))))</f>
        <v/>
      </c>
      <c r="P459" s="7" t="str">
        <f aca="false">IF(O459="","",IF(O459&gt;=Parámetros!$B$7,"Alto",IF(O459&gt;=Parámetros!$B$8,"Medio","Bajo")))</f>
        <v/>
      </c>
      <c r="Q459" s="7" t="str">
        <f aca="false">IF(AND(N459="Activo",L459&lt;&gt;""),IF(L459&gt;Parámetros!$B$6,"Se está retrasando",""),"")</f>
        <v/>
      </c>
    </row>
    <row r="460" customFormat="false" ht="15" hidden="false" customHeight="false" outlineLevel="0" collapsed="false">
      <c r="A460" s="13" t="s">
        <v>5841</v>
      </c>
      <c r="B460" s="13" t="s">
        <v>9011</v>
      </c>
      <c r="C460" s="13" t="s">
        <v>8990</v>
      </c>
      <c r="D460" s="13" t="s">
        <v>8983</v>
      </c>
      <c r="E460" s="13" t="s">
        <v>8984</v>
      </c>
      <c r="F460" s="16" t="n">
        <f aca="false">_xlfn.MINIFS(Pedidos!$C$2:$C$7000,Pedidos!$B$2:$B$7000,A460,Pedidos!$C$2:$C$7000,"&lt;"&amp;Parámetros!$B$4)</f>
        <v>46043</v>
      </c>
      <c r="G460" s="16" t="n">
        <f aca="false">_xlfn.MAXIFS(Pedidos!$C$2:$C$7000,Pedidos!$B$2:$B$7000,A460,Pedidos!$C$2:$C$7000,"&lt;"&amp;Parámetros!$B$4)</f>
        <v>46043</v>
      </c>
      <c r="H460" s="17" t="n">
        <f aca="false">COUNTIFS(Pedidos!$B$2:$B$7000,A460,Pedidos!$C$2:$C$7000,"&lt;"&amp;Parámetros!$B$4)</f>
        <v>1</v>
      </c>
      <c r="I460" s="7" t="n">
        <f aca="false">IF(H460=0,"",Parámetros!$B$4-G460)</f>
        <v>253</v>
      </c>
      <c r="J460" s="17" t="n">
        <f aca="false">COUNTIFS(Pedidos!$B$2:$B$7000,A460,Pedidos!$C$2:$C$7000,"&gt;="&amp;(Parámetros!$B$4-180),Pedidos!$C$2:$C$7000,"&lt;"&amp;Parámetros!$B$4)</f>
        <v>0</v>
      </c>
      <c r="K460" s="18" t="str">
        <f aca="false">IF(H460&lt;2,"",(G460-F460)/(H460-1))</f>
        <v/>
      </c>
      <c r="L460" s="19" t="str">
        <f aca="false">IF(OR(K460="",K460=0),"",I460/K460)</f>
        <v/>
      </c>
      <c r="M460" s="20" t="n">
        <f aca="false">SUMIFS(Pedidos!$D$2:$D$7000,Pedidos!$B$2:$B$7000,A460,Pedidos!$C$2:$C$7000,"&gt;="&amp;(Parámetros!$B$4-365),Pedidos!$C$2:$C$7000,"&lt;"&amp;Parámetros!$B$4)</f>
        <v>23.06</v>
      </c>
      <c r="N460" s="7" t="str">
        <f aca="false">IF(H460=0,"Sin compras",IF(H460=1,"Una sola compra",IF(I460&gt;Parámetros!$B$5,"Perdido","Activo")))</f>
        <v>Una sola compra</v>
      </c>
      <c r="O460" s="21" t="str">
        <f aca="false">IF(N460&lt;&gt;"Activo","",1/(1+EXP(-(Parámetros!$B$10+Parámetros!$B$11*I460+Parámetros!$B$12*J460))))</f>
        <v/>
      </c>
      <c r="P460" s="7" t="str">
        <f aca="false">IF(O460="","",IF(O460&gt;=Parámetros!$B$7,"Alto",IF(O460&gt;=Parámetros!$B$8,"Medio","Bajo")))</f>
        <v/>
      </c>
      <c r="Q460" s="7" t="str">
        <f aca="false">IF(AND(N460="Activo",L460&lt;&gt;""),IF(L460&gt;Parámetros!$B$6,"Se está retrasando",""),"")</f>
        <v/>
      </c>
    </row>
    <row r="461" customFormat="false" ht="15" hidden="false" customHeight="false" outlineLevel="0" collapsed="false">
      <c r="A461" s="13" t="s">
        <v>893</v>
      </c>
      <c r="B461" s="13" t="s">
        <v>9010</v>
      </c>
      <c r="C461" s="13" t="s">
        <v>8993</v>
      </c>
      <c r="D461" s="13" t="s">
        <v>8994</v>
      </c>
      <c r="E461" s="13" t="s">
        <v>8988</v>
      </c>
      <c r="F461" s="16" t="n">
        <f aca="false">_xlfn.MINIFS(Pedidos!$C$2:$C$7000,Pedidos!$B$2:$B$7000,A461,Pedidos!$C$2:$C$7000,"&lt;"&amp;Parámetros!$B$4)</f>
        <v>45664</v>
      </c>
      <c r="G461" s="16" t="n">
        <f aca="false">_xlfn.MAXIFS(Pedidos!$C$2:$C$7000,Pedidos!$B$2:$B$7000,A461,Pedidos!$C$2:$C$7000,"&lt;"&amp;Parámetros!$B$4)</f>
        <v>45664</v>
      </c>
      <c r="H461" s="17" t="n">
        <f aca="false">COUNTIFS(Pedidos!$B$2:$B$7000,A461,Pedidos!$C$2:$C$7000,"&lt;"&amp;Parámetros!$B$4)</f>
        <v>1</v>
      </c>
      <c r="I461" s="7" t="n">
        <f aca="false">IF(H461=0,"",Parámetros!$B$4-G461)</f>
        <v>632</v>
      </c>
      <c r="J461" s="17" t="n">
        <f aca="false">COUNTIFS(Pedidos!$B$2:$B$7000,A461,Pedidos!$C$2:$C$7000,"&gt;="&amp;(Parámetros!$B$4-180),Pedidos!$C$2:$C$7000,"&lt;"&amp;Parámetros!$B$4)</f>
        <v>0</v>
      </c>
      <c r="K461" s="18" t="str">
        <f aca="false">IF(H461&lt;2,"",(G461-F461)/(H461-1))</f>
        <v/>
      </c>
      <c r="L461" s="19" t="str">
        <f aca="false">IF(OR(K461="",K461=0),"",I461/K461)</f>
        <v/>
      </c>
      <c r="M461" s="20" t="n">
        <f aca="false">SUMIFS(Pedidos!$D$2:$D$7000,Pedidos!$B$2:$B$7000,A461,Pedidos!$C$2:$C$7000,"&gt;="&amp;(Parámetros!$B$4-365),Pedidos!$C$2:$C$7000,"&lt;"&amp;Parámetros!$B$4)</f>
        <v>0</v>
      </c>
      <c r="N461" s="7" t="str">
        <f aca="false">IF(H461=0,"Sin compras",IF(H461=1,"Una sola compra",IF(I461&gt;Parámetros!$B$5,"Perdido","Activo")))</f>
        <v>Una sola compra</v>
      </c>
      <c r="O461" s="21" t="str">
        <f aca="false">IF(N461&lt;&gt;"Activo","",1/(1+EXP(-(Parámetros!$B$10+Parámetros!$B$11*I461+Parámetros!$B$12*J461))))</f>
        <v/>
      </c>
      <c r="P461" s="7" t="str">
        <f aca="false">IF(O461="","",IF(O461&gt;=Parámetros!$B$7,"Alto",IF(O461&gt;=Parámetros!$B$8,"Medio","Bajo")))</f>
        <v/>
      </c>
      <c r="Q461" s="7" t="str">
        <f aca="false">IF(AND(N461="Activo",L461&lt;&gt;""),IF(L461&gt;Parámetros!$B$6,"Se está retrasando",""),"")</f>
        <v/>
      </c>
    </row>
    <row r="462" customFormat="false" ht="15" hidden="false" customHeight="false" outlineLevel="0" collapsed="false">
      <c r="A462" s="13" t="s">
        <v>6663</v>
      </c>
      <c r="B462" s="13" t="s">
        <v>8996</v>
      </c>
      <c r="C462" s="13" t="s">
        <v>8982</v>
      </c>
      <c r="D462" s="13" t="s">
        <v>8999</v>
      </c>
      <c r="E462" s="13" t="s">
        <v>8988</v>
      </c>
      <c r="F462" s="16" t="n">
        <f aca="false">_xlfn.MINIFS(Pedidos!$C$2:$C$7000,Pedidos!$B$2:$B$7000,A462,Pedidos!$C$2:$C$7000,"&lt;"&amp;Parámetros!$B$4)</f>
        <v>46106</v>
      </c>
      <c r="G462" s="16" t="n">
        <f aca="false">_xlfn.MAXIFS(Pedidos!$C$2:$C$7000,Pedidos!$B$2:$B$7000,A462,Pedidos!$C$2:$C$7000,"&lt;"&amp;Parámetros!$B$4)</f>
        <v>46253</v>
      </c>
      <c r="H462" s="17" t="n">
        <f aca="false">COUNTIFS(Pedidos!$B$2:$B$7000,A462,Pedidos!$C$2:$C$7000,"&lt;"&amp;Parámetros!$B$4)</f>
        <v>4</v>
      </c>
      <c r="I462" s="7" t="n">
        <f aca="false">IF(H462=0,"",Parámetros!$B$4-G462)</f>
        <v>43</v>
      </c>
      <c r="J462" s="17" t="n">
        <f aca="false">COUNTIFS(Pedidos!$B$2:$B$7000,A462,Pedidos!$C$2:$C$7000,"&gt;="&amp;(Parámetros!$B$4-180),Pedidos!$C$2:$C$7000,"&lt;"&amp;Parámetros!$B$4)</f>
        <v>3</v>
      </c>
      <c r="K462" s="18" t="n">
        <f aca="false">IF(H462&lt;2,"",(G462-F462)/(H462-1))</f>
        <v>49</v>
      </c>
      <c r="L462" s="19" t="n">
        <f aca="false">IF(OR(K462="",K462=0),"",I462/K462)</f>
        <v>0.877551020408163</v>
      </c>
      <c r="M462" s="20" t="n">
        <f aca="false">SUMIFS(Pedidos!$D$2:$D$7000,Pedidos!$B$2:$B$7000,A462,Pedidos!$C$2:$C$7000,"&gt;="&amp;(Parámetros!$B$4-365),Pedidos!$C$2:$C$7000,"&lt;"&amp;Parámetros!$B$4)</f>
        <v>147.05</v>
      </c>
      <c r="N462" s="7" t="str">
        <f aca="false">IF(H462=0,"Sin compras",IF(H462=1,"Una sola compra",IF(I462&gt;Parámetros!$B$5,"Perdido","Activo")))</f>
        <v>Activo</v>
      </c>
      <c r="O462" s="21" t="n">
        <f aca="false">IF(N462&lt;&gt;"Activo","",1/(1+EXP(-(Parámetros!$B$10+Parámetros!$B$11*I462+Parámetros!$B$12*J462))))</f>
        <v>0.210402659327173</v>
      </c>
      <c r="P462" s="7" t="str">
        <f aca="false">IF(O462="","",IF(O462&gt;=Parámetros!$B$7,"Alto",IF(O462&gt;=Parámetros!$B$8,"Medio","Bajo")))</f>
        <v>Bajo</v>
      </c>
      <c r="Q462" s="7" t="str">
        <f aca="false">IF(AND(N462="Activo",L462&lt;&gt;""),IF(L462&gt;Parámetros!$B$6,"Se está retrasando",""),"")</f>
        <v/>
      </c>
    </row>
    <row r="463" customFormat="false" ht="15" hidden="false" customHeight="false" outlineLevel="0" collapsed="false">
      <c r="A463" s="13" t="s">
        <v>4497</v>
      </c>
      <c r="B463" s="13" t="s">
        <v>9001</v>
      </c>
      <c r="C463" s="13" t="s">
        <v>8990</v>
      </c>
      <c r="D463" s="13" t="s">
        <v>8983</v>
      </c>
      <c r="E463" s="13" t="s">
        <v>8988</v>
      </c>
      <c r="F463" s="16" t="n">
        <f aca="false">_xlfn.MINIFS(Pedidos!$C$2:$C$7000,Pedidos!$B$2:$B$7000,A463,Pedidos!$C$2:$C$7000,"&lt;"&amp;Parámetros!$B$4)</f>
        <v>45941</v>
      </c>
      <c r="G463" s="16" t="n">
        <f aca="false">_xlfn.MAXIFS(Pedidos!$C$2:$C$7000,Pedidos!$B$2:$B$7000,A463,Pedidos!$C$2:$C$7000,"&lt;"&amp;Parámetros!$B$4)</f>
        <v>46084</v>
      </c>
      <c r="H463" s="17" t="n">
        <f aca="false">COUNTIFS(Pedidos!$B$2:$B$7000,A463,Pedidos!$C$2:$C$7000,"&lt;"&amp;Parámetros!$B$4)</f>
        <v>2</v>
      </c>
      <c r="I463" s="7" t="n">
        <f aca="false">IF(H463=0,"",Parámetros!$B$4-G463)</f>
        <v>212</v>
      </c>
      <c r="J463" s="17" t="n">
        <f aca="false">COUNTIFS(Pedidos!$B$2:$B$7000,A463,Pedidos!$C$2:$C$7000,"&gt;="&amp;(Parámetros!$B$4-180),Pedidos!$C$2:$C$7000,"&lt;"&amp;Parámetros!$B$4)</f>
        <v>0</v>
      </c>
      <c r="K463" s="18" t="n">
        <f aca="false">IF(H463&lt;2,"",(G463-F463)/(H463-1))</f>
        <v>143</v>
      </c>
      <c r="L463" s="19" t="n">
        <f aca="false">IF(OR(K463="",K463=0),"",I463/K463)</f>
        <v>1.48251748251748</v>
      </c>
      <c r="M463" s="20" t="n">
        <f aca="false">SUMIFS(Pedidos!$D$2:$D$7000,Pedidos!$B$2:$B$7000,A463,Pedidos!$C$2:$C$7000,"&gt;="&amp;(Parámetros!$B$4-365),Pedidos!$C$2:$C$7000,"&lt;"&amp;Parámetros!$B$4)</f>
        <v>83.3</v>
      </c>
      <c r="N463" s="7" t="str">
        <f aca="false">IF(H463=0,"Sin compras",IF(H463=1,"Una sola compra",IF(I463&gt;Parámetros!$B$5,"Perdido","Activo")))</f>
        <v>Perdido</v>
      </c>
      <c r="O463" s="21" t="str">
        <f aca="false">IF(N463&lt;&gt;"Activo","",1/(1+EXP(-(Parámetros!$B$10+Parámetros!$B$11*I463+Parámetros!$B$12*J463))))</f>
        <v/>
      </c>
      <c r="P463" s="7" t="str">
        <f aca="false">IF(O463="","",IF(O463&gt;=Parámetros!$B$7,"Alto",IF(O463&gt;=Parámetros!$B$8,"Medio","Bajo")))</f>
        <v/>
      </c>
      <c r="Q463" s="7" t="str">
        <f aca="false">IF(AND(N463="Activo",L463&lt;&gt;""),IF(L463&gt;Parámetros!$B$6,"Se está retrasando",""),"")</f>
        <v/>
      </c>
    </row>
    <row r="464" customFormat="false" ht="15" hidden="false" customHeight="false" outlineLevel="0" collapsed="false">
      <c r="A464" s="13" t="s">
        <v>3559</v>
      </c>
      <c r="B464" s="13" t="s">
        <v>8996</v>
      </c>
      <c r="C464" s="13" t="s">
        <v>8990</v>
      </c>
      <c r="D464" s="13" t="s">
        <v>8997</v>
      </c>
      <c r="E464" s="13" t="s">
        <v>8988</v>
      </c>
      <c r="F464" s="16" t="n">
        <f aca="false">_xlfn.MINIFS(Pedidos!$C$2:$C$7000,Pedidos!$B$2:$B$7000,A464,Pedidos!$C$2:$C$7000,"&lt;"&amp;Parámetros!$B$4)</f>
        <v>45871</v>
      </c>
      <c r="G464" s="16" t="n">
        <f aca="false">_xlfn.MAXIFS(Pedidos!$C$2:$C$7000,Pedidos!$B$2:$B$7000,A464,Pedidos!$C$2:$C$7000,"&lt;"&amp;Parámetros!$B$4)</f>
        <v>46174</v>
      </c>
      <c r="H464" s="17" t="n">
        <f aca="false">COUNTIFS(Pedidos!$B$2:$B$7000,A464,Pedidos!$C$2:$C$7000,"&lt;"&amp;Parámetros!$B$4)</f>
        <v>5</v>
      </c>
      <c r="I464" s="7" t="n">
        <f aca="false">IF(H464=0,"",Parámetros!$B$4-G464)</f>
        <v>122</v>
      </c>
      <c r="J464" s="17" t="n">
        <f aca="false">COUNTIFS(Pedidos!$B$2:$B$7000,A464,Pedidos!$C$2:$C$7000,"&gt;="&amp;(Parámetros!$B$4-180),Pedidos!$C$2:$C$7000,"&lt;"&amp;Parámetros!$B$4)</f>
        <v>1</v>
      </c>
      <c r="K464" s="18" t="n">
        <f aca="false">IF(H464&lt;2,"",(G464-F464)/(H464-1))</f>
        <v>75.75</v>
      </c>
      <c r="L464" s="19" t="n">
        <f aca="false">IF(OR(K464="",K464=0),"",I464/K464)</f>
        <v>1.61056105610561</v>
      </c>
      <c r="M464" s="20" t="n">
        <f aca="false">SUMIFS(Pedidos!$D$2:$D$7000,Pedidos!$B$2:$B$7000,A464,Pedidos!$C$2:$C$7000,"&gt;="&amp;(Parámetros!$B$4-365),Pedidos!$C$2:$C$7000,"&lt;"&amp;Parámetros!$B$4)</f>
        <v>174.77</v>
      </c>
      <c r="N464" s="7" t="str">
        <f aca="false">IF(H464=0,"Sin compras",IF(H464=1,"Una sola compra",IF(I464&gt;Parámetros!$B$5,"Perdido","Activo")))</f>
        <v>Activo</v>
      </c>
      <c r="O464" s="21" t="n">
        <f aca="false">IF(N464&lt;&gt;"Activo","",1/(1+EXP(-(Parámetros!$B$10+Parámetros!$B$11*I464+Parámetros!$B$12*J464))))</f>
        <v>0.857404762631395</v>
      </c>
      <c r="P464" s="7" t="str">
        <f aca="false">IF(O464="","",IF(O464&gt;=Parámetros!$B$7,"Alto",IF(O464&gt;=Parámetros!$B$8,"Medio","Bajo")))</f>
        <v>Alto</v>
      </c>
      <c r="Q464" s="7" t="str">
        <f aca="false">IF(AND(N464="Activo",L464&lt;&gt;""),IF(L464&gt;Parámetros!$B$6,"Se está retrasando",""),"")</f>
        <v>Se está retrasando</v>
      </c>
    </row>
    <row r="465" customFormat="false" ht="15" hidden="false" customHeight="false" outlineLevel="0" collapsed="false">
      <c r="A465" s="13" t="s">
        <v>8881</v>
      </c>
      <c r="B465" s="13" t="s">
        <v>8995</v>
      </c>
      <c r="C465" s="13" t="s">
        <v>8993</v>
      </c>
      <c r="D465" s="13" t="s">
        <v>9002</v>
      </c>
      <c r="E465" s="13" t="s">
        <v>8988</v>
      </c>
      <c r="F465" s="16" t="n">
        <f aca="false">_xlfn.MINIFS(Pedidos!$C$2:$C$7000,Pedidos!$B$2:$B$7000,A465,Pedidos!$C$2:$C$7000,"&lt;"&amp;Parámetros!$B$4)</f>
        <v>46289</v>
      </c>
      <c r="G465" s="16" t="n">
        <f aca="false">_xlfn.MAXIFS(Pedidos!$C$2:$C$7000,Pedidos!$B$2:$B$7000,A465,Pedidos!$C$2:$C$7000,"&lt;"&amp;Parámetros!$B$4)</f>
        <v>46289</v>
      </c>
      <c r="H465" s="17" t="n">
        <f aca="false">COUNTIFS(Pedidos!$B$2:$B$7000,A465,Pedidos!$C$2:$C$7000,"&lt;"&amp;Parámetros!$B$4)</f>
        <v>1</v>
      </c>
      <c r="I465" s="7" t="n">
        <f aca="false">IF(H465=0,"",Parámetros!$B$4-G465)</f>
        <v>7</v>
      </c>
      <c r="J465" s="17" t="n">
        <f aca="false">COUNTIFS(Pedidos!$B$2:$B$7000,A465,Pedidos!$C$2:$C$7000,"&gt;="&amp;(Parámetros!$B$4-180),Pedidos!$C$2:$C$7000,"&lt;"&amp;Parámetros!$B$4)</f>
        <v>1</v>
      </c>
      <c r="K465" s="18" t="str">
        <f aca="false">IF(H465&lt;2,"",(G465-F465)/(H465-1))</f>
        <v/>
      </c>
      <c r="L465" s="19" t="str">
        <f aca="false">IF(OR(K465="",K465=0),"",I465/K465)</f>
        <v/>
      </c>
      <c r="M465" s="20" t="n">
        <f aca="false">SUMIFS(Pedidos!$D$2:$D$7000,Pedidos!$B$2:$B$7000,A465,Pedidos!$C$2:$C$7000,"&gt;="&amp;(Parámetros!$B$4-365),Pedidos!$C$2:$C$7000,"&lt;"&amp;Parámetros!$B$4)</f>
        <v>32.62</v>
      </c>
      <c r="N465" s="7" t="str">
        <f aca="false">IF(H465=0,"Sin compras",IF(H465=1,"Una sola compra",IF(I465&gt;Parámetros!$B$5,"Perdido","Activo")))</f>
        <v>Una sola compra</v>
      </c>
      <c r="O465" s="21" t="str">
        <f aca="false">IF(N465&lt;&gt;"Activo","",1/(1+EXP(-(Parámetros!$B$10+Parámetros!$B$11*I465+Parámetros!$B$12*J465))))</f>
        <v/>
      </c>
      <c r="P465" s="7" t="str">
        <f aca="false">IF(O465="","",IF(O465&gt;=Parámetros!$B$7,"Alto",IF(O465&gt;=Parámetros!$B$8,"Medio","Bajo")))</f>
        <v/>
      </c>
      <c r="Q465" s="7" t="str">
        <f aca="false">IF(AND(N465="Activo",L465&lt;&gt;""),IF(L465&gt;Parámetros!$B$6,"Se está retrasando",""),"")</f>
        <v/>
      </c>
    </row>
    <row r="466" customFormat="false" ht="15" hidden="false" customHeight="false" outlineLevel="0" collapsed="false">
      <c r="A466" s="13" t="s">
        <v>6938</v>
      </c>
      <c r="B466" s="13" t="s">
        <v>8995</v>
      </c>
      <c r="C466" s="13" t="s">
        <v>8990</v>
      </c>
      <c r="D466" s="13" t="s">
        <v>8991</v>
      </c>
      <c r="E466" s="13" t="s">
        <v>8988</v>
      </c>
      <c r="F466" s="16" t="n">
        <f aca="false">_xlfn.MINIFS(Pedidos!$C$2:$C$7000,Pedidos!$B$2:$B$7000,A466,Pedidos!$C$2:$C$7000,"&lt;"&amp;Parámetros!$B$4)</f>
        <v>46128</v>
      </c>
      <c r="G466" s="16" t="n">
        <f aca="false">_xlfn.MAXIFS(Pedidos!$C$2:$C$7000,Pedidos!$B$2:$B$7000,A466,Pedidos!$C$2:$C$7000,"&lt;"&amp;Parámetros!$B$4)</f>
        <v>46128</v>
      </c>
      <c r="H466" s="17" t="n">
        <f aca="false">COUNTIFS(Pedidos!$B$2:$B$7000,A466,Pedidos!$C$2:$C$7000,"&lt;"&amp;Parámetros!$B$4)</f>
        <v>1</v>
      </c>
      <c r="I466" s="7" t="n">
        <f aca="false">IF(H466=0,"",Parámetros!$B$4-G466)</f>
        <v>168</v>
      </c>
      <c r="J466" s="17" t="n">
        <f aca="false">COUNTIFS(Pedidos!$B$2:$B$7000,A466,Pedidos!$C$2:$C$7000,"&gt;="&amp;(Parámetros!$B$4-180),Pedidos!$C$2:$C$7000,"&lt;"&amp;Parámetros!$B$4)</f>
        <v>1</v>
      </c>
      <c r="K466" s="18" t="str">
        <f aca="false">IF(H466&lt;2,"",(G466-F466)/(H466-1))</f>
        <v/>
      </c>
      <c r="L466" s="19" t="str">
        <f aca="false">IF(OR(K466="",K466=0),"",I466/K466)</f>
        <v/>
      </c>
      <c r="M466" s="20" t="n">
        <f aca="false">SUMIFS(Pedidos!$D$2:$D$7000,Pedidos!$B$2:$B$7000,A466,Pedidos!$C$2:$C$7000,"&gt;="&amp;(Parámetros!$B$4-365),Pedidos!$C$2:$C$7000,"&lt;"&amp;Parámetros!$B$4)</f>
        <v>46.23</v>
      </c>
      <c r="N466" s="7" t="str">
        <f aca="false">IF(H466=0,"Sin compras",IF(H466=1,"Una sola compra",IF(I466&gt;Parámetros!$B$5,"Perdido","Activo")))</f>
        <v>Una sola compra</v>
      </c>
      <c r="O466" s="21" t="str">
        <f aca="false">IF(N466&lt;&gt;"Activo","",1/(1+EXP(-(Parámetros!$B$10+Parámetros!$B$11*I466+Parámetros!$B$12*J466))))</f>
        <v/>
      </c>
      <c r="P466" s="7" t="str">
        <f aca="false">IF(O466="","",IF(O466&gt;=Parámetros!$B$7,"Alto",IF(O466&gt;=Parámetros!$B$8,"Medio","Bajo")))</f>
        <v/>
      </c>
      <c r="Q466" s="7" t="str">
        <f aca="false">IF(AND(N466="Activo",L466&lt;&gt;""),IF(L466&gt;Parámetros!$B$6,"Se está retrasando",""),"")</f>
        <v/>
      </c>
    </row>
    <row r="467" customFormat="false" ht="15" hidden="false" customHeight="false" outlineLevel="0" collapsed="false">
      <c r="A467" s="13" t="s">
        <v>4499</v>
      </c>
      <c r="B467" s="13" t="s">
        <v>9003</v>
      </c>
      <c r="C467" s="13" t="s">
        <v>8993</v>
      </c>
      <c r="D467" s="13" t="s">
        <v>8983</v>
      </c>
      <c r="E467" s="13" t="s">
        <v>8988</v>
      </c>
      <c r="F467" s="16" t="n">
        <f aca="false">_xlfn.MINIFS(Pedidos!$C$2:$C$7000,Pedidos!$B$2:$B$7000,A467,Pedidos!$C$2:$C$7000,"&lt;"&amp;Parámetros!$B$4)</f>
        <v>45941</v>
      </c>
      <c r="G467" s="16" t="n">
        <f aca="false">_xlfn.MAXIFS(Pedidos!$C$2:$C$7000,Pedidos!$B$2:$B$7000,A467,Pedidos!$C$2:$C$7000,"&lt;"&amp;Parámetros!$B$4)</f>
        <v>45941</v>
      </c>
      <c r="H467" s="17" t="n">
        <f aca="false">COUNTIFS(Pedidos!$B$2:$B$7000,A467,Pedidos!$C$2:$C$7000,"&lt;"&amp;Parámetros!$B$4)</f>
        <v>1</v>
      </c>
      <c r="I467" s="7" t="n">
        <f aca="false">IF(H467=0,"",Parámetros!$B$4-G467)</f>
        <v>355</v>
      </c>
      <c r="J467" s="17" t="n">
        <f aca="false">COUNTIFS(Pedidos!$B$2:$B$7000,A467,Pedidos!$C$2:$C$7000,"&gt;="&amp;(Parámetros!$B$4-180),Pedidos!$C$2:$C$7000,"&lt;"&amp;Parámetros!$B$4)</f>
        <v>0</v>
      </c>
      <c r="K467" s="18" t="str">
        <f aca="false">IF(H467&lt;2,"",(G467-F467)/(H467-1))</f>
        <v/>
      </c>
      <c r="L467" s="19" t="str">
        <f aca="false">IF(OR(K467="",K467=0),"",I467/K467)</f>
        <v/>
      </c>
      <c r="M467" s="20" t="n">
        <f aca="false">SUMIFS(Pedidos!$D$2:$D$7000,Pedidos!$B$2:$B$7000,A467,Pedidos!$C$2:$C$7000,"&gt;="&amp;(Parámetros!$B$4-365),Pedidos!$C$2:$C$7000,"&lt;"&amp;Parámetros!$B$4)</f>
        <v>20.64</v>
      </c>
      <c r="N467" s="7" t="str">
        <f aca="false">IF(H467=0,"Sin compras",IF(H467=1,"Una sola compra",IF(I467&gt;Parámetros!$B$5,"Perdido","Activo")))</f>
        <v>Una sola compra</v>
      </c>
      <c r="O467" s="21" t="str">
        <f aca="false">IF(N467&lt;&gt;"Activo","",1/(1+EXP(-(Parámetros!$B$10+Parámetros!$B$11*I467+Parámetros!$B$12*J467))))</f>
        <v/>
      </c>
      <c r="P467" s="7" t="str">
        <f aca="false">IF(O467="","",IF(O467&gt;=Parámetros!$B$7,"Alto",IF(O467&gt;=Parámetros!$B$8,"Medio","Bajo")))</f>
        <v/>
      </c>
      <c r="Q467" s="7" t="str">
        <f aca="false">IF(AND(N467="Activo",L467&lt;&gt;""),IF(L467&gt;Parámetros!$B$6,"Se está retrasando",""),"")</f>
        <v/>
      </c>
    </row>
    <row r="468" customFormat="false" ht="15" hidden="false" customHeight="false" outlineLevel="0" collapsed="false">
      <c r="A468" s="13" t="s">
        <v>6231</v>
      </c>
      <c r="B468" s="13" t="s">
        <v>8981</v>
      </c>
      <c r="C468" s="13" t="s">
        <v>8990</v>
      </c>
      <c r="D468" s="13" t="s">
        <v>8983</v>
      </c>
      <c r="E468" s="13" t="s">
        <v>8984</v>
      </c>
      <c r="F468" s="16" t="n">
        <f aca="false">_xlfn.MINIFS(Pedidos!$C$2:$C$7000,Pedidos!$B$2:$B$7000,A468,Pedidos!$C$2:$C$7000,"&lt;"&amp;Parámetros!$B$4)</f>
        <v>46074</v>
      </c>
      <c r="G468" s="16" t="n">
        <f aca="false">_xlfn.MAXIFS(Pedidos!$C$2:$C$7000,Pedidos!$B$2:$B$7000,A468,Pedidos!$C$2:$C$7000,"&lt;"&amp;Parámetros!$B$4)</f>
        <v>46074</v>
      </c>
      <c r="H468" s="17" t="n">
        <f aca="false">COUNTIFS(Pedidos!$B$2:$B$7000,A468,Pedidos!$C$2:$C$7000,"&lt;"&amp;Parámetros!$B$4)</f>
        <v>1</v>
      </c>
      <c r="I468" s="7" t="n">
        <f aca="false">IF(H468=0,"",Parámetros!$B$4-G468)</f>
        <v>222</v>
      </c>
      <c r="J468" s="17" t="n">
        <f aca="false">COUNTIFS(Pedidos!$B$2:$B$7000,A468,Pedidos!$C$2:$C$7000,"&gt;="&amp;(Parámetros!$B$4-180),Pedidos!$C$2:$C$7000,"&lt;"&amp;Parámetros!$B$4)</f>
        <v>0</v>
      </c>
      <c r="K468" s="18" t="str">
        <f aca="false">IF(H468&lt;2,"",(G468-F468)/(H468-1))</f>
        <v/>
      </c>
      <c r="L468" s="19" t="str">
        <f aca="false">IF(OR(K468="",K468=0),"",I468/K468)</f>
        <v/>
      </c>
      <c r="M468" s="20" t="n">
        <f aca="false">SUMIFS(Pedidos!$D$2:$D$7000,Pedidos!$B$2:$B$7000,A468,Pedidos!$C$2:$C$7000,"&gt;="&amp;(Parámetros!$B$4-365),Pedidos!$C$2:$C$7000,"&lt;"&amp;Parámetros!$B$4)</f>
        <v>42.73</v>
      </c>
      <c r="N468" s="7" t="str">
        <f aca="false">IF(H468=0,"Sin compras",IF(H468=1,"Una sola compra",IF(I468&gt;Parámetros!$B$5,"Perdido","Activo")))</f>
        <v>Una sola compra</v>
      </c>
      <c r="O468" s="21" t="str">
        <f aca="false">IF(N468&lt;&gt;"Activo","",1/(1+EXP(-(Parámetros!$B$10+Parámetros!$B$11*I468+Parámetros!$B$12*J468))))</f>
        <v/>
      </c>
      <c r="P468" s="7" t="str">
        <f aca="false">IF(O468="","",IF(O468&gt;=Parámetros!$B$7,"Alto",IF(O468&gt;=Parámetros!$B$8,"Medio","Bajo")))</f>
        <v/>
      </c>
      <c r="Q468" s="7" t="str">
        <f aca="false">IF(AND(N468="Activo",L468&lt;&gt;""),IF(L468&gt;Parámetros!$B$6,"Se está retrasando",""),"")</f>
        <v/>
      </c>
    </row>
    <row r="469" customFormat="false" ht="15" hidden="false" customHeight="false" outlineLevel="0" collapsed="false">
      <c r="A469" s="13" t="s">
        <v>6723</v>
      </c>
      <c r="B469" s="13" t="s">
        <v>8981</v>
      </c>
      <c r="C469" s="13" t="s">
        <v>8990</v>
      </c>
      <c r="D469" s="13" t="s">
        <v>8991</v>
      </c>
      <c r="E469" s="13" t="s">
        <v>8988</v>
      </c>
      <c r="F469" s="16" t="n">
        <f aca="false">_xlfn.MINIFS(Pedidos!$C$2:$C$7000,Pedidos!$B$2:$B$7000,A469,Pedidos!$C$2:$C$7000,"&lt;"&amp;Parámetros!$B$4)</f>
        <v>46111</v>
      </c>
      <c r="G469" s="16" t="n">
        <f aca="false">_xlfn.MAXIFS(Pedidos!$C$2:$C$7000,Pedidos!$B$2:$B$7000,A469,Pedidos!$C$2:$C$7000,"&lt;"&amp;Parámetros!$B$4)</f>
        <v>46111</v>
      </c>
      <c r="H469" s="17" t="n">
        <f aca="false">COUNTIFS(Pedidos!$B$2:$B$7000,A469,Pedidos!$C$2:$C$7000,"&lt;"&amp;Parámetros!$B$4)</f>
        <v>1</v>
      </c>
      <c r="I469" s="7" t="n">
        <f aca="false">IF(H469=0,"",Parámetros!$B$4-G469)</f>
        <v>185</v>
      </c>
      <c r="J469" s="17" t="n">
        <f aca="false">COUNTIFS(Pedidos!$B$2:$B$7000,A469,Pedidos!$C$2:$C$7000,"&gt;="&amp;(Parámetros!$B$4-180),Pedidos!$C$2:$C$7000,"&lt;"&amp;Parámetros!$B$4)</f>
        <v>0</v>
      </c>
      <c r="K469" s="18" t="str">
        <f aca="false">IF(H469&lt;2,"",(G469-F469)/(H469-1))</f>
        <v/>
      </c>
      <c r="L469" s="19" t="str">
        <f aca="false">IF(OR(K469="",K469=0),"",I469/K469)</f>
        <v/>
      </c>
      <c r="M469" s="20" t="n">
        <f aca="false">SUMIFS(Pedidos!$D$2:$D$7000,Pedidos!$B$2:$B$7000,A469,Pedidos!$C$2:$C$7000,"&gt;="&amp;(Parámetros!$B$4-365),Pedidos!$C$2:$C$7000,"&lt;"&amp;Parámetros!$B$4)</f>
        <v>33.53</v>
      </c>
      <c r="N469" s="7" t="str">
        <f aca="false">IF(H469=0,"Sin compras",IF(H469=1,"Una sola compra",IF(I469&gt;Parámetros!$B$5,"Perdido","Activo")))</f>
        <v>Una sola compra</v>
      </c>
      <c r="O469" s="21" t="str">
        <f aca="false">IF(N469&lt;&gt;"Activo","",1/(1+EXP(-(Parámetros!$B$10+Parámetros!$B$11*I469+Parámetros!$B$12*J469))))</f>
        <v/>
      </c>
      <c r="P469" s="7" t="str">
        <f aca="false">IF(O469="","",IF(O469&gt;=Parámetros!$B$7,"Alto",IF(O469&gt;=Parámetros!$B$8,"Medio","Bajo")))</f>
        <v/>
      </c>
      <c r="Q469" s="7" t="str">
        <f aca="false">IF(AND(N469="Activo",L469&lt;&gt;""),IF(L469&gt;Parámetros!$B$6,"Se está retrasando",""),"")</f>
        <v/>
      </c>
    </row>
    <row r="470" customFormat="false" ht="15" hidden="false" customHeight="false" outlineLevel="0" collapsed="false">
      <c r="A470" s="13" t="s">
        <v>408</v>
      </c>
      <c r="B470" s="13" t="s">
        <v>8981</v>
      </c>
      <c r="C470" s="13" t="s">
        <v>8982</v>
      </c>
      <c r="D470" s="13" t="s">
        <v>8994</v>
      </c>
      <c r="E470" s="13" t="s">
        <v>8988</v>
      </c>
      <c r="F470" s="16" t="n">
        <f aca="false">_xlfn.MINIFS(Pedidos!$C$2:$C$7000,Pedidos!$B$2:$B$7000,A470,Pedidos!$C$2:$C$7000,"&lt;"&amp;Parámetros!$B$4)</f>
        <v>45614</v>
      </c>
      <c r="G470" s="16" t="n">
        <f aca="false">_xlfn.MAXIFS(Pedidos!$C$2:$C$7000,Pedidos!$B$2:$B$7000,A470,Pedidos!$C$2:$C$7000,"&lt;"&amp;Parámetros!$B$4)</f>
        <v>45614</v>
      </c>
      <c r="H470" s="17" t="n">
        <f aca="false">COUNTIFS(Pedidos!$B$2:$B$7000,A470,Pedidos!$C$2:$C$7000,"&lt;"&amp;Parámetros!$B$4)</f>
        <v>1</v>
      </c>
      <c r="I470" s="7" t="n">
        <f aca="false">IF(H470=0,"",Parámetros!$B$4-G470)</f>
        <v>682</v>
      </c>
      <c r="J470" s="17" t="n">
        <f aca="false">COUNTIFS(Pedidos!$B$2:$B$7000,A470,Pedidos!$C$2:$C$7000,"&gt;="&amp;(Parámetros!$B$4-180),Pedidos!$C$2:$C$7000,"&lt;"&amp;Parámetros!$B$4)</f>
        <v>0</v>
      </c>
      <c r="K470" s="18" t="str">
        <f aca="false">IF(H470&lt;2,"",(G470-F470)/(H470-1))</f>
        <v/>
      </c>
      <c r="L470" s="19" t="str">
        <f aca="false">IF(OR(K470="",K470=0),"",I470/K470)</f>
        <v/>
      </c>
      <c r="M470" s="20" t="n">
        <f aca="false">SUMIFS(Pedidos!$D$2:$D$7000,Pedidos!$B$2:$B$7000,A470,Pedidos!$C$2:$C$7000,"&gt;="&amp;(Parámetros!$B$4-365),Pedidos!$C$2:$C$7000,"&lt;"&amp;Parámetros!$B$4)</f>
        <v>0</v>
      </c>
      <c r="N470" s="7" t="str">
        <f aca="false">IF(H470=0,"Sin compras",IF(H470=1,"Una sola compra",IF(I470&gt;Parámetros!$B$5,"Perdido","Activo")))</f>
        <v>Una sola compra</v>
      </c>
      <c r="O470" s="21" t="str">
        <f aca="false">IF(N470&lt;&gt;"Activo","",1/(1+EXP(-(Parámetros!$B$10+Parámetros!$B$11*I470+Parámetros!$B$12*J470))))</f>
        <v/>
      </c>
      <c r="P470" s="7" t="str">
        <f aca="false">IF(O470="","",IF(O470&gt;=Parámetros!$B$7,"Alto",IF(O470&gt;=Parámetros!$B$8,"Medio","Bajo")))</f>
        <v/>
      </c>
      <c r="Q470" s="7" t="str">
        <f aca="false">IF(AND(N470="Activo",L470&lt;&gt;""),IF(L470&gt;Parámetros!$B$6,"Se está retrasando",""),"")</f>
        <v/>
      </c>
    </row>
    <row r="471" customFormat="false" ht="15" hidden="false" customHeight="false" outlineLevel="0" collapsed="false">
      <c r="A471" s="13" t="s">
        <v>7096</v>
      </c>
      <c r="B471" s="13" t="s">
        <v>8996</v>
      </c>
      <c r="C471" s="13" t="s">
        <v>8982</v>
      </c>
      <c r="D471" s="13" t="s">
        <v>8991</v>
      </c>
      <c r="E471" s="13" t="s">
        <v>8988</v>
      </c>
      <c r="F471" s="16" t="n">
        <f aca="false">_xlfn.MINIFS(Pedidos!$C$2:$C$7000,Pedidos!$B$2:$B$7000,A471,Pedidos!$C$2:$C$7000,"&lt;"&amp;Parámetros!$B$4)</f>
        <v>46142</v>
      </c>
      <c r="G471" s="16" t="n">
        <f aca="false">_xlfn.MAXIFS(Pedidos!$C$2:$C$7000,Pedidos!$B$2:$B$7000,A471,Pedidos!$C$2:$C$7000,"&lt;"&amp;Parámetros!$B$4)</f>
        <v>46142</v>
      </c>
      <c r="H471" s="17" t="n">
        <f aca="false">COUNTIFS(Pedidos!$B$2:$B$7000,A471,Pedidos!$C$2:$C$7000,"&lt;"&amp;Parámetros!$B$4)</f>
        <v>1</v>
      </c>
      <c r="I471" s="7" t="n">
        <f aca="false">IF(H471=0,"",Parámetros!$B$4-G471)</f>
        <v>154</v>
      </c>
      <c r="J471" s="17" t="n">
        <f aca="false">COUNTIFS(Pedidos!$B$2:$B$7000,A471,Pedidos!$C$2:$C$7000,"&gt;="&amp;(Parámetros!$B$4-180),Pedidos!$C$2:$C$7000,"&lt;"&amp;Parámetros!$B$4)</f>
        <v>1</v>
      </c>
      <c r="K471" s="18" t="str">
        <f aca="false">IF(H471&lt;2,"",(G471-F471)/(H471-1))</f>
        <v/>
      </c>
      <c r="L471" s="19" t="str">
        <f aca="false">IF(OR(K471="",K471=0),"",I471/K471)</f>
        <v/>
      </c>
      <c r="M471" s="20" t="n">
        <f aca="false">SUMIFS(Pedidos!$D$2:$D$7000,Pedidos!$B$2:$B$7000,A471,Pedidos!$C$2:$C$7000,"&gt;="&amp;(Parámetros!$B$4-365),Pedidos!$C$2:$C$7000,"&lt;"&amp;Parámetros!$B$4)</f>
        <v>38.19</v>
      </c>
      <c r="N471" s="7" t="str">
        <f aca="false">IF(H471=0,"Sin compras",IF(H471=1,"Una sola compra",IF(I471&gt;Parámetros!$B$5,"Perdido","Activo")))</f>
        <v>Una sola compra</v>
      </c>
      <c r="O471" s="21" t="str">
        <f aca="false">IF(N471&lt;&gt;"Activo","",1/(1+EXP(-(Parámetros!$B$10+Parámetros!$B$11*I471+Parámetros!$B$12*J471))))</f>
        <v/>
      </c>
      <c r="P471" s="7" t="str">
        <f aca="false">IF(O471="","",IF(O471&gt;=Parámetros!$B$7,"Alto",IF(O471&gt;=Parámetros!$B$8,"Medio","Bajo")))</f>
        <v/>
      </c>
      <c r="Q471" s="7" t="str">
        <f aca="false">IF(AND(N471="Activo",L471&lt;&gt;""),IF(L471&gt;Parámetros!$B$6,"Se está retrasando",""),"")</f>
        <v/>
      </c>
    </row>
    <row r="472" customFormat="false" ht="15" hidden="false" customHeight="false" outlineLevel="0" collapsed="false">
      <c r="A472" s="13" t="s">
        <v>4365</v>
      </c>
      <c r="B472" s="13" t="s">
        <v>8981</v>
      </c>
      <c r="C472" s="13" t="s">
        <v>8993</v>
      </c>
      <c r="D472" s="13" t="s">
        <v>8994</v>
      </c>
      <c r="E472" s="13" t="s">
        <v>8988</v>
      </c>
      <c r="F472" s="16" t="n">
        <f aca="false">_xlfn.MINIFS(Pedidos!$C$2:$C$7000,Pedidos!$B$2:$B$7000,A472,Pedidos!$C$2:$C$7000,"&lt;"&amp;Parámetros!$B$4)</f>
        <v>45933</v>
      </c>
      <c r="G472" s="16" t="n">
        <f aca="false">_xlfn.MAXIFS(Pedidos!$C$2:$C$7000,Pedidos!$B$2:$B$7000,A472,Pedidos!$C$2:$C$7000,"&lt;"&amp;Parámetros!$B$4)</f>
        <v>45933</v>
      </c>
      <c r="H472" s="17" t="n">
        <f aca="false">COUNTIFS(Pedidos!$B$2:$B$7000,A472,Pedidos!$C$2:$C$7000,"&lt;"&amp;Parámetros!$B$4)</f>
        <v>1</v>
      </c>
      <c r="I472" s="7" t="n">
        <f aca="false">IF(H472=0,"",Parámetros!$B$4-G472)</f>
        <v>363</v>
      </c>
      <c r="J472" s="17" t="n">
        <f aca="false">COUNTIFS(Pedidos!$B$2:$B$7000,A472,Pedidos!$C$2:$C$7000,"&gt;="&amp;(Parámetros!$B$4-180),Pedidos!$C$2:$C$7000,"&lt;"&amp;Parámetros!$B$4)</f>
        <v>0</v>
      </c>
      <c r="K472" s="18" t="str">
        <f aca="false">IF(H472&lt;2,"",(G472-F472)/(H472-1))</f>
        <v/>
      </c>
      <c r="L472" s="19" t="str">
        <f aca="false">IF(OR(K472="",K472=0),"",I472/K472)</f>
        <v/>
      </c>
      <c r="M472" s="20" t="n">
        <f aca="false">SUMIFS(Pedidos!$D$2:$D$7000,Pedidos!$B$2:$B$7000,A472,Pedidos!$C$2:$C$7000,"&gt;="&amp;(Parámetros!$B$4-365),Pedidos!$C$2:$C$7000,"&lt;"&amp;Parámetros!$B$4)</f>
        <v>27.72</v>
      </c>
      <c r="N472" s="7" t="str">
        <f aca="false">IF(H472=0,"Sin compras",IF(H472=1,"Una sola compra",IF(I472&gt;Parámetros!$B$5,"Perdido","Activo")))</f>
        <v>Una sola compra</v>
      </c>
      <c r="O472" s="21" t="str">
        <f aca="false">IF(N472&lt;&gt;"Activo","",1/(1+EXP(-(Parámetros!$B$10+Parámetros!$B$11*I472+Parámetros!$B$12*J472))))</f>
        <v/>
      </c>
      <c r="P472" s="7" t="str">
        <f aca="false">IF(O472="","",IF(O472&gt;=Parámetros!$B$7,"Alto",IF(O472&gt;=Parámetros!$B$8,"Medio","Bajo")))</f>
        <v/>
      </c>
      <c r="Q472" s="7" t="str">
        <f aca="false">IF(AND(N472="Activo",L472&lt;&gt;""),IF(L472&gt;Parámetros!$B$6,"Se está retrasando",""),"")</f>
        <v/>
      </c>
    </row>
    <row r="473" customFormat="false" ht="15" hidden="false" customHeight="false" outlineLevel="0" collapsed="false">
      <c r="A473" s="13" t="s">
        <v>1903</v>
      </c>
      <c r="B473" s="13" t="s">
        <v>9010</v>
      </c>
      <c r="C473" s="13" t="s">
        <v>8982</v>
      </c>
      <c r="D473" s="13" t="s">
        <v>8983</v>
      </c>
      <c r="E473" s="13" t="s">
        <v>8984</v>
      </c>
      <c r="F473" s="16" t="n">
        <f aca="false">_xlfn.MINIFS(Pedidos!$C$2:$C$7000,Pedidos!$B$2:$B$7000,A473,Pedidos!$C$2:$C$7000,"&lt;"&amp;Parámetros!$B$4)</f>
        <v>45748</v>
      </c>
      <c r="G473" s="16" t="n">
        <f aca="false">_xlfn.MAXIFS(Pedidos!$C$2:$C$7000,Pedidos!$B$2:$B$7000,A473,Pedidos!$C$2:$C$7000,"&lt;"&amp;Parámetros!$B$4)</f>
        <v>45956</v>
      </c>
      <c r="H473" s="17" t="n">
        <f aca="false">COUNTIFS(Pedidos!$B$2:$B$7000,A473,Pedidos!$C$2:$C$7000,"&lt;"&amp;Parámetros!$B$4)</f>
        <v>2</v>
      </c>
      <c r="I473" s="7" t="n">
        <f aca="false">IF(H473=0,"",Parámetros!$B$4-G473)</f>
        <v>340</v>
      </c>
      <c r="J473" s="17" t="n">
        <f aca="false">COUNTIFS(Pedidos!$B$2:$B$7000,A473,Pedidos!$C$2:$C$7000,"&gt;="&amp;(Parámetros!$B$4-180),Pedidos!$C$2:$C$7000,"&lt;"&amp;Parámetros!$B$4)</f>
        <v>0</v>
      </c>
      <c r="K473" s="18" t="n">
        <f aca="false">IF(H473&lt;2,"",(G473-F473)/(H473-1))</f>
        <v>208</v>
      </c>
      <c r="L473" s="19" t="n">
        <f aca="false">IF(OR(K473="",K473=0),"",I473/K473)</f>
        <v>1.63461538461538</v>
      </c>
      <c r="M473" s="20" t="n">
        <f aca="false">SUMIFS(Pedidos!$D$2:$D$7000,Pedidos!$B$2:$B$7000,A473,Pedidos!$C$2:$C$7000,"&gt;="&amp;(Parámetros!$B$4-365),Pedidos!$C$2:$C$7000,"&lt;"&amp;Parámetros!$B$4)</f>
        <v>50.41</v>
      </c>
      <c r="N473" s="7" t="str">
        <f aca="false">IF(H473=0,"Sin compras",IF(H473=1,"Una sola compra",IF(I473&gt;Parámetros!$B$5,"Perdido","Activo")))</f>
        <v>Perdido</v>
      </c>
      <c r="O473" s="21" t="str">
        <f aca="false">IF(N473&lt;&gt;"Activo","",1/(1+EXP(-(Parámetros!$B$10+Parámetros!$B$11*I473+Parámetros!$B$12*J473))))</f>
        <v/>
      </c>
      <c r="P473" s="7" t="str">
        <f aca="false">IF(O473="","",IF(O473&gt;=Parámetros!$B$7,"Alto",IF(O473&gt;=Parámetros!$B$8,"Medio","Bajo")))</f>
        <v/>
      </c>
      <c r="Q473" s="7" t="str">
        <f aca="false">IF(AND(N473="Activo",L473&lt;&gt;""),IF(L473&gt;Parámetros!$B$6,"Se está retrasando",""),"")</f>
        <v/>
      </c>
    </row>
    <row r="474" customFormat="false" ht="15" hidden="false" customHeight="false" outlineLevel="0" collapsed="false">
      <c r="A474" s="13" t="s">
        <v>241</v>
      </c>
      <c r="B474" s="13" t="s">
        <v>8989</v>
      </c>
      <c r="C474" s="13" t="s">
        <v>8990</v>
      </c>
      <c r="D474" s="13" t="s">
        <v>8994</v>
      </c>
      <c r="E474" s="13" t="s">
        <v>8988</v>
      </c>
      <c r="F474" s="16" t="n">
        <f aca="false">_xlfn.MINIFS(Pedidos!$C$2:$C$7000,Pedidos!$B$2:$B$7000,A474,Pedidos!$C$2:$C$7000,"&lt;"&amp;Parámetros!$B$4)</f>
        <v>45592</v>
      </c>
      <c r="G474" s="16" t="n">
        <f aca="false">_xlfn.MAXIFS(Pedidos!$C$2:$C$7000,Pedidos!$B$2:$B$7000,A474,Pedidos!$C$2:$C$7000,"&lt;"&amp;Parámetros!$B$4)</f>
        <v>45592</v>
      </c>
      <c r="H474" s="17" t="n">
        <f aca="false">COUNTIFS(Pedidos!$B$2:$B$7000,A474,Pedidos!$C$2:$C$7000,"&lt;"&amp;Parámetros!$B$4)</f>
        <v>1</v>
      </c>
      <c r="I474" s="7" t="n">
        <f aca="false">IF(H474=0,"",Parámetros!$B$4-G474)</f>
        <v>704</v>
      </c>
      <c r="J474" s="17" t="n">
        <f aca="false">COUNTIFS(Pedidos!$B$2:$B$7000,A474,Pedidos!$C$2:$C$7000,"&gt;="&amp;(Parámetros!$B$4-180),Pedidos!$C$2:$C$7000,"&lt;"&amp;Parámetros!$B$4)</f>
        <v>0</v>
      </c>
      <c r="K474" s="18" t="str">
        <f aca="false">IF(H474&lt;2,"",(G474-F474)/(H474-1))</f>
        <v/>
      </c>
      <c r="L474" s="19" t="str">
        <f aca="false">IF(OR(K474="",K474=0),"",I474/K474)</f>
        <v/>
      </c>
      <c r="M474" s="20" t="n">
        <f aca="false">SUMIFS(Pedidos!$D$2:$D$7000,Pedidos!$B$2:$B$7000,A474,Pedidos!$C$2:$C$7000,"&gt;="&amp;(Parámetros!$B$4-365),Pedidos!$C$2:$C$7000,"&lt;"&amp;Parámetros!$B$4)</f>
        <v>0</v>
      </c>
      <c r="N474" s="7" t="str">
        <f aca="false">IF(H474=0,"Sin compras",IF(H474=1,"Una sola compra",IF(I474&gt;Parámetros!$B$5,"Perdido","Activo")))</f>
        <v>Una sola compra</v>
      </c>
      <c r="O474" s="21" t="str">
        <f aca="false">IF(N474&lt;&gt;"Activo","",1/(1+EXP(-(Parámetros!$B$10+Parámetros!$B$11*I474+Parámetros!$B$12*J474))))</f>
        <v/>
      </c>
      <c r="P474" s="7" t="str">
        <f aca="false">IF(O474="","",IF(O474&gt;=Parámetros!$B$7,"Alto",IF(O474&gt;=Parámetros!$B$8,"Medio","Bajo")))</f>
        <v/>
      </c>
      <c r="Q474" s="7" t="str">
        <f aca="false">IF(AND(N474="Activo",L474&lt;&gt;""),IF(L474&gt;Parámetros!$B$6,"Se está retrasando",""),"")</f>
        <v/>
      </c>
    </row>
    <row r="475" customFormat="false" ht="15" hidden="false" customHeight="false" outlineLevel="0" collapsed="false">
      <c r="A475" s="13" t="s">
        <v>1191</v>
      </c>
      <c r="B475" s="13" t="s">
        <v>8995</v>
      </c>
      <c r="C475" s="13" t="s">
        <v>8990</v>
      </c>
      <c r="D475" s="13" t="s">
        <v>9006</v>
      </c>
      <c r="E475" s="13" t="s">
        <v>8988</v>
      </c>
      <c r="F475" s="16" t="n">
        <f aca="false">_xlfn.MINIFS(Pedidos!$C$2:$C$7000,Pedidos!$B$2:$B$7000,A475,Pedidos!$C$2:$C$7000,"&lt;"&amp;Parámetros!$B$4)</f>
        <v>45692</v>
      </c>
      <c r="G475" s="16" t="n">
        <f aca="false">_xlfn.MAXIFS(Pedidos!$C$2:$C$7000,Pedidos!$B$2:$B$7000,A475,Pedidos!$C$2:$C$7000,"&lt;"&amp;Parámetros!$B$4)</f>
        <v>45844</v>
      </c>
      <c r="H475" s="17" t="n">
        <f aca="false">COUNTIFS(Pedidos!$B$2:$B$7000,A475,Pedidos!$C$2:$C$7000,"&lt;"&amp;Parámetros!$B$4)</f>
        <v>4</v>
      </c>
      <c r="I475" s="7" t="n">
        <f aca="false">IF(H475=0,"",Parámetros!$B$4-G475)</f>
        <v>452</v>
      </c>
      <c r="J475" s="17" t="n">
        <f aca="false">COUNTIFS(Pedidos!$B$2:$B$7000,A475,Pedidos!$C$2:$C$7000,"&gt;="&amp;(Parámetros!$B$4-180),Pedidos!$C$2:$C$7000,"&lt;"&amp;Parámetros!$B$4)</f>
        <v>0</v>
      </c>
      <c r="K475" s="18" t="n">
        <f aca="false">IF(H475&lt;2,"",(G475-F475)/(H475-1))</f>
        <v>50.6666666666667</v>
      </c>
      <c r="L475" s="19" t="n">
        <f aca="false">IF(OR(K475="",K475=0),"",I475/K475)</f>
        <v>8.92105263157895</v>
      </c>
      <c r="M475" s="20" t="n">
        <f aca="false">SUMIFS(Pedidos!$D$2:$D$7000,Pedidos!$B$2:$B$7000,A475,Pedidos!$C$2:$C$7000,"&gt;="&amp;(Parámetros!$B$4-365),Pedidos!$C$2:$C$7000,"&lt;"&amp;Parámetros!$B$4)</f>
        <v>0</v>
      </c>
      <c r="N475" s="7" t="str">
        <f aca="false">IF(H475=0,"Sin compras",IF(H475=1,"Una sola compra",IF(I475&gt;Parámetros!$B$5,"Perdido","Activo")))</f>
        <v>Perdido</v>
      </c>
      <c r="O475" s="21" t="str">
        <f aca="false">IF(N475&lt;&gt;"Activo","",1/(1+EXP(-(Parámetros!$B$10+Parámetros!$B$11*I475+Parámetros!$B$12*J475))))</f>
        <v/>
      </c>
      <c r="P475" s="7" t="str">
        <f aca="false">IF(O475="","",IF(O475&gt;=Parámetros!$B$7,"Alto",IF(O475&gt;=Parámetros!$B$8,"Medio","Bajo")))</f>
        <v/>
      </c>
      <c r="Q475" s="7" t="str">
        <f aca="false">IF(AND(N475="Activo",L475&lt;&gt;""),IF(L475&gt;Parámetros!$B$6,"Se está retrasando",""),"")</f>
        <v/>
      </c>
    </row>
    <row r="476" customFormat="false" ht="15" hidden="false" customHeight="false" outlineLevel="0" collapsed="false">
      <c r="A476" s="13" t="s">
        <v>7672</v>
      </c>
      <c r="B476" s="13" t="s">
        <v>8981</v>
      </c>
      <c r="C476" s="13" t="s">
        <v>8982</v>
      </c>
      <c r="D476" s="13" t="s">
        <v>8991</v>
      </c>
      <c r="E476" s="13" t="s">
        <v>8984</v>
      </c>
      <c r="F476" s="16" t="n">
        <f aca="false">_xlfn.MINIFS(Pedidos!$C$2:$C$7000,Pedidos!$B$2:$B$7000,A476,Pedidos!$C$2:$C$7000,"&lt;"&amp;Parámetros!$B$4)</f>
        <v>46192</v>
      </c>
      <c r="G476" s="16" t="n">
        <f aca="false">_xlfn.MAXIFS(Pedidos!$C$2:$C$7000,Pedidos!$B$2:$B$7000,A476,Pedidos!$C$2:$C$7000,"&lt;"&amp;Parámetros!$B$4)</f>
        <v>46192</v>
      </c>
      <c r="H476" s="17" t="n">
        <f aca="false">COUNTIFS(Pedidos!$B$2:$B$7000,A476,Pedidos!$C$2:$C$7000,"&lt;"&amp;Parámetros!$B$4)</f>
        <v>1</v>
      </c>
      <c r="I476" s="7" t="n">
        <f aca="false">IF(H476=0,"",Parámetros!$B$4-G476)</f>
        <v>104</v>
      </c>
      <c r="J476" s="17" t="n">
        <f aca="false">COUNTIFS(Pedidos!$B$2:$B$7000,A476,Pedidos!$C$2:$C$7000,"&gt;="&amp;(Parámetros!$B$4-180),Pedidos!$C$2:$C$7000,"&lt;"&amp;Parámetros!$B$4)</f>
        <v>1</v>
      </c>
      <c r="K476" s="18" t="str">
        <f aca="false">IF(H476&lt;2,"",(G476-F476)/(H476-1))</f>
        <v/>
      </c>
      <c r="L476" s="19" t="str">
        <f aca="false">IF(OR(K476="",K476=0),"",I476/K476)</f>
        <v/>
      </c>
      <c r="M476" s="20" t="n">
        <f aca="false">SUMIFS(Pedidos!$D$2:$D$7000,Pedidos!$B$2:$B$7000,A476,Pedidos!$C$2:$C$7000,"&gt;="&amp;(Parámetros!$B$4-365),Pedidos!$C$2:$C$7000,"&lt;"&amp;Parámetros!$B$4)</f>
        <v>47.54</v>
      </c>
      <c r="N476" s="7" t="str">
        <f aca="false">IF(H476=0,"Sin compras",IF(H476=1,"Una sola compra",IF(I476&gt;Parámetros!$B$5,"Perdido","Activo")))</f>
        <v>Una sola compra</v>
      </c>
      <c r="O476" s="21" t="str">
        <f aca="false">IF(N476&lt;&gt;"Activo","",1/(1+EXP(-(Parámetros!$B$10+Parámetros!$B$11*I476+Parámetros!$B$12*J476))))</f>
        <v/>
      </c>
      <c r="P476" s="7" t="str">
        <f aca="false">IF(O476="","",IF(O476&gt;=Parámetros!$B$7,"Alto",IF(O476&gt;=Parámetros!$B$8,"Medio","Bajo")))</f>
        <v/>
      </c>
      <c r="Q476" s="7" t="str">
        <f aca="false">IF(AND(N476="Activo",L476&lt;&gt;""),IF(L476&gt;Parámetros!$B$6,"Se está retrasando",""),"")</f>
        <v/>
      </c>
    </row>
    <row r="477" customFormat="false" ht="15" hidden="false" customHeight="false" outlineLevel="0" collapsed="false">
      <c r="A477" s="13" t="s">
        <v>2899</v>
      </c>
      <c r="B477" s="13" t="s">
        <v>8981</v>
      </c>
      <c r="C477" s="13" t="s">
        <v>8990</v>
      </c>
      <c r="D477" s="13" t="s">
        <v>8999</v>
      </c>
      <c r="E477" s="13" t="s">
        <v>8988</v>
      </c>
      <c r="F477" s="16" t="n">
        <f aca="false">_xlfn.MINIFS(Pedidos!$C$2:$C$7000,Pedidos!$B$2:$B$7000,A477,Pedidos!$C$2:$C$7000,"&lt;"&amp;Parámetros!$B$4)</f>
        <v>45823</v>
      </c>
      <c r="G477" s="16" t="n">
        <f aca="false">_xlfn.MAXIFS(Pedidos!$C$2:$C$7000,Pedidos!$B$2:$B$7000,A477,Pedidos!$C$2:$C$7000,"&lt;"&amp;Parámetros!$B$4)</f>
        <v>46292</v>
      </c>
      <c r="H477" s="17" t="n">
        <f aca="false">COUNTIFS(Pedidos!$B$2:$B$7000,A477,Pedidos!$C$2:$C$7000,"&lt;"&amp;Parámetros!$B$4)</f>
        <v>8</v>
      </c>
      <c r="I477" s="7" t="n">
        <f aca="false">IF(H477=0,"",Parámetros!$B$4-G477)</f>
        <v>4</v>
      </c>
      <c r="J477" s="17" t="n">
        <f aca="false">COUNTIFS(Pedidos!$B$2:$B$7000,A477,Pedidos!$C$2:$C$7000,"&gt;="&amp;(Parámetros!$B$4-180),Pedidos!$C$2:$C$7000,"&lt;"&amp;Parámetros!$B$4)</f>
        <v>3</v>
      </c>
      <c r="K477" s="18" t="n">
        <f aca="false">IF(H477&lt;2,"",(G477-F477)/(H477-1))</f>
        <v>67</v>
      </c>
      <c r="L477" s="19" t="n">
        <f aca="false">IF(OR(K477="",K477=0),"",I477/K477)</f>
        <v>0.0597014925373134</v>
      </c>
      <c r="M477" s="20" t="n">
        <f aca="false">SUMIFS(Pedidos!$D$2:$D$7000,Pedidos!$B$2:$B$7000,A477,Pedidos!$C$2:$C$7000,"&gt;="&amp;(Parámetros!$B$4-365),Pedidos!$C$2:$C$7000,"&lt;"&amp;Parámetros!$B$4)</f>
        <v>195.62</v>
      </c>
      <c r="N477" s="7" t="str">
        <f aca="false">IF(H477=0,"Sin compras",IF(H477=1,"Una sola compra",IF(I477&gt;Parámetros!$B$5,"Perdido","Activo")))</f>
        <v>Activo</v>
      </c>
      <c r="O477" s="21" t="n">
        <f aca="false">IF(N477&lt;&gt;"Activo","",1/(1+EXP(-(Parámetros!$B$10+Parámetros!$B$11*I477+Parámetros!$B$12*J477))))</f>
        <v>0.120733754770339</v>
      </c>
      <c r="P477" s="7" t="str">
        <f aca="false">IF(O477="","",IF(O477&gt;=Parámetros!$B$7,"Alto",IF(O477&gt;=Parámetros!$B$8,"Medio","Bajo")))</f>
        <v>Bajo</v>
      </c>
      <c r="Q477" s="7" t="str">
        <f aca="false">IF(AND(N477="Activo",L477&lt;&gt;""),IF(L477&gt;Parámetros!$B$6,"Se está retrasando",""),"")</f>
        <v/>
      </c>
    </row>
    <row r="478" customFormat="false" ht="15" hidden="false" customHeight="false" outlineLevel="0" collapsed="false">
      <c r="A478" s="13" t="s">
        <v>3175</v>
      </c>
      <c r="B478" s="13" t="s">
        <v>8998</v>
      </c>
      <c r="C478" s="13" t="s">
        <v>8990</v>
      </c>
      <c r="D478" s="13" t="s">
        <v>8999</v>
      </c>
      <c r="E478" s="13" t="s">
        <v>8988</v>
      </c>
      <c r="F478" s="16" t="n">
        <f aca="false">_xlfn.MINIFS(Pedidos!$C$2:$C$7000,Pedidos!$B$2:$B$7000,A478,Pedidos!$C$2:$C$7000,"&lt;"&amp;Parámetros!$B$4)</f>
        <v>45844</v>
      </c>
      <c r="G478" s="16" t="n">
        <f aca="false">_xlfn.MAXIFS(Pedidos!$C$2:$C$7000,Pedidos!$B$2:$B$7000,A478,Pedidos!$C$2:$C$7000,"&lt;"&amp;Parámetros!$B$4)</f>
        <v>46290</v>
      </c>
      <c r="H478" s="17" t="n">
        <f aca="false">COUNTIFS(Pedidos!$B$2:$B$7000,A478,Pedidos!$C$2:$C$7000,"&lt;"&amp;Parámetros!$B$4)</f>
        <v>7</v>
      </c>
      <c r="I478" s="7" t="n">
        <f aca="false">IF(H478=0,"",Parámetros!$B$4-G478)</f>
        <v>6</v>
      </c>
      <c r="J478" s="17" t="n">
        <f aca="false">COUNTIFS(Pedidos!$B$2:$B$7000,A478,Pedidos!$C$2:$C$7000,"&gt;="&amp;(Parámetros!$B$4-180),Pedidos!$C$2:$C$7000,"&lt;"&amp;Parámetros!$B$4)</f>
        <v>4</v>
      </c>
      <c r="K478" s="18" t="n">
        <f aca="false">IF(H478&lt;2,"",(G478-F478)/(H478-1))</f>
        <v>74.3333333333333</v>
      </c>
      <c r="L478" s="19" t="n">
        <f aca="false">IF(OR(K478="",K478=0),"",I478/K478)</f>
        <v>0.0807174887892377</v>
      </c>
      <c r="M478" s="20" t="n">
        <f aca="false">SUMIFS(Pedidos!$D$2:$D$7000,Pedidos!$B$2:$B$7000,A478,Pedidos!$C$2:$C$7000,"&gt;="&amp;(Parámetros!$B$4-365),Pedidos!$C$2:$C$7000,"&lt;"&amp;Parámetros!$B$4)</f>
        <v>161.99</v>
      </c>
      <c r="N478" s="7" t="str">
        <f aca="false">IF(H478=0,"Sin compras",IF(H478=1,"Una sola compra",IF(I478&gt;Parámetros!$B$5,"Perdido","Activo")))</f>
        <v>Activo</v>
      </c>
      <c r="O478" s="21" t="n">
        <f aca="false">IF(N478&lt;&gt;"Activo","",1/(1+EXP(-(Parámetros!$B$10+Parámetros!$B$11*I478+Parámetros!$B$12*J478))))</f>
        <v>0.0552944891678538</v>
      </c>
      <c r="P478" s="7" t="str">
        <f aca="false">IF(O478="","",IF(O478&gt;=Parámetros!$B$7,"Alto",IF(O478&gt;=Parámetros!$B$8,"Medio","Bajo")))</f>
        <v>Bajo</v>
      </c>
      <c r="Q478" s="7" t="str">
        <f aca="false">IF(AND(N478="Activo",L478&lt;&gt;""),IF(L478&gt;Parámetros!$B$6,"Se está retrasando",""),"")</f>
        <v/>
      </c>
    </row>
    <row r="479" customFormat="false" ht="15" hidden="false" customHeight="false" outlineLevel="0" collapsed="false">
      <c r="A479" s="13" t="s">
        <v>1755</v>
      </c>
      <c r="B479" s="13" t="s">
        <v>8981</v>
      </c>
      <c r="C479" s="13" t="s">
        <v>8990</v>
      </c>
      <c r="D479" s="13" t="s">
        <v>8997</v>
      </c>
      <c r="E479" s="13" t="s">
        <v>8988</v>
      </c>
      <c r="F479" s="16" t="n">
        <f aca="false">_xlfn.MINIFS(Pedidos!$C$2:$C$7000,Pedidos!$B$2:$B$7000,A479,Pedidos!$C$2:$C$7000,"&lt;"&amp;Parámetros!$B$4)</f>
        <v>45736</v>
      </c>
      <c r="G479" s="16" t="n">
        <f aca="false">_xlfn.MAXIFS(Pedidos!$C$2:$C$7000,Pedidos!$B$2:$B$7000,A479,Pedidos!$C$2:$C$7000,"&lt;"&amp;Parámetros!$B$4)</f>
        <v>45984</v>
      </c>
      <c r="H479" s="17" t="n">
        <f aca="false">COUNTIFS(Pedidos!$B$2:$B$7000,A479,Pedidos!$C$2:$C$7000,"&lt;"&amp;Parámetros!$B$4)</f>
        <v>4</v>
      </c>
      <c r="I479" s="7" t="n">
        <f aca="false">IF(H479=0,"",Parámetros!$B$4-G479)</f>
        <v>312</v>
      </c>
      <c r="J479" s="17" t="n">
        <f aca="false">COUNTIFS(Pedidos!$B$2:$B$7000,A479,Pedidos!$C$2:$C$7000,"&gt;="&amp;(Parámetros!$B$4-180),Pedidos!$C$2:$C$7000,"&lt;"&amp;Parámetros!$B$4)</f>
        <v>0</v>
      </c>
      <c r="K479" s="18" t="n">
        <f aca="false">IF(H479&lt;2,"",(G479-F479)/(H479-1))</f>
        <v>82.6666666666667</v>
      </c>
      <c r="L479" s="19" t="n">
        <f aca="false">IF(OR(K479="",K479=0),"",I479/K479)</f>
        <v>3.7741935483871</v>
      </c>
      <c r="M479" s="20" t="n">
        <f aca="false">SUMIFS(Pedidos!$D$2:$D$7000,Pedidos!$B$2:$B$7000,A479,Pedidos!$C$2:$C$7000,"&gt;="&amp;(Parámetros!$B$4-365),Pedidos!$C$2:$C$7000,"&lt;"&amp;Parámetros!$B$4)</f>
        <v>45.17</v>
      </c>
      <c r="N479" s="7" t="str">
        <f aca="false">IF(H479=0,"Sin compras",IF(H479=1,"Una sola compra",IF(I479&gt;Parámetros!$B$5,"Perdido","Activo")))</f>
        <v>Perdido</v>
      </c>
      <c r="O479" s="21" t="str">
        <f aca="false">IF(N479&lt;&gt;"Activo","",1/(1+EXP(-(Parámetros!$B$10+Parámetros!$B$11*I479+Parámetros!$B$12*J479))))</f>
        <v/>
      </c>
      <c r="P479" s="7" t="str">
        <f aca="false">IF(O479="","",IF(O479&gt;=Parámetros!$B$7,"Alto",IF(O479&gt;=Parámetros!$B$8,"Medio","Bajo")))</f>
        <v/>
      </c>
      <c r="Q479" s="7" t="str">
        <f aca="false">IF(AND(N479="Activo",L479&lt;&gt;""),IF(L479&gt;Parámetros!$B$6,"Se está retrasando",""),"")</f>
        <v/>
      </c>
    </row>
    <row r="480" customFormat="false" ht="15" hidden="false" customHeight="false" outlineLevel="0" collapsed="false">
      <c r="A480" s="13" t="s">
        <v>6796</v>
      </c>
      <c r="B480" s="13" t="s">
        <v>8996</v>
      </c>
      <c r="C480" s="13" t="s">
        <v>8982</v>
      </c>
      <c r="D480" s="13" t="s">
        <v>8991</v>
      </c>
      <c r="E480" s="13" t="s">
        <v>8988</v>
      </c>
      <c r="F480" s="16" t="n">
        <f aca="false">_xlfn.MINIFS(Pedidos!$C$2:$C$7000,Pedidos!$B$2:$B$7000,A480,Pedidos!$C$2:$C$7000,"&lt;"&amp;Parámetros!$B$4)</f>
        <v>46116</v>
      </c>
      <c r="G480" s="16" t="n">
        <f aca="false">_xlfn.MAXIFS(Pedidos!$C$2:$C$7000,Pedidos!$B$2:$B$7000,A480,Pedidos!$C$2:$C$7000,"&lt;"&amp;Parámetros!$B$4)</f>
        <v>46116</v>
      </c>
      <c r="H480" s="17" t="n">
        <f aca="false">COUNTIFS(Pedidos!$B$2:$B$7000,A480,Pedidos!$C$2:$C$7000,"&lt;"&amp;Parámetros!$B$4)</f>
        <v>1</v>
      </c>
      <c r="I480" s="7" t="n">
        <f aca="false">IF(H480=0,"",Parámetros!$B$4-G480)</f>
        <v>180</v>
      </c>
      <c r="J480" s="17" t="n">
        <f aca="false">COUNTIFS(Pedidos!$B$2:$B$7000,A480,Pedidos!$C$2:$C$7000,"&gt;="&amp;(Parámetros!$B$4-180),Pedidos!$C$2:$C$7000,"&lt;"&amp;Parámetros!$B$4)</f>
        <v>1</v>
      </c>
      <c r="K480" s="18" t="str">
        <f aca="false">IF(H480&lt;2,"",(G480-F480)/(H480-1))</f>
        <v/>
      </c>
      <c r="L480" s="19" t="str">
        <f aca="false">IF(OR(K480="",K480=0),"",I480/K480)</f>
        <v/>
      </c>
      <c r="M480" s="20" t="n">
        <f aca="false">SUMIFS(Pedidos!$D$2:$D$7000,Pedidos!$B$2:$B$7000,A480,Pedidos!$C$2:$C$7000,"&gt;="&amp;(Parámetros!$B$4-365),Pedidos!$C$2:$C$7000,"&lt;"&amp;Parámetros!$B$4)</f>
        <v>62.7</v>
      </c>
      <c r="N480" s="7" t="str">
        <f aca="false">IF(H480=0,"Sin compras",IF(H480=1,"Una sola compra",IF(I480&gt;Parámetros!$B$5,"Perdido","Activo")))</f>
        <v>Una sola compra</v>
      </c>
      <c r="O480" s="21" t="str">
        <f aca="false">IF(N480&lt;&gt;"Activo","",1/(1+EXP(-(Parámetros!$B$10+Parámetros!$B$11*I480+Parámetros!$B$12*J480))))</f>
        <v/>
      </c>
      <c r="P480" s="7" t="str">
        <f aca="false">IF(O480="","",IF(O480&gt;=Parámetros!$B$7,"Alto",IF(O480&gt;=Parámetros!$B$8,"Medio","Bajo")))</f>
        <v/>
      </c>
      <c r="Q480" s="7" t="str">
        <f aca="false">IF(AND(N480="Activo",L480&lt;&gt;""),IF(L480&gt;Parámetros!$B$6,"Se está retrasando",""),"")</f>
        <v/>
      </c>
    </row>
    <row r="481" customFormat="false" ht="15" hidden="false" customHeight="false" outlineLevel="0" collapsed="false">
      <c r="A481" s="13" t="s">
        <v>3420</v>
      </c>
      <c r="B481" s="13" t="s">
        <v>8981</v>
      </c>
      <c r="C481" s="13" t="s">
        <v>8982</v>
      </c>
      <c r="D481" s="13" t="s">
        <v>8999</v>
      </c>
      <c r="E481" s="13" t="s">
        <v>8988</v>
      </c>
      <c r="F481" s="16" t="n">
        <f aca="false">_xlfn.MINIFS(Pedidos!$C$2:$C$7000,Pedidos!$B$2:$B$7000,A481,Pedidos!$C$2:$C$7000,"&lt;"&amp;Parámetros!$B$4)</f>
        <v>45863</v>
      </c>
      <c r="G481" s="16" t="n">
        <f aca="false">_xlfn.MAXIFS(Pedidos!$C$2:$C$7000,Pedidos!$B$2:$B$7000,A481,Pedidos!$C$2:$C$7000,"&lt;"&amp;Parámetros!$B$4)</f>
        <v>46292</v>
      </c>
      <c r="H481" s="17" t="n">
        <f aca="false">COUNTIFS(Pedidos!$B$2:$B$7000,A481,Pedidos!$C$2:$C$7000,"&lt;"&amp;Parámetros!$B$4)</f>
        <v>8</v>
      </c>
      <c r="I481" s="7" t="n">
        <f aca="false">IF(H481=0,"",Parámetros!$B$4-G481)</f>
        <v>4</v>
      </c>
      <c r="J481" s="17" t="n">
        <f aca="false">COUNTIFS(Pedidos!$B$2:$B$7000,A481,Pedidos!$C$2:$C$7000,"&gt;="&amp;(Parámetros!$B$4-180),Pedidos!$C$2:$C$7000,"&lt;"&amp;Parámetros!$B$4)</f>
        <v>3</v>
      </c>
      <c r="K481" s="18" t="n">
        <f aca="false">IF(H481&lt;2,"",(G481-F481)/(H481-1))</f>
        <v>61.2857142857143</v>
      </c>
      <c r="L481" s="19" t="n">
        <f aca="false">IF(OR(K481="",K481=0),"",I481/K481)</f>
        <v>0.0652680652680653</v>
      </c>
      <c r="M481" s="20" t="n">
        <f aca="false">SUMIFS(Pedidos!$D$2:$D$7000,Pedidos!$B$2:$B$7000,A481,Pedidos!$C$2:$C$7000,"&gt;="&amp;(Parámetros!$B$4-365),Pedidos!$C$2:$C$7000,"&lt;"&amp;Parámetros!$B$4)</f>
        <v>180.26</v>
      </c>
      <c r="N481" s="7" t="str">
        <f aca="false">IF(H481=0,"Sin compras",IF(H481=1,"Una sola compra",IF(I481&gt;Parámetros!$B$5,"Perdido","Activo")))</f>
        <v>Activo</v>
      </c>
      <c r="O481" s="21" t="n">
        <f aca="false">IF(N481&lt;&gt;"Activo","",1/(1+EXP(-(Parámetros!$B$10+Parámetros!$B$11*I481+Parámetros!$B$12*J481))))</f>
        <v>0.120733754770339</v>
      </c>
      <c r="P481" s="7" t="str">
        <f aca="false">IF(O481="","",IF(O481&gt;=Parámetros!$B$7,"Alto",IF(O481&gt;=Parámetros!$B$8,"Medio","Bajo")))</f>
        <v>Bajo</v>
      </c>
      <c r="Q481" s="7" t="str">
        <f aca="false">IF(AND(N481="Activo",L481&lt;&gt;""),IF(L481&gt;Parámetros!$B$6,"Se está retrasando",""),"")</f>
        <v/>
      </c>
    </row>
    <row r="482" customFormat="false" ht="15" hidden="false" customHeight="false" outlineLevel="0" collapsed="false">
      <c r="A482" s="13" t="s">
        <v>1105</v>
      </c>
      <c r="B482" s="13" t="s">
        <v>9007</v>
      </c>
      <c r="C482" s="13" t="s">
        <v>8993</v>
      </c>
      <c r="D482" s="13" t="s">
        <v>8994</v>
      </c>
      <c r="E482" s="13" t="s">
        <v>8988</v>
      </c>
      <c r="F482" s="16" t="n">
        <f aca="false">_xlfn.MINIFS(Pedidos!$C$2:$C$7000,Pedidos!$B$2:$B$7000,A482,Pedidos!$C$2:$C$7000,"&lt;"&amp;Parámetros!$B$4)</f>
        <v>45684</v>
      </c>
      <c r="G482" s="16" t="n">
        <f aca="false">_xlfn.MAXIFS(Pedidos!$C$2:$C$7000,Pedidos!$B$2:$B$7000,A482,Pedidos!$C$2:$C$7000,"&lt;"&amp;Parámetros!$B$4)</f>
        <v>45684</v>
      </c>
      <c r="H482" s="17" t="n">
        <f aca="false">COUNTIFS(Pedidos!$B$2:$B$7000,A482,Pedidos!$C$2:$C$7000,"&lt;"&amp;Parámetros!$B$4)</f>
        <v>1</v>
      </c>
      <c r="I482" s="7" t="n">
        <f aca="false">IF(H482=0,"",Parámetros!$B$4-G482)</f>
        <v>612</v>
      </c>
      <c r="J482" s="17" t="n">
        <f aca="false">COUNTIFS(Pedidos!$B$2:$B$7000,A482,Pedidos!$C$2:$C$7000,"&gt;="&amp;(Parámetros!$B$4-180),Pedidos!$C$2:$C$7000,"&lt;"&amp;Parámetros!$B$4)</f>
        <v>0</v>
      </c>
      <c r="K482" s="18" t="str">
        <f aca="false">IF(H482&lt;2,"",(G482-F482)/(H482-1))</f>
        <v/>
      </c>
      <c r="L482" s="19" t="str">
        <f aca="false">IF(OR(K482="",K482=0),"",I482/K482)</f>
        <v/>
      </c>
      <c r="M482" s="20" t="n">
        <f aca="false">SUMIFS(Pedidos!$D$2:$D$7000,Pedidos!$B$2:$B$7000,A482,Pedidos!$C$2:$C$7000,"&gt;="&amp;(Parámetros!$B$4-365),Pedidos!$C$2:$C$7000,"&lt;"&amp;Parámetros!$B$4)</f>
        <v>0</v>
      </c>
      <c r="N482" s="7" t="str">
        <f aca="false">IF(H482=0,"Sin compras",IF(H482=1,"Una sola compra",IF(I482&gt;Parámetros!$B$5,"Perdido","Activo")))</f>
        <v>Una sola compra</v>
      </c>
      <c r="O482" s="21" t="str">
        <f aca="false">IF(N482&lt;&gt;"Activo","",1/(1+EXP(-(Parámetros!$B$10+Parámetros!$B$11*I482+Parámetros!$B$12*J482))))</f>
        <v/>
      </c>
      <c r="P482" s="7" t="str">
        <f aca="false">IF(O482="","",IF(O482&gt;=Parámetros!$B$7,"Alto",IF(O482&gt;=Parámetros!$B$8,"Medio","Bajo")))</f>
        <v/>
      </c>
      <c r="Q482" s="7" t="str">
        <f aca="false">IF(AND(N482="Activo",L482&lt;&gt;""),IF(L482&gt;Parámetros!$B$6,"Se está retrasando",""),"")</f>
        <v/>
      </c>
    </row>
    <row r="483" customFormat="false" ht="15" hidden="false" customHeight="false" outlineLevel="0" collapsed="false">
      <c r="A483" s="13" t="s">
        <v>624</v>
      </c>
      <c r="B483" s="13" t="s">
        <v>8989</v>
      </c>
      <c r="C483" s="13" t="s">
        <v>8993</v>
      </c>
      <c r="D483" s="13" t="s">
        <v>8994</v>
      </c>
      <c r="E483" s="13" t="s">
        <v>8988</v>
      </c>
      <c r="F483" s="16" t="n">
        <f aca="false">_xlfn.MINIFS(Pedidos!$C$2:$C$7000,Pedidos!$B$2:$B$7000,A483,Pedidos!$C$2:$C$7000,"&lt;"&amp;Parámetros!$B$4)</f>
        <v>45638</v>
      </c>
      <c r="G483" s="16" t="n">
        <f aca="false">_xlfn.MAXIFS(Pedidos!$C$2:$C$7000,Pedidos!$B$2:$B$7000,A483,Pedidos!$C$2:$C$7000,"&lt;"&amp;Parámetros!$B$4)</f>
        <v>45638</v>
      </c>
      <c r="H483" s="17" t="n">
        <f aca="false">COUNTIFS(Pedidos!$B$2:$B$7000,A483,Pedidos!$C$2:$C$7000,"&lt;"&amp;Parámetros!$B$4)</f>
        <v>1</v>
      </c>
      <c r="I483" s="7" t="n">
        <f aca="false">IF(H483=0,"",Parámetros!$B$4-G483)</f>
        <v>658</v>
      </c>
      <c r="J483" s="17" t="n">
        <f aca="false">COUNTIFS(Pedidos!$B$2:$B$7000,A483,Pedidos!$C$2:$C$7000,"&gt;="&amp;(Parámetros!$B$4-180),Pedidos!$C$2:$C$7000,"&lt;"&amp;Parámetros!$B$4)</f>
        <v>0</v>
      </c>
      <c r="K483" s="18" t="str">
        <f aca="false">IF(H483&lt;2,"",(G483-F483)/(H483-1))</f>
        <v/>
      </c>
      <c r="L483" s="19" t="str">
        <f aca="false">IF(OR(K483="",K483=0),"",I483/K483)</f>
        <v/>
      </c>
      <c r="M483" s="20" t="n">
        <f aca="false">SUMIFS(Pedidos!$D$2:$D$7000,Pedidos!$B$2:$B$7000,A483,Pedidos!$C$2:$C$7000,"&gt;="&amp;(Parámetros!$B$4-365),Pedidos!$C$2:$C$7000,"&lt;"&amp;Parámetros!$B$4)</f>
        <v>0</v>
      </c>
      <c r="N483" s="7" t="str">
        <f aca="false">IF(H483=0,"Sin compras",IF(H483=1,"Una sola compra",IF(I483&gt;Parámetros!$B$5,"Perdido","Activo")))</f>
        <v>Una sola compra</v>
      </c>
      <c r="O483" s="21" t="str">
        <f aca="false">IF(N483&lt;&gt;"Activo","",1/(1+EXP(-(Parámetros!$B$10+Parámetros!$B$11*I483+Parámetros!$B$12*J483))))</f>
        <v/>
      </c>
      <c r="P483" s="7" t="str">
        <f aca="false">IF(O483="","",IF(O483&gt;=Parámetros!$B$7,"Alto",IF(O483&gt;=Parámetros!$B$8,"Medio","Bajo")))</f>
        <v/>
      </c>
      <c r="Q483" s="7" t="str">
        <f aca="false">IF(AND(N483="Activo",L483&lt;&gt;""),IF(L483&gt;Parámetros!$B$6,"Se está retrasando",""),"")</f>
        <v/>
      </c>
    </row>
    <row r="484" customFormat="false" ht="15" hidden="false" customHeight="false" outlineLevel="0" collapsed="false">
      <c r="A484" s="13" t="s">
        <v>5737</v>
      </c>
      <c r="B484" s="13" t="s">
        <v>9007</v>
      </c>
      <c r="C484" s="13" t="s">
        <v>8982</v>
      </c>
      <c r="D484" s="13" t="s">
        <v>8983</v>
      </c>
      <c r="E484" s="13" t="s">
        <v>8984</v>
      </c>
      <c r="F484" s="16" t="n">
        <f aca="false">_xlfn.MINIFS(Pedidos!$C$2:$C$7000,Pedidos!$B$2:$B$7000,A484,Pedidos!$C$2:$C$7000,"&lt;"&amp;Parámetros!$B$4)</f>
        <v>46035</v>
      </c>
      <c r="G484" s="16" t="n">
        <f aca="false">_xlfn.MAXIFS(Pedidos!$C$2:$C$7000,Pedidos!$B$2:$B$7000,A484,Pedidos!$C$2:$C$7000,"&lt;"&amp;Parámetros!$B$4)</f>
        <v>46035</v>
      </c>
      <c r="H484" s="17" t="n">
        <f aca="false">COUNTIFS(Pedidos!$B$2:$B$7000,A484,Pedidos!$C$2:$C$7000,"&lt;"&amp;Parámetros!$B$4)</f>
        <v>1</v>
      </c>
      <c r="I484" s="7" t="n">
        <f aca="false">IF(H484=0,"",Parámetros!$B$4-G484)</f>
        <v>261</v>
      </c>
      <c r="J484" s="17" t="n">
        <f aca="false">COUNTIFS(Pedidos!$B$2:$B$7000,A484,Pedidos!$C$2:$C$7000,"&gt;="&amp;(Parámetros!$B$4-180),Pedidos!$C$2:$C$7000,"&lt;"&amp;Parámetros!$B$4)</f>
        <v>0</v>
      </c>
      <c r="K484" s="18" t="str">
        <f aca="false">IF(H484&lt;2,"",(G484-F484)/(H484-1))</f>
        <v/>
      </c>
      <c r="L484" s="19" t="str">
        <f aca="false">IF(OR(K484="",K484=0),"",I484/K484)</f>
        <v/>
      </c>
      <c r="M484" s="20" t="n">
        <f aca="false">SUMIFS(Pedidos!$D$2:$D$7000,Pedidos!$B$2:$B$7000,A484,Pedidos!$C$2:$C$7000,"&gt;="&amp;(Parámetros!$B$4-365),Pedidos!$C$2:$C$7000,"&lt;"&amp;Parámetros!$B$4)</f>
        <v>28.81</v>
      </c>
      <c r="N484" s="7" t="str">
        <f aca="false">IF(H484=0,"Sin compras",IF(H484=1,"Una sola compra",IF(I484&gt;Parámetros!$B$5,"Perdido","Activo")))</f>
        <v>Una sola compra</v>
      </c>
      <c r="O484" s="21" t="str">
        <f aca="false">IF(N484&lt;&gt;"Activo","",1/(1+EXP(-(Parámetros!$B$10+Parámetros!$B$11*I484+Parámetros!$B$12*J484))))</f>
        <v/>
      </c>
      <c r="P484" s="7" t="str">
        <f aca="false">IF(O484="","",IF(O484&gt;=Parámetros!$B$7,"Alto",IF(O484&gt;=Parámetros!$B$8,"Medio","Bajo")))</f>
        <v/>
      </c>
      <c r="Q484" s="7" t="str">
        <f aca="false">IF(AND(N484="Activo",L484&lt;&gt;""),IF(L484&gt;Parámetros!$B$6,"Se está retrasando",""),"")</f>
        <v/>
      </c>
    </row>
    <row r="485" customFormat="false" ht="15" hidden="false" customHeight="false" outlineLevel="0" collapsed="false">
      <c r="A485" s="13" t="s">
        <v>6025</v>
      </c>
      <c r="B485" s="13" t="s">
        <v>9000</v>
      </c>
      <c r="C485" s="13" t="s">
        <v>8986</v>
      </c>
      <c r="D485" s="13" t="s">
        <v>8983</v>
      </c>
      <c r="E485" s="13" t="s">
        <v>8988</v>
      </c>
      <c r="F485" s="16" t="n">
        <f aca="false">_xlfn.MINIFS(Pedidos!$C$2:$C$7000,Pedidos!$B$2:$B$7000,A485,Pedidos!$C$2:$C$7000,"&lt;"&amp;Parámetros!$B$4)</f>
        <v>46058</v>
      </c>
      <c r="G485" s="16" t="n">
        <f aca="false">_xlfn.MAXIFS(Pedidos!$C$2:$C$7000,Pedidos!$B$2:$B$7000,A485,Pedidos!$C$2:$C$7000,"&lt;"&amp;Parámetros!$B$4)</f>
        <v>46058</v>
      </c>
      <c r="H485" s="17" t="n">
        <f aca="false">COUNTIFS(Pedidos!$B$2:$B$7000,A485,Pedidos!$C$2:$C$7000,"&lt;"&amp;Parámetros!$B$4)</f>
        <v>1</v>
      </c>
      <c r="I485" s="7" t="n">
        <f aca="false">IF(H485=0,"",Parámetros!$B$4-G485)</f>
        <v>238</v>
      </c>
      <c r="J485" s="17" t="n">
        <f aca="false">COUNTIFS(Pedidos!$B$2:$B$7000,A485,Pedidos!$C$2:$C$7000,"&gt;="&amp;(Parámetros!$B$4-180),Pedidos!$C$2:$C$7000,"&lt;"&amp;Parámetros!$B$4)</f>
        <v>0</v>
      </c>
      <c r="K485" s="18" t="str">
        <f aca="false">IF(H485&lt;2,"",(G485-F485)/(H485-1))</f>
        <v/>
      </c>
      <c r="L485" s="19" t="str">
        <f aca="false">IF(OR(K485="",K485=0),"",I485/K485)</f>
        <v/>
      </c>
      <c r="M485" s="20" t="n">
        <f aca="false">SUMIFS(Pedidos!$D$2:$D$7000,Pedidos!$B$2:$B$7000,A485,Pedidos!$C$2:$C$7000,"&gt;="&amp;(Parámetros!$B$4-365),Pedidos!$C$2:$C$7000,"&lt;"&amp;Parámetros!$B$4)</f>
        <v>27.26</v>
      </c>
      <c r="N485" s="7" t="str">
        <f aca="false">IF(H485=0,"Sin compras",IF(H485=1,"Una sola compra",IF(I485&gt;Parámetros!$B$5,"Perdido","Activo")))</f>
        <v>Una sola compra</v>
      </c>
      <c r="O485" s="21" t="str">
        <f aca="false">IF(N485&lt;&gt;"Activo","",1/(1+EXP(-(Parámetros!$B$10+Parámetros!$B$11*I485+Parámetros!$B$12*J485))))</f>
        <v/>
      </c>
      <c r="P485" s="7" t="str">
        <f aca="false">IF(O485="","",IF(O485&gt;=Parámetros!$B$7,"Alto",IF(O485&gt;=Parámetros!$B$8,"Medio","Bajo")))</f>
        <v/>
      </c>
      <c r="Q485" s="7" t="str">
        <f aca="false">IF(AND(N485="Activo",L485&lt;&gt;""),IF(L485&gt;Parámetros!$B$6,"Se está retrasando",""),"")</f>
        <v/>
      </c>
    </row>
    <row r="486" customFormat="false" ht="15" hidden="false" customHeight="false" outlineLevel="0" collapsed="false">
      <c r="A486" s="13" t="s">
        <v>4515</v>
      </c>
      <c r="B486" s="13" t="s">
        <v>8995</v>
      </c>
      <c r="C486" s="13" t="s">
        <v>8993</v>
      </c>
      <c r="D486" s="13" t="s">
        <v>8983</v>
      </c>
      <c r="E486" s="13" t="s">
        <v>8988</v>
      </c>
      <c r="F486" s="16" t="n">
        <f aca="false">_xlfn.MINIFS(Pedidos!$C$2:$C$7000,Pedidos!$B$2:$B$7000,A486,Pedidos!$C$2:$C$7000,"&lt;"&amp;Parámetros!$B$4)</f>
        <v>45942</v>
      </c>
      <c r="G486" s="16" t="n">
        <f aca="false">_xlfn.MAXIFS(Pedidos!$C$2:$C$7000,Pedidos!$B$2:$B$7000,A486,Pedidos!$C$2:$C$7000,"&lt;"&amp;Parámetros!$B$4)</f>
        <v>45942</v>
      </c>
      <c r="H486" s="17" t="n">
        <f aca="false">COUNTIFS(Pedidos!$B$2:$B$7000,A486,Pedidos!$C$2:$C$7000,"&lt;"&amp;Parámetros!$B$4)</f>
        <v>1</v>
      </c>
      <c r="I486" s="7" t="n">
        <f aca="false">IF(H486=0,"",Parámetros!$B$4-G486)</f>
        <v>354</v>
      </c>
      <c r="J486" s="17" t="n">
        <f aca="false">COUNTIFS(Pedidos!$B$2:$B$7000,A486,Pedidos!$C$2:$C$7000,"&gt;="&amp;(Parámetros!$B$4-180),Pedidos!$C$2:$C$7000,"&lt;"&amp;Parámetros!$B$4)</f>
        <v>0</v>
      </c>
      <c r="K486" s="18" t="str">
        <f aca="false">IF(H486&lt;2,"",(G486-F486)/(H486-1))</f>
        <v/>
      </c>
      <c r="L486" s="19" t="str">
        <f aca="false">IF(OR(K486="",K486=0),"",I486/K486)</f>
        <v/>
      </c>
      <c r="M486" s="20" t="n">
        <f aca="false">SUMIFS(Pedidos!$D$2:$D$7000,Pedidos!$B$2:$B$7000,A486,Pedidos!$C$2:$C$7000,"&gt;="&amp;(Parámetros!$B$4-365),Pedidos!$C$2:$C$7000,"&lt;"&amp;Parámetros!$B$4)</f>
        <v>11.69</v>
      </c>
      <c r="N486" s="7" t="str">
        <f aca="false">IF(H486=0,"Sin compras",IF(H486=1,"Una sola compra",IF(I486&gt;Parámetros!$B$5,"Perdido","Activo")))</f>
        <v>Una sola compra</v>
      </c>
      <c r="O486" s="21" t="str">
        <f aca="false">IF(N486&lt;&gt;"Activo","",1/(1+EXP(-(Parámetros!$B$10+Parámetros!$B$11*I486+Parámetros!$B$12*J486))))</f>
        <v/>
      </c>
      <c r="P486" s="7" t="str">
        <f aca="false">IF(O486="","",IF(O486&gt;=Parámetros!$B$7,"Alto",IF(O486&gt;=Parámetros!$B$8,"Medio","Bajo")))</f>
        <v/>
      </c>
      <c r="Q486" s="7" t="str">
        <f aca="false">IF(AND(N486="Activo",L486&lt;&gt;""),IF(L486&gt;Parámetros!$B$6,"Se está retrasando",""),"")</f>
        <v/>
      </c>
    </row>
    <row r="487" customFormat="false" ht="15" hidden="false" customHeight="false" outlineLevel="0" collapsed="false">
      <c r="A487" s="13" t="s">
        <v>5188</v>
      </c>
      <c r="B487" s="13" t="s">
        <v>9000</v>
      </c>
      <c r="C487" s="13" t="s">
        <v>8990</v>
      </c>
      <c r="D487" s="13" t="s">
        <v>8999</v>
      </c>
      <c r="E487" s="13" t="s">
        <v>8988</v>
      </c>
      <c r="F487" s="16" t="n">
        <f aca="false">_xlfn.MINIFS(Pedidos!$C$2:$C$7000,Pedidos!$B$2:$B$7000,A487,Pedidos!$C$2:$C$7000,"&lt;"&amp;Parámetros!$B$4)</f>
        <v>45993</v>
      </c>
      <c r="G487" s="16" t="n">
        <f aca="false">_xlfn.MAXIFS(Pedidos!$C$2:$C$7000,Pedidos!$B$2:$B$7000,A487,Pedidos!$C$2:$C$7000,"&lt;"&amp;Parámetros!$B$4)</f>
        <v>46291</v>
      </c>
      <c r="H487" s="17" t="n">
        <f aca="false">COUNTIFS(Pedidos!$B$2:$B$7000,A487,Pedidos!$C$2:$C$7000,"&lt;"&amp;Parámetros!$B$4)</f>
        <v>10</v>
      </c>
      <c r="I487" s="7" t="n">
        <f aca="false">IF(H487=0,"",Parámetros!$B$4-G487)</f>
        <v>5</v>
      </c>
      <c r="J487" s="17" t="n">
        <f aca="false">COUNTIFS(Pedidos!$B$2:$B$7000,A487,Pedidos!$C$2:$C$7000,"&gt;="&amp;(Parámetros!$B$4-180),Pedidos!$C$2:$C$7000,"&lt;"&amp;Parámetros!$B$4)</f>
        <v>7</v>
      </c>
      <c r="K487" s="18" t="n">
        <f aca="false">IF(H487&lt;2,"",(G487-F487)/(H487-1))</f>
        <v>33.1111111111111</v>
      </c>
      <c r="L487" s="19" t="n">
        <f aca="false">IF(OR(K487="",K487=0),"",I487/K487)</f>
        <v>0.151006711409396</v>
      </c>
      <c r="M487" s="20" t="n">
        <f aca="false">SUMIFS(Pedidos!$D$2:$D$7000,Pedidos!$B$2:$B$7000,A487,Pedidos!$C$2:$C$7000,"&gt;="&amp;(Parámetros!$B$4-365),Pedidos!$C$2:$C$7000,"&lt;"&amp;Parámetros!$B$4)</f>
        <v>567.32</v>
      </c>
      <c r="N487" s="7" t="str">
        <f aca="false">IF(H487=0,"Sin compras",IF(H487=1,"Una sola compra",IF(I487&gt;Parámetros!$B$5,"Perdido","Activo")))</f>
        <v>Activo</v>
      </c>
      <c r="O487" s="21" t="n">
        <f aca="false">IF(N487&lt;&gt;"Activo","",1/(1+EXP(-(Parámetros!$B$10+Parámetros!$B$11*I487+Parámetros!$B$12*J487))))</f>
        <v>0.00400858630497007</v>
      </c>
      <c r="P487" s="7" t="str">
        <f aca="false">IF(O487="","",IF(O487&gt;=Parámetros!$B$7,"Alto",IF(O487&gt;=Parámetros!$B$8,"Medio","Bajo")))</f>
        <v>Bajo</v>
      </c>
      <c r="Q487" s="7" t="str">
        <f aca="false">IF(AND(N487="Activo",L487&lt;&gt;""),IF(L487&gt;Parámetros!$B$6,"Se está retrasando",""),"")</f>
        <v/>
      </c>
    </row>
    <row r="488" customFormat="false" ht="15" hidden="false" customHeight="false" outlineLevel="0" collapsed="false">
      <c r="A488" s="13" t="s">
        <v>5146</v>
      </c>
      <c r="B488" s="13" t="s">
        <v>9001</v>
      </c>
      <c r="C488" s="13" t="s">
        <v>8993</v>
      </c>
      <c r="D488" s="13" t="s">
        <v>8983</v>
      </c>
      <c r="E488" s="13" t="s">
        <v>8988</v>
      </c>
      <c r="F488" s="16" t="n">
        <f aca="false">_xlfn.MINIFS(Pedidos!$C$2:$C$7000,Pedidos!$B$2:$B$7000,A488,Pedidos!$C$2:$C$7000,"&lt;"&amp;Parámetros!$B$4)</f>
        <v>45990</v>
      </c>
      <c r="G488" s="16" t="n">
        <f aca="false">_xlfn.MAXIFS(Pedidos!$C$2:$C$7000,Pedidos!$B$2:$B$7000,A488,Pedidos!$C$2:$C$7000,"&lt;"&amp;Parámetros!$B$4)</f>
        <v>45990</v>
      </c>
      <c r="H488" s="17" t="n">
        <f aca="false">COUNTIFS(Pedidos!$B$2:$B$7000,A488,Pedidos!$C$2:$C$7000,"&lt;"&amp;Parámetros!$B$4)</f>
        <v>1</v>
      </c>
      <c r="I488" s="7" t="n">
        <f aca="false">IF(H488=0,"",Parámetros!$B$4-G488)</f>
        <v>306</v>
      </c>
      <c r="J488" s="17" t="n">
        <f aca="false">COUNTIFS(Pedidos!$B$2:$B$7000,A488,Pedidos!$C$2:$C$7000,"&gt;="&amp;(Parámetros!$B$4-180),Pedidos!$C$2:$C$7000,"&lt;"&amp;Parámetros!$B$4)</f>
        <v>0</v>
      </c>
      <c r="K488" s="18" t="str">
        <f aca="false">IF(H488&lt;2,"",(G488-F488)/(H488-1))</f>
        <v/>
      </c>
      <c r="L488" s="19" t="str">
        <f aca="false">IF(OR(K488="",K488=0),"",I488/K488)</f>
        <v/>
      </c>
      <c r="M488" s="20" t="n">
        <f aca="false">SUMIFS(Pedidos!$D$2:$D$7000,Pedidos!$B$2:$B$7000,A488,Pedidos!$C$2:$C$7000,"&gt;="&amp;(Parámetros!$B$4-365),Pedidos!$C$2:$C$7000,"&lt;"&amp;Parámetros!$B$4)</f>
        <v>28.96</v>
      </c>
      <c r="N488" s="7" t="str">
        <f aca="false">IF(H488=0,"Sin compras",IF(H488=1,"Una sola compra",IF(I488&gt;Parámetros!$B$5,"Perdido","Activo")))</f>
        <v>Una sola compra</v>
      </c>
      <c r="O488" s="21" t="str">
        <f aca="false">IF(N488&lt;&gt;"Activo","",1/(1+EXP(-(Parámetros!$B$10+Parámetros!$B$11*I488+Parámetros!$B$12*J488))))</f>
        <v/>
      </c>
      <c r="P488" s="7" t="str">
        <f aca="false">IF(O488="","",IF(O488&gt;=Parámetros!$B$7,"Alto",IF(O488&gt;=Parámetros!$B$8,"Medio","Bajo")))</f>
        <v/>
      </c>
      <c r="Q488" s="7" t="str">
        <f aca="false">IF(AND(N488="Activo",L488&lt;&gt;""),IF(L488&gt;Parámetros!$B$6,"Se está retrasando",""),"")</f>
        <v/>
      </c>
    </row>
    <row r="489" customFormat="false" ht="15" hidden="false" customHeight="false" outlineLevel="0" collapsed="false">
      <c r="A489" s="13" t="s">
        <v>4560</v>
      </c>
      <c r="B489" s="13" t="s">
        <v>8992</v>
      </c>
      <c r="C489" s="13" t="s">
        <v>8982</v>
      </c>
      <c r="D489" s="13" t="s">
        <v>8983</v>
      </c>
      <c r="E489" s="13" t="s">
        <v>8988</v>
      </c>
      <c r="F489" s="16" t="n">
        <f aca="false">_xlfn.MINIFS(Pedidos!$C$2:$C$7000,Pedidos!$B$2:$B$7000,A489,Pedidos!$C$2:$C$7000,"&lt;"&amp;Parámetros!$B$4)</f>
        <v>45946</v>
      </c>
      <c r="G489" s="16" t="n">
        <f aca="false">_xlfn.MAXIFS(Pedidos!$C$2:$C$7000,Pedidos!$B$2:$B$7000,A489,Pedidos!$C$2:$C$7000,"&lt;"&amp;Parámetros!$B$4)</f>
        <v>45946</v>
      </c>
      <c r="H489" s="17" t="n">
        <f aca="false">COUNTIFS(Pedidos!$B$2:$B$7000,A489,Pedidos!$C$2:$C$7000,"&lt;"&amp;Parámetros!$B$4)</f>
        <v>1</v>
      </c>
      <c r="I489" s="7" t="n">
        <f aca="false">IF(H489=0,"",Parámetros!$B$4-G489)</f>
        <v>350</v>
      </c>
      <c r="J489" s="17" t="n">
        <f aca="false">COUNTIFS(Pedidos!$B$2:$B$7000,A489,Pedidos!$C$2:$C$7000,"&gt;="&amp;(Parámetros!$B$4-180),Pedidos!$C$2:$C$7000,"&lt;"&amp;Parámetros!$B$4)</f>
        <v>0</v>
      </c>
      <c r="K489" s="18" t="str">
        <f aca="false">IF(H489&lt;2,"",(G489-F489)/(H489-1))</f>
        <v/>
      </c>
      <c r="L489" s="19" t="str">
        <f aca="false">IF(OR(K489="",K489=0),"",I489/K489)</f>
        <v/>
      </c>
      <c r="M489" s="20" t="n">
        <f aca="false">SUMIFS(Pedidos!$D$2:$D$7000,Pedidos!$B$2:$B$7000,A489,Pedidos!$C$2:$C$7000,"&gt;="&amp;(Parámetros!$B$4-365),Pedidos!$C$2:$C$7000,"&lt;"&amp;Parámetros!$B$4)</f>
        <v>61.42</v>
      </c>
      <c r="N489" s="7" t="str">
        <f aca="false">IF(H489=0,"Sin compras",IF(H489=1,"Una sola compra",IF(I489&gt;Parámetros!$B$5,"Perdido","Activo")))</f>
        <v>Una sola compra</v>
      </c>
      <c r="O489" s="21" t="str">
        <f aca="false">IF(N489&lt;&gt;"Activo","",1/(1+EXP(-(Parámetros!$B$10+Parámetros!$B$11*I489+Parámetros!$B$12*J489))))</f>
        <v/>
      </c>
      <c r="P489" s="7" t="str">
        <f aca="false">IF(O489="","",IF(O489&gt;=Parámetros!$B$7,"Alto",IF(O489&gt;=Parámetros!$B$8,"Medio","Bajo")))</f>
        <v/>
      </c>
      <c r="Q489" s="7" t="str">
        <f aca="false">IF(AND(N489="Activo",L489&lt;&gt;""),IF(L489&gt;Parámetros!$B$6,"Se está retrasando",""),"")</f>
        <v/>
      </c>
    </row>
    <row r="490" customFormat="false" ht="15" hidden="false" customHeight="false" outlineLevel="0" collapsed="false">
      <c r="A490" s="13" t="s">
        <v>1675</v>
      </c>
      <c r="B490" s="13" t="s">
        <v>8981</v>
      </c>
      <c r="C490" s="13" t="s">
        <v>8986</v>
      </c>
      <c r="D490" s="13" t="s">
        <v>8997</v>
      </c>
      <c r="E490" s="13" t="s">
        <v>8988</v>
      </c>
      <c r="F490" s="16" t="n">
        <f aca="false">_xlfn.MINIFS(Pedidos!$C$2:$C$7000,Pedidos!$B$2:$B$7000,A490,Pedidos!$C$2:$C$7000,"&lt;"&amp;Parámetros!$B$4)</f>
        <v>45730</v>
      </c>
      <c r="G490" s="16" t="n">
        <f aca="false">_xlfn.MAXIFS(Pedidos!$C$2:$C$7000,Pedidos!$B$2:$B$7000,A490,Pedidos!$C$2:$C$7000,"&lt;"&amp;Parámetros!$B$4)</f>
        <v>45997</v>
      </c>
      <c r="H490" s="17" t="n">
        <f aca="false">COUNTIFS(Pedidos!$B$2:$B$7000,A490,Pedidos!$C$2:$C$7000,"&lt;"&amp;Parámetros!$B$4)</f>
        <v>8</v>
      </c>
      <c r="I490" s="7" t="n">
        <f aca="false">IF(H490=0,"",Parámetros!$B$4-G490)</f>
        <v>299</v>
      </c>
      <c r="J490" s="17" t="n">
        <f aca="false">COUNTIFS(Pedidos!$B$2:$B$7000,A490,Pedidos!$C$2:$C$7000,"&gt;="&amp;(Parámetros!$B$4-180),Pedidos!$C$2:$C$7000,"&lt;"&amp;Parámetros!$B$4)</f>
        <v>0</v>
      </c>
      <c r="K490" s="18" t="n">
        <f aca="false">IF(H490&lt;2,"",(G490-F490)/(H490-1))</f>
        <v>38.1428571428571</v>
      </c>
      <c r="L490" s="19" t="n">
        <f aca="false">IF(OR(K490="",K490=0),"",I490/K490)</f>
        <v>7.83895131086142</v>
      </c>
      <c r="M490" s="20" t="n">
        <f aca="false">SUMIFS(Pedidos!$D$2:$D$7000,Pedidos!$B$2:$B$7000,A490,Pedidos!$C$2:$C$7000,"&gt;="&amp;(Parámetros!$B$4-365),Pedidos!$C$2:$C$7000,"&lt;"&amp;Parámetros!$B$4)</f>
        <v>34.27</v>
      </c>
      <c r="N490" s="7" t="str">
        <f aca="false">IF(H490=0,"Sin compras",IF(H490=1,"Una sola compra",IF(I490&gt;Parámetros!$B$5,"Perdido","Activo")))</f>
        <v>Perdido</v>
      </c>
      <c r="O490" s="21" t="str">
        <f aca="false">IF(N490&lt;&gt;"Activo","",1/(1+EXP(-(Parámetros!$B$10+Parámetros!$B$11*I490+Parámetros!$B$12*J490))))</f>
        <v/>
      </c>
      <c r="P490" s="7" t="str">
        <f aca="false">IF(O490="","",IF(O490&gt;=Parámetros!$B$7,"Alto",IF(O490&gt;=Parámetros!$B$8,"Medio","Bajo")))</f>
        <v/>
      </c>
      <c r="Q490" s="7" t="str">
        <f aca="false">IF(AND(N490="Activo",L490&lt;&gt;""),IF(L490&gt;Parámetros!$B$6,"Se está retrasando",""),"")</f>
        <v/>
      </c>
    </row>
    <row r="491" customFormat="false" ht="15" hidden="false" customHeight="false" outlineLevel="0" collapsed="false">
      <c r="A491" s="13" t="s">
        <v>2848</v>
      </c>
      <c r="B491" s="13" t="s">
        <v>8992</v>
      </c>
      <c r="C491" s="13" t="s">
        <v>8990</v>
      </c>
      <c r="D491" s="13" t="s">
        <v>8994</v>
      </c>
      <c r="E491" s="13" t="s">
        <v>8988</v>
      </c>
      <c r="F491" s="16" t="n">
        <f aca="false">_xlfn.MINIFS(Pedidos!$C$2:$C$7000,Pedidos!$B$2:$B$7000,A491,Pedidos!$C$2:$C$7000,"&lt;"&amp;Parámetros!$B$4)</f>
        <v>45820</v>
      </c>
      <c r="G491" s="16" t="n">
        <f aca="false">_xlfn.MAXIFS(Pedidos!$C$2:$C$7000,Pedidos!$B$2:$B$7000,A491,Pedidos!$C$2:$C$7000,"&lt;"&amp;Parámetros!$B$4)</f>
        <v>45820</v>
      </c>
      <c r="H491" s="17" t="n">
        <f aca="false">COUNTIFS(Pedidos!$B$2:$B$7000,A491,Pedidos!$C$2:$C$7000,"&lt;"&amp;Parámetros!$B$4)</f>
        <v>1</v>
      </c>
      <c r="I491" s="7" t="n">
        <f aca="false">IF(H491=0,"",Parámetros!$B$4-G491)</f>
        <v>476</v>
      </c>
      <c r="J491" s="17" t="n">
        <f aca="false">COUNTIFS(Pedidos!$B$2:$B$7000,A491,Pedidos!$C$2:$C$7000,"&gt;="&amp;(Parámetros!$B$4-180),Pedidos!$C$2:$C$7000,"&lt;"&amp;Parámetros!$B$4)</f>
        <v>0</v>
      </c>
      <c r="K491" s="18" t="str">
        <f aca="false">IF(H491&lt;2,"",(G491-F491)/(H491-1))</f>
        <v/>
      </c>
      <c r="L491" s="19" t="str">
        <f aca="false">IF(OR(K491="",K491=0),"",I491/K491)</f>
        <v/>
      </c>
      <c r="M491" s="20" t="n">
        <f aca="false">SUMIFS(Pedidos!$D$2:$D$7000,Pedidos!$B$2:$B$7000,A491,Pedidos!$C$2:$C$7000,"&gt;="&amp;(Parámetros!$B$4-365),Pedidos!$C$2:$C$7000,"&lt;"&amp;Parámetros!$B$4)</f>
        <v>0</v>
      </c>
      <c r="N491" s="7" t="str">
        <f aca="false">IF(H491=0,"Sin compras",IF(H491=1,"Una sola compra",IF(I491&gt;Parámetros!$B$5,"Perdido","Activo")))</f>
        <v>Una sola compra</v>
      </c>
      <c r="O491" s="21" t="str">
        <f aca="false">IF(N491&lt;&gt;"Activo","",1/(1+EXP(-(Parámetros!$B$10+Parámetros!$B$11*I491+Parámetros!$B$12*J491))))</f>
        <v/>
      </c>
      <c r="P491" s="7" t="str">
        <f aca="false">IF(O491="","",IF(O491&gt;=Parámetros!$B$7,"Alto",IF(O491&gt;=Parámetros!$B$8,"Medio","Bajo")))</f>
        <v/>
      </c>
      <c r="Q491" s="7" t="str">
        <f aca="false">IF(AND(N491="Activo",L491&lt;&gt;""),IF(L491&gt;Parámetros!$B$6,"Se está retrasando",""),"")</f>
        <v/>
      </c>
    </row>
    <row r="492" customFormat="false" ht="15" hidden="false" customHeight="false" outlineLevel="0" collapsed="false">
      <c r="A492" s="13" t="s">
        <v>5509</v>
      </c>
      <c r="B492" s="13" t="s">
        <v>9000</v>
      </c>
      <c r="C492" s="13" t="s">
        <v>8982</v>
      </c>
      <c r="D492" s="13" t="s">
        <v>8987</v>
      </c>
      <c r="E492" s="13" t="s">
        <v>8988</v>
      </c>
      <c r="F492" s="16" t="n">
        <f aca="false">_xlfn.MINIFS(Pedidos!$C$2:$C$7000,Pedidos!$B$2:$B$7000,A492,Pedidos!$C$2:$C$7000,"&lt;"&amp;Parámetros!$B$4)</f>
        <v>46018</v>
      </c>
      <c r="G492" s="16" t="n">
        <f aca="false">_xlfn.MAXIFS(Pedidos!$C$2:$C$7000,Pedidos!$B$2:$B$7000,A492,Pedidos!$C$2:$C$7000,"&lt;"&amp;Parámetros!$B$4)</f>
        <v>46248</v>
      </c>
      <c r="H492" s="17" t="n">
        <f aca="false">COUNTIFS(Pedidos!$B$2:$B$7000,A492,Pedidos!$C$2:$C$7000,"&lt;"&amp;Parámetros!$B$4)</f>
        <v>2</v>
      </c>
      <c r="I492" s="7" t="n">
        <f aca="false">IF(H492=0,"",Parámetros!$B$4-G492)</f>
        <v>48</v>
      </c>
      <c r="J492" s="17" t="n">
        <f aca="false">COUNTIFS(Pedidos!$B$2:$B$7000,A492,Pedidos!$C$2:$C$7000,"&gt;="&amp;(Parámetros!$B$4-180),Pedidos!$C$2:$C$7000,"&lt;"&amp;Parámetros!$B$4)</f>
        <v>1</v>
      </c>
      <c r="K492" s="18" t="n">
        <f aca="false">IF(H492&lt;2,"",(G492-F492)/(H492-1))</f>
        <v>230</v>
      </c>
      <c r="L492" s="19" t="n">
        <f aca="false">IF(OR(K492="",K492=0),"",I492/K492)</f>
        <v>0.208695652173913</v>
      </c>
      <c r="M492" s="20" t="n">
        <f aca="false">SUMIFS(Pedidos!$D$2:$D$7000,Pedidos!$B$2:$B$7000,A492,Pedidos!$C$2:$C$7000,"&gt;="&amp;(Parámetros!$B$4-365),Pedidos!$C$2:$C$7000,"&lt;"&amp;Parámetros!$B$4)</f>
        <v>55.2</v>
      </c>
      <c r="N492" s="7" t="str">
        <f aca="false">IF(H492=0,"Sin compras",IF(H492=1,"Una sola compra",IF(I492&gt;Parámetros!$B$5,"Perdido","Activo")))</f>
        <v>Activo</v>
      </c>
      <c r="O492" s="21" t="n">
        <f aca="false">IF(N492&lt;&gt;"Activo","",1/(1+EXP(-(Parámetros!$B$10+Parámetros!$B$11*I492+Parámetros!$B$12*J492))))</f>
        <v>0.630858138856306</v>
      </c>
      <c r="P492" s="7" t="str">
        <f aca="false">IF(O492="","",IF(O492&gt;=Parámetros!$B$7,"Alto",IF(O492&gt;=Parámetros!$B$8,"Medio","Bajo")))</f>
        <v>Medio</v>
      </c>
      <c r="Q492" s="7" t="str">
        <f aca="false">IF(AND(N492="Activo",L492&lt;&gt;""),IF(L492&gt;Parámetros!$B$6,"Se está retrasando",""),"")</f>
        <v/>
      </c>
    </row>
    <row r="493" customFormat="false" ht="15" hidden="false" customHeight="false" outlineLevel="0" collapsed="false">
      <c r="A493" s="13" t="s">
        <v>4501</v>
      </c>
      <c r="B493" s="13" t="s">
        <v>8989</v>
      </c>
      <c r="C493" s="13" t="s">
        <v>8993</v>
      </c>
      <c r="D493" s="13" t="s">
        <v>8983</v>
      </c>
      <c r="E493" s="13" t="s">
        <v>8988</v>
      </c>
      <c r="F493" s="16" t="n">
        <f aca="false">_xlfn.MINIFS(Pedidos!$C$2:$C$7000,Pedidos!$B$2:$B$7000,A493,Pedidos!$C$2:$C$7000,"&lt;"&amp;Parámetros!$B$4)</f>
        <v>45941</v>
      </c>
      <c r="G493" s="16" t="n">
        <f aca="false">_xlfn.MAXIFS(Pedidos!$C$2:$C$7000,Pedidos!$B$2:$B$7000,A493,Pedidos!$C$2:$C$7000,"&lt;"&amp;Parámetros!$B$4)</f>
        <v>45941</v>
      </c>
      <c r="H493" s="17" t="n">
        <f aca="false">COUNTIFS(Pedidos!$B$2:$B$7000,A493,Pedidos!$C$2:$C$7000,"&lt;"&amp;Parámetros!$B$4)</f>
        <v>1</v>
      </c>
      <c r="I493" s="7" t="n">
        <f aca="false">IF(H493=0,"",Parámetros!$B$4-G493)</f>
        <v>355</v>
      </c>
      <c r="J493" s="17" t="n">
        <f aca="false">COUNTIFS(Pedidos!$B$2:$B$7000,A493,Pedidos!$C$2:$C$7000,"&gt;="&amp;(Parámetros!$B$4-180),Pedidos!$C$2:$C$7000,"&lt;"&amp;Parámetros!$B$4)</f>
        <v>0</v>
      </c>
      <c r="K493" s="18" t="str">
        <f aca="false">IF(H493&lt;2,"",(G493-F493)/(H493-1))</f>
        <v/>
      </c>
      <c r="L493" s="19" t="str">
        <f aca="false">IF(OR(K493="",K493=0),"",I493/K493)</f>
        <v/>
      </c>
      <c r="M493" s="20" t="n">
        <f aca="false">SUMIFS(Pedidos!$D$2:$D$7000,Pedidos!$B$2:$B$7000,A493,Pedidos!$C$2:$C$7000,"&gt;="&amp;(Parámetros!$B$4-365),Pedidos!$C$2:$C$7000,"&lt;"&amp;Parámetros!$B$4)</f>
        <v>31.24</v>
      </c>
      <c r="N493" s="7" t="str">
        <f aca="false">IF(H493=0,"Sin compras",IF(H493=1,"Una sola compra",IF(I493&gt;Parámetros!$B$5,"Perdido","Activo")))</f>
        <v>Una sola compra</v>
      </c>
      <c r="O493" s="21" t="str">
        <f aca="false">IF(N493&lt;&gt;"Activo","",1/(1+EXP(-(Parámetros!$B$10+Parámetros!$B$11*I493+Parámetros!$B$12*J493))))</f>
        <v/>
      </c>
      <c r="P493" s="7" t="str">
        <f aca="false">IF(O493="","",IF(O493&gt;=Parámetros!$B$7,"Alto",IF(O493&gt;=Parámetros!$B$8,"Medio","Bajo")))</f>
        <v/>
      </c>
      <c r="Q493" s="7" t="str">
        <f aca="false">IF(AND(N493="Activo",L493&lt;&gt;""),IF(L493&gt;Parámetros!$B$6,"Se está retrasando",""),"")</f>
        <v/>
      </c>
    </row>
    <row r="494" customFormat="false" ht="15" hidden="false" customHeight="false" outlineLevel="0" collapsed="false">
      <c r="A494" s="13" t="s">
        <v>6352</v>
      </c>
      <c r="B494" s="13" t="s">
        <v>9007</v>
      </c>
      <c r="C494" s="13" t="s">
        <v>8986</v>
      </c>
      <c r="D494" s="13" t="s">
        <v>8987</v>
      </c>
      <c r="E494" s="13" t="s">
        <v>8988</v>
      </c>
      <c r="F494" s="16" t="n">
        <f aca="false">_xlfn.MINIFS(Pedidos!$C$2:$C$7000,Pedidos!$B$2:$B$7000,A494,Pedidos!$C$2:$C$7000,"&lt;"&amp;Parámetros!$B$4)</f>
        <v>46082</v>
      </c>
      <c r="G494" s="16" t="n">
        <f aca="false">_xlfn.MAXIFS(Pedidos!$C$2:$C$7000,Pedidos!$B$2:$B$7000,A494,Pedidos!$C$2:$C$7000,"&lt;"&amp;Parámetros!$B$4)</f>
        <v>46189</v>
      </c>
      <c r="H494" s="17" t="n">
        <f aca="false">COUNTIFS(Pedidos!$B$2:$B$7000,A494,Pedidos!$C$2:$C$7000,"&lt;"&amp;Parámetros!$B$4)</f>
        <v>2</v>
      </c>
      <c r="I494" s="7" t="n">
        <f aca="false">IF(H494=0,"",Parámetros!$B$4-G494)</f>
        <v>107</v>
      </c>
      <c r="J494" s="17" t="n">
        <f aca="false">COUNTIFS(Pedidos!$B$2:$B$7000,A494,Pedidos!$C$2:$C$7000,"&gt;="&amp;(Parámetros!$B$4-180),Pedidos!$C$2:$C$7000,"&lt;"&amp;Parámetros!$B$4)</f>
        <v>1</v>
      </c>
      <c r="K494" s="18" t="n">
        <f aca="false">IF(H494&lt;2,"",(G494-F494)/(H494-1))</f>
        <v>107</v>
      </c>
      <c r="L494" s="19" t="n">
        <f aca="false">IF(OR(K494="",K494=0),"",I494/K494)</f>
        <v>1</v>
      </c>
      <c r="M494" s="20" t="n">
        <f aca="false">SUMIFS(Pedidos!$D$2:$D$7000,Pedidos!$B$2:$B$7000,A494,Pedidos!$C$2:$C$7000,"&gt;="&amp;(Parámetros!$B$4-365),Pedidos!$C$2:$C$7000,"&lt;"&amp;Parámetros!$B$4)</f>
        <v>80.37</v>
      </c>
      <c r="N494" s="7" t="str">
        <f aca="false">IF(H494=0,"Sin compras",IF(H494=1,"Una sola compra",IF(I494&gt;Parámetros!$B$5,"Perdido","Activo")))</f>
        <v>Activo</v>
      </c>
      <c r="O494" s="21" t="n">
        <f aca="false">IF(N494&lt;&gt;"Activo","",1/(1+EXP(-(Parámetros!$B$10+Parámetros!$B$11*I494+Parámetros!$B$12*J494))))</f>
        <v>0.823304760691151</v>
      </c>
      <c r="P494" s="7" t="str">
        <f aca="false">IF(O494="","",IF(O494&gt;=Parámetros!$B$7,"Alto",IF(O494&gt;=Parámetros!$B$8,"Medio","Bajo")))</f>
        <v>Alto</v>
      </c>
      <c r="Q494" s="7" t="str">
        <f aca="false">IF(AND(N494="Activo",L494&lt;&gt;""),IF(L494&gt;Parámetros!$B$6,"Se está retrasando",""),"")</f>
        <v/>
      </c>
    </row>
    <row r="495" customFormat="false" ht="15" hidden="false" customHeight="false" outlineLevel="0" collapsed="false">
      <c r="A495" s="13" t="s">
        <v>8644</v>
      </c>
      <c r="B495" s="13" t="s">
        <v>9008</v>
      </c>
      <c r="C495" s="13" t="s">
        <v>8982</v>
      </c>
      <c r="D495" s="13" t="s">
        <v>9002</v>
      </c>
      <c r="E495" s="13" t="s">
        <v>8988</v>
      </c>
      <c r="F495" s="16" t="n">
        <f aca="false">_xlfn.MINIFS(Pedidos!$C$2:$C$7000,Pedidos!$B$2:$B$7000,A495,Pedidos!$C$2:$C$7000,"&lt;"&amp;Parámetros!$B$4)</f>
        <v>46269</v>
      </c>
      <c r="G495" s="16" t="n">
        <f aca="false">_xlfn.MAXIFS(Pedidos!$C$2:$C$7000,Pedidos!$B$2:$B$7000,A495,Pedidos!$C$2:$C$7000,"&lt;"&amp;Parámetros!$B$4)</f>
        <v>46269</v>
      </c>
      <c r="H495" s="17" t="n">
        <f aca="false">COUNTIFS(Pedidos!$B$2:$B$7000,A495,Pedidos!$C$2:$C$7000,"&lt;"&amp;Parámetros!$B$4)</f>
        <v>1</v>
      </c>
      <c r="I495" s="7" t="n">
        <f aca="false">IF(H495=0,"",Parámetros!$B$4-G495)</f>
        <v>27</v>
      </c>
      <c r="J495" s="17" t="n">
        <f aca="false">COUNTIFS(Pedidos!$B$2:$B$7000,A495,Pedidos!$C$2:$C$7000,"&gt;="&amp;(Parámetros!$B$4-180),Pedidos!$C$2:$C$7000,"&lt;"&amp;Parámetros!$B$4)</f>
        <v>1</v>
      </c>
      <c r="K495" s="18" t="str">
        <f aca="false">IF(H495&lt;2,"",(G495-F495)/(H495-1))</f>
        <v/>
      </c>
      <c r="L495" s="19" t="str">
        <f aca="false">IF(OR(K495="",K495=0),"",I495/K495)</f>
        <v/>
      </c>
      <c r="M495" s="20" t="n">
        <f aca="false">SUMIFS(Pedidos!$D$2:$D$7000,Pedidos!$B$2:$B$7000,A495,Pedidos!$C$2:$C$7000,"&gt;="&amp;(Parámetros!$B$4-365),Pedidos!$C$2:$C$7000,"&lt;"&amp;Parámetros!$B$4)</f>
        <v>53.65</v>
      </c>
      <c r="N495" s="7" t="str">
        <f aca="false">IF(H495=0,"Sin compras",IF(H495=1,"Una sola compra",IF(I495&gt;Parámetros!$B$5,"Perdido","Activo")))</f>
        <v>Una sola compra</v>
      </c>
      <c r="O495" s="21" t="str">
        <f aca="false">IF(N495&lt;&gt;"Activo","",1/(1+EXP(-(Parámetros!$B$10+Parámetros!$B$11*I495+Parámetros!$B$12*J495))))</f>
        <v/>
      </c>
      <c r="P495" s="7" t="str">
        <f aca="false">IF(O495="","",IF(O495&gt;=Parámetros!$B$7,"Alto",IF(O495&gt;=Parámetros!$B$8,"Medio","Bajo")))</f>
        <v/>
      </c>
      <c r="Q495" s="7" t="str">
        <f aca="false">IF(AND(N495="Activo",L495&lt;&gt;""),IF(L495&gt;Parámetros!$B$6,"Se está retrasando",""),"")</f>
        <v/>
      </c>
    </row>
    <row r="496" customFormat="false" ht="15" hidden="false" customHeight="false" outlineLevel="0" collapsed="false">
      <c r="A496" s="13" t="s">
        <v>287</v>
      </c>
      <c r="B496" s="13" t="s">
        <v>8998</v>
      </c>
      <c r="C496" s="13" t="s">
        <v>8990</v>
      </c>
      <c r="D496" s="13" t="s">
        <v>9006</v>
      </c>
      <c r="E496" s="13" t="s">
        <v>8988</v>
      </c>
      <c r="F496" s="16" t="n">
        <f aca="false">_xlfn.MINIFS(Pedidos!$C$2:$C$7000,Pedidos!$B$2:$B$7000,A496,Pedidos!$C$2:$C$7000,"&lt;"&amp;Parámetros!$B$4)</f>
        <v>45599</v>
      </c>
      <c r="G496" s="16" t="n">
        <f aca="false">_xlfn.MAXIFS(Pedidos!$C$2:$C$7000,Pedidos!$B$2:$B$7000,A496,Pedidos!$C$2:$C$7000,"&lt;"&amp;Parámetros!$B$4)</f>
        <v>45821</v>
      </c>
      <c r="H496" s="17" t="n">
        <f aca="false">COUNTIFS(Pedidos!$B$2:$B$7000,A496,Pedidos!$C$2:$C$7000,"&lt;"&amp;Parámetros!$B$4)</f>
        <v>4</v>
      </c>
      <c r="I496" s="7" t="n">
        <f aca="false">IF(H496=0,"",Parámetros!$B$4-G496)</f>
        <v>475</v>
      </c>
      <c r="J496" s="17" t="n">
        <f aca="false">COUNTIFS(Pedidos!$B$2:$B$7000,A496,Pedidos!$C$2:$C$7000,"&gt;="&amp;(Parámetros!$B$4-180),Pedidos!$C$2:$C$7000,"&lt;"&amp;Parámetros!$B$4)</f>
        <v>0</v>
      </c>
      <c r="K496" s="18" t="n">
        <f aca="false">IF(H496&lt;2,"",(G496-F496)/(H496-1))</f>
        <v>74</v>
      </c>
      <c r="L496" s="19" t="n">
        <f aca="false">IF(OR(K496="",K496=0),"",I496/K496)</f>
        <v>6.41891891891892</v>
      </c>
      <c r="M496" s="20" t="n">
        <f aca="false">SUMIFS(Pedidos!$D$2:$D$7000,Pedidos!$B$2:$B$7000,A496,Pedidos!$C$2:$C$7000,"&gt;="&amp;(Parámetros!$B$4-365),Pedidos!$C$2:$C$7000,"&lt;"&amp;Parámetros!$B$4)</f>
        <v>0</v>
      </c>
      <c r="N496" s="7" t="str">
        <f aca="false">IF(H496=0,"Sin compras",IF(H496=1,"Una sola compra",IF(I496&gt;Parámetros!$B$5,"Perdido","Activo")))</f>
        <v>Perdido</v>
      </c>
      <c r="O496" s="21" t="str">
        <f aca="false">IF(N496&lt;&gt;"Activo","",1/(1+EXP(-(Parámetros!$B$10+Parámetros!$B$11*I496+Parámetros!$B$12*J496))))</f>
        <v/>
      </c>
      <c r="P496" s="7" t="str">
        <f aca="false">IF(O496="","",IF(O496&gt;=Parámetros!$B$7,"Alto",IF(O496&gt;=Parámetros!$B$8,"Medio","Bajo")))</f>
        <v/>
      </c>
      <c r="Q496" s="7" t="str">
        <f aca="false">IF(AND(N496="Activo",L496&lt;&gt;""),IF(L496&gt;Parámetros!$B$6,"Se está retrasando",""),"")</f>
        <v/>
      </c>
    </row>
    <row r="497" customFormat="false" ht="15" hidden="false" customHeight="false" outlineLevel="0" collapsed="false">
      <c r="A497" s="13" t="s">
        <v>1489</v>
      </c>
      <c r="B497" s="13" t="s">
        <v>8981</v>
      </c>
      <c r="C497" s="13" t="s">
        <v>8993</v>
      </c>
      <c r="D497" s="13" t="s">
        <v>8994</v>
      </c>
      <c r="E497" s="13" t="s">
        <v>8988</v>
      </c>
      <c r="F497" s="16" t="n">
        <f aca="false">_xlfn.MINIFS(Pedidos!$C$2:$C$7000,Pedidos!$B$2:$B$7000,A497,Pedidos!$C$2:$C$7000,"&lt;"&amp;Parámetros!$B$4)</f>
        <v>45717</v>
      </c>
      <c r="G497" s="16" t="n">
        <f aca="false">_xlfn.MAXIFS(Pedidos!$C$2:$C$7000,Pedidos!$B$2:$B$7000,A497,Pedidos!$C$2:$C$7000,"&lt;"&amp;Parámetros!$B$4)</f>
        <v>45927</v>
      </c>
      <c r="H497" s="17" t="n">
        <f aca="false">COUNTIFS(Pedidos!$B$2:$B$7000,A497,Pedidos!$C$2:$C$7000,"&lt;"&amp;Parámetros!$B$4)</f>
        <v>2</v>
      </c>
      <c r="I497" s="7" t="n">
        <f aca="false">IF(H497=0,"",Parámetros!$B$4-G497)</f>
        <v>369</v>
      </c>
      <c r="J497" s="17" t="n">
        <f aca="false">COUNTIFS(Pedidos!$B$2:$B$7000,A497,Pedidos!$C$2:$C$7000,"&gt;="&amp;(Parámetros!$B$4-180),Pedidos!$C$2:$C$7000,"&lt;"&amp;Parámetros!$B$4)</f>
        <v>0</v>
      </c>
      <c r="K497" s="18" t="n">
        <f aca="false">IF(H497&lt;2,"",(G497-F497)/(H497-1))</f>
        <v>210</v>
      </c>
      <c r="L497" s="19" t="n">
        <f aca="false">IF(OR(K497="",K497=0),"",I497/K497)</f>
        <v>1.75714285714286</v>
      </c>
      <c r="M497" s="20" t="n">
        <f aca="false">SUMIFS(Pedidos!$D$2:$D$7000,Pedidos!$B$2:$B$7000,A497,Pedidos!$C$2:$C$7000,"&gt;="&amp;(Parámetros!$B$4-365),Pedidos!$C$2:$C$7000,"&lt;"&amp;Parámetros!$B$4)</f>
        <v>0</v>
      </c>
      <c r="N497" s="7" t="str">
        <f aca="false">IF(H497=0,"Sin compras",IF(H497=1,"Una sola compra",IF(I497&gt;Parámetros!$B$5,"Perdido","Activo")))</f>
        <v>Perdido</v>
      </c>
      <c r="O497" s="21" t="str">
        <f aca="false">IF(N497&lt;&gt;"Activo","",1/(1+EXP(-(Parámetros!$B$10+Parámetros!$B$11*I497+Parámetros!$B$12*J497))))</f>
        <v/>
      </c>
      <c r="P497" s="7" t="str">
        <f aca="false">IF(O497="","",IF(O497&gt;=Parámetros!$B$7,"Alto",IF(O497&gt;=Parámetros!$B$8,"Medio","Bajo")))</f>
        <v/>
      </c>
      <c r="Q497" s="7" t="str">
        <f aca="false">IF(AND(N497="Activo",L497&lt;&gt;""),IF(L497&gt;Parámetros!$B$6,"Se está retrasando",""),"")</f>
        <v/>
      </c>
    </row>
    <row r="498" customFormat="false" ht="15" hidden="false" customHeight="false" outlineLevel="0" collapsed="false">
      <c r="A498" s="13" t="s">
        <v>3077</v>
      </c>
      <c r="B498" s="13" t="s">
        <v>9010</v>
      </c>
      <c r="C498" s="13" t="s">
        <v>8990</v>
      </c>
      <c r="D498" s="13" t="s">
        <v>8987</v>
      </c>
      <c r="E498" s="13" t="s">
        <v>8988</v>
      </c>
      <c r="F498" s="16" t="n">
        <f aca="false">_xlfn.MINIFS(Pedidos!$C$2:$C$7000,Pedidos!$B$2:$B$7000,A498,Pedidos!$C$2:$C$7000,"&lt;"&amp;Parámetros!$B$4)</f>
        <v>45837</v>
      </c>
      <c r="G498" s="16" t="n">
        <f aca="false">_xlfn.MAXIFS(Pedidos!$C$2:$C$7000,Pedidos!$B$2:$B$7000,A498,Pedidos!$C$2:$C$7000,"&lt;"&amp;Parámetros!$B$4)</f>
        <v>46099</v>
      </c>
      <c r="H498" s="17" t="n">
        <f aca="false">COUNTIFS(Pedidos!$B$2:$B$7000,A498,Pedidos!$C$2:$C$7000,"&lt;"&amp;Parámetros!$B$4)</f>
        <v>3</v>
      </c>
      <c r="I498" s="7" t="n">
        <f aca="false">IF(H498=0,"",Parámetros!$B$4-G498)</f>
        <v>197</v>
      </c>
      <c r="J498" s="17" t="n">
        <f aca="false">COUNTIFS(Pedidos!$B$2:$B$7000,A498,Pedidos!$C$2:$C$7000,"&gt;="&amp;(Parámetros!$B$4-180),Pedidos!$C$2:$C$7000,"&lt;"&amp;Parámetros!$B$4)</f>
        <v>0</v>
      </c>
      <c r="K498" s="18" t="n">
        <f aca="false">IF(H498&lt;2,"",(G498-F498)/(H498-1))</f>
        <v>131</v>
      </c>
      <c r="L498" s="19" t="n">
        <f aca="false">IF(OR(K498="",K498=0),"",I498/K498)</f>
        <v>1.50381679389313</v>
      </c>
      <c r="M498" s="20" t="n">
        <f aca="false">SUMIFS(Pedidos!$D$2:$D$7000,Pedidos!$B$2:$B$7000,A498,Pedidos!$C$2:$C$7000,"&gt;="&amp;(Parámetros!$B$4-365),Pedidos!$C$2:$C$7000,"&lt;"&amp;Parámetros!$B$4)</f>
        <v>143.61</v>
      </c>
      <c r="N498" s="7" t="str">
        <f aca="false">IF(H498=0,"Sin compras",IF(H498=1,"Una sola compra",IF(I498&gt;Parámetros!$B$5,"Perdido","Activo")))</f>
        <v>Perdido</v>
      </c>
      <c r="O498" s="21" t="str">
        <f aca="false">IF(N498&lt;&gt;"Activo","",1/(1+EXP(-(Parámetros!$B$10+Parámetros!$B$11*I498+Parámetros!$B$12*J498))))</f>
        <v/>
      </c>
      <c r="P498" s="7" t="str">
        <f aca="false">IF(O498="","",IF(O498&gt;=Parámetros!$B$7,"Alto",IF(O498&gt;=Parámetros!$B$8,"Medio","Bajo")))</f>
        <v/>
      </c>
      <c r="Q498" s="7" t="str">
        <f aca="false">IF(AND(N498="Activo",L498&lt;&gt;""),IF(L498&gt;Parámetros!$B$6,"Se está retrasando",""),"")</f>
        <v/>
      </c>
    </row>
    <row r="499" customFormat="false" ht="15" hidden="false" customHeight="false" outlineLevel="0" collapsed="false">
      <c r="A499" s="13" t="s">
        <v>8069</v>
      </c>
      <c r="B499" s="13" t="s">
        <v>9001</v>
      </c>
      <c r="C499" s="13" t="s">
        <v>8993</v>
      </c>
      <c r="D499" s="13" t="s">
        <v>8991</v>
      </c>
      <c r="E499" s="13" t="s">
        <v>8988</v>
      </c>
      <c r="F499" s="16" t="n">
        <f aca="false">_xlfn.MINIFS(Pedidos!$C$2:$C$7000,Pedidos!$B$2:$B$7000,A499,Pedidos!$C$2:$C$7000,"&lt;"&amp;Parámetros!$B$4)</f>
        <v>46222</v>
      </c>
      <c r="G499" s="16" t="n">
        <f aca="false">_xlfn.MAXIFS(Pedidos!$C$2:$C$7000,Pedidos!$B$2:$B$7000,A499,Pedidos!$C$2:$C$7000,"&lt;"&amp;Parámetros!$B$4)</f>
        <v>46222</v>
      </c>
      <c r="H499" s="17" t="n">
        <f aca="false">COUNTIFS(Pedidos!$B$2:$B$7000,A499,Pedidos!$C$2:$C$7000,"&lt;"&amp;Parámetros!$B$4)</f>
        <v>1</v>
      </c>
      <c r="I499" s="7" t="n">
        <f aca="false">IF(H499=0,"",Parámetros!$B$4-G499)</f>
        <v>74</v>
      </c>
      <c r="J499" s="17" t="n">
        <f aca="false">COUNTIFS(Pedidos!$B$2:$B$7000,A499,Pedidos!$C$2:$C$7000,"&gt;="&amp;(Parámetros!$B$4-180),Pedidos!$C$2:$C$7000,"&lt;"&amp;Parámetros!$B$4)</f>
        <v>1</v>
      </c>
      <c r="K499" s="18" t="str">
        <f aca="false">IF(H499&lt;2,"",(G499-F499)/(H499-1))</f>
        <v/>
      </c>
      <c r="L499" s="19" t="str">
        <f aca="false">IF(OR(K499="",K499=0),"",I499/K499)</f>
        <v/>
      </c>
      <c r="M499" s="20" t="n">
        <f aca="false">SUMIFS(Pedidos!$D$2:$D$7000,Pedidos!$B$2:$B$7000,A499,Pedidos!$C$2:$C$7000,"&gt;="&amp;(Parámetros!$B$4-365),Pedidos!$C$2:$C$7000,"&lt;"&amp;Parámetros!$B$4)</f>
        <v>26.68</v>
      </c>
      <c r="N499" s="7" t="str">
        <f aca="false">IF(H499=0,"Sin compras",IF(H499=1,"Una sola compra",IF(I499&gt;Parámetros!$B$5,"Perdido","Activo")))</f>
        <v>Una sola compra</v>
      </c>
      <c r="O499" s="21" t="str">
        <f aca="false">IF(N499&lt;&gt;"Activo","",1/(1+EXP(-(Parámetros!$B$10+Parámetros!$B$11*I499+Parámetros!$B$12*J499))))</f>
        <v/>
      </c>
      <c r="P499" s="7" t="str">
        <f aca="false">IF(O499="","",IF(O499&gt;=Parámetros!$B$7,"Alto",IF(O499&gt;=Parámetros!$B$8,"Medio","Bajo")))</f>
        <v/>
      </c>
      <c r="Q499" s="7" t="str">
        <f aca="false">IF(AND(N499="Activo",L499&lt;&gt;""),IF(L499&gt;Parámetros!$B$6,"Se está retrasando",""),"")</f>
        <v/>
      </c>
    </row>
    <row r="500" customFormat="false" ht="15" hidden="false" customHeight="false" outlineLevel="0" collapsed="false">
      <c r="A500" s="13" t="s">
        <v>692</v>
      </c>
      <c r="B500" s="13" t="s">
        <v>8981</v>
      </c>
      <c r="C500" s="13" t="s">
        <v>8982</v>
      </c>
      <c r="D500" s="13" t="s">
        <v>8994</v>
      </c>
      <c r="E500" s="13" t="s">
        <v>8988</v>
      </c>
      <c r="F500" s="16" t="n">
        <f aca="false">_xlfn.MINIFS(Pedidos!$C$2:$C$7000,Pedidos!$B$2:$B$7000,A500,Pedidos!$C$2:$C$7000,"&lt;"&amp;Parámetros!$B$4)</f>
        <v>45645</v>
      </c>
      <c r="G500" s="16" t="n">
        <f aca="false">_xlfn.MAXIFS(Pedidos!$C$2:$C$7000,Pedidos!$B$2:$B$7000,A500,Pedidos!$C$2:$C$7000,"&lt;"&amp;Parámetros!$B$4)</f>
        <v>45645</v>
      </c>
      <c r="H500" s="17" t="n">
        <f aca="false">COUNTIFS(Pedidos!$B$2:$B$7000,A500,Pedidos!$C$2:$C$7000,"&lt;"&amp;Parámetros!$B$4)</f>
        <v>1</v>
      </c>
      <c r="I500" s="7" t="n">
        <f aca="false">IF(H500=0,"",Parámetros!$B$4-G500)</f>
        <v>651</v>
      </c>
      <c r="J500" s="17" t="n">
        <f aca="false">COUNTIFS(Pedidos!$B$2:$B$7000,A500,Pedidos!$C$2:$C$7000,"&gt;="&amp;(Parámetros!$B$4-180),Pedidos!$C$2:$C$7000,"&lt;"&amp;Parámetros!$B$4)</f>
        <v>0</v>
      </c>
      <c r="K500" s="18" t="str">
        <f aca="false">IF(H500&lt;2,"",(G500-F500)/(H500-1))</f>
        <v/>
      </c>
      <c r="L500" s="19" t="str">
        <f aca="false">IF(OR(K500="",K500=0),"",I500/K500)</f>
        <v/>
      </c>
      <c r="M500" s="20" t="n">
        <f aca="false">SUMIFS(Pedidos!$D$2:$D$7000,Pedidos!$B$2:$B$7000,A500,Pedidos!$C$2:$C$7000,"&gt;="&amp;(Parámetros!$B$4-365),Pedidos!$C$2:$C$7000,"&lt;"&amp;Parámetros!$B$4)</f>
        <v>0</v>
      </c>
      <c r="N500" s="7" t="str">
        <f aca="false">IF(H500=0,"Sin compras",IF(H500=1,"Una sola compra",IF(I500&gt;Parámetros!$B$5,"Perdido","Activo")))</f>
        <v>Una sola compra</v>
      </c>
      <c r="O500" s="21" t="str">
        <f aca="false">IF(N500&lt;&gt;"Activo","",1/(1+EXP(-(Parámetros!$B$10+Parámetros!$B$11*I500+Parámetros!$B$12*J500))))</f>
        <v/>
      </c>
      <c r="P500" s="7" t="str">
        <f aca="false">IF(O500="","",IF(O500&gt;=Parámetros!$B$7,"Alto",IF(O500&gt;=Parámetros!$B$8,"Medio","Bajo")))</f>
        <v/>
      </c>
      <c r="Q500" s="7" t="str">
        <f aca="false">IF(AND(N500="Activo",L500&lt;&gt;""),IF(L500&gt;Parámetros!$B$6,"Se está retrasando",""),"")</f>
        <v/>
      </c>
    </row>
    <row r="501" customFormat="false" ht="15" hidden="false" customHeight="false" outlineLevel="0" collapsed="false">
      <c r="A501" s="13" t="s">
        <v>3915</v>
      </c>
      <c r="B501" s="13" t="s">
        <v>9011</v>
      </c>
      <c r="C501" s="13" t="s">
        <v>8993</v>
      </c>
      <c r="D501" s="13" t="s">
        <v>8994</v>
      </c>
      <c r="E501" s="13" t="s">
        <v>8988</v>
      </c>
      <c r="F501" s="16" t="n">
        <f aca="false">_xlfn.MINIFS(Pedidos!$C$2:$C$7000,Pedidos!$B$2:$B$7000,A501,Pedidos!$C$2:$C$7000,"&lt;"&amp;Parámetros!$B$4)</f>
        <v>45898</v>
      </c>
      <c r="G501" s="16" t="n">
        <f aca="false">_xlfn.MAXIFS(Pedidos!$C$2:$C$7000,Pedidos!$B$2:$B$7000,A501,Pedidos!$C$2:$C$7000,"&lt;"&amp;Parámetros!$B$4)</f>
        <v>45898</v>
      </c>
      <c r="H501" s="17" t="n">
        <f aca="false">COUNTIFS(Pedidos!$B$2:$B$7000,A501,Pedidos!$C$2:$C$7000,"&lt;"&amp;Parámetros!$B$4)</f>
        <v>1</v>
      </c>
      <c r="I501" s="7" t="n">
        <f aca="false">IF(H501=0,"",Parámetros!$B$4-G501)</f>
        <v>398</v>
      </c>
      <c r="J501" s="17" t="n">
        <f aca="false">COUNTIFS(Pedidos!$B$2:$B$7000,A501,Pedidos!$C$2:$C$7000,"&gt;="&amp;(Parámetros!$B$4-180),Pedidos!$C$2:$C$7000,"&lt;"&amp;Parámetros!$B$4)</f>
        <v>0</v>
      </c>
      <c r="K501" s="18" t="str">
        <f aca="false">IF(H501&lt;2,"",(G501-F501)/(H501-1))</f>
        <v/>
      </c>
      <c r="L501" s="19" t="str">
        <f aca="false">IF(OR(K501="",K501=0),"",I501/K501)</f>
        <v/>
      </c>
      <c r="M501" s="20" t="n">
        <f aca="false">SUMIFS(Pedidos!$D$2:$D$7000,Pedidos!$B$2:$B$7000,A501,Pedidos!$C$2:$C$7000,"&gt;="&amp;(Parámetros!$B$4-365),Pedidos!$C$2:$C$7000,"&lt;"&amp;Parámetros!$B$4)</f>
        <v>0</v>
      </c>
      <c r="N501" s="7" t="str">
        <f aca="false">IF(H501=0,"Sin compras",IF(H501=1,"Una sola compra",IF(I501&gt;Parámetros!$B$5,"Perdido","Activo")))</f>
        <v>Una sola compra</v>
      </c>
      <c r="O501" s="21" t="str">
        <f aca="false">IF(N501&lt;&gt;"Activo","",1/(1+EXP(-(Parámetros!$B$10+Parámetros!$B$11*I501+Parámetros!$B$12*J501))))</f>
        <v/>
      </c>
      <c r="P501" s="7" t="str">
        <f aca="false">IF(O501="","",IF(O501&gt;=Parámetros!$B$7,"Alto",IF(O501&gt;=Parámetros!$B$8,"Medio","Bajo")))</f>
        <v/>
      </c>
      <c r="Q501" s="7" t="str">
        <f aca="false">IF(AND(N501="Activo",L501&lt;&gt;""),IF(L501&gt;Parámetros!$B$6,"Se está retrasando",""),"")</f>
        <v/>
      </c>
    </row>
    <row r="502" customFormat="false" ht="15" hidden="false" customHeight="false" outlineLevel="0" collapsed="false">
      <c r="A502" s="13" t="s">
        <v>4050</v>
      </c>
      <c r="B502" s="13" t="s">
        <v>8995</v>
      </c>
      <c r="C502" s="13" t="s">
        <v>8982</v>
      </c>
      <c r="D502" s="13" t="s">
        <v>8997</v>
      </c>
      <c r="E502" s="13" t="s">
        <v>8988</v>
      </c>
      <c r="F502" s="16" t="n">
        <f aca="false">_xlfn.MINIFS(Pedidos!$C$2:$C$7000,Pedidos!$B$2:$B$7000,A502,Pedidos!$C$2:$C$7000,"&lt;"&amp;Parámetros!$B$4)</f>
        <v>45909</v>
      </c>
      <c r="G502" s="16" t="n">
        <f aca="false">_xlfn.MAXIFS(Pedidos!$C$2:$C$7000,Pedidos!$B$2:$B$7000,A502,Pedidos!$C$2:$C$7000,"&lt;"&amp;Parámetros!$B$4)</f>
        <v>46115</v>
      </c>
      <c r="H502" s="17" t="n">
        <f aca="false">COUNTIFS(Pedidos!$B$2:$B$7000,A502,Pedidos!$C$2:$C$7000,"&lt;"&amp;Parámetros!$B$4)</f>
        <v>4</v>
      </c>
      <c r="I502" s="7" t="n">
        <f aca="false">IF(H502=0,"",Parámetros!$B$4-G502)</f>
        <v>181</v>
      </c>
      <c r="J502" s="17" t="n">
        <f aca="false">COUNTIFS(Pedidos!$B$2:$B$7000,A502,Pedidos!$C$2:$C$7000,"&gt;="&amp;(Parámetros!$B$4-180),Pedidos!$C$2:$C$7000,"&lt;"&amp;Parámetros!$B$4)</f>
        <v>0</v>
      </c>
      <c r="K502" s="18" t="n">
        <f aca="false">IF(H502&lt;2,"",(G502-F502)/(H502-1))</f>
        <v>68.6666666666667</v>
      </c>
      <c r="L502" s="19" t="n">
        <f aca="false">IF(OR(K502="",K502=0),"",I502/K502)</f>
        <v>2.63592233009709</v>
      </c>
      <c r="M502" s="20" t="n">
        <f aca="false">SUMIFS(Pedidos!$D$2:$D$7000,Pedidos!$B$2:$B$7000,A502,Pedidos!$C$2:$C$7000,"&gt;="&amp;(Parámetros!$B$4-365),Pedidos!$C$2:$C$7000,"&lt;"&amp;Parámetros!$B$4)</f>
        <v>99.68</v>
      </c>
      <c r="N502" s="7" t="str">
        <f aca="false">IF(H502=0,"Sin compras",IF(H502=1,"Una sola compra",IF(I502&gt;Parámetros!$B$5,"Perdido","Activo")))</f>
        <v>Perdido</v>
      </c>
      <c r="O502" s="21" t="str">
        <f aca="false">IF(N502&lt;&gt;"Activo","",1/(1+EXP(-(Parámetros!$B$10+Parámetros!$B$11*I502+Parámetros!$B$12*J502))))</f>
        <v/>
      </c>
      <c r="P502" s="7" t="str">
        <f aca="false">IF(O502="","",IF(O502&gt;=Parámetros!$B$7,"Alto",IF(O502&gt;=Parámetros!$B$8,"Medio","Bajo")))</f>
        <v/>
      </c>
      <c r="Q502" s="7" t="str">
        <f aca="false">IF(AND(N502="Activo",L502&lt;&gt;""),IF(L502&gt;Parámetros!$B$6,"Se está retrasando",""),"")</f>
        <v/>
      </c>
    </row>
    <row r="503" customFormat="false" ht="15" hidden="false" customHeight="false" outlineLevel="0" collapsed="false">
      <c r="A503" s="13" t="s">
        <v>6985</v>
      </c>
      <c r="B503" s="13" t="s">
        <v>8981</v>
      </c>
      <c r="C503" s="13" t="s">
        <v>8990</v>
      </c>
      <c r="D503" s="13" t="s">
        <v>8991</v>
      </c>
      <c r="E503" s="13" t="s">
        <v>8988</v>
      </c>
      <c r="F503" s="16" t="n">
        <f aca="false">_xlfn.MINIFS(Pedidos!$C$2:$C$7000,Pedidos!$B$2:$B$7000,A503,Pedidos!$C$2:$C$7000,"&lt;"&amp;Parámetros!$B$4)</f>
        <v>46133</v>
      </c>
      <c r="G503" s="16" t="n">
        <f aca="false">_xlfn.MAXIFS(Pedidos!$C$2:$C$7000,Pedidos!$B$2:$B$7000,A503,Pedidos!$C$2:$C$7000,"&lt;"&amp;Parámetros!$B$4)</f>
        <v>46133</v>
      </c>
      <c r="H503" s="17" t="n">
        <f aca="false">COUNTIFS(Pedidos!$B$2:$B$7000,A503,Pedidos!$C$2:$C$7000,"&lt;"&amp;Parámetros!$B$4)</f>
        <v>1</v>
      </c>
      <c r="I503" s="7" t="n">
        <f aca="false">IF(H503=0,"",Parámetros!$B$4-G503)</f>
        <v>163</v>
      </c>
      <c r="J503" s="17" t="n">
        <f aca="false">COUNTIFS(Pedidos!$B$2:$B$7000,A503,Pedidos!$C$2:$C$7000,"&gt;="&amp;(Parámetros!$B$4-180),Pedidos!$C$2:$C$7000,"&lt;"&amp;Parámetros!$B$4)</f>
        <v>1</v>
      </c>
      <c r="K503" s="18" t="str">
        <f aca="false">IF(H503&lt;2,"",(G503-F503)/(H503-1))</f>
        <v/>
      </c>
      <c r="L503" s="19" t="str">
        <f aca="false">IF(OR(K503="",K503=0),"",I503/K503)</f>
        <v/>
      </c>
      <c r="M503" s="20" t="n">
        <f aca="false">SUMIFS(Pedidos!$D$2:$D$7000,Pedidos!$B$2:$B$7000,A503,Pedidos!$C$2:$C$7000,"&gt;="&amp;(Parámetros!$B$4-365),Pedidos!$C$2:$C$7000,"&lt;"&amp;Parámetros!$B$4)</f>
        <v>16.46</v>
      </c>
      <c r="N503" s="7" t="str">
        <f aca="false">IF(H503=0,"Sin compras",IF(H503=1,"Una sola compra",IF(I503&gt;Parámetros!$B$5,"Perdido","Activo")))</f>
        <v>Una sola compra</v>
      </c>
      <c r="O503" s="21" t="str">
        <f aca="false">IF(N503&lt;&gt;"Activo","",1/(1+EXP(-(Parámetros!$B$10+Parámetros!$B$11*I503+Parámetros!$B$12*J503))))</f>
        <v/>
      </c>
      <c r="P503" s="7" t="str">
        <f aca="false">IF(O503="","",IF(O503&gt;=Parámetros!$B$7,"Alto",IF(O503&gt;=Parámetros!$B$8,"Medio","Bajo")))</f>
        <v/>
      </c>
      <c r="Q503" s="7" t="str">
        <f aca="false">IF(AND(N503="Activo",L503&lt;&gt;""),IF(L503&gt;Parámetros!$B$6,"Se está retrasando",""),"")</f>
        <v/>
      </c>
    </row>
    <row r="504" customFormat="false" ht="15" hidden="false" customHeight="false" outlineLevel="0" collapsed="false">
      <c r="A504" s="13" t="s">
        <v>1555</v>
      </c>
      <c r="B504" s="13" t="s">
        <v>9000</v>
      </c>
      <c r="C504" s="13" t="s">
        <v>8986</v>
      </c>
      <c r="D504" s="13" t="s">
        <v>8999</v>
      </c>
      <c r="E504" s="13" t="s">
        <v>8988</v>
      </c>
      <c r="F504" s="16" t="n">
        <f aca="false">_xlfn.MINIFS(Pedidos!$C$2:$C$7000,Pedidos!$B$2:$B$7000,A504,Pedidos!$C$2:$C$7000,"&lt;"&amp;Parámetros!$B$4)</f>
        <v>45722</v>
      </c>
      <c r="G504" s="16" t="n">
        <f aca="false">_xlfn.MAXIFS(Pedidos!$C$2:$C$7000,Pedidos!$B$2:$B$7000,A504,Pedidos!$C$2:$C$7000,"&lt;"&amp;Parámetros!$B$4)</f>
        <v>46249</v>
      </c>
      <c r="H504" s="17" t="n">
        <f aca="false">COUNTIFS(Pedidos!$B$2:$B$7000,A504,Pedidos!$C$2:$C$7000,"&lt;"&amp;Parámetros!$B$4)</f>
        <v>9</v>
      </c>
      <c r="I504" s="7" t="n">
        <f aca="false">IF(H504=0,"",Parámetros!$B$4-G504)</f>
        <v>47</v>
      </c>
      <c r="J504" s="17" t="n">
        <f aca="false">COUNTIFS(Pedidos!$B$2:$B$7000,A504,Pedidos!$C$2:$C$7000,"&gt;="&amp;(Parámetros!$B$4-180),Pedidos!$C$2:$C$7000,"&lt;"&amp;Parámetros!$B$4)</f>
        <v>2</v>
      </c>
      <c r="K504" s="18" t="n">
        <f aca="false">IF(H504&lt;2,"",(G504-F504)/(H504-1))</f>
        <v>65.875</v>
      </c>
      <c r="L504" s="19" t="n">
        <f aca="false">IF(OR(K504="",K504=0),"",I504/K504)</f>
        <v>0.713472485768501</v>
      </c>
      <c r="M504" s="20" t="n">
        <f aca="false">SUMIFS(Pedidos!$D$2:$D$7000,Pedidos!$B$2:$B$7000,A504,Pedidos!$C$2:$C$7000,"&gt;="&amp;(Parámetros!$B$4-365),Pedidos!$C$2:$C$7000,"&lt;"&amp;Parámetros!$B$4)</f>
        <v>256.77</v>
      </c>
      <c r="N504" s="7" t="str">
        <f aca="false">IF(H504=0,"Sin compras",IF(H504=1,"Una sola compra",IF(I504&gt;Parámetros!$B$5,"Perdido","Activo")))</f>
        <v>Activo</v>
      </c>
      <c r="O504" s="21" t="n">
        <f aca="false">IF(N504&lt;&gt;"Activo","",1/(1+EXP(-(Parámetros!$B$10+Parámetros!$B$11*I504+Parámetros!$B$12*J504))))</f>
        <v>0.409072725898444</v>
      </c>
      <c r="P504" s="7" t="str">
        <f aca="false">IF(O504="","",IF(O504&gt;=Parámetros!$B$7,"Alto",IF(O504&gt;=Parámetros!$B$8,"Medio","Bajo")))</f>
        <v>Medio</v>
      </c>
      <c r="Q504" s="7" t="str">
        <f aca="false">IF(AND(N504="Activo",L504&lt;&gt;""),IF(L504&gt;Parámetros!$B$6,"Se está retrasando",""),"")</f>
        <v/>
      </c>
    </row>
    <row r="505" customFormat="false" ht="15" hidden="false" customHeight="false" outlineLevel="0" collapsed="false">
      <c r="A505" s="13" t="s">
        <v>4815</v>
      </c>
      <c r="B505" s="13" t="s">
        <v>8998</v>
      </c>
      <c r="C505" s="13" t="s">
        <v>8982</v>
      </c>
      <c r="D505" s="13" t="s">
        <v>8983</v>
      </c>
      <c r="E505" s="13" t="s">
        <v>8988</v>
      </c>
      <c r="F505" s="16" t="n">
        <f aca="false">_xlfn.MINIFS(Pedidos!$C$2:$C$7000,Pedidos!$B$2:$B$7000,A505,Pedidos!$C$2:$C$7000,"&lt;"&amp;Parámetros!$B$4)</f>
        <v>45966</v>
      </c>
      <c r="G505" s="16" t="n">
        <f aca="false">_xlfn.MAXIFS(Pedidos!$C$2:$C$7000,Pedidos!$B$2:$B$7000,A505,Pedidos!$C$2:$C$7000,"&lt;"&amp;Parámetros!$B$4)</f>
        <v>45966</v>
      </c>
      <c r="H505" s="17" t="n">
        <f aca="false">COUNTIFS(Pedidos!$B$2:$B$7000,A505,Pedidos!$C$2:$C$7000,"&lt;"&amp;Parámetros!$B$4)</f>
        <v>1</v>
      </c>
      <c r="I505" s="7" t="n">
        <f aca="false">IF(H505=0,"",Parámetros!$B$4-G505)</f>
        <v>330</v>
      </c>
      <c r="J505" s="17" t="n">
        <f aca="false">COUNTIFS(Pedidos!$B$2:$B$7000,A505,Pedidos!$C$2:$C$7000,"&gt;="&amp;(Parámetros!$B$4-180),Pedidos!$C$2:$C$7000,"&lt;"&amp;Parámetros!$B$4)</f>
        <v>0</v>
      </c>
      <c r="K505" s="18" t="str">
        <f aca="false">IF(H505&lt;2,"",(G505-F505)/(H505-1))</f>
        <v/>
      </c>
      <c r="L505" s="19" t="str">
        <f aca="false">IF(OR(K505="",K505=0),"",I505/K505)</f>
        <v/>
      </c>
      <c r="M505" s="20" t="n">
        <f aca="false">SUMIFS(Pedidos!$D$2:$D$7000,Pedidos!$B$2:$B$7000,A505,Pedidos!$C$2:$C$7000,"&gt;="&amp;(Parámetros!$B$4-365),Pedidos!$C$2:$C$7000,"&lt;"&amp;Parámetros!$B$4)</f>
        <v>33.43</v>
      </c>
      <c r="N505" s="7" t="str">
        <f aca="false">IF(H505=0,"Sin compras",IF(H505=1,"Una sola compra",IF(I505&gt;Parámetros!$B$5,"Perdido","Activo")))</f>
        <v>Una sola compra</v>
      </c>
      <c r="O505" s="21" t="str">
        <f aca="false">IF(N505&lt;&gt;"Activo","",1/(1+EXP(-(Parámetros!$B$10+Parámetros!$B$11*I505+Parámetros!$B$12*J505))))</f>
        <v/>
      </c>
      <c r="P505" s="7" t="str">
        <f aca="false">IF(O505="","",IF(O505&gt;=Parámetros!$B$7,"Alto",IF(O505&gt;=Parámetros!$B$8,"Medio","Bajo")))</f>
        <v/>
      </c>
      <c r="Q505" s="7" t="str">
        <f aca="false">IF(AND(N505="Activo",L505&lt;&gt;""),IF(L505&gt;Parámetros!$B$6,"Se está retrasando",""),"")</f>
        <v/>
      </c>
    </row>
    <row r="506" customFormat="false" ht="15" hidden="false" customHeight="false" outlineLevel="0" collapsed="false">
      <c r="A506" s="13" t="s">
        <v>8014</v>
      </c>
      <c r="B506" s="13" t="s">
        <v>8996</v>
      </c>
      <c r="C506" s="13" t="s">
        <v>8990</v>
      </c>
      <c r="D506" s="13" t="s">
        <v>8991</v>
      </c>
      <c r="E506" s="13" t="s">
        <v>8988</v>
      </c>
      <c r="F506" s="16" t="n">
        <f aca="false">_xlfn.MINIFS(Pedidos!$C$2:$C$7000,Pedidos!$B$2:$B$7000,A506,Pedidos!$C$2:$C$7000,"&lt;"&amp;Parámetros!$B$4)</f>
        <v>46218</v>
      </c>
      <c r="G506" s="16" t="n">
        <f aca="false">_xlfn.MAXIFS(Pedidos!$C$2:$C$7000,Pedidos!$B$2:$B$7000,A506,Pedidos!$C$2:$C$7000,"&lt;"&amp;Parámetros!$B$4)</f>
        <v>46218</v>
      </c>
      <c r="H506" s="17" t="n">
        <f aca="false">COUNTIFS(Pedidos!$B$2:$B$7000,A506,Pedidos!$C$2:$C$7000,"&lt;"&amp;Parámetros!$B$4)</f>
        <v>1</v>
      </c>
      <c r="I506" s="7" t="n">
        <f aca="false">IF(H506=0,"",Parámetros!$B$4-G506)</f>
        <v>78</v>
      </c>
      <c r="J506" s="17" t="n">
        <f aca="false">COUNTIFS(Pedidos!$B$2:$B$7000,A506,Pedidos!$C$2:$C$7000,"&gt;="&amp;(Parámetros!$B$4-180),Pedidos!$C$2:$C$7000,"&lt;"&amp;Parámetros!$B$4)</f>
        <v>1</v>
      </c>
      <c r="K506" s="18" t="str">
        <f aca="false">IF(H506&lt;2,"",(G506-F506)/(H506-1))</f>
        <v/>
      </c>
      <c r="L506" s="19" t="str">
        <f aca="false">IF(OR(K506="",K506=0),"",I506/K506)</f>
        <v/>
      </c>
      <c r="M506" s="20" t="n">
        <f aca="false">SUMIFS(Pedidos!$D$2:$D$7000,Pedidos!$B$2:$B$7000,A506,Pedidos!$C$2:$C$7000,"&gt;="&amp;(Parámetros!$B$4-365),Pedidos!$C$2:$C$7000,"&lt;"&amp;Parámetros!$B$4)</f>
        <v>31.83</v>
      </c>
      <c r="N506" s="7" t="str">
        <f aca="false">IF(H506=0,"Sin compras",IF(H506=1,"Una sola compra",IF(I506&gt;Parámetros!$B$5,"Perdido","Activo")))</f>
        <v>Una sola compra</v>
      </c>
      <c r="O506" s="21" t="str">
        <f aca="false">IF(N506&lt;&gt;"Activo","",1/(1+EXP(-(Parámetros!$B$10+Parámetros!$B$11*I506+Parámetros!$B$12*J506))))</f>
        <v/>
      </c>
      <c r="P506" s="7" t="str">
        <f aca="false">IF(O506="","",IF(O506&gt;=Parámetros!$B$7,"Alto",IF(O506&gt;=Parámetros!$B$8,"Medio","Bajo")))</f>
        <v/>
      </c>
      <c r="Q506" s="7" t="str">
        <f aca="false">IF(AND(N506="Activo",L506&lt;&gt;""),IF(L506&gt;Parámetros!$B$6,"Se está retrasando",""),"")</f>
        <v/>
      </c>
    </row>
    <row r="507" customFormat="false" ht="15" hidden="false" customHeight="false" outlineLevel="0" collapsed="false">
      <c r="A507" s="13" t="s">
        <v>86</v>
      </c>
      <c r="B507" s="13" t="s">
        <v>9007</v>
      </c>
      <c r="C507" s="13" t="s">
        <v>8982</v>
      </c>
      <c r="D507" s="13" t="s">
        <v>8994</v>
      </c>
      <c r="E507" s="13" t="s">
        <v>8984</v>
      </c>
      <c r="F507" s="16" t="n">
        <f aca="false">_xlfn.MINIFS(Pedidos!$C$2:$C$7000,Pedidos!$B$2:$B$7000,A507,Pedidos!$C$2:$C$7000,"&lt;"&amp;Parámetros!$B$4)</f>
        <v>45572</v>
      </c>
      <c r="G507" s="16" t="n">
        <f aca="false">_xlfn.MAXIFS(Pedidos!$C$2:$C$7000,Pedidos!$B$2:$B$7000,A507,Pedidos!$C$2:$C$7000,"&lt;"&amp;Parámetros!$B$4)</f>
        <v>45572</v>
      </c>
      <c r="H507" s="17" t="n">
        <f aca="false">COUNTIFS(Pedidos!$B$2:$B$7000,A507,Pedidos!$C$2:$C$7000,"&lt;"&amp;Parámetros!$B$4)</f>
        <v>1</v>
      </c>
      <c r="I507" s="7" t="n">
        <f aca="false">IF(H507=0,"",Parámetros!$B$4-G507)</f>
        <v>724</v>
      </c>
      <c r="J507" s="17" t="n">
        <f aca="false">COUNTIFS(Pedidos!$B$2:$B$7000,A507,Pedidos!$C$2:$C$7000,"&gt;="&amp;(Parámetros!$B$4-180),Pedidos!$C$2:$C$7000,"&lt;"&amp;Parámetros!$B$4)</f>
        <v>0</v>
      </c>
      <c r="K507" s="18" t="str">
        <f aca="false">IF(H507&lt;2,"",(G507-F507)/(H507-1))</f>
        <v/>
      </c>
      <c r="L507" s="19" t="str">
        <f aca="false">IF(OR(K507="",K507=0),"",I507/K507)</f>
        <v/>
      </c>
      <c r="M507" s="20" t="n">
        <f aca="false">SUMIFS(Pedidos!$D$2:$D$7000,Pedidos!$B$2:$B$7000,A507,Pedidos!$C$2:$C$7000,"&gt;="&amp;(Parámetros!$B$4-365),Pedidos!$C$2:$C$7000,"&lt;"&amp;Parámetros!$B$4)</f>
        <v>0</v>
      </c>
      <c r="N507" s="7" t="str">
        <f aca="false">IF(H507=0,"Sin compras",IF(H507=1,"Una sola compra",IF(I507&gt;Parámetros!$B$5,"Perdido","Activo")))</f>
        <v>Una sola compra</v>
      </c>
      <c r="O507" s="21" t="str">
        <f aca="false">IF(N507&lt;&gt;"Activo","",1/(1+EXP(-(Parámetros!$B$10+Parámetros!$B$11*I507+Parámetros!$B$12*J507))))</f>
        <v/>
      </c>
      <c r="P507" s="7" t="str">
        <f aca="false">IF(O507="","",IF(O507&gt;=Parámetros!$B$7,"Alto",IF(O507&gt;=Parámetros!$B$8,"Medio","Bajo")))</f>
        <v/>
      </c>
      <c r="Q507" s="7" t="str">
        <f aca="false">IF(AND(N507="Activo",L507&lt;&gt;""),IF(L507&gt;Parámetros!$B$6,"Se está retrasando",""),"")</f>
        <v/>
      </c>
    </row>
    <row r="508" customFormat="false" ht="15" hidden="false" customHeight="false" outlineLevel="0" collapsed="false">
      <c r="A508" s="13" t="s">
        <v>8750</v>
      </c>
      <c r="B508" s="13" t="s">
        <v>8981</v>
      </c>
      <c r="C508" s="13" t="s">
        <v>8993</v>
      </c>
      <c r="D508" s="13" t="s">
        <v>9002</v>
      </c>
      <c r="E508" s="13" t="s">
        <v>8988</v>
      </c>
      <c r="F508" s="16" t="n">
        <f aca="false">_xlfn.MINIFS(Pedidos!$C$2:$C$7000,Pedidos!$B$2:$B$7000,A508,Pedidos!$C$2:$C$7000,"&lt;"&amp;Parámetros!$B$4)</f>
        <v>46278</v>
      </c>
      <c r="G508" s="16" t="n">
        <f aca="false">_xlfn.MAXIFS(Pedidos!$C$2:$C$7000,Pedidos!$B$2:$B$7000,A508,Pedidos!$C$2:$C$7000,"&lt;"&amp;Parámetros!$B$4)</f>
        <v>46278</v>
      </c>
      <c r="H508" s="17" t="n">
        <f aca="false">COUNTIFS(Pedidos!$B$2:$B$7000,A508,Pedidos!$C$2:$C$7000,"&lt;"&amp;Parámetros!$B$4)</f>
        <v>1</v>
      </c>
      <c r="I508" s="7" t="n">
        <f aca="false">IF(H508=0,"",Parámetros!$B$4-G508)</f>
        <v>18</v>
      </c>
      <c r="J508" s="17" t="n">
        <f aca="false">COUNTIFS(Pedidos!$B$2:$B$7000,A508,Pedidos!$C$2:$C$7000,"&gt;="&amp;(Parámetros!$B$4-180),Pedidos!$C$2:$C$7000,"&lt;"&amp;Parámetros!$B$4)</f>
        <v>1</v>
      </c>
      <c r="K508" s="18" t="str">
        <f aca="false">IF(H508&lt;2,"",(G508-F508)/(H508-1))</f>
        <v/>
      </c>
      <c r="L508" s="19" t="str">
        <f aca="false">IF(OR(K508="",K508=0),"",I508/K508)</f>
        <v/>
      </c>
      <c r="M508" s="20" t="n">
        <f aca="false">SUMIFS(Pedidos!$D$2:$D$7000,Pedidos!$B$2:$B$7000,A508,Pedidos!$C$2:$C$7000,"&gt;="&amp;(Parámetros!$B$4-365),Pedidos!$C$2:$C$7000,"&lt;"&amp;Parámetros!$B$4)</f>
        <v>40.83</v>
      </c>
      <c r="N508" s="7" t="str">
        <f aca="false">IF(H508=0,"Sin compras",IF(H508=1,"Una sola compra",IF(I508&gt;Parámetros!$B$5,"Perdido","Activo")))</f>
        <v>Una sola compra</v>
      </c>
      <c r="O508" s="21" t="str">
        <f aca="false">IF(N508&lt;&gt;"Activo","",1/(1+EXP(-(Parámetros!$B$10+Parámetros!$B$11*I508+Parámetros!$B$12*J508))))</f>
        <v/>
      </c>
      <c r="P508" s="7" t="str">
        <f aca="false">IF(O508="","",IF(O508&gt;=Parámetros!$B$7,"Alto",IF(O508&gt;=Parámetros!$B$8,"Medio","Bajo")))</f>
        <v/>
      </c>
      <c r="Q508" s="7" t="str">
        <f aca="false">IF(AND(N508="Activo",L508&lt;&gt;""),IF(L508&gt;Parámetros!$B$6,"Se está retrasando",""),"")</f>
        <v/>
      </c>
    </row>
    <row r="509" customFormat="false" ht="15" hidden="false" customHeight="false" outlineLevel="0" collapsed="false">
      <c r="A509" s="13" t="s">
        <v>3997</v>
      </c>
      <c r="B509" s="13" t="s">
        <v>9007</v>
      </c>
      <c r="C509" s="13" t="s">
        <v>8982</v>
      </c>
      <c r="D509" s="13" t="s">
        <v>8994</v>
      </c>
      <c r="E509" s="13" t="s">
        <v>8988</v>
      </c>
      <c r="F509" s="16" t="n">
        <f aca="false">_xlfn.MINIFS(Pedidos!$C$2:$C$7000,Pedidos!$B$2:$B$7000,A509,Pedidos!$C$2:$C$7000,"&lt;"&amp;Parámetros!$B$4)</f>
        <v>45904</v>
      </c>
      <c r="G509" s="16" t="n">
        <f aca="false">_xlfn.MAXIFS(Pedidos!$C$2:$C$7000,Pedidos!$B$2:$B$7000,A509,Pedidos!$C$2:$C$7000,"&lt;"&amp;Parámetros!$B$4)</f>
        <v>45904</v>
      </c>
      <c r="H509" s="17" t="n">
        <f aca="false">COUNTIFS(Pedidos!$B$2:$B$7000,A509,Pedidos!$C$2:$C$7000,"&lt;"&amp;Parámetros!$B$4)</f>
        <v>1</v>
      </c>
      <c r="I509" s="7" t="n">
        <f aca="false">IF(H509=0,"",Parámetros!$B$4-G509)</f>
        <v>392</v>
      </c>
      <c r="J509" s="17" t="n">
        <f aca="false">COUNTIFS(Pedidos!$B$2:$B$7000,A509,Pedidos!$C$2:$C$7000,"&gt;="&amp;(Parámetros!$B$4-180),Pedidos!$C$2:$C$7000,"&lt;"&amp;Parámetros!$B$4)</f>
        <v>0</v>
      </c>
      <c r="K509" s="18" t="str">
        <f aca="false">IF(H509&lt;2,"",(G509-F509)/(H509-1))</f>
        <v/>
      </c>
      <c r="L509" s="19" t="str">
        <f aca="false">IF(OR(K509="",K509=0),"",I509/K509)</f>
        <v/>
      </c>
      <c r="M509" s="20" t="n">
        <f aca="false">SUMIFS(Pedidos!$D$2:$D$7000,Pedidos!$B$2:$B$7000,A509,Pedidos!$C$2:$C$7000,"&gt;="&amp;(Parámetros!$B$4-365),Pedidos!$C$2:$C$7000,"&lt;"&amp;Parámetros!$B$4)</f>
        <v>0</v>
      </c>
      <c r="N509" s="7" t="str">
        <f aca="false">IF(H509=0,"Sin compras",IF(H509=1,"Una sola compra",IF(I509&gt;Parámetros!$B$5,"Perdido","Activo")))</f>
        <v>Una sola compra</v>
      </c>
      <c r="O509" s="21" t="str">
        <f aca="false">IF(N509&lt;&gt;"Activo","",1/(1+EXP(-(Parámetros!$B$10+Parámetros!$B$11*I509+Parámetros!$B$12*J509))))</f>
        <v/>
      </c>
      <c r="P509" s="7" t="str">
        <f aca="false">IF(O509="","",IF(O509&gt;=Parámetros!$B$7,"Alto",IF(O509&gt;=Parámetros!$B$8,"Medio","Bajo")))</f>
        <v/>
      </c>
      <c r="Q509" s="7" t="str">
        <f aca="false">IF(AND(N509="Activo",L509&lt;&gt;""),IF(L509&gt;Parámetros!$B$6,"Se está retrasando",""),"")</f>
        <v/>
      </c>
    </row>
    <row r="510" customFormat="false" ht="15" hidden="false" customHeight="false" outlineLevel="0" collapsed="false">
      <c r="A510" s="13" t="s">
        <v>7333</v>
      </c>
      <c r="B510" s="13" t="s">
        <v>8995</v>
      </c>
      <c r="C510" s="13" t="s">
        <v>8993</v>
      </c>
      <c r="D510" s="13" t="s">
        <v>8991</v>
      </c>
      <c r="E510" s="13" t="s">
        <v>8988</v>
      </c>
      <c r="F510" s="16" t="n">
        <f aca="false">_xlfn.MINIFS(Pedidos!$C$2:$C$7000,Pedidos!$B$2:$B$7000,A510,Pedidos!$C$2:$C$7000,"&lt;"&amp;Parámetros!$B$4)</f>
        <v>46163</v>
      </c>
      <c r="G510" s="16" t="n">
        <f aca="false">_xlfn.MAXIFS(Pedidos!$C$2:$C$7000,Pedidos!$B$2:$B$7000,A510,Pedidos!$C$2:$C$7000,"&lt;"&amp;Parámetros!$B$4)</f>
        <v>46163</v>
      </c>
      <c r="H510" s="17" t="n">
        <f aca="false">COUNTIFS(Pedidos!$B$2:$B$7000,A510,Pedidos!$C$2:$C$7000,"&lt;"&amp;Parámetros!$B$4)</f>
        <v>1</v>
      </c>
      <c r="I510" s="7" t="n">
        <f aca="false">IF(H510=0,"",Parámetros!$B$4-G510)</f>
        <v>133</v>
      </c>
      <c r="J510" s="17" t="n">
        <f aca="false">COUNTIFS(Pedidos!$B$2:$B$7000,A510,Pedidos!$C$2:$C$7000,"&gt;="&amp;(Parámetros!$B$4-180),Pedidos!$C$2:$C$7000,"&lt;"&amp;Parámetros!$B$4)</f>
        <v>1</v>
      </c>
      <c r="K510" s="18" t="str">
        <f aca="false">IF(H510&lt;2,"",(G510-F510)/(H510-1))</f>
        <v/>
      </c>
      <c r="L510" s="19" t="str">
        <f aca="false">IF(OR(K510="",K510=0),"",I510/K510)</f>
        <v/>
      </c>
      <c r="M510" s="20" t="n">
        <f aca="false">SUMIFS(Pedidos!$D$2:$D$7000,Pedidos!$B$2:$B$7000,A510,Pedidos!$C$2:$C$7000,"&gt;="&amp;(Parámetros!$B$4-365),Pedidos!$C$2:$C$7000,"&lt;"&amp;Parámetros!$B$4)</f>
        <v>16.86</v>
      </c>
      <c r="N510" s="7" t="str">
        <f aca="false">IF(H510=0,"Sin compras",IF(H510=1,"Una sola compra",IF(I510&gt;Parámetros!$B$5,"Perdido","Activo")))</f>
        <v>Una sola compra</v>
      </c>
      <c r="O510" s="21" t="str">
        <f aca="false">IF(N510&lt;&gt;"Activo","",1/(1+EXP(-(Parámetros!$B$10+Parámetros!$B$11*I510+Parámetros!$B$12*J510))))</f>
        <v/>
      </c>
      <c r="P510" s="7" t="str">
        <f aca="false">IF(O510="","",IF(O510&gt;=Parámetros!$B$7,"Alto",IF(O510&gt;=Parámetros!$B$8,"Medio","Bajo")))</f>
        <v/>
      </c>
      <c r="Q510" s="7" t="str">
        <f aca="false">IF(AND(N510="Activo",L510&lt;&gt;""),IF(L510&gt;Parámetros!$B$6,"Se está retrasando",""),"")</f>
        <v/>
      </c>
    </row>
    <row r="511" customFormat="false" ht="15" hidden="false" customHeight="false" outlineLevel="0" collapsed="false">
      <c r="A511" s="13" t="s">
        <v>570</v>
      </c>
      <c r="B511" s="13" t="s">
        <v>8998</v>
      </c>
      <c r="C511" s="13" t="s">
        <v>8982</v>
      </c>
      <c r="D511" s="13" t="s">
        <v>8994</v>
      </c>
      <c r="E511" s="13" t="s">
        <v>8988</v>
      </c>
      <c r="F511" s="16" t="n">
        <f aca="false">_xlfn.MINIFS(Pedidos!$C$2:$C$7000,Pedidos!$B$2:$B$7000,A511,Pedidos!$C$2:$C$7000,"&lt;"&amp;Parámetros!$B$4)</f>
        <v>45633</v>
      </c>
      <c r="G511" s="16" t="n">
        <f aca="false">_xlfn.MAXIFS(Pedidos!$C$2:$C$7000,Pedidos!$B$2:$B$7000,A511,Pedidos!$C$2:$C$7000,"&lt;"&amp;Parámetros!$B$4)</f>
        <v>45702</v>
      </c>
      <c r="H511" s="17" t="n">
        <f aca="false">COUNTIFS(Pedidos!$B$2:$B$7000,A511,Pedidos!$C$2:$C$7000,"&lt;"&amp;Parámetros!$B$4)</f>
        <v>2</v>
      </c>
      <c r="I511" s="7" t="n">
        <f aca="false">IF(H511=0,"",Parámetros!$B$4-G511)</f>
        <v>594</v>
      </c>
      <c r="J511" s="17" t="n">
        <f aca="false">COUNTIFS(Pedidos!$B$2:$B$7000,A511,Pedidos!$C$2:$C$7000,"&gt;="&amp;(Parámetros!$B$4-180),Pedidos!$C$2:$C$7000,"&lt;"&amp;Parámetros!$B$4)</f>
        <v>0</v>
      </c>
      <c r="K511" s="18" t="n">
        <f aca="false">IF(H511&lt;2,"",(G511-F511)/(H511-1))</f>
        <v>69</v>
      </c>
      <c r="L511" s="19" t="n">
        <f aca="false">IF(OR(K511="",K511=0),"",I511/K511)</f>
        <v>8.60869565217391</v>
      </c>
      <c r="M511" s="20" t="n">
        <f aca="false">SUMIFS(Pedidos!$D$2:$D$7000,Pedidos!$B$2:$B$7000,A511,Pedidos!$C$2:$C$7000,"&gt;="&amp;(Parámetros!$B$4-365),Pedidos!$C$2:$C$7000,"&lt;"&amp;Parámetros!$B$4)</f>
        <v>0</v>
      </c>
      <c r="N511" s="7" t="str">
        <f aca="false">IF(H511=0,"Sin compras",IF(H511=1,"Una sola compra",IF(I511&gt;Parámetros!$B$5,"Perdido","Activo")))</f>
        <v>Perdido</v>
      </c>
      <c r="O511" s="21" t="str">
        <f aca="false">IF(N511&lt;&gt;"Activo","",1/(1+EXP(-(Parámetros!$B$10+Parámetros!$B$11*I511+Parámetros!$B$12*J511))))</f>
        <v/>
      </c>
      <c r="P511" s="7" t="str">
        <f aca="false">IF(O511="","",IF(O511&gt;=Parámetros!$B$7,"Alto",IF(O511&gt;=Parámetros!$B$8,"Medio","Bajo")))</f>
        <v/>
      </c>
      <c r="Q511" s="7" t="str">
        <f aca="false">IF(AND(N511="Activo",L511&lt;&gt;""),IF(L511&gt;Parámetros!$B$6,"Se está retrasando",""),"")</f>
        <v/>
      </c>
    </row>
    <row r="512" customFormat="false" ht="15" hidden="false" customHeight="false" outlineLevel="0" collapsed="false">
      <c r="A512" s="13" t="s">
        <v>6485</v>
      </c>
      <c r="B512" s="13" t="s">
        <v>8995</v>
      </c>
      <c r="C512" s="13" t="s">
        <v>8982</v>
      </c>
      <c r="D512" s="13" t="s">
        <v>8991</v>
      </c>
      <c r="E512" s="13" t="s">
        <v>8984</v>
      </c>
      <c r="F512" s="16" t="n">
        <f aca="false">_xlfn.MINIFS(Pedidos!$C$2:$C$7000,Pedidos!$B$2:$B$7000,A512,Pedidos!$C$2:$C$7000,"&lt;"&amp;Parámetros!$B$4)</f>
        <v>46092</v>
      </c>
      <c r="G512" s="16" t="n">
        <f aca="false">_xlfn.MAXIFS(Pedidos!$C$2:$C$7000,Pedidos!$B$2:$B$7000,A512,Pedidos!$C$2:$C$7000,"&lt;"&amp;Parámetros!$B$4)</f>
        <v>46092</v>
      </c>
      <c r="H512" s="17" t="n">
        <f aca="false">COUNTIFS(Pedidos!$B$2:$B$7000,A512,Pedidos!$C$2:$C$7000,"&lt;"&amp;Parámetros!$B$4)</f>
        <v>1</v>
      </c>
      <c r="I512" s="7" t="n">
        <f aca="false">IF(H512=0,"",Parámetros!$B$4-G512)</f>
        <v>204</v>
      </c>
      <c r="J512" s="17" t="n">
        <f aca="false">COUNTIFS(Pedidos!$B$2:$B$7000,A512,Pedidos!$C$2:$C$7000,"&gt;="&amp;(Parámetros!$B$4-180),Pedidos!$C$2:$C$7000,"&lt;"&amp;Parámetros!$B$4)</f>
        <v>0</v>
      </c>
      <c r="K512" s="18" t="str">
        <f aca="false">IF(H512&lt;2,"",(G512-F512)/(H512-1))</f>
        <v/>
      </c>
      <c r="L512" s="19" t="str">
        <f aca="false">IF(OR(K512="",K512=0),"",I512/K512)</f>
        <v/>
      </c>
      <c r="M512" s="20" t="n">
        <f aca="false">SUMIFS(Pedidos!$D$2:$D$7000,Pedidos!$B$2:$B$7000,A512,Pedidos!$C$2:$C$7000,"&gt;="&amp;(Parámetros!$B$4-365),Pedidos!$C$2:$C$7000,"&lt;"&amp;Parámetros!$B$4)</f>
        <v>47.16</v>
      </c>
      <c r="N512" s="7" t="str">
        <f aca="false">IF(H512=0,"Sin compras",IF(H512=1,"Una sola compra",IF(I512&gt;Parámetros!$B$5,"Perdido","Activo")))</f>
        <v>Una sola compra</v>
      </c>
      <c r="O512" s="21" t="str">
        <f aca="false">IF(N512&lt;&gt;"Activo","",1/(1+EXP(-(Parámetros!$B$10+Parámetros!$B$11*I512+Parámetros!$B$12*J512))))</f>
        <v/>
      </c>
      <c r="P512" s="7" t="str">
        <f aca="false">IF(O512="","",IF(O512&gt;=Parámetros!$B$7,"Alto",IF(O512&gt;=Parámetros!$B$8,"Medio","Bajo")))</f>
        <v/>
      </c>
      <c r="Q512" s="7" t="str">
        <f aca="false">IF(AND(N512="Activo",L512&lt;&gt;""),IF(L512&gt;Parámetros!$B$6,"Se está retrasando",""),"")</f>
        <v/>
      </c>
    </row>
    <row r="513" customFormat="false" ht="15" hidden="false" customHeight="false" outlineLevel="0" collapsed="false">
      <c r="A513" s="13" t="s">
        <v>5748</v>
      </c>
      <c r="B513" s="13" t="s">
        <v>9007</v>
      </c>
      <c r="C513" s="13" t="s">
        <v>8990</v>
      </c>
      <c r="D513" s="13" t="s">
        <v>8983</v>
      </c>
      <c r="E513" s="13" t="s">
        <v>8988</v>
      </c>
      <c r="F513" s="16" t="n">
        <f aca="false">_xlfn.MINIFS(Pedidos!$C$2:$C$7000,Pedidos!$B$2:$B$7000,A513,Pedidos!$C$2:$C$7000,"&lt;"&amp;Parámetros!$B$4)</f>
        <v>46036</v>
      </c>
      <c r="G513" s="16" t="n">
        <f aca="false">_xlfn.MAXIFS(Pedidos!$C$2:$C$7000,Pedidos!$B$2:$B$7000,A513,Pedidos!$C$2:$C$7000,"&lt;"&amp;Parámetros!$B$4)</f>
        <v>46036</v>
      </c>
      <c r="H513" s="17" t="n">
        <f aca="false">COUNTIFS(Pedidos!$B$2:$B$7000,A513,Pedidos!$C$2:$C$7000,"&lt;"&amp;Parámetros!$B$4)</f>
        <v>1</v>
      </c>
      <c r="I513" s="7" t="n">
        <f aca="false">IF(H513=0,"",Parámetros!$B$4-G513)</f>
        <v>260</v>
      </c>
      <c r="J513" s="17" t="n">
        <f aca="false">COUNTIFS(Pedidos!$B$2:$B$7000,A513,Pedidos!$C$2:$C$7000,"&gt;="&amp;(Parámetros!$B$4-180),Pedidos!$C$2:$C$7000,"&lt;"&amp;Parámetros!$B$4)</f>
        <v>0</v>
      </c>
      <c r="K513" s="18" t="str">
        <f aca="false">IF(H513&lt;2,"",(G513-F513)/(H513-1))</f>
        <v/>
      </c>
      <c r="L513" s="19" t="str">
        <f aca="false">IF(OR(K513="",K513=0),"",I513/K513)</f>
        <v/>
      </c>
      <c r="M513" s="20" t="n">
        <f aca="false">SUMIFS(Pedidos!$D$2:$D$7000,Pedidos!$B$2:$B$7000,A513,Pedidos!$C$2:$C$7000,"&gt;="&amp;(Parámetros!$B$4-365),Pedidos!$C$2:$C$7000,"&lt;"&amp;Parámetros!$B$4)</f>
        <v>36.85</v>
      </c>
      <c r="N513" s="7" t="str">
        <f aca="false">IF(H513=0,"Sin compras",IF(H513=1,"Una sola compra",IF(I513&gt;Parámetros!$B$5,"Perdido","Activo")))</f>
        <v>Una sola compra</v>
      </c>
      <c r="O513" s="21" t="str">
        <f aca="false">IF(N513&lt;&gt;"Activo","",1/(1+EXP(-(Parámetros!$B$10+Parámetros!$B$11*I513+Parámetros!$B$12*J513))))</f>
        <v/>
      </c>
      <c r="P513" s="7" t="str">
        <f aca="false">IF(O513="","",IF(O513&gt;=Parámetros!$B$7,"Alto",IF(O513&gt;=Parámetros!$B$8,"Medio","Bajo")))</f>
        <v/>
      </c>
      <c r="Q513" s="7" t="str">
        <f aca="false">IF(AND(N513="Activo",L513&lt;&gt;""),IF(L513&gt;Parámetros!$B$6,"Se está retrasando",""),"")</f>
        <v/>
      </c>
    </row>
    <row r="514" customFormat="false" ht="15" hidden="false" customHeight="false" outlineLevel="0" collapsed="false">
      <c r="A514" s="13" t="s">
        <v>4398</v>
      </c>
      <c r="B514" s="13" t="s">
        <v>8989</v>
      </c>
      <c r="C514" s="13" t="s">
        <v>8993</v>
      </c>
      <c r="D514" s="13" t="s">
        <v>8999</v>
      </c>
      <c r="E514" s="13" t="s">
        <v>8988</v>
      </c>
      <c r="F514" s="16" t="n">
        <f aca="false">_xlfn.MINIFS(Pedidos!$C$2:$C$7000,Pedidos!$B$2:$B$7000,A514,Pedidos!$C$2:$C$7000,"&lt;"&amp;Parámetros!$B$4)</f>
        <v>45935</v>
      </c>
      <c r="G514" s="16" t="n">
        <f aca="false">_xlfn.MAXIFS(Pedidos!$C$2:$C$7000,Pedidos!$B$2:$B$7000,A514,Pedidos!$C$2:$C$7000,"&lt;"&amp;Parámetros!$B$4)</f>
        <v>46272</v>
      </c>
      <c r="H514" s="17" t="n">
        <f aca="false">COUNTIFS(Pedidos!$B$2:$B$7000,A514,Pedidos!$C$2:$C$7000,"&lt;"&amp;Parámetros!$B$4)</f>
        <v>10</v>
      </c>
      <c r="I514" s="7" t="n">
        <f aca="false">IF(H514=0,"",Parámetros!$B$4-G514)</f>
        <v>24</v>
      </c>
      <c r="J514" s="17" t="n">
        <f aca="false">COUNTIFS(Pedidos!$B$2:$B$7000,A514,Pedidos!$C$2:$C$7000,"&gt;="&amp;(Parámetros!$B$4-180),Pedidos!$C$2:$C$7000,"&lt;"&amp;Parámetros!$B$4)</f>
        <v>5</v>
      </c>
      <c r="K514" s="18" t="n">
        <f aca="false">IF(H514&lt;2,"",(G514-F514)/(H514-1))</f>
        <v>37.4444444444444</v>
      </c>
      <c r="L514" s="19" t="n">
        <f aca="false">IF(OR(K514="",K514=0),"",I514/K514)</f>
        <v>0.640949554896143</v>
      </c>
      <c r="M514" s="20" t="n">
        <f aca="false">SUMIFS(Pedidos!$D$2:$D$7000,Pedidos!$B$2:$B$7000,A514,Pedidos!$C$2:$C$7000,"&gt;="&amp;(Parámetros!$B$4-365),Pedidos!$C$2:$C$7000,"&lt;"&amp;Parámetros!$B$4)</f>
        <v>457</v>
      </c>
      <c r="N514" s="7" t="str">
        <f aca="false">IF(H514=0,"Sin compras",IF(H514=1,"Una sola compra",IF(I514&gt;Parámetros!$B$5,"Perdido","Activo")))</f>
        <v>Activo</v>
      </c>
      <c r="O514" s="21" t="n">
        <f aca="false">IF(N514&lt;&gt;"Activo","",1/(1+EXP(-(Parámetros!$B$10+Parámetros!$B$11*I514+Parámetros!$B$12*J514))))</f>
        <v>0.0317099858954729</v>
      </c>
      <c r="P514" s="7" t="str">
        <f aca="false">IF(O514="","",IF(O514&gt;=Parámetros!$B$7,"Alto",IF(O514&gt;=Parámetros!$B$8,"Medio","Bajo")))</f>
        <v>Bajo</v>
      </c>
      <c r="Q514" s="7" t="str">
        <f aca="false">IF(AND(N514="Activo",L514&lt;&gt;""),IF(L514&gt;Parámetros!$B$6,"Se está retrasando",""),"")</f>
        <v/>
      </c>
    </row>
    <row r="515" customFormat="false" ht="15" hidden="false" customHeight="false" outlineLevel="0" collapsed="false">
      <c r="A515" s="13" t="s">
        <v>3422</v>
      </c>
      <c r="B515" s="13" t="s">
        <v>9000</v>
      </c>
      <c r="C515" s="13" t="s">
        <v>8990</v>
      </c>
      <c r="D515" s="13" t="s">
        <v>8994</v>
      </c>
      <c r="E515" s="13" t="s">
        <v>8988</v>
      </c>
      <c r="F515" s="16" t="n">
        <f aca="false">_xlfn.MINIFS(Pedidos!$C$2:$C$7000,Pedidos!$B$2:$B$7000,A515,Pedidos!$C$2:$C$7000,"&lt;"&amp;Parámetros!$B$4)</f>
        <v>45863</v>
      </c>
      <c r="G515" s="16" t="n">
        <f aca="false">_xlfn.MAXIFS(Pedidos!$C$2:$C$7000,Pedidos!$B$2:$B$7000,A515,Pedidos!$C$2:$C$7000,"&lt;"&amp;Parámetros!$B$4)</f>
        <v>45863</v>
      </c>
      <c r="H515" s="17" t="n">
        <f aca="false">COUNTIFS(Pedidos!$B$2:$B$7000,A515,Pedidos!$C$2:$C$7000,"&lt;"&amp;Parámetros!$B$4)</f>
        <v>1</v>
      </c>
      <c r="I515" s="7" t="n">
        <f aca="false">IF(H515=0,"",Parámetros!$B$4-G515)</f>
        <v>433</v>
      </c>
      <c r="J515" s="17" t="n">
        <f aca="false">COUNTIFS(Pedidos!$B$2:$B$7000,A515,Pedidos!$C$2:$C$7000,"&gt;="&amp;(Parámetros!$B$4-180),Pedidos!$C$2:$C$7000,"&lt;"&amp;Parámetros!$B$4)</f>
        <v>0</v>
      </c>
      <c r="K515" s="18" t="str">
        <f aca="false">IF(H515&lt;2,"",(G515-F515)/(H515-1))</f>
        <v/>
      </c>
      <c r="L515" s="19" t="str">
        <f aca="false">IF(OR(K515="",K515=0),"",I515/K515)</f>
        <v/>
      </c>
      <c r="M515" s="20" t="n">
        <f aca="false">SUMIFS(Pedidos!$D$2:$D$7000,Pedidos!$B$2:$B$7000,A515,Pedidos!$C$2:$C$7000,"&gt;="&amp;(Parámetros!$B$4-365),Pedidos!$C$2:$C$7000,"&lt;"&amp;Parámetros!$B$4)</f>
        <v>0</v>
      </c>
      <c r="N515" s="7" t="str">
        <f aca="false">IF(H515=0,"Sin compras",IF(H515=1,"Una sola compra",IF(I515&gt;Parámetros!$B$5,"Perdido","Activo")))</f>
        <v>Una sola compra</v>
      </c>
      <c r="O515" s="21" t="str">
        <f aca="false">IF(N515&lt;&gt;"Activo","",1/(1+EXP(-(Parámetros!$B$10+Parámetros!$B$11*I515+Parámetros!$B$12*J515))))</f>
        <v/>
      </c>
      <c r="P515" s="7" t="str">
        <f aca="false">IF(O515="","",IF(O515&gt;=Parámetros!$B$7,"Alto",IF(O515&gt;=Parámetros!$B$8,"Medio","Bajo")))</f>
        <v/>
      </c>
      <c r="Q515" s="7" t="str">
        <f aca="false">IF(AND(N515="Activo",L515&lt;&gt;""),IF(L515&gt;Parámetros!$B$6,"Se está retrasando",""),"")</f>
        <v/>
      </c>
    </row>
    <row r="516" customFormat="false" ht="15" hidden="false" customHeight="false" outlineLevel="0" collapsed="false">
      <c r="A516" s="13" t="s">
        <v>212</v>
      </c>
      <c r="B516" s="13" t="s">
        <v>9001</v>
      </c>
      <c r="C516" s="13" t="s">
        <v>8990</v>
      </c>
      <c r="D516" s="13" t="s">
        <v>8994</v>
      </c>
      <c r="E516" s="13" t="s">
        <v>8988</v>
      </c>
      <c r="F516" s="16" t="n">
        <f aca="false">_xlfn.MINIFS(Pedidos!$C$2:$C$7000,Pedidos!$B$2:$B$7000,A516,Pedidos!$C$2:$C$7000,"&lt;"&amp;Parámetros!$B$4)</f>
        <v>45588</v>
      </c>
      <c r="G516" s="16" t="n">
        <f aca="false">_xlfn.MAXIFS(Pedidos!$C$2:$C$7000,Pedidos!$B$2:$B$7000,A516,Pedidos!$C$2:$C$7000,"&lt;"&amp;Parámetros!$B$4)</f>
        <v>45588</v>
      </c>
      <c r="H516" s="17" t="n">
        <f aca="false">COUNTIFS(Pedidos!$B$2:$B$7000,A516,Pedidos!$C$2:$C$7000,"&lt;"&amp;Parámetros!$B$4)</f>
        <v>1</v>
      </c>
      <c r="I516" s="7" t="n">
        <f aca="false">IF(H516=0,"",Parámetros!$B$4-G516)</f>
        <v>708</v>
      </c>
      <c r="J516" s="17" t="n">
        <f aca="false">COUNTIFS(Pedidos!$B$2:$B$7000,A516,Pedidos!$C$2:$C$7000,"&gt;="&amp;(Parámetros!$B$4-180),Pedidos!$C$2:$C$7000,"&lt;"&amp;Parámetros!$B$4)</f>
        <v>0</v>
      </c>
      <c r="K516" s="18" t="str">
        <f aca="false">IF(H516&lt;2,"",(G516-F516)/(H516-1))</f>
        <v/>
      </c>
      <c r="L516" s="19" t="str">
        <f aca="false">IF(OR(K516="",K516=0),"",I516/K516)</f>
        <v/>
      </c>
      <c r="M516" s="20" t="n">
        <f aca="false">SUMIFS(Pedidos!$D$2:$D$7000,Pedidos!$B$2:$B$7000,A516,Pedidos!$C$2:$C$7000,"&gt;="&amp;(Parámetros!$B$4-365),Pedidos!$C$2:$C$7000,"&lt;"&amp;Parámetros!$B$4)</f>
        <v>0</v>
      </c>
      <c r="N516" s="7" t="str">
        <f aca="false">IF(H516=0,"Sin compras",IF(H516=1,"Una sola compra",IF(I516&gt;Parámetros!$B$5,"Perdido","Activo")))</f>
        <v>Una sola compra</v>
      </c>
      <c r="O516" s="21" t="str">
        <f aca="false">IF(N516&lt;&gt;"Activo","",1/(1+EXP(-(Parámetros!$B$10+Parámetros!$B$11*I516+Parámetros!$B$12*J516))))</f>
        <v/>
      </c>
      <c r="P516" s="7" t="str">
        <f aca="false">IF(O516="","",IF(O516&gt;=Parámetros!$B$7,"Alto",IF(O516&gt;=Parámetros!$B$8,"Medio","Bajo")))</f>
        <v/>
      </c>
      <c r="Q516" s="7" t="str">
        <f aca="false">IF(AND(N516="Activo",L516&lt;&gt;""),IF(L516&gt;Parámetros!$B$6,"Se está retrasando",""),"")</f>
        <v/>
      </c>
    </row>
    <row r="517" customFormat="false" ht="15" hidden="false" customHeight="false" outlineLevel="0" collapsed="false">
      <c r="A517" s="13" t="s">
        <v>3585</v>
      </c>
      <c r="B517" s="13" t="s">
        <v>8996</v>
      </c>
      <c r="C517" s="13" t="s">
        <v>8990</v>
      </c>
      <c r="D517" s="13" t="s">
        <v>8999</v>
      </c>
      <c r="E517" s="13" t="s">
        <v>8984</v>
      </c>
      <c r="F517" s="16" t="n">
        <f aca="false">_xlfn.MINIFS(Pedidos!$C$2:$C$7000,Pedidos!$B$2:$B$7000,A517,Pedidos!$C$2:$C$7000,"&lt;"&amp;Parámetros!$B$4)</f>
        <v>45873</v>
      </c>
      <c r="G517" s="16" t="n">
        <f aca="false">_xlfn.MAXIFS(Pedidos!$C$2:$C$7000,Pedidos!$B$2:$B$7000,A517,Pedidos!$C$2:$C$7000,"&lt;"&amp;Parámetros!$B$4)</f>
        <v>46272</v>
      </c>
      <c r="H517" s="17" t="n">
        <f aca="false">COUNTIFS(Pedidos!$B$2:$B$7000,A517,Pedidos!$C$2:$C$7000,"&lt;"&amp;Parámetros!$B$4)</f>
        <v>15</v>
      </c>
      <c r="I517" s="7" t="n">
        <f aca="false">IF(H517=0,"",Parámetros!$B$4-G517)</f>
        <v>24</v>
      </c>
      <c r="J517" s="17" t="n">
        <f aca="false">COUNTIFS(Pedidos!$B$2:$B$7000,A517,Pedidos!$C$2:$C$7000,"&gt;="&amp;(Parámetros!$B$4-180),Pedidos!$C$2:$C$7000,"&lt;"&amp;Parámetros!$B$4)</f>
        <v>6</v>
      </c>
      <c r="K517" s="18" t="n">
        <f aca="false">IF(H517&lt;2,"",(G517-F517)/(H517-1))</f>
        <v>28.5</v>
      </c>
      <c r="L517" s="19" t="n">
        <f aca="false">IF(OR(K517="",K517=0),"",I517/K517)</f>
        <v>0.842105263157895</v>
      </c>
      <c r="M517" s="20" t="n">
        <f aca="false">SUMIFS(Pedidos!$D$2:$D$7000,Pedidos!$B$2:$B$7000,A517,Pedidos!$C$2:$C$7000,"&gt;="&amp;(Parámetros!$B$4-365),Pedidos!$C$2:$C$7000,"&lt;"&amp;Parámetros!$B$4)</f>
        <v>494.75</v>
      </c>
      <c r="N517" s="7" t="str">
        <f aca="false">IF(H517=0,"Sin compras",IF(H517=1,"Una sola compra",IF(I517&gt;Parámetros!$B$5,"Perdido","Activo")))</f>
        <v>Activo</v>
      </c>
      <c r="O517" s="21" t="n">
        <f aca="false">IF(N517&lt;&gt;"Activo","",1/(1+EXP(-(Parámetros!$B$10+Parámetros!$B$11*I517+Parámetros!$B$12*J517))))</f>
        <v>0.013313155858001</v>
      </c>
      <c r="P517" s="7" t="str">
        <f aca="false">IF(O517="","",IF(O517&gt;=Parámetros!$B$7,"Alto",IF(O517&gt;=Parámetros!$B$8,"Medio","Bajo")))</f>
        <v>Bajo</v>
      </c>
      <c r="Q517" s="7" t="str">
        <f aca="false">IF(AND(N517="Activo",L517&lt;&gt;""),IF(L517&gt;Parámetros!$B$6,"Se está retrasando",""),"")</f>
        <v/>
      </c>
    </row>
    <row r="518" customFormat="false" ht="15" hidden="false" customHeight="false" outlineLevel="0" collapsed="false">
      <c r="A518" s="13" t="s">
        <v>6876</v>
      </c>
      <c r="B518" s="13" t="s">
        <v>8981</v>
      </c>
      <c r="C518" s="13" t="s">
        <v>8993</v>
      </c>
      <c r="D518" s="13" t="s">
        <v>8991</v>
      </c>
      <c r="E518" s="13" t="s">
        <v>8988</v>
      </c>
      <c r="F518" s="16" t="n">
        <f aca="false">_xlfn.MINIFS(Pedidos!$C$2:$C$7000,Pedidos!$B$2:$B$7000,A518,Pedidos!$C$2:$C$7000,"&lt;"&amp;Parámetros!$B$4)</f>
        <v>46123</v>
      </c>
      <c r="G518" s="16" t="n">
        <f aca="false">_xlfn.MAXIFS(Pedidos!$C$2:$C$7000,Pedidos!$B$2:$B$7000,A518,Pedidos!$C$2:$C$7000,"&lt;"&amp;Parámetros!$B$4)</f>
        <v>46123</v>
      </c>
      <c r="H518" s="17" t="n">
        <f aca="false">COUNTIFS(Pedidos!$B$2:$B$7000,A518,Pedidos!$C$2:$C$7000,"&lt;"&amp;Parámetros!$B$4)</f>
        <v>1</v>
      </c>
      <c r="I518" s="7" t="n">
        <f aca="false">IF(H518=0,"",Parámetros!$B$4-G518)</f>
        <v>173</v>
      </c>
      <c r="J518" s="17" t="n">
        <f aca="false">COUNTIFS(Pedidos!$B$2:$B$7000,A518,Pedidos!$C$2:$C$7000,"&gt;="&amp;(Parámetros!$B$4-180),Pedidos!$C$2:$C$7000,"&lt;"&amp;Parámetros!$B$4)</f>
        <v>1</v>
      </c>
      <c r="K518" s="18" t="str">
        <f aca="false">IF(H518&lt;2,"",(G518-F518)/(H518-1))</f>
        <v/>
      </c>
      <c r="L518" s="19" t="str">
        <f aca="false">IF(OR(K518="",K518=0),"",I518/K518)</f>
        <v/>
      </c>
      <c r="M518" s="20" t="n">
        <f aca="false">SUMIFS(Pedidos!$D$2:$D$7000,Pedidos!$B$2:$B$7000,A518,Pedidos!$C$2:$C$7000,"&gt;="&amp;(Parámetros!$B$4-365),Pedidos!$C$2:$C$7000,"&lt;"&amp;Parámetros!$B$4)</f>
        <v>15.08</v>
      </c>
      <c r="N518" s="7" t="str">
        <f aca="false">IF(H518=0,"Sin compras",IF(H518=1,"Una sola compra",IF(I518&gt;Parámetros!$B$5,"Perdido","Activo")))</f>
        <v>Una sola compra</v>
      </c>
      <c r="O518" s="21" t="str">
        <f aca="false">IF(N518&lt;&gt;"Activo","",1/(1+EXP(-(Parámetros!$B$10+Parámetros!$B$11*I518+Parámetros!$B$12*J518))))</f>
        <v/>
      </c>
      <c r="P518" s="7" t="str">
        <f aca="false">IF(O518="","",IF(O518&gt;=Parámetros!$B$7,"Alto",IF(O518&gt;=Parámetros!$B$8,"Medio","Bajo")))</f>
        <v/>
      </c>
      <c r="Q518" s="7" t="str">
        <f aca="false">IF(AND(N518="Activo",L518&lt;&gt;""),IF(L518&gt;Parámetros!$B$6,"Se está retrasando",""),"")</f>
        <v/>
      </c>
    </row>
    <row r="519" customFormat="false" ht="15" hidden="false" customHeight="false" outlineLevel="0" collapsed="false">
      <c r="A519" s="13" t="s">
        <v>8692</v>
      </c>
      <c r="B519" s="13" t="s">
        <v>8995</v>
      </c>
      <c r="C519" s="13" t="s">
        <v>8982</v>
      </c>
      <c r="D519" s="13" t="s">
        <v>9002</v>
      </c>
      <c r="E519" s="13" t="s">
        <v>8988</v>
      </c>
      <c r="F519" s="16" t="n">
        <f aca="false">_xlfn.MINIFS(Pedidos!$C$2:$C$7000,Pedidos!$B$2:$B$7000,A519,Pedidos!$C$2:$C$7000,"&lt;"&amp;Parámetros!$B$4)</f>
        <v>46273</v>
      </c>
      <c r="G519" s="16" t="n">
        <f aca="false">_xlfn.MAXIFS(Pedidos!$C$2:$C$7000,Pedidos!$B$2:$B$7000,A519,Pedidos!$C$2:$C$7000,"&lt;"&amp;Parámetros!$B$4)</f>
        <v>46273</v>
      </c>
      <c r="H519" s="17" t="n">
        <f aca="false">COUNTIFS(Pedidos!$B$2:$B$7000,A519,Pedidos!$C$2:$C$7000,"&lt;"&amp;Parámetros!$B$4)</f>
        <v>1</v>
      </c>
      <c r="I519" s="7" t="n">
        <f aca="false">IF(H519=0,"",Parámetros!$B$4-G519)</f>
        <v>23</v>
      </c>
      <c r="J519" s="17" t="n">
        <f aca="false">COUNTIFS(Pedidos!$B$2:$B$7000,A519,Pedidos!$C$2:$C$7000,"&gt;="&amp;(Parámetros!$B$4-180),Pedidos!$C$2:$C$7000,"&lt;"&amp;Parámetros!$B$4)</f>
        <v>1</v>
      </c>
      <c r="K519" s="18" t="str">
        <f aca="false">IF(H519&lt;2,"",(G519-F519)/(H519-1))</f>
        <v/>
      </c>
      <c r="L519" s="19" t="str">
        <f aca="false">IF(OR(K519="",K519=0),"",I519/K519)</f>
        <v/>
      </c>
      <c r="M519" s="20" t="n">
        <f aca="false">SUMIFS(Pedidos!$D$2:$D$7000,Pedidos!$B$2:$B$7000,A519,Pedidos!$C$2:$C$7000,"&gt;="&amp;(Parámetros!$B$4-365),Pedidos!$C$2:$C$7000,"&lt;"&amp;Parámetros!$B$4)</f>
        <v>31.32</v>
      </c>
      <c r="N519" s="7" t="str">
        <f aca="false">IF(H519=0,"Sin compras",IF(H519=1,"Una sola compra",IF(I519&gt;Parámetros!$B$5,"Perdido","Activo")))</f>
        <v>Una sola compra</v>
      </c>
      <c r="O519" s="21" t="str">
        <f aca="false">IF(N519&lt;&gt;"Activo","",1/(1+EXP(-(Parámetros!$B$10+Parámetros!$B$11*I519+Parámetros!$B$12*J519))))</f>
        <v/>
      </c>
      <c r="P519" s="7" t="str">
        <f aca="false">IF(O519="","",IF(O519&gt;=Parámetros!$B$7,"Alto",IF(O519&gt;=Parámetros!$B$8,"Medio","Bajo")))</f>
        <v/>
      </c>
      <c r="Q519" s="7" t="str">
        <f aca="false">IF(AND(N519="Activo",L519&lt;&gt;""),IF(L519&gt;Parámetros!$B$6,"Se está retrasando",""),"")</f>
        <v/>
      </c>
    </row>
    <row r="520" customFormat="false" ht="15" hidden="false" customHeight="false" outlineLevel="0" collapsed="false">
      <c r="A520" s="13" t="s">
        <v>7318</v>
      </c>
      <c r="B520" s="13" t="s">
        <v>9011</v>
      </c>
      <c r="C520" s="13" t="s">
        <v>8993</v>
      </c>
      <c r="D520" s="13" t="s">
        <v>8991</v>
      </c>
      <c r="E520" s="13" t="s">
        <v>8988</v>
      </c>
      <c r="F520" s="16" t="n">
        <f aca="false">_xlfn.MINIFS(Pedidos!$C$2:$C$7000,Pedidos!$B$2:$B$7000,A520,Pedidos!$C$2:$C$7000,"&lt;"&amp;Parámetros!$B$4)</f>
        <v>46162</v>
      </c>
      <c r="G520" s="16" t="n">
        <f aca="false">_xlfn.MAXIFS(Pedidos!$C$2:$C$7000,Pedidos!$B$2:$B$7000,A520,Pedidos!$C$2:$C$7000,"&lt;"&amp;Parámetros!$B$4)</f>
        <v>46162</v>
      </c>
      <c r="H520" s="17" t="n">
        <f aca="false">COUNTIFS(Pedidos!$B$2:$B$7000,A520,Pedidos!$C$2:$C$7000,"&lt;"&amp;Parámetros!$B$4)</f>
        <v>1</v>
      </c>
      <c r="I520" s="7" t="n">
        <f aca="false">IF(H520=0,"",Parámetros!$B$4-G520)</f>
        <v>134</v>
      </c>
      <c r="J520" s="17" t="n">
        <f aca="false">COUNTIFS(Pedidos!$B$2:$B$7000,A520,Pedidos!$C$2:$C$7000,"&gt;="&amp;(Parámetros!$B$4-180),Pedidos!$C$2:$C$7000,"&lt;"&amp;Parámetros!$B$4)</f>
        <v>1</v>
      </c>
      <c r="K520" s="18" t="str">
        <f aca="false">IF(H520&lt;2,"",(G520-F520)/(H520-1))</f>
        <v/>
      </c>
      <c r="L520" s="19" t="str">
        <f aca="false">IF(OR(K520="",K520=0),"",I520/K520)</f>
        <v/>
      </c>
      <c r="M520" s="20" t="n">
        <f aca="false">SUMIFS(Pedidos!$D$2:$D$7000,Pedidos!$B$2:$B$7000,A520,Pedidos!$C$2:$C$7000,"&gt;="&amp;(Parámetros!$B$4-365),Pedidos!$C$2:$C$7000,"&lt;"&amp;Parámetros!$B$4)</f>
        <v>19.84</v>
      </c>
      <c r="N520" s="7" t="str">
        <f aca="false">IF(H520=0,"Sin compras",IF(H520=1,"Una sola compra",IF(I520&gt;Parámetros!$B$5,"Perdido","Activo")))</f>
        <v>Una sola compra</v>
      </c>
      <c r="O520" s="21" t="str">
        <f aca="false">IF(N520&lt;&gt;"Activo","",1/(1+EXP(-(Parámetros!$B$10+Parámetros!$B$11*I520+Parámetros!$B$12*J520))))</f>
        <v/>
      </c>
      <c r="P520" s="7" t="str">
        <f aca="false">IF(O520="","",IF(O520&gt;=Parámetros!$B$7,"Alto",IF(O520&gt;=Parámetros!$B$8,"Medio","Bajo")))</f>
        <v/>
      </c>
      <c r="Q520" s="7" t="str">
        <f aca="false">IF(AND(N520="Activo",L520&lt;&gt;""),IF(L520&gt;Parámetros!$B$6,"Se está retrasando",""),"")</f>
        <v/>
      </c>
    </row>
    <row r="521" customFormat="false" ht="15" hidden="false" customHeight="false" outlineLevel="0" collapsed="false">
      <c r="A521" s="13" t="s">
        <v>5574</v>
      </c>
      <c r="B521" s="13" t="s">
        <v>8989</v>
      </c>
      <c r="C521" s="13" t="s">
        <v>8982</v>
      </c>
      <c r="D521" s="13" t="s">
        <v>8983</v>
      </c>
      <c r="E521" s="13" t="s">
        <v>8988</v>
      </c>
      <c r="F521" s="16" t="n">
        <f aca="false">_xlfn.MINIFS(Pedidos!$C$2:$C$7000,Pedidos!$B$2:$B$7000,A521,Pedidos!$C$2:$C$7000,"&lt;"&amp;Parámetros!$B$4)</f>
        <v>46023</v>
      </c>
      <c r="G521" s="16" t="n">
        <f aca="false">_xlfn.MAXIFS(Pedidos!$C$2:$C$7000,Pedidos!$B$2:$B$7000,A521,Pedidos!$C$2:$C$7000,"&lt;"&amp;Parámetros!$B$4)</f>
        <v>46023</v>
      </c>
      <c r="H521" s="17" t="n">
        <f aca="false">COUNTIFS(Pedidos!$B$2:$B$7000,A521,Pedidos!$C$2:$C$7000,"&lt;"&amp;Parámetros!$B$4)</f>
        <v>1</v>
      </c>
      <c r="I521" s="7" t="n">
        <f aca="false">IF(H521=0,"",Parámetros!$B$4-G521)</f>
        <v>273</v>
      </c>
      <c r="J521" s="17" t="n">
        <f aca="false">COUNTIFS(Pedidos!$B$2:$B$7000,A521,Pedidos!$C$2:$C$7000,"&gt;="&amp;(Parámetros!$B$4-180),Pedidos!$C$2:$C$7000,"&lt;"&amp;Parámetros!$B$4)</f>
        <v>0</v>
      </c>
      <c r="K521" s="18" t="str">
        <f aca="false">IF(H521&lt;2,"",(G521-F521)/(H521-1))</f>
        <v/>
      </c>
      <c r="L521" s="19" t="str">
        <f aca="false">IF(OR(K521="",K521=0),"",I521/K521)</f>
        <v/>
      </c>
      <c r="M521" s="20" t="n">
        <f aca="false">SUMIFS(Pedidos!$D$2:$D$7000,Pedidos!$B$2:$B$7000,A521,Pedidos!$C$2:$C$7000,"&gt;="&amp;(Parámetros!$B$4-365),Pedidos!$C$2:$C$7000,"&lt;"&amp;Parámetros!$B$4)</f>
        <v>21.88</v>
      </c>
      <c r="N521" s="7" t="str">
        <f aca="false">IF(H521=0,"Sin compras",IF(H521=1,"Una sola compra",IF(I521&gt;Parámetros!$B$5,"Perdido","Activo")))</f>
        <v>Una sola compra</v>
      </c>
      <c r="O521" s="21" t="str">
        <f aca="false">IF(N521&lt;&gt;"Activo","",1/(1+EXP(-(Parámetros!$B$10+Parámetros!$B$11*I521+Parámetros!$B$12*J521))))</f>
        <v/>
      </c>
      <c r="P521" s="7" t="str">
        <f aca="false">IF(O521="","",IF(O521&gt;=Parámetros!$B$7,"Alto",IF(O521&gt;=Parámetros!$B$8,"Medio","Bajo")))</f>
        <v/>
      </c>
      <c r="Q521" s="7" t="str">
        <f aca="false">IF(AND(N521="Activo",L521&lt;&gt;""),IF(L521&gt;Parámetros!$B$6,"Se está retrasando",""),"")</f>
        <v/>
      </c>
    </row>
    <row r="522" customFormat="false" ht="15" hidden="false" customHeight="false" outlineLevel="0" collapsed="false">
      <c r="A522" s="13" t="s">
        <v>2872</v>
      </c>
      <c r="B522" s="13" t="s">
        <v>8996</v>
      </c>
      <c r="C522" s="13" t="s">
        <v>8982</v>
      </c>
      <c r="D522" s="13" t="s">
        <v>8983</v>
      </c>
      <c r="E522" s="13" t="s">
        <v>8988</v>
      </c>
      <c r="F522" s="16" t="n">
        <f aca="false">_xlfn.MINIFS(Pedidos!$C$2:$C$7000,Pedidos!$B$2:$B$7000,A522,Pedidos!$C$2:$C$7000,"&lt;"&amp;Parámetros!$B$4)</f>
        <v>45821</v>
      </c>
      <c r="G522" s="16" t="n">
        <f aca="false">_xlfn.MAXIFS(Pedidos!$C$2:$C$7000,Pedidos!$B$2:$B$7000,A522,Pedidos!$C$2:$C$7000,"&lt;"&amp;Parámetros!$B$4)</f>
        <v>45941</v>
      </c>
      <c r="H522" s="17" t="n">
        <f aca="false">COUNTIFS(Pedidos!$B$2:$B$7000,A522,Pedidos!$C$2:$C$7000,"&lt;"&amp;Parámetros!$B$4)</f>
        <v>2</v>
      </c>
      <c r="I522" s="7" t="n">
        <f aca="false">IF(H522=0,"",Parámetros!$B$4-G522)</f>
        <v>355</v>
      </c>
      <c r="J522" s="17" t="n">
        <f aca="false">COUNTIFS(Pedidos!$B$2:$B$7000,A522,Pedidos!$C$2:$C$7000,"&gt;="&amp;(Parámetros!$B$4-180),Pedidos!$C$2:$C$7000,"&lt;"&amp;Parámetros!$B$4)</f>
        <v>0</v>
      </c>
      <c r="K522" s="18" t="n">
        <f aca="false">IF(H522&lt;2,"",(G522-F522)/(H522-1))</f>
        <v>120</v>
      </c>
      <c r="L522" s="19" t="n">
        <f aca="false">IF(OR(K522="",K522=0),"",I522/K522)</f>
        <v>2.95833333333333</v>
      </c>
      <c r="M522" s="20" t="n">
        <f aca="false">SUMIFS(Pedidos!$D$2:$D$7000,Pedidos!$B$2:$B$7000,A522,Pedidos!$C$2:$C$7000,"&gt;="&amp;(Parámetros!$B$4-365),Pedidos!$C$2:$C$7000,"&lt;"&amp;Parámetros!$B$4)</f>
        <v>102.94</v>
      </c>
      <c r="N522" s="7" t="str">
        <f aca="false">IF(H522=0,"Sin compras",IF(H522=1,"Una sola compra",IF(I522&gt;Parámetros!$B$5,"Perdido","Activo")))</f>
        <v>Perdido</v>
      </c>
      <c r="O522" s="21" t="str">
        <f aca="false">IF(N522&lt;&gt;"Activo","",1/(1+EXP(-(Parámetros!$B$10+Parámetros!$B$11*I522+Parámetros!$B$12*J522))))</f>
        <v/>
      </c>
      <c r="P522" s="7" t="str">
        <f aca="false">IF(O522="","",IF(O522&gt;=Parámetros!$B$7,"Alto",IF(O522&gt;=Parámetros!$B$8,"Medio","Bajo")))</f>
        <v/>
      </c>
      <c r="Q522" s="7" t="str">
        <f aca="false">IF(AND(N522="Activo",L522&lt;&gt;""),IF(L522&gt;Parámetros!$B$6,"Se está retrasando",""),"")</f>
        <v/>
      </c>
    </row>
    <row r="523" customFormat="false" ht="15" hidden="false" customHeight="false" outlineLevel="0" collapsed="false">
      <c r="A523" s="13" t="s">
        <v>6002</v>
      </c>
      <c r="B523" s="13" t="s">
        <v>8981</v>
      </c>
      <c r="C523" s="13" t="s">
        <v>8990</v>
      </c>
      <c r="D523" s="13" t="s">
        <v>8999</v>
      </c>
      <c r="E523" s="13" t="s">
        <v>8988</v>
      </c>
      <c r="F523" s="16" t="n">
        <f aca="false">_xlfn.MINIFS(Pedidos!$C$2:$C$7000,Pedidos!$B$2:$B$7000,A523,Pedidos!$C$2:$C$7000,"&lt;"&amp;Parámetros!$B$4)</f>
        <v>46057</v>
      </c>
      <c r="G523" s="16" t="n">
        <f aca="false">_xlfn.MAXIFS(Pedidos!$C$2:$C$7000,Pedidos!$B$2:$B$7000,A523,Pedidos!$C$2:$C$7000,"&lt;"&amp;Parámetros!$B$4)</f>
        <v>46291</v>
      </c>
      <c r="H523" s="17" t="n">
        <f aca="false">COUNTIFS(Pedidos!$B$2:$B$7000,A523,Pedidos!$C$2:$C$7000,"&lt;"&amp;Parámetros!$B$4)</f>
        <v>6</v>
      </c>
      <c r="I523" s="7" t="n">
        <f aca="false">IF(H523=0,"",Parámetros!$B$4-G523)</f>
        <v>5</v>
      </c>
      <c r="J523" s="17" t="n">
        <f aca="false">COUNTIFS(Pedidos!$B$2:$B$7000,A523,Pedidos!$C$2:$C$7000,"&gt;="&amp;(Parámetros!$B$4-180),Pedidos!$C$2:$C$7000,"&lt;"&amp;Parámetros!$B$4)</f>
        <v>4</v>
      </c>
      <c r="K523" s="18" t="n">
        <f aca="false">IF(H523&lt;2,"",(G523-F523)/(H523-1))</f>
        <v>46.8</v>
      </c>
      <c r="L523" s="19" t="n">
        <f aca="false">IF(OR(K523="",K523=0),"",I523/K523)</f>
        <v>0.106837606837607</v>
      </c>
      <c r="M523" s="20" t="n">
        <f aca="false">SUMIFS(Pedidos!$D$2:$D$7000,Pedidos!$B$2:$B$7000,A523,Pedidos!$C$2:$C$7000,"&gt;="&amp;(Parámetros!$B$4-365),Pedidos!$C$2:$C$7000,"&lt;"&amp;Parámetros!$B$4)</f>
        <v>248.63</v>
      </c>
      <c r="N523" s="7" t="str">
        <f aca="false">IF(H523=0,"Sin compras",IF(H523=1,"Una sola compra",IF(I523&gt;Parámetros!$B$5,"Perdido","Activo")))</f>
        <v>Activo</v>
      </c>
      <c r="O523" s="21" t="n">
        <f aca="false">IF(N523&lt;&gt;"Activo","",1/(1+EXP(-(Parámetros!$B$10+Parámetros!$B$11*I523+Parámetros!$B$12*J523))))</f>
        <v>0.0544131442089947</v>
      </c>
      <c r="P523" s="7" t="str">
        <f aca="false">IF(O523="","",IF(O523&gt;=Parámetros!$B$7,"Alto",IF(O523&gt;=Parámetros!$B$8,"Medio","Bajo")))</f>
        <v>Bajo</v>
      </c>
      <c r="Q523" s="7" t="str">
        <f aca="false">IF(AND(N523="Activo",L523&lt;&gt;""),IF(L523&gt;Parámetros!$B$6,"Se está retrasando",""),"")</f>
        <v/>
      </c>
    </row>
    <row r="524" customFormat="false" ht="15" hidden="false" customHeight="false" outlineLevel="0" collapsed="false">
      <c r="A524" s="13" t="s">
        <v>1531</v>
      </c>
      <c r="B524" s="13" t="s">
        <v>8992</v>
      </c>
      <c r="C524" s="13" t="s">
        <v>8982</v>
      </c>
      <c r="D524" s="13" t="s">
        <v>9006</v>
      </c>
      <c r="E524" s="13" t="s">
        <v>8988</v>
      </c>
      <c r="F524" s="16" t="n">
        <f aca="false">_xlfn.MINIFS(Pedidos!$C$2:$C$7000,Pedidos!$B$2:$B$7000,A524,Pedidos!$C$2:$C$7000,"&lt;"&amp;Parámetros!$B$4)</f>
        <v>45720</v>
      </c>
      <c r="G524" s="16" t="n">
        <f aca="false">_xlfn.MAXIFS(Pedidos!$C$2:$C$7000,Pedidos!$B$2:$B$7000,A524,Pedidos!$C$2:$C$7000,"&lt;"&amp;Parámetros!$B$4)</f>
        <v>45930</v>
      </c>
      <c r="H524" s="17" t="n">
        <f aca="false">COUNTIFS(Pedidos!$B$2:$B$7000,A524,Pedidos!$C$2:$C$7000,"&lt;"&amp;Parámetros!$B$4)</f>
        <v>4</v>
      </c>
      <c r="I524" s="7" t="n">
        <f aca="false">IF(H524=0,"",Parámetros!$B$4-G524)</f>
        <v>366</v>
      </c>
      <c r="J524" s="17" t="n">
        <f aca="false">COUNTIFS(Pedidos!$B$2:$B$7000,A524,Pedidos!$C$2:$C$7000,"&gt;="&amp;(Parámetros!$B$4-180),Pedidos!$C$2:$C$7000,"&lt;"&amp;Parámetros!$B$4)</f>
        <v>0</v>
      </c>
      <c r="K524" s="18" t="n">
        <f aca="false">IF(H524&lt;2,"",(G524-F524)/(H524-1))</f>
        <v>70</v>
      </c>
      <c r="L524" s="19" t="n">
        <f aca="false">IF(OR(K524="",K524=0),"",I524/K524)</f>
        <v>5.22857142857143</v>
      </c>
      <c r="M524" s="20" t="n">
        <f aca="false">SUMIFS(Pedidos!$D$2:$D$7000,Pedidos!$B$2:$B$7000,A524,Pedidos!$C$2:$C$7000,"&gt;="&amp;(Parámetros!$B$4-365),Pedidos!$C$2:$C$7000,"&lt;"&amp;Parámetros!$B$4)</f>
        <v>0</v>
      </c>
      <c r="N524" s="7" t="str">
        <f aca="false">IF(H524=0,"Sin compras",IF(H524=1,"Una sola compra",IF(I524&gt;Parámetros!$B$5,"Perdido","Activo")))</f>
        <v>Perdido</v>
      </c>
      <c r="O524" s="21" t="str">
        <f aca="false">IF(N524&lt;&gt;"Activo","",1/(1+EXP(-(Parámetros!$B$10+Parámetros!$B$11*I524+Parámetros!$B$12*J524))))</f>
        <v/>
      </c>
      <c r="P524" s="7" t="str">
        <f aca="false">IF(O524="","",IF(O524&gt;=Parámetros!$B$7,"Alto",IF(O524&gt;=Parámetros!$B$8,"Medio","Bajo")))</f>
        <v/>
      </c>
      <c r="Q524" s="7" t="str">
        <f aca="false">IF(AND(N524="Activo",L524&lt;&gt;""),IF(L524&gt;Parámetros!$B$6,"Se está retrasando",""),"")</f>
        <v/>
      </c>
    </row>
    <row r="525" customFormat="false" ht="15" hidden="false" customHeight="false" outlineLevel="0" collapsed="false">
      <c r="A525" s="13" t="s">
        <v>7610</v>
      </c>
      <c r="B525" s="13" t="s">
        <v>8981</v>
      </c>
      <c r="C525" s="13" t="s">
        <v>8982</v>
      </c>
      <c r="D525" s="13" t="s">
        <v>8987</v>
      </c>
      <c r="E525" s="13" t="s">
        <v>8988</v>
      </c>
      <c r="F525" s="16" t="n">
        <f aca="false">_xlfn.MINIFS(Pedidos!$C$2:$C$7000,Pedidos!$B$2:$B$7000,A525,Pedidos!$C$2:$C$7000,"&lt;"&amp;Parámetros!$B$4)</f>
        <v>46186</v>
      </c>
      <c r="G525" s="16" t="n">
        <f aca="false">_xlfn.MAXIFS(Pedidos!$C$2:$C$7000,Pedidos!$B$2:$B$7000,A525,Pedidos!$C$2:$C$7000,"&lt;"&amp;Parámetros!$B$4)</f>
        <v>46259</v>
      </c>
      <c r="H525" s="17" t="n">
        <f aca="false">COUNTIFS(Pedidos!$B$2:$B$7000,A525,Pedidos!$C$2:$C$7000,"&lt;"&amp;Parámetros!$B$4)</f>
        <v>2</v>
      </c>
      <c r="I525" s="7" t="n">
        <f aca="false">IF(H525=0,"",Parámetros!$B$4-G525)</f>
        <v>37</v>
      </c>
      <c r="J525" s="17" t="n">
        <f aca="false">COUNTIFS(Pedidos!$B$2:$B$7000,A525,Pedidos!$C$2:$C$7000,"&gt;="&amp;(Parámetros!$B$4-180),Pedidos!$C$2:$C$7000,"&lt;"&amp;Parámetros!$B$4)</f>
        <v>2</v>
      </c>
      <c r="K525" s="18" t="n">
        <f aca="false">IF(H525&lt;2,"",(G525-F525)/(H525-1))</f>
        <v>73</v>
      </c>
      <c r="L525" s="19" t="n">
        <f aca="false">IF(OR(K525="",K525=0),"",I525/K525)</f>
        <v>0.506849315068493</v>
      </c>
      <c r="M525" s="20" t="n">
        <f aca="false">SUMIFS(Pedidos!$D$2:$D$7000,Pedidos!$B$2:$B$7000,A525,Pedidos!$C$2:$C$7000,"&gt;="&amp;(Parámetros!$B$4-365),Pedidos!$C$2:$C$7000,"&lt;"&amp;Parámetros!$B$4)</f>
        <v>42.73</v>
      </c>
      <c r="N525" s="7" t="str">
        <f aca="false">IF(H525=0,"Sin compras",IF(H525=1,"Una sola compra",IF(I525&gt;Parámetros!$B$5,"Perdido","Activo")))</f>
        <v>Activo</v>
      </c>
      <c r="O525" s="21" t="n">
        <f aca="false">IF(N525&lt;&gt;"Activo","",1/(1+EXP(-(Parámetros!$B$10+Parámetros!$B$11*I525+Parámetros!$B$12*J525))))</f>
        <v>0.368699506579349</v>
      </c>
      <c r="P525" s="7" t="str">
        <f aca="false">IF(O525="","",IF(O525&gt;=Parámetros!$B$7,"Alto",IF(O525&gt;=Parámetros!$B$8,"Medio","Bajo")))</f>
        <v>Bajo</v>
      </c>
      <c r="Q525" s="7" t="str">
        <f aca="false">IF(AND(N525="Activo",L525&lt;&gt;""),IF(L525&gt;Parámetros!$B$6,"Se está retrasando",""),"")</f>
        <v/>
      </c>
    </row>
    <row r="526" customFormat="false" ht="15" hidden="false" customHeight="false" outlineLevel="0" collapsed="false">
      <c r="A526" s="13" t="s">
        <v>4170</v>
      </c>
      <c r="B526" s="13" t="s">
        <v>8981</v>
      </c>
      <c r="C526" s="13" t="s">
        <v>8982</v>
      </c>
      <c r="D526" s="13" t="s">
        <v>8994</v>
      </c>
      <c r="E526" s="13" t="s">
        <v>8988</v>
      </c>
      <c r="F526" s="16" t="n">
        <f aca="false">_xlfn.MINIFS(Pedidos!$C$2:$C$7000,Pedidos!$B$2:$B$7000,A526,Pedidos!$C$2:$C$7000,"&lt;"&amp;Parámetros!$B$4)</f>
        <v>45918</v>
      </c>
      <c r="G526" s="16" t="n">
        <f aca="false">_xlfn.MAXIFS(Pedidos!$C$2:$C$7000,Pedidos!$B$2:$B$7000,A526,Pedidos!$C$2:$C$7000,"&lt;"&amp;Parámetros!$B$4)</f>
        <v>45918</v>
      </c>
      <c r="H526" s="17" t="n">
        <f aca="false">COUNTIFS(Pedidos!$B$2:$B$7000,A526,Pedidos!$C$2:$C$7000,"&lt;"&amp;Parámetros!$B$4)</f>
        <v>1</v>
      </c>
      <c r="I526" s="7" t="n">
        <f aca="false">IF(H526=0,"",Parámetros!$B$4-G526)</f>
        <v>378</v>
      </c>
      <c r="J526" s="17" t="n">
        <f aca="false">COUNTIFS(Pedidos!$B$2:$B$7000,A526,Pedidos!$C$2:$C$7000,"&gt;="&amp;(Parámetros!$B$4-180),Pedidos!$C$2:$C$7000,"&lt;"&amp;Parámetros!$B$4)</f>
        <v>0</v>
      </c>
      <c r="K526" s="18" t="str">
        <f aca="false">IF(H526&lt;2,"",(G526-F526)/(H526-1))</f>
        <v/>
      </c>
      <c r="L526" s="19" t="str">
        <f aca="false">IF(OR(K526="",K526=0),"",I526/K526)</f>
        <v/>
      </c>
      <c r="M526" s="20" t="n">
        <f aca="false">SUMIFS(Pedidos!$D$2:$D$7000,Pedidos!$B$2:$B$7000,A526,Pedidos!$C$2:$C$7000,"&gt;="&amp;(Parámetros!$B$4-365),Pedidos!$C$2:$C$7000,"&lt;"&amp;Parámetros!$B$4)</f>
        <v>0</v>
      </c>
      <c r="N526" s="7" t="str">
        <f aca="false">IF(H526=0,"Sin compras",IF(H526=1,"Una sola compra",IF(I526&gt;Parámetros!$B$5,"Perdido","Activo")))</f>
        <v>Una sola compra</v>
      </c>
      <c r="O526" s="21" t="str">
        <f aca="false">IF(N526&lt;&gt;"Activo","",1/(1+EXP(-(Parámetros!$B$10+Parámetros!$B$11*I526+Parámetros!$B$12*J526))))</f>
        <v/>
      </c>
      <c r="P526" s="7" t="str">
        <f aca="false">IF(O526="","",IF(O526&gt;=Parámetros!$B$7,"Alto",IF(O526&gt;=Parámetros!$B$8,"Medio","Bajo")))</f>
        <v/>
      </c>
      <c r="Q526" s="7" t="str">
        <f aca="false">IF(AND(N526="Activo",L526&lt;&gt;""),IF(L526&gt;Parámetros!$B$6,"Se está retrasando",""),"")</f>
        <v/>
      </c>
    </row>
    <row r="527" customFormat="false" ht="15" hidden="false" customHeight="false" outlineLevel="0" collapsed="false">
      <c r="A527" s="13" t="s">
        <v>8792</v>
      </c>
      <c r="B527" s="13" t="s">
        <v>8995</v>
      </c>
      <c r="C527" s="13" t="s">
        <v>8982</v>
      </c>
      <c r="D527" s="13" t="s">
        <v>9002</v>
      </c>
      <c r="E527" s="13" t="s">
        <v>8988</v>
      </c>
      <c r="F527" s="16" t="n">
        <f aca="false">_xlfn.MINIFS(Pedidos!$C$2:$C$7000,Pedidos!$B$2:$B$7000,A527,Pedidos!$C$2:$C$7000,"&lt;"&amp;Parámetros!$B$4)</f>
        <v>46281</v>
      </c>
      <c r="G527" s="16" t="n">
        <f aca="false">_xlfn.MAXIFS(Pedidos!$C$2:$C$7000,Pedidos!$B$2:$B$7000,A527,Pedidos!$C$2:$C$7000,"&lt;"&amp;Parámetros!$B$4)</f>
        <v>46281</v>
      </c>
      <c r="H527" s="17" t="n">
        <f aca="false">COUNTIFS(Pedidos!$B$2:$B$7000,A527,Pedidos!$C$2:$C$7000,"&lt;"&amp;Parámetros!$B$4)</f>
        <v>1</v>
      </c>
      <c r="I527" s="7" t="n">
        <f aca="false">IF(H527=0,"",Parámetros!$B$4-G527)</f>
        <v>15</v>
      </c>
      <c r="J527" s="17" t="n">
        <f aca="false">COUNTIFS(Pedidos!$B$2:$B$7000,A527,Pedidos!$C$2:$C$7000,"&gt;="&amp;(Parámetros!$B$4-180),Pedidos!$C$2:$C$7000,"&lt;"&amp;Parámetros!$B$4)</f>
        <v>1</v>
      </c>
      <c r="K527" s="18" t="str">
        <f aca="false">IF(H527&lt;2,"",(G527-F527)/(H527-1))</f>
        <v/>
      </c>
      <c r="L527" s="19" t="str">
        <f aca="false">IF(OR(K527="",K527=0),"",I527/K527)</f>
        <v/>
      </c>
      <c r="M527" s="20" t="n">
        <f aca="false">SUMIFS(Pedidos!$D$2:$D$7000,Pedidos!$B$2:$B$7000,A527,Pedidos!$C$2:$C$7000,"&gt;="&amp;(Parámetros!$B$4-365),Pedidos!$C$2:$C$7000,"&lt;"&amp;Parámetros!$B$4)</f>
        <v>62.06</v>
      </c>
      <c r="N527" s="7" t="str">
        <f aca="false">IF(H527=0,"Sin compras",IF(H527=1,"Una sola compra",IF(I527&gt;Parámetros!$B$5,"Perdido","Activo")))</f>
        <v>Una sola compra</v>
      </c>
      <c r="O527" s="21" t="str">
        <f aca="false">IF(N527&lt;&gt;"Activo","",1/(1+EXP(-(Parámetros!$B$10+Parámetros!$B$11*I527+Parámetros!$B$12*J527))))</f>
        <v/>
      </c>
      <c r="P527" s="7" t="str">
        <f aca="false">IF(O527="","",IF(O527&gt;=Parámetros!$B$7,"Alto",IF(O527&gt;=Parámetros!$B$8,"Medio","Bajo")))</f>
        <v/>
      </c>
      <c r="Q527" s="7" t="str">
        <f aca="false">IF(AND(N527="Activo",L527&lt;&gt;""),IF(L527&gt;Parámetros!$B$6,"Se está retrasando",""),"")</f>
        <v/>
      </c>
    </row>
    <row r="528" customFormat="false" ht="15" hidden="false" customHeight="false" outlineLevel="0" collapsed="false">
      <c r="A528" s="13" t="s">
        <v>2142</v>
      </c>
      <c r="B528" s="13" t="s">
        <v>9001</v>
      </c>
      <c r="C528" s="13" t="s">
        <v>8982</v>
      </c>
      <c r="D528" s="13" t="s">
        <v>8999</v>
      </c>
      <c r="E528" s="13" t="s">
        <v>8988</v>
      </c>
      <c r="F528" s="16" t="n">
        <f aca="false">_xlfn.MINIFS(Pedidos!$C$2:$C$7000,Pedidos!$B$2:$B$7000,A528,Pedidos!$C$2:$C$7000,"&lt;"&amp;Parámetros!$B$4)</f>
        <v>45766</v>
      </c>
      <c r="G528" s="16" t="n">
        <f aca="false">_xlfn.MAXIFS(Pedidos!$C$2:$C$7000,Pedidos!$B$2:$B$7000,A528,Pedidos!$C$2:$C$7000,"&lt;"&amp;Parámetros!$B$4)</f>
        <v>46274</v>
      </c>
      <c r="H528" s="17" t="n">
        <f aca="false">COUNTIFS(Pedidos!$B$2:$B$7000,A528,Pedidos!$C$2:$C$7000,"&lt;"&amp;Parámetros!$B$4)</f>
        <v>14</v>
      </c>
      <c r="I528" s="7" t="n">
        <f aca="false">IF(H528=0,"",Parámetros!$B$4-G528)</f>
        <v>22</v>
      </c>
      <c r="J528" s="17" t="n">
        <f aca="false">COUNTIFS(Pedidos!$B$2:$B$7000,A528,Pedidos!$C$2:$C$7000,"&gt;="&amp;(Parámetros!$B$4-180),Pedidos!$C$2:$C$7000,"&lt;"&amp;Parámetros!$B$4)</f>
        <v>4</v>
      </c>
      <c r="K528" s="18" t="n">
        <f aca="false">IF(H528&lt;2,"",(G528-F528)/(H528-1))</f>
        <v>39.0769230769231</v>
      </c>
      <c r="L528" s="19" t="n">
        <f aca="false">IF(OR(K528="",K528=0),"",I528/K528)</f>
        <v>0.562992125984252</v>
      </c>
      <c r="M528" s="20" t="n">
        <f aca="false">SUMIFS(Pedidos!$D$2:$D$7000,Pedidos!$B$2:$B$7000,A528,Pedidos!$C$2:$C$7000,"&gt;="&amp;(Parámetros!$B$4-365),Pedidos!$C$2:$C$7000,"&lt;"&amp;Parámetros!$B$4)</f>
        <v>406.01</v>
      </c>
      <c r="N528" s="7" t="str">
        <f aca="false">IF(H528=0,"Sin compras",IF(H528=1,"Una sola compra",IF(I528&gt;Parámetros!$B$5,"Perdido","Activo")))</f>
        <v>Activo</v>
      </c>
      <c r="O528" s="21" t="n">
        <f aca="false">IF(N528&lt;&gt;"Activo","",1/(1+EXP(-(Parámetros!$B$10+Parámetros!$B$11*I528+Parámetros!$B$12*J528))))</f>
        <v>0.0713456650957024</v>
      </c>
      <c r="P528" s="7" t="str">
        <f aca="false">IF(O528="","",IF(O528&gt;=Parámetros!$B$7,"Alto",IF(O528&gt;=Parámetros!$B$8,"Medio","Bajo")))</f>
        <v>Bajo</v>
      </c>
      <c r="Q528" s="7" t="str">
        <f aca="false">IF(AND(N528="Activo",L528&lt;&gt;""),IF(L528&gt;Parámetros!$B$6,"Se está retrasando",""),"")</f>
        <v/>
      </c>
    </row>
    <row r="529" customFormat="false" ht="15" hidden="false" customHeight="false" outlineLevel="0" collapsed="false">
      <c r="A529" s="13" t="s">
        <v>543</v>
      </c>
      <c r="B529" s="13" t="s">
        <v>9007</v>
      </c>
      <c r="C529" s="13" t="s">
        <v>8986</v>
      </c>
      <c r="D529" s="13" t="s">
        <v>8999</v>
      </c>
      <c r="E529" s="13" t="s">
        <v>8988</v>
      </c>
      <c r="F529" s="16" t="n">
        <f aca="false">_xlfn.MINIFS(Pedidos!$C$2:$C$7000,Pedidos!$B$2:$B$7000,A529,Pedidos!$C$2:$C$7000,"&lt;"&amp;Parámetros!$B$4)</f>
        <v>45630</v>
      </c>
      <c r="G529" s="16" t="n">
        <f aca="false">_xlfn.MAXIFS(Pedidos!$C$2:$C$7000,Pedidos!$B$2:$B$7000,A529,Pedidos!$C$2:$C$7000,"&lt;"&amp;Parámetros!$B$4)</f>
        <v>46289</v>
      </c>
      <c r="H529" s="17" t="n">
        <f aca="false">COUNTIFS(Pedidos!$B$2:$B$7000,A529,Pedidos!$C$2:$C$7000,"&lt;"&amp;Parámetros!$B$4)</f>
        <v>20</v>
      </c>
      <c r="I529" s="7" t="n">
        <f aca="false">IF(H529=0,"",Parámetros!$B$4-G529)</f>
        <v>7</v>
      </c>
      <c r="J529" s="17" t="n">
        <f aca="false">COUNTIFS(Pedidos!$B$2:$B$7000,A529,Pedidos!$C$2:$C$7000,"&gt;="&amp;(Parámetros!$B$4-180),Pedidos!$C$2:$C$7000,"&lt;"&amp;Parámetros!$B$4)</f>
        <v>6</v>
      </c>
      <c r="K529" s="18" t="n">
        <f aca="false">IF(H529&lt;2,"",(G529-F529)/(H529-1))</f>
        <v>34.6842105263158</v>
      </c>
      <c r="L529" s="19" t="n">
        <f aca="false">IF(OR(K529="",K529=0),"",I529/K529)</f>
        <v>0.201820940819423</v>
      </c>
      <c r="M529" s="20" t="n">
        <f aca="false">SUMIFS(Pedidos!$D$2:$D$7000,Pedidos!$B$2:$B$7000,A529,Pedidos!$C$2:$C$7000,"&gt;="&amp;(Parámetros!$B$4-365),Pedidos!$C$2:$C$7000,"&lt;"&amp;Parámetros!$B$4)</f>
        <v>604.1</v>
      </c>
      <c r="N529" s="7" t="str">
        <f aca="false">IF(H529=0,"Sin compras",IF(H529=1,"Una sola compra",IF(I529&gt;Parámetros!$B$5,"Perdido","Activo")))</f>
        <v>Activo</v>
      </c>
      <c r="O529" s="21" t="n">
        <f aca="false">IF(N529&lt;&gt;"Activo","",1/(1+EXP(-(Parámetros!$B$10+Parámetros!$B$11*I529+Parámetros!$B$12*J529))))</f>
        <v>0.0100051478275049</v>
      </c>
      <c r="P529" s="7" t="str">
        <f aca="false">IF(O529="","",IF(O529&gt;=Parámetros!$B$7,"Alto",IF(O529&gt;=Parámetros!$B$8,"Medio","Bajo")))</f>
        <v>Bajo</v>
      </c>
      <c r="Q529" s="7" t="str">
        <f aca="false">IF(AND(N529="Activo",L529&lt;&gt;""),IF(L529&gt;Parámetros!$B$6,"Se está retrasando",""),"")</f>
        <v/>
      </c>
    </row>
    <row r="530" customFormat="false" ht="15" hidden="false" customHeight="false" outlineLevel="0" collapsed="false">
      <c r="A530" s="13" t="s">
        <v>2320</v>
      </c>
      <c r="B530" s="13" t="s">
        <v>9001</v>
      </c>
      <c r="C530" s="13" t="s">
        <v>8993</v>
      </c>
      <c r="D530" s="13" t="s">
        <v>8994</v>
      </c>
      <c r="E530" s="13" t="s">
        <v>8988</v>
      </c>
      <c r="F530" s="16" t="n">
        <f aca="false">_xlfn.MINIFS(Pedidos!$C$2:$C$7000,Pedidos!$B$2:$B$7000,A530,Pedidos!$C$2:$C$7000,"&lt;"&amp;Parámetros!$B$4)</f>
        <v>45779</v>
      </c>
      <c r="G530" s="16" t="n">
        <f aca="false">_xlfn.MAXIFS(Pedidos!$C$2:$C$7000,Pedidos!$B$2:$B$7000,A530,Pedidos!$C$2:$C$7000,"&lt;"&amp;Parámetros!$B$4)</f>
        <v>45779</v>
      </c>
      <c r="H530" s="17" t="n">
        <f aca="false">COUNTIFS(Pedidos!$B$2:$B$7000,A530,Pedidos!$C$2:$C$7000,"&lt;"&amp;Parámetros!$B$4)</f>
        <v>1</v>
      </c>
      <c r="I530" s="7" t="n">
        <f aca="false">IF(H530=0,"",Parámetros!$B$4-G530)</f>
        <v>517</v>
      </c>
      <c r="J530" s="17" t="n">
        <f aca="false">COUNTIFS(Pedidos!$B$2:$B$7000,A530,Pedidos!$C$2:$C$7000,"&gt;="&amp;(Parámetros!$B$4-180),Pedidos!$C$2:$C$7000,"&lt;"&amp;Parámetros!$B$4)</f>
        <v>0</v>
      </c>
      <c r="K530" s="18" t="str">
        <f aca="false">IF(H530&lt;2,"",(G530-F530)/(H530-1))</f>
        <v/>
      </c>
      <c r="L530" s="19" t="str">
        <f aca="false">IF(OR(K530="",K530=0),"",I530/K530)</f>
        <v/>
      </c>
      <c r="M530" s="20" t="n">
        <f aca="false">SUMIFS(Pedidos!$D$2:$D$7000,Pedidos!$B$2:$B$7000,A530,Pedidos!$C$2:$C$7000,"&gt;="&amp;(Parámetros!$B$4-365),Pedidos!$C$2:$C$7000,"&lt;"&amp;Parámetros!$B$4)</f>
        <v>0</v>
      </c>
      <c r="N530" s="7" t="str">
        <f aca="false">IF(H530=0,"Sin compras",IF(H530=1,"Una sola compra",IF(I530&gt;Parámetros!$B$5,"Perdido","Activo")))</f>
        <v>Una sola compra</v>
      </c>
      <c r="O530" s="21" t="str">
        <f aca="false">IF(N530&lt;&gt;"Activo","",1/(1+EXP(-(Parámetros!$B$10+Parámetros!$B$11*I530+Parámetros!$B$12*J530))))</f>
        <v/>
      </c>
      <c r="P530" s="7" t="str">
        <f aca="false">IF(O530="","",IF(O530&gt;=Parámetros!$B$7,"Alto",IF(O530&gt;=Parámetros!$B$8,"Medio","Bajo")))</f>
        <v/>
      </c>
      <c r="Q530" s="7" t="str">
        <f aca="false">IF(AND(N530="Activo",L530&lt;&gt;""),IF(L530&gt;Parámetros!$B$6,"Se está retrasando",""),"")</f>
        <v/>
      </c>
    </row>
    <row r="531" customFormat="false" ht="15" hidden="false" customHeight="false" outlineLevel="0" collapsed="false">
      <c r="A531" s="13" t="s">
        <v>824</v>
      </c>
      <c r="B531" s="13" t="s">
        <v>8981</v>
      </c>
      <c r="C531" s="13" t="s">
        <v>8982</v>
      </c>
      <c r="D531" s="13" t="s">
        <v>8999</v>
      </c>
      <c r="E531" s="13" t="s">
        <v>8988</v>
      </c>
      <c r="F531" s="16" t="n">
        <f aca="false">_xlfn.MINIFS(Pedidos!$C$2:$C$7000,Pedidos!$B$2:$B$7000,A531,Pedidos!$C$2:$C$7000,"&lt;"&amp;Parámetros!$B$4)</f>
        <v>45658</v>
      </c>
      <c r="G531" s="16" t="n">
        <f aca="false">_xlfn.MAXIFS(Pedidos!$C$2:$C$7000,Pedidos!$B$2:$B$7000,A531,Pedidos!$C$2:$C$7000,"&lt;"&amp;Parámetros!$B$4)</f>
        <v>46291</v>
      </c>
      <c r="H531" s="17" t="n">
        <f aca="false">COUNTIFS(Pedidos!$B$2:$B$7000,A531,Pedidos!$C$2:$C$7000,"&lt;"&amp;Parámetros!$B$4)</f>
        <v>27</v>
      </c>
      <c r="I531" s="7" t="n">
        <f aca="false">IF(H531=0,"",Parámetros!$B$4-G531)</f>
        <v>5</v>
      </c>
      <c r="J531" s="17" t="n">
        <f aca="false">COUNTIFS(Pedidos!$B$2:$B$7000,A531,Pedidos!$C$2:$C$7000,"&gt;="&amp;(Parámetros!$B$4-180),Pedidos!$C$2:$C$7000,"&lt;"&amp;Parámetros!$B$4)</f>
        <v>7</v>
      </c>
      <c r="K531" s="18" t="n">
        <f aca="false">IF(H531&lt;2,"",(G531-F531)/(H531-1))</f>
        <v>24.3461538461538</v>
      </c>
      <c r="L531" s="19" t="n">
        <f aca="false">IF(OR(K531="",K531=0),"",I531/K531)</f>
        <v>0.205371248025276</v>
      </c>
      <c r="M531" s="20" t="n">
        <f aca="false">SUMIFS(Pedidos!$D$2:$D$7000,Pedidos!$B$2:$B$7000,A531,Pedidos!$C$2:$C$7000,"&gt;="&amp;(Parámetros!$B$4-365),Pedidos!$C$2:$C$7000,"&lt;"&amp;Parámetros!$B$4)</f>
        <v>909.7</v>
      </c>
      <c r="N531" s="7" t="str">
        <f aca="false">IF(H531=0,"Sin compras",IF(H531=1,"Una sola compra",IF(I531&gt;Parámetros!$B$5,"Perdido","Activo")))</f>
        <v>Activo</v>
      </c>
      <c r="O531" s="21" t="n">
        <f aca="false">IF(N531&lt;&gt;"Activo","",1/(1+EXP(-(Parámetros!$B$10+Parámetros!$B$11*I531+Parámetros!$B$12*J531))))</f>
        <v>0.00400858630497007</v>
      </c>
      <c r="P531" s="7" t="str">
        <f aca="false">IF(O531="","",IF(O531&gt;=Parámetros!$B$7,"Alto",IF(O531&gt;=Parámetros!$B$8,"Medio","Bajo")))</f>
        <v>Bajo</v>
      </c>
      <c r="Q531" s="7" t="str">
        <f aca="false">IF(AND(N531="Activo",L531&lt;&gt;""),IF(L531&gt;Parámetros!$B$6,"Se está retrasando",""),"")</f>
        <v/>
      </c>
    </row>
    <row r="532" customFormat="false" ht="15" hidden="false" customHeight="false" outlineLevel="0" collapsed="false">
      <c r="A532" s="13" t="s">
        <v>2970</v>
      </c>
      <c r="B532" s="13" t="s">
        <v>8995</v>
      </c>
      <c r="C532" s="13" t="s">
        <v>8993</v>
      </c>
      <c r="D532" s="13" t="s">
        <v>8994</v>
      </c>
      <c r="E532" s="13" t="s">
        <v>8988</v>
      </c>
      <c r="F532" s="16" t="n">
        <f aca="false">_xlfn.MINIFS(Pedidos!$C$2:$C$7000,Pedidos!$B$2:$B$7000,A532,Pedidos!$C$2:$C$7000,"&lt;"&amp;Parámetros!$B$4)</f>
        <v>45829</v>
      </c>
      <c r="G532" s="16" t="n">
        <f aca="false">_xlfn.MAXIFS(Pedidos!$C$2:$C$7000,Pedidos!$B$2:$B$7000,A532,Pedidos!$C$2:$C$7000,"&lt;"&amp;Parámetros!$B$4)</f>
        <v>45878</v>
      </c>
      <c r="H532" s="17" t="n">
        <f aca="false">COUNTIFS(Pedidos!$B$2:$B$7000,A532,Pedidos!$C$2:$C$7000,"&lt;"&amp;Parámetros!$B$4)</f>
        <v>2</v>
      </c>
      <c r="I532" s="7" t="n">
        <f aca="false">IF(H532=0,"",Parámetros!$B$4-G532)</f>
        <v>418</v>
      </c>
      <c r="J532" s="17" t="n">
        <f aca="false">COUNTIFS(Pedidos!$B$2:$B$7000,A532,Pedidos!$C$2:$C$7000,"&gt;="&amp;(Parámetros!$B$4-180),Pedidos!$C$2:$C$7000,"&lt;"&amp;Parámetros!$B$4)</f>
        <v>0</v>
      </c>
      <c r="K532" s="18" t="n">
        <f aca="false">IF(H532&lt;2,"",(G532-F532)/(H532-1))</f>
        <v>49</v>
      </c>
      <c r="L532" s="19" t="n">
        <f aca="false">IF(OR(K532="",K532=0),"",I532/K532)</f>
        <v>8.53061224489796</v>
      </c>
      <c r="M532" s="20" t="n">
        <f aca="false">SUMIFS(Pedidos!$D$2:$D$7000,Pedidos!$B$2:$B$7000,A532,Pedidos!$C$2:$C$7000,"&gt;="&amp;(Parámetros!$B$4-365),Pedidos!$C$2:$C$7000,"&lt;"&amp;Parámetros!$B$4)</f>
        <v>0</v>
      </c>
      <c r="N532" s="7" t="str">
        <f aca="false">IF(H532=0,"Sin compras",IF(H532=1,"Una sola compra",IF(I532&gt;Parámetros!$B$5,"Perdido","Activo")))</f>
        <v>Perdido</v>
      </c>
      <c r="O532" s="21" t="str">
        <f aca="false">IF(N532&lt;&gt;"Activo","",1/(1+EXP(-(Parámetros!$B$10+Parámetros!$B$11*I532+Parámetros!$B$12*J532))))</f>
        <v/>
      </c>
      <c r="P532" s="7" t="str">
        <f aca="false">IF(O532="","",IF(O532&gt;=Parámetros!$B$7,"Alto",IF(O532&gt;=Parámetros!$B$8,"Medio","Bajo")))</f>
        <v/>
      </c>
      <c r="Q532" s="7" t="str">
        <f aca="false">IF(AND(N532="Activo",L532&lt;&gt;""),IF(L532&gt;Parámetros!$B$6,"Se está retrasando",""),"")</f>
        <v/>
      </c>
    </row>
    <row r="533" customFormat="false" ht="15" hidden="false" customHeight="false" outlineLevel="0" collapsed="false">
      <c r="A533" s="13" t="s">
        <v>231</v>
      </c>
      <c r="B533" s="13" t="s">
        <v>8995</v>
      </c>
      <c r="C533" s="13" t="s">
        <v>8993</v>
      </c>
      <c r="D533" s="13" t="s">
        <v>9006</v>
      </c>
      <c r="E533" s="13" t="s">
        <v>8988</v>
      </c>
      <c r="F533" s="16" t="n">
        <f aca="false">_xlfn.MINIFS(Pedidos!$C$2:$C$7000,Pedidos!$B$2:$B$7000,A533,Pedidos!$C$2:$C$7000,"&lt;"&amp;Parámetros!$B$4)</f>
        <v>45591</v>
      </c>
      <c r="G533" s="16" t="n">
        <f aca="false">_xlfn.MAXIFS(Pedidos!$C$2:$C$7000,Pedidos!$B$2:$B$7000,A533,Pedidos!$C$2:$C$7000,"&lt;"&amp;Parámetros!$B$4)</f>
        <v>45816</v>
      </c>
      <c r="H533" s="17" t="n">
        <f aca="false">COUNTIFS(Pedidos!$B$2:$B$7000,A533,Pedidos!$C$2:$C$7000,"&lt;"&amp;Parámetros!$B$4)</f>
        <v>5</v>
      </c>
      <c r="I533" s="7" t="n">
        <f aca="false">IF(H533=0,"",Parámetros!$B$4-G533)</f>
        <v>480</v>
      </c>
      <c r="J533" s="17" t="n">
        <f aca="false">COUNTIFS(Pedidos!$B$2:$B$7000,A533,Pedidos!$C$2:$C$7000,"&gt;="&amp;(Parámetros!$B$4-180),Pedidos!$C$2:$C$7000,"&lt;"&amp;Parámetros!$B$4)</f>
        <v>0</v>
      </c>
      <c r="K533" s="18" t="n">
        <f aca="false">IF(H533&lt;2,"",(G533-F533)/(H533-1))</f>
        <v>56.25</v>
      </c>
      <c r="L533" s="19" t="n">
        <f aca="false">IF(OR(K533="",K533=0),"",I533/K533)</f>
        <v>8.53333333333333</v>
      </c>
      <c r="M533" s="20" t="n">
        <f aca="false">SUMIFS(Pedidos!$D$2:$D$7000,Pedidos!$B$2:$B$7000,A533,Pedidos!$C$2:$C$7000,"&gt;="&amp;(Parámetros!$B$4-365),Pedidos!$C$2:$C$7000,"&lt;"&amp;Parámetros!$B$4)</f>
        <v>0</v>
      </c>
      <c r="N533" s="7" t="str">
        <f aca="false">IF(H533=0,"Sin compras",IF(H533=1,"Una sola compra",IF(I533&gt;Parámetros!$B$5,"Perdido","Activo")))</f>
        <v>Perdido</v>
      </c>
      <c r="O533" s="21" t="str">
        <f aca="false">IF(N533&lt;&gt;"Activo","",1/(1+EXP(-(Parámetros!$B$10+Parámetros!$B$11*I533+Parámetros!$B$12*J533))))</f>
        <v/>
      </c>
      <c r="P533" s="7" t="str">
        <f aca="false">IF(O533="","",IF(O533&gt;=Parámetros!$B$7,"Alto",IF(O533&gt;=Parámetros!$B$8,"Medio","Bajo")))</f>
        <v/>
      </c>
      <c r="Q533" s="7" t="str">
        <f aca="false">IF(AND(N533="Activo",L533&lt;&gt;""),IF(L533&gt;Parámetros!$B$6,"Se está retrasando",""),"")</f>
        <v/>
      </c>
    </row>
    <row r="534" customFormat="false" ht="15" hidden="false" customHeight="false" outlineLevel="0" collapsed="false">
      <c r="A534" s="13" t="s">
        <v>7237</v>
      </c>
      <c r="B534" s="13" t="s">
        <v>8995</v>
      </c>
      <c r="C534" s="13" t="s">
        <v>8982</v>
      </c>
      <c r="D534" s="13" t="s">
        <v>8991</v>
      </c>
      <c r="E534" s="13" t="s">
        <v>8988</v>
      </c>
      <c r="F534" s="16" t="n">
        <f aca="false">_xlfn.MINIFS(Pedidos!$C$2:$C$7000,Pedidos!$B$2:$B$7000,A534,Pedidos!$C$2:$C$7000,"&lt;"&amp;Parámetros!$B$4)</f>
        <v>46154</v>
      </c>
      <c r="G534" s="16" t="n">
        <f aca="false">_xlfn.MAXIFS(Pedidos!$C$2:$C$7000,Pedidos!$B$2:$B$7000,A534,Pedidos!$C$2:$C$7000,"&lt;"&amp;Parámetros!$B$4)</f>
        <v>46154</v>
      </c>
      <c r="H534" s="17" t="n">
        <f aca="false">COUNTIFS(Pedidos!$B$2:$B$7000,A534,Pedidos!$C$2:$C$7000,"&lt;"&amp;Parámetros!$B$4)</f>
        <v>1</v>
      </c>
      <c r="I534" s="7" t="n">
        <f aca="false">IF(H534=0,"",Parámetros!$B$4-G534)</f>
        <v>142</v>
      </c>
      <c r="J534" s="17" t="n">
        <f aca="false">COUNTIFS(Pedidos!$B$2:$B$7000,A534,Pedidos!$C$2:$C$7000,"&gt;="&amp;(Parámetros!$B$4-180),Pedidos!$C$2:$C$7000,"&lt;"&amp;Parámetros!$B$4)</f>
        <v>1</v>
      </c>
      <c r="K534" s="18" t="str">
        <f aca="false">IF(H534&lt;2,"",(G534-F534)/(H534-1))</f>
        <v/>
      </c>
      <c r="L534" s="19" t="str">
        <f aca="false">IF(OR(K534="",K534=0),"",I534/K534)</f>
        <v/>
      </c>
      <c r="M534" s="20" t="n">
        <f aca="false">SUMIFS(Pedidos!$D$2:$D$7000,Pedidos!$B$2:$B$7000,A534,Pedidos!$C$2:$C$7000,"&gt;="&amp;(Parámetros!$B$4-365),Pedidos!$C$2:$C$7000,"&lt;"&amp;Parámetros!$B$4)</f>
        <v>29.2</v>
      </c>
      <c r="N534" s="7" t="str">
        <f aca="false">IF(H534=0,"Sin compras",IF(H534=1,"Una sola compra",IF(I534&gt;Parámetros!$B$5,"Perdido","Activo")))</f>
        <v>Una sola compra</v>
      </c>
      <c r="O534" s="21" t="str">
        <f aca="false">IF(N534&lt;&gt;"Activo","",1/(1+EXP(-(Parámetros!$B$10+Parámetros!$B$11*I534+Parámetros!$B$12*J534))))</f>
        <v/>
      </c>
      <c r="P534" s="7" t="str">
        <f aca="false">IF(O534="","",IF(O534&gt;=Parámetros!$B$7,"Alto",IF(O534&gt;=Parámetros!$B$8,"Medio","Bajo")))</f>
        <v/>
      </c>
      <c r="Q534" s="7" t="str">
        <f aca="false">IF(AND(N534="Activo",L534&lt;&gt;""),IF(L534&gt;Parámetros!$B$6,"Se está retrasando",""),"")</f>
        <v/>
      </c>
    </row>
    <row r="535" customFormat="false" ht="15" hidden="false" customHeight="false" outlineLevel="0" collapsed="false">
      <c r="A535" s="13" t="s">
        <v>6425</v>
      </c>
      <c r="B535" s="13" t="s">
        <v>9011</v>
      </c>
      <c r="C535" s="13" t="s">
        <v>8986</v>
      </c>
      <c r="D535" s="13" t="s">
        <v>8999</v>
      </c>
      <c r="E535" s="13" t="s">
        <v>8988</v>
      </c>
      <c r="F535" s="16" t="n">
        <f aca="false">_xlfn.MINIFS(Pedidos!$C$2:$C$7000,Pedidos!$B$2:$B$7000,A535,Pedidos!$C$2:$C$7000,"&lt;"&amp;Parámetros!$B$4)</f>
        <v>46087</v>
      </c>
      <c r="G535" s="16" t="n">
        <f aca="false">_xlfn.MAXIFS(Pedidos!$C$2:$C$7000,Pedidos!$B$2:$B$7000,A535,Pedidos!$C$2:$C$7000,"&lt;"&amp;Parámetros!$B$4)</f>
        <v>46268</v>
      </c>
      <c r="H535" s="17" t="n">
        <f aca="false">COUNTIFS(Pedidos!$B$2:$B$7000,A535,Pedidos!$C$2:$C$7000,"&lt;"&amp;Parámetros!$B$4)</f>
        <v>7</v>
      </c>
      <c r="I535" s="7" t="n">
        <f aca="false">IF(H535=0,"",Parámetros!$B$4-G535)</f>
        <v>28</v>
      </c>
      <c r="J535" s="17" t="n">
        <f aca="false">COUNTIFS(Pedidos!$B$2:$B$7000,A535,Pedidos!$C$2:$C$7000,"&gt;="&amp;(Parámetros!$B$4-180),Pedidos!$C$2:$C$7000,"&lt;"&amp;Parámetros!$B$4)</f>
        <v>6</v>
      </c>
      <c r="K535" s="18" t="n">
        <f aca="false">IF(H535&lt;2,"",(G535-F535)/(H535-1))</f>
        <v>30.1666666666667</v>
      </c>
      <c r="L535" s="19" t="n">
        <f aca="false">IF(OR(K535="",K535=0),"",I535/K535)</f>
        <v>0.928176795580111</v>
      </c>
      <c r="M535" s="20" t="n">
        <f aca="false">SUMIFS(Pedidos!$D$2:$D$7000,Pedidos!$B$2:$B$7000,A535,Pedidos!$C$2:$C$7000,"&gt;="&amp;(Parámetros!$B$4-365),Pedidos!$C$2:$C$7000,"&lt;"&amp;Parámetros!$B$4)</f>
        <v>300.92</v>
      </c>
      <c r="N535" s="7" t="str">
        <f aca="false">IF(H535=0,"Sin compras",IF(H535=1,"Una sola compra",IF(I535&gt;Parámetros!$B$5,"Perdido","Activo")))</f>
        <v>Activo</v>
      </c>
      <c r="O535" s="21" t="n">
        <f aca="false">IF(N535&lt;&gt;"Activo","",1/(1+EXP(-(Parámetros!$B$10+Parámetros!$B$11*I535+Parámetros!$B$12*J535))))</f>
        <v>0.0142366035498172</v>
      </c>
      <c r="P535" s="7" t="str">
        <f aca="false">IF(O535="","",IF(O535&gt;=Parámetros!$B$7,"Alto",IF(O535&gt;=Parámetros!$B$8,"Medio","Bajo")))</f>
        <v>Bajo</v>
      </c>
      <c r="Q535" s="7" t="str">
        <f aca="false">IF(AND(N535="Activo",L535&lt;&gt;""),IF(L535&gt;Parámetros!$B$6,"Se está retrasando",""),"")</f>
        <v/>
      </c>
    </row>
    <row r="536" customFormat="false" ht="15" hidden="false" customHeight="false" outlineLevel="0" collapsed="false">
      <c r="A536" s="13" t="s">
        <v>243</v>
      </c>
      <c r="B536" s="13" t="s">
        <v>9000</v>
      </c>
      <c r="C536" s="13" t="s">
        <v>8990</v>
      </c>
      <c r="D536" s="13" t="s">
        <v>9006</v>
      </c>
      <c r="E536" s="13" t="s">
        <v>8984</v>
      </c>
      <c r="F536" s="16" t="n">
        <f aca="false">_xlfn.MINIFS(Pedidos!$C$2:$C$7000,Pedidos!$B$2:$B$7000,A536,Pedidos!$C$2:$C$7000,"&lt;"&amp;Parámetros!$B$4)</f>
        <v>45592</v>
      </c>
      <c r="G536" s="16" t="n">
        <f aca="false">_xlfn.MAXIFS(Pedidos!$C$2:$C$7000,Pedidos!$B$2:$B$7000,A536,Pedidos!$C$2:$C$7000,"&lt;"&amp;Parámetros!$B$4)</f>
        <v>45843</v>
      </c>
      <c r="H536" s="17" t="n">
        <f aca="false">COUNTIFS(Pedidos!$B$2:$B$7000,A536,Pedidos!$C$2:$C$7000,"&lt;"&amp;Parámetros!$B$4)</f>
        <v>3</v>
      </c>
      <c r="I536" s="7" t="n">
        <f aca="false">IF(H536=0,"",Parámetros!$B$4-G536)</f>
        <v>453</v>
      </c>
      <c r="J536" s="17" t="n">
        <f aca="false">COUNTIFS(Pedidos!$B$2:$B$7000,A536,Pedidos!$C$2:$C$7000,"&gt;="&amp;(Parámetros!$B$4-180),Pedidos!$C$2:$C$7000,"&lt;"&amp;Parámetros!$B$4)</f>
        <v>0</v>
      </c>
      <c r="K536" s="18" t="n">
        <f aca="false">IF(H536&lt;2,"",(G536-F536)/(H536-1))</f>
        <v>125.5</v>
      </c>
      <c r="L536" s="19" t="n">
        <f aca="false">IF(OR(K536="",K536=0),"",I536/K536)</f>
        <v>3.60956175298805</v>
      </c>
      <c r="M536" s="20" t="n">
        <f aca="false">SUMIFS(Pedidos!$D$2:$D$7000,Pedidos!$B$2:$B$7000,A536,Pedidos!$C$2:$C$7000,"&gt;="&amp;(Parámetros!$B$4-365),Pedidos!$C$2:$C$7000,"&lt;"&amp;Parámetros!$B$4)</f>
        <v>0</v>
      </c>
      <c r="N536" s="7" t="str">
        <f aca="false">IF(H536=0,"Sin compras",IF(H536=1,"Una sola compra",IF(I536&gt;Parámetros!$B$5,"Perdido","Activo")))</f>
        <v>Perdido</v>
      </c>
      <c r="O536" s="21" t="str">
        <f aca="false">IF(N536&lt;&gt;"Activo","",1/(1+EXP(-(Parámetros!$B$10+Parámetros!$B$11*I536+Parámetros!$B$12*J536))))</f>
        <v/>
      </c>
      <c r="P536" s="7" t="str">
        <f aca="false">IF(O536="","",IF(O536&gt;=Parámetros!$B$7,"Alto",IF(O536&gt;=Parámetros!$B$8,"Medio","Bajo")))</f>
        <v/>
      </c>
      <c r="Q536" s="7" t="str">
        <f aca="false">IF(AND(N536="Activo",L536&lt;&gt;""),IF(L536&gt;Parámetros!$B$6,"Se está retrasando",""),"")</f>
        <v/>
      </c>
    </row>
    <row r="537" customFormat="false" ht="15" hidden="false" customHeight="false" outlineLevel="0" collapsed="false">
      <c r="A537" s="13" t="s">
        <v>4984</v>
      </c>
      <c r="B537" s="13" t="s">
        <v>8989</v>
      </c>
      <c r="C537" s="13" t="s">
        <v>8993</v>
      </c>
      <c r="D537" s="13" t="s">
        <v>8983</v>
      </c>
      <c r="E537" s="13" t="s">
        <v>8988</v>
      </c>
      <c r="F537" s="16" t="n">
        <f aca="false">_xlfn.MINIFS(Pedidos!$C$2:$C$7000,Pedidos!$B$2:$B$7000,A537,Pedidos!$C$2:$C$7000,"&lt;"&amp;Parámetros!$B$4)</f>
        <v>45978</v>
      </c>
      <c r="G537" s="16" t="n">
        <f aca="false">_xlfn.MAXIFS(Pedidos!$C$2:$C$7000,Pedidos!$B$2:$B$7000,A537,Pedidos!$C$2:$C$7000,"&lt;"&amp;Parámetros!$B$4)</f>
        <v>45978</v>
      </c>
      <c r="H537" s="17" t="n">
        <f aca="false">COUNTIFS(Pedidos!$B$2:$B$7000,A537,Pedidos!$C$2:$C$7000,"&lt;"&amp;Parámetros!$B$4)</f>
        <v>1</v>
      </c>
      <c r="I537" s="7" t="n">
        <f aca="false">IF(H537=0,"",Parámetros!$B$4-G537)</f>
        <v>318</v>
      </c>
      <c r="J537" s="17" t="n">
        <f aca="false">COUNTIFS(Pedidos!$B$2:$B$7000,A537,Pedidos!$C$2:$C$7000,"&gt;="&amp;(Parámetros!$B$4-180),Pedidos!$C$2:$C$7000,"&lt;"&amp;Parámetros!$B$4)</f>
        <v>0</v>
      </c>
      <c r="K537" s="18" t="str">
        <f aca="false">IF(H537&lt;2,"",(G537-F537)/(H537-1))</f>
        <v/>
      </c>
      <c r="L537" s="19" t="str">
        <f aca="false">IF(OR(K537="",K537=0),"",I537/K537)</f>
        <v/>
      </c>
      <c r="M537" s="20" t="n">
        <f aca="false">SUMIFS(Pedidos!$D$2:$D$7000,Pedidos!$B$2:$B$7000,A537,Pedidos!$C$2:$C$7000,"&gt;="&amp;(Parámetros!$B$4-365),Pedidos!$C$2:$C$7000,"&lt;"&amp;Parámetros!$B$4)</f>
        <v>29.3</v>
      </c>
      <c r="N537" s="7" t="str">
        <f aca="false">IF(H537=0,"Sin compras",IF(H537=1,"Una sola compra",IF(I537&gt;Parámetros!$B$5,"Perdido","Activo")))</f>
        <v>Una sola compra</v>
      </c>
      <c r="O537" s="21" t="str">
        <f aca="false">IF(N537&lt;&gt;"Activo","",1/(1+EXP(-(Parámetros!$B$10+Parámetros!$B$11*I537+Parámetros!$B$12*J537))))</f>
        <v/>
      </c>
      <c r="P537" s="7" t="str">
        <f aca="false">IF(O537="","",IF(O537&gt;=Parámetros!$B$7,"Alto",IF(O537&gt;=Parámetros!$B$8,"Medio","Bajo")))</f>
        <v/>
      </c>
      <c r="Q537" s="7" t="str">
        <f aca="false">IF(AND(N537="Activo",L537&lt;&gt;""),IF(L537&gt;Parámetros!$B$6,"Se está retrasando",""),"")</f>
        <v/>
      </c>
    </row>
    <row r="538" customFormat="false" ht="15" hidden="false" customHeight="false" outlineLevel="0" collapsed="false">
      <c r="A538" s="13" t="s">
        <v>8032</v>
      </c>
      <c r="B538" s="13" t="s">
        <v>8995</v>
      </c>
      <c r="C538" s="13" t="s">
        <v>8993</v>
      </c>
      <c r="D538" s="13" t="s">
        <v>8991</v>
      </c>
      <c r="E538" s="13" t="s">
        <v>8988</v>
      </c>
      <c r="F538" s="16" t="n">
        <f aca="false">_xlfn.MINIFS(Pedidos!$C$2:$C$7000,Pedidos!$B$2:$B$7000,A538,Pedidos!$C$2:$C$7000,"&lt;"&amp;Parámetros!$B$4)</f>
        <v>46219</v>
      </c>
      <c r="G538" s="16" t="n">
        <f aca="false">_xlfn.MAXIFS(Pedidos!$C$2:$C$7000,Pedidos!$B$2:$B$7000,A538,Pedidos!$C$2:$C$7000,"&lt;"&amp;Parámetros!$B$4)</f>
        <v>46219</v>
      </c>
      <c r="H538" s="17" t="n">
        <f aca="false">COUNTIFS(Pedidos!$B$2:$B$7000,A538,Pedidos!$C$2:$C$7000,"&lt;"&amp;Parámetros!$B$4)</f>
        <v>1</v>
      </c>
      <c r="I538" s="7" t="n">
        <f aca="false">IF(H538=0,"",Parámetros!$B$4-G538)</f>
        <v>77</v>
      </c>
      <c r="J538" s="17" t="n">
        <f aca="false">COUNTIFS(Pedidos!$B$2:$B$7000,A538,Pedidos!$C$2:$C$7000,"&gt;="&amp;(Parámetros!$B$4-180),Pedidos!$C$2:$C$7000,"&lt;"&amp;Parámetros!$B$4)</f>
        <v>1</v>
      </c>
      <c r="K538" s="18" t="str">
        <f aca="false">IF(H538&lt;2,"",(G538-F538)/(H538-1))</f>
        <v/>
      </c>
      <c r="L538" s="19" t="str">
        <f aca="false">IF(OR(K538="",K538=0),"",I538/K538)</f>
        <v/>
      </c>
      <c r="M538" s="20" t="n">
        <f aca="false">SUMIFS(Pedidos!$D$2:$D$7000,Pedidos!$B$2:$B$7000,A538,Pedidos!$C$2:$C$7000,"&gt;="&amp;(Parámetros!$B$4-365),Pedidos!$C$2:$C$7000,"&lt;"&amp;Parámetros!$B$4)</f>
        <v>42.32</v>
      </c>
      <c r="N538" s="7" t="str">
        <f aca="false">IF(H538=0,"Sin compras",IF(H538=1,"Una sola compra",IF(I538&gt;Parámetros!$B$5,"Perdido","Activo")))</f>
        <v>Una sola compra</v>
      </c>
      <c r="O538" s="21" t="str">
        <f aca="false">IF(N538&lt;&gt;"Activo","",1/(1+EXP(-(Parámetros!$B$10+Parámetros!$B$11*I538+Parámetros!$B$12*J538))))</f>
        <v/>
      </c>
      <c r="P538" s="7" t="str">
        <f aca="false">IF(O538="","",IF(O538&gt;=Parámetros!$B$7,"Alto",IF(O538&gt;=Parámetros!$B$8,"Medio","Bajo")))</f>
        <v/>
      </c>
      <c r="Q538" s="7" t="str">
        <f aca="false">IF(AND(N538="Activo",L538&lt;&gt;""),IF(L538&gt;Parámetros!$B$6,"Se está retrasando",""),"")</f>
        <v/>
      </c>
    </row>
    <row r="539" customFormat="false" ht="15" hidden="false" customHeight="false" outlineLevel="0" collapsed="false">
      <c r="A539" s="13" t="s">
        <v>4061</v>
      </c>
      <c r="B539" s="13" t="s">
        <v>8995</v>
      </c>
      <c r="C539" s="13" t="s">
        <v>8993</v>
      </c>
      <c r="D539" s="13" t="s">
        <v>8994</v>
      </c>
      <c r="E539" s="13" t="s">
        <v>8988</v>
      </c>
      <c r="F539" s="16" t="n">
        <f aca="false">_xlfn.MINIFS(Pedidos!$C$2:$C$7000,Pedidos!$B$2:$B$7000,A539,Pedidos!$C$2:$C$7000,"&lt;"&amp;Parámetros!$B$4)</f>
        <v>45910</v>
      </c>
      <c r="G539" s="16" t="n">
        <f aca="false">_xlfn.MAXIFS(Pedidos!$C$2:$C$7000,Pedidos!$B$2:$B$7000,A539,Pedidos!$C$2:$C$7000,"&lt;"&amp;Parámetros!$B$4)</f>
        <v>45910</v>
      </c>
      <c r="H539" s="17" t="n">
        <f aca="false">COUNTIFS(Pedidos!$B$2:$B$7000,A539,Pedidos!$C$2:$C$7000,"&lt;"&amp;Parámetros!$B$4)</f>
        <v>1</v>
      </c>
      <c r="I539" s="7" t="n">
        <f aca="false">IF(H539=0,"",Parámetros!$B$4-G539)</f>
        <v>386</v>
      </c>
      <c r="J539" s="17" t="n">
        <f aca="false">COUNTIFS(Pedidos!$B$2:$B$7000,A539,Pedidos!$C$2:$C$7000,"&gt;="&amp;(Parámetros!$B$4-180),Pedidos!$C$2:$C$7000,"&lt;"&amp;Parámetros!$B$4)</f>
        <v>0</v>
      </c>
      <c r="K539" s="18" t="str">
        <f aca="false">IF(H539&lt;2,"",(G539-F539)/(H539-1))</f>
        <v/>
      </c>
      <c r="L539" s="19" t="str">
        <f aca="false">IF(OR(K539="",K539=0),"",I539/K539)</f>
        <v/>
      </c>
      <c r="M539" s="20" t="n">
        <f aca="false">SUMIFS(Pedidos!$D$2:$D$7000,Pedidos!$B$2:$B$7000,A539,Pedidos!$C$2:$C$7000,"&gt;="&amp;(Parámetros!$B$4-365),Pedidos!$C$2:$C$7000,"&lt;"&amp;Parámetros!$B$4)</f>
        <v>0</v>
      </c>
      <c r="N539" s="7" t="str">
        <f aca="false">IF(H539=0,"Sin compras",IF(H539=1,"Una sola compra",IF(I539&gt;Parámetros!$B$5,"Perdido","Activo")))</f>
        <v>Una sola compra</v>
      </c>
      <c r="O539" s="21" t="str">
        <f aca="false">IF(N539&lt;&gt;"Activo","",1/(1+EXP(-(Parámetros!$B$10+Parámetros!$B$11*I539+Parámetros!$B$12*J539))))</f>
        <v/>
      </c>
      <c r="P539" s="7" t="str">
        <f aca="false">IF(O539="","",IF(O539&gt;=Parámetros!$B$7,"Alto",IF(O539&gt;=Parámetros!$B$8,"Medio","Bajo")))</f>
        <v/>
      </c>
      <c r="Q539" s="7" t="str">
        <f aca="false">IF(AND(N539="Activo",L539&lt;&gt;""),IF(L539&gt;Parámetros!$B$6,"Se está retrasando",""),"")</f>
        <v/>
      </c>
    </row>
    <row r="540" customFormat="false" ht="15" hidden="false" customHeight="false" outlineLevel="0" collapsed="false">
      <c r="A540" s="13" t="s">
        <v>2347</v>
      </c>
      <c r="B540" s="13" t="s">
        <v>8992</v>
      </c>
      <c r="C540" s="13" t="s">
        <v>8990</v>
      </c>
      <c r="D540" s="13" t="s">
        <v>8994</v>
      </c>
      <c r="E540" s="13" t="s">
        <v>8984</v>
      </c>
      <c r="F540" s="16" t="n">
        <f aca="false">_xlfn.MINIFS(Pedidos!$C$2:$C$7000,Pedidos!$B$2:$B$7000,A540,Pedidos!$C$2:$C$7000,"&lt;"&amp;Parámetros!$B$4)</f>
        <v>45781</v>
      </c>
      <c r="G540" s="16" t="n">
        <f aca="false">_xlfn.MAXIFS(Pedidos!$C$2:$C$7000,Pedidos!$B$2:$B$7000,A540,Pedidos!$C$2:$C$7000,"&lt;"&amp;Parámetros!$B$4)</f>
        <v>45846</v>
      </c>
      <c r="H540" s="17" t="n">
        <f aca="false">COUNTIFS(Pedidos!$B$2:$B$7000,A540,Pedidos!$C$2:$C$7000,"&lt;"&amp;Parámetros!$B$4)</f>
        <v>2</v>
      </c>
      <c r="I540" s="7" t="n">
        <f aca="false">IF(H540=0,"",Parámetros!$B$4-G540)</f>
        <v>450</v>
      </c>
      <c r="J540" s="17" t="n">
        <f aca="false">COUNTIFS(Pedidos!$B$2:$B$7000,A540,Pedidos!$C$2:$C$7000,"&gt;="&amp;(Parámetros!$B$4-180),Pedidos!$C$2:$C$7000,"&lt;"&amp;Parámetros!$B$4)</f>
        <v>0</v>
      </c>
      <c r="K540" s="18" t="n">
        <f aca="false">IF(H540&lt;2,"",(G540-F540)/(H540-1))</f>
        <v>65</v>
      </c>
      <c r="L540" s="19" t="n">
        <f aca="false">IF(OR(K540="",K540=0),"",I540/K540)</f>
        <v>6.92307692307692</v>
      </c>
      <c r="M540" s="20" t="n">
        <f aca="false">SUMIFS(Pedidos!$D$2:$D$7000,Pedidos!$B$2:$B$7000,A540,Pedidos!$C$2:$C$7000,"&gt;="&amp;(Parámetros!$B$4-365),Pedidos!$C$2:$C$7000,"&lt;"&amp;Parámetros!$B$4)</f>
        <v>0</v>
      </c>
      <c r="N540" s="7" t="str">
        <f aca="false">IF(H540=0,"Sin compras",IF(H540=1,"Una sola compra",IF(I540&gt;Parámetros!$B$5,"Perdido","Activo")))</f>
        <v>Perdido</v>
      </c>
      <c r="O540" s="21" t="str">
        <f aca="false">IF(N540&lt;&gt;"Activo","",1/(1+EXP(-(Parámetros!$B$10+Parámetros!$B$11*I540+Parámetros!$B$12*J540))))</f>
        <v/>
      </c>
      <c r="P540" s="7" t="str">
        <f aca="false">IF(O540="","",IF(O540&gt;=Parámetros!$B$7,"Alto",IF(O540&gt;=Parámetros!$B$8,"Medio","Bajo")))</f>
        <v/>
      </c>
      <c r="Q540" s="7" t="str">
        <f aca="false">IF(AND(N540="Activo",L540&lt;&gt;""),IF(L540&gt;Parámetros!$B$6,"Se está retrasando",""),"")</f>
        <v/>
      </c>
    </row>
    <row r="541" customFormat="false" ht="15" hidden="false" customHeight="false" outlineLevel="0" collapsed="false">
      <c r="A541" s="13" t="s">
        <v>2775</v>
      </c>
      <c r="B541" s="13" t="s">
        <v>8995</v>
      </c>
      <c r="C541" s="13" t="s">
        <v>8982</v>
      </c>
      <c r="D541" s="13" t="s">
        <v>9005</v>
      </c>
      <c r="E541" s="13" t="s">
        <v>8988</v>
      </c>
      <c r="F541" s="16" t="n">
        <f aca="false">_xlfn.MINIFS(Pedidos!$C$2:$C$7000,Pedidos!$B$2:$B$7000,A541,Pedidos!$C$2:$C$7000,"&lt;"&amp;Parámetros!$B$4)</f>
        <v>45815</v>
      </c>
      <c r="G541" s="16" t="n">
        <f aca="false">_xlfn.MAXIFS(Pedidos!$C$2:$C$7000,Pedidos!$B$2:$B$7000,A541,Pedidos!$C$2:$C$7000,"&lt;"&amp;Parámetros!$B$4)</f>
        <v>46075</v>
      </c>
      <c r="H541" s="17" t="n">
        <f aca="false">COUNTIFS(Pedidos!$B$2:$B$7000,A541,Pedidos!$C$2:$C$7000,"&lt;"&amp;Parámetros!$B$4)</f>
        <v>3</v>
      </c>
      <c r="I541" s="7" t="n">
        <f aca="false">IF(H541=0,"",Parámetros!$B$4-G541)</f>
        <v>221</v>
      </c>
      <c r="J541" s="17" t="n">
        <f aca="false">COUNTIFS(Pedidos!$B$2:$B$7000,A541,Pedidos!$C$2:$C$7000,"&gt;="&amp;(Parámetros!$B$4-180),Pedidos!$C$2:$C$7000,"&lt;"&amp;Parámetros!$B$4)</f>
        <v>0</v>
      </c>
      <c r="K541" s="18" t="n">
        <f aca="false">IF(H541&lt;2,"",(G541-F541)/(H541-1))</f>
        <v>130</v>
      </c>
      <c r="L541" s="19" t="n">
        <f aca="false">IF(OR(K541="",K541=0),"",I541/K541)</f>
        <v>1.7</v>
      </c>
      <c r="M541" s="20" t="n">
        <f aca="false">SUMIFS(Pedidos!$D$2:$D$7000,Pedidos!$B$2:$B$7000,A541,Pedidos!$C$2:$C$7000,"&gt;="&amp;(Parámetros!$B$4-365),Pedidos!$C$2:$C$7000,"&lt;"&amp;Parámetros!$B$4)</f>
        <v>31.56</v>
      </c>
      <c r="N541" s="7" t="str">
        <f aca="false">IF(H541=0,"Sin compras",IF(H541=1,"Una sola compra",IF(I541&gt;Parámetros!$B$5,"Perdido","Activo")))</f>
        <v>Perdido</v>
      </c>
      <c r="O541" s="21" t="str">
        <f aca="false">IF(N541&lt;&gt;"Activo","",1/(1+EXP(-(Parámetros!$B$10+Parámetros!$B$11*I541+Parámetros!$B$12*J541))))</f>
        <v/>
      </c>
      <c r="P541" s="7" t="str">
        <f aca="false">IF(O541="","",IF(O541&gt;=Parámetros!$B$7,"Alto",IF(O541&gt;=Parámetros!$B$8,"Medio","Bajo")))</f>
        <v/>
      </c>
      <c r="Q541" s="7" t="str">
        <f aca="false">IF(AND(N541="Activo",L541&lt;&gt;""),IF(L541&gt;Parámetros!$B$6,"Se está retrasando",""),"")</f>
        <v/>
      </c>
    </row>
    <row r="542" customFormat="false" ht="15" hidden="false" customHeight="false" outlineLevel="0" collapsed="false">
      <c r="A542" s="13" t="s">
        <v>8722</v>
      </c>
      <c r="B542" s="13" t="s">
        <v>8985</v>
      </c>
      <c r="C542" s="13" t="s">
        <v>8986</v>
      </c>
      <c r="D542" s="13" t="s">
        <v>9002</v>
      </c>
      <c r="E542" s="13" t="s">
        <v>8984</v>
      </c>
      <c r="F542" s="16" t="n">
        <f aca="false">_xlfn.MINIFS(Pedidos!$C$2:$C$7000,Pedidos!$B$2:$B$7000,A542,Pedidos!$C$2:$C$7000,"&lt;"&amp;Parámetros!$B$4)</f>
        <v>46275</v>
      </c>
      <c r="G542" s="16" t="n">
        <f aca="false">_xlfn.MAXIFS(Pedidos!$C$2:$C$7000,Pedidos!$B$2:$B$7000,A542,Pedidos!$C$2:$C$7000,"&lt;"&amp;Parámetros!$B$4)</f>
        <v>46275</v>
      </c>
      <c r="H542" s="17" t="n">
        <f aca="false">COUNTIFS(Pedidos!$B$2:$B$7000,A542,Pedidos!$C$2:$C$7000,"&lt;"&amp;Parámetros!$B$4)</f>
        <v>1</v>
      </c>
      <c r="I542" s="7" t="n">
        <f aca="false">IF(H542=0,"",Parámetros!$B$4-G542)</f>
        <v>21</v>
      </c>
      <c r="J542" s="17" t="n">
        <f aca="false">COUNTIFS(Pedidos!$B$2:$B$7000,A542,Pedidos!$C$2:$C$7000,"&gt;="&amp;(Parámetros!$B$4-180),Pedidos!$C$2:$C$7000,"&lt;"&amp;Parámetros!$B$4)</f>
        <v>1</v>
      </c>
      <c r="K542" s="18" t="str">
        <f aca="false">IF(H542&lt;2,"",(G542-F542)/(H542-1))</f>
        <v/>
      </c>
      <c r="L542" s="19" t="str">
        <f aca="false">IF(OR(K542="",K542=0),"",I542/K542)</f>
        <v/>
      </c>
      <c r="M542" s="20" t="n">
        <f aca="false">SUMIFS(Pedidos!$D$2:$D$7000,Pedidos!$B$2:$B$7000,A542,Pedidos!$C$2:$C$7000,"&gt;="&amp;(Parámetros!$B$4-365),Pedidos!$C$2:$C$7000,"&lt;"&amp;Parámetros!$B$4)</f>
        <v>21.97</v>
      </c>
      <c r="N542" s="7" t="str">
        <f aca="false">IF(H542=0,"Sin compras",IF(H542=1,"Una sola compra",IF(I542&gt;Parámetros!$B$5,"Perdido","Activo")))</f>
        <v>Una sola compra</v>
      </c>
      <c r="O542" s="21" t="str">
        <f aca="false">IF(N542&lt;&gt;"Activo","",1/(1+EXP(-(Parámetros!$B$10+Parámetros!$B$11*I542+Parámetros!$B$12*J542))))</f>
        <v/>
      </c>
      <c r="P542" s="7" t="str">
        <f aca="false">IF(O542="","",IF(O542&gt;=Parámetros!$B$7,"Alto",IF(O542&gt;=Parámetros!$B$8,"Medio","Bajo")))</f>
        <v/>
      </c>
      <c r="Q542" s="7" t="str">
        <f aca="false">IF(AND(N542="Activo",L542&lt;&gt;""),IF(L542&gt;Parámetros!$B$6,"Se está retrasando",""),"")</f>
        <v/>
      </c>
    </row>
    <row r="543" customFormat="false" ht="15" hidden="false" customHeight="false" outlineLevel="0" collapsed="false">
      <c r="A543" s="13" t="s">
        <v>658</v>
      </c>
      <c r="B543" s="13" t="s">
        <v>9007</v>
      </c>
      <c r="C543" s="13" t="s">
        <v>8990</v>
      </c>
      <c r="D543" s="13" t="s">
        <v>8999</v>
      </c>
      <c r="E543" s="13" t="s">
        <v>8988</v>
      </c>
      <c r="F543" s="16" t="n">
        <f aca="false">_xlfn.MINIFS(Pedidos!$C$2:$C$7000,Pedidos!$B$2:$B$7000,A543,Pedidos!$C$2:$C$7000,"&lt;"&amp;Parámetros!$B$4)</f>
        <v>45641</v>
      </c>
      <c r="G543" s="16" t="n">
        <f aca="false">_xlfn.MAXIFS(Pedidos!$C$2:$C$7000,Pedidos!$B$2:$B$7000,A543,Pedidos!$C$2:$C$7000,"&lt;"&amp;Parámetros!$B$4)</f>
        <v>46279</v>
      </c>
      <c r="H543" s="17" t="n">
        <f aca="false">COUNTIFS(Pedidos!$B$2:$B$7000,A543,Pedidos!$C$2:$C$7000,"&lt;"&amp;Parámetros!$B$4)</f>
        <v>12</v>
      </c>
      <c r="I543" s="7" t="n">
        <f aca="false">IF(H543=0,"",Parámetros!$B$4-G543)</f>
        <v>17</v>
      </c>
      <c r="J543" s="17" t="n">
        <f aca="false">COUNTIFS(Pedidos!$B$2:$B$7000,A543,Pedidos!$C$2:$C$7000,"&gt;="&amp;(Parámetros!$B$4-180),Pedidos!$C$2:$C$7000,"&lt;"&amp;Parámetros!$B$4)</f>
        <v>2</v>
      </c>
      <c r="K543" s="18" t="n">
        <f aca="false">IF(H543&lt;2,"",(G543-F543)/(H543-1))</f>
        <v>58</v>
      </c>
      <c r="L543" s="19" t="n">
        <f aca="false">IF(OR(K543="",K543=0),"",I543/K543)</f>
        <v>0.293103448275862</v>
      </c>
      <c r="M543" s="20" t="n">
        <f aca="false">SUMIFS(Pedidos!$D$2:$D$7000,Pedidos!$B$2:$B$7000,A543,Pedidos!$C$2:$C$7000,"&gt;="&amp;(Parámetros!$B$4-365),Pedidos!$C$2:$C$7000,"&lt;"&amp;Parámetros!$B$4)</f>
        <v>185.03</v>
      </c>
      <c r="N543" s="7" t="str">
        <f aca="false">IF(H543=0,"Sin compras",IF(H543=1,"Una sola compra",IF(I543&gt;Parámetros!$B$5,"Perdido","Activo")))</f>
        <v>Activo</v>
      </c>
      <c r="O543" s="21" t="n">
        <f aca="false">IF(N543&lt;&gt;"Activo","",1/(1+EXP(-(Parámetros!$B$10+Parámetros!$B$11*I543+Parámetros!$B$12*J543))))</f>
        <v>0.293633880304157</v>
      </c>
      <c r="P543" s="7" t="str">
        <f aca="false">IF(O543="","",IF(O543&gt;=Parámetros!$B$7,"Alto",IF(O543&gt;=Parámetros!$B$8,"Medio","Bajo")))</f>
        <v>Bajo</v>
      </c>
      <c r="Q543" s="7" t="str">
        <f aca="false">IF(AND(N543="Activo",L543&lt;&gt;""),IF(L543&gt;Parámetros!$B$6,"Se está retrasando",""),"")</f>
        <v/>
      </c>
    </row>
    <row r="544" customFormat="false" ht="15" hidden="false" customHeight="false" outlineLevel="0" collapsed="false">
      <c r="A544" s="13" t="s">
        <v>4750</v>
      </c>
      <c r="B544" s="13" t="s">
        <v>8981</v>
      </c>
      <c r="C544" s="13" t="s">
        <v>8990</v>
      </c>
      <c r="D544" s="13" t="s">
        <v>8983</v>
      </c>
      <c r="E544" s="13" t="s">
        <v>8988</v>
      </c>
      <c r="F544" s="16" t="n">
        <f aca="false">_xlfn.MINIFS(Pedidos!$C$2:$C$7000,Pedidos!$B$2:$B$7000,A544,Pedidos!$C$2:$C$7000,"&lt;"&amp;Parámetros!$B$4)</f>
        <v>45961</v>
      </c>
      <c r="G544" s="16" t="n">
        <f aca="false">_xlfn.MAXIFS(Pedidos!$C$2:$C$7000,Pedidos!$B$2:$B$7000,A544,Pedidos!$C$2:$C$7000,"&lt;"&amp;Parámetros!$B$4)</f>
        <v>46046</v>
      </c>
      <c r="H544" s="17" t="n">
        <f aca="false">COUNTIFS(Pedidos!$B$2:$B$7000,A544,Pedidos!$C$2:$C$7000,"&lt;"&amp;Parámetros!$B$4)</f>
        <v>2</v>
      </c>
      <c r="I544" s="7" t="n">
        <f aca="false">IF(H544=0,"",Parámetros!$B$4-G544)</f>
        <v>250</v>
      </c>
      <c r="J544" s="17" t="n">
        <f aca="false">COUNTIFS(Pedidos!$B$2:$B$7000,A544,Pedidos!$C$2:$C$7000,"&gt;="&amp;(Parámetros!$B$4-180),Pedidos!$C$2:$C$7000,"&lt;"&amp;Parámetros!$B$4)</f>
        <v>0</v>
      </c>
      <c r="K544" s="18" t="n">
        <f aca="false">IF(H544&lt;2,"",(G544-F544)/(H544-1))</f>
        <v>85</v>
      </c>
      <c r="L544" s="19" t="n">
        <f aca="false">IF(OR(K544="",K544=0),"",I544/K544)</f>
        <v>2.94117647058824</v>
      </c>
      <c r="M544" s="20" t="n">
        <f aca="false">SUMIFS(Pedidos!$D$2:$D$7000,Pedidos!$B$2:$B$7000,A544,Pedidos!$C$2:$C$7000,"&gt;="&amp;(Parámetros!$B$4-365),Pedidos!$C$2:$C$7000,"&lt;"&amp;Parámetros!$B$4)</f>
        <v>79.29</v>
      </c>
      <c r="N544" s="7" t="str">
        <f aca="false">IF(H544=0,"Sin compras",IF(H544=1,"Una sola compra",IF(I544&gt;Parámetros!$B$5,"Perdido","Activo")))</f>
        <v>Perdido</v>
      </c>
      <c r="O544" s="21" t="str">
        <f aca="false">IF(N544&lt;&gt;"Activo","",1/(1+EXP(-(Parámetros!$B$10+Parámetros!$B$11*I544+Parámetros!$B$12*J544))))</f>
        <v/>
      </c>
      <c r="P544" s="7" t="str">
        <f aca="false">IF(O544="","",IF(O544&gt;=Parámetros!$B$7,"Alto",IF(O544&gt;=Parámetros!$B$8,"Medio","Bajo")))</f>
        <v/>
      </c>
      <c r="Q544" s="7" t="str">
        <f aca="false">IF(AND(N544="Activo",L544&lt;&gt;""),IF(L544&gt;Parámetros!$B$6,"Se está retrasando",""),"")</f>
        <v/>
      </c>
    </row>
    <row r="545" customFormat="false" ht="15" hidden="false" customHeight="false" outlineLevel="0" collapsed="false">
      <c r="A545" s="13" t="s">
        <v>7262</v>
      </c>
      <c r="B545" s="13" t="s">
        <v>8981</v>
      </c>
      <c r="C545" s="13" t="s">
        <v>8990</v>
      </c>
      <c r="D545" s="13" t="s">
        <v>8991</v>
      </c>
      <c r="E545" s="13" t="s">
        <v>8988</v>
      </c>
      <c r="F545" s="16" t="n">
        <f aca="false">_xlfn.MINIFS(Pedidos!$C$2:$C$7000,Pedidos!$B$2:$B$7000,A545,Pedidos!$C$2:$C$7000,"&lt;"&amp;Parámetros!$B$4)</f>
        <v>46156</v>
      </c>
      <c r="G545" s="16" t="n">
        <f aca="false">_xlfn.MAXIFS(Pedidos!$C$2:$C$7000,Pedidos!$B$2:$B$7000,A545,Pedidos!$C$2:$C$7000,"&lt;"&amp;Parámetros!$B$4)</f>
        <v>46156</v>
      </c>
      <c r="H545" s="17" t="n">
        <f aca="false">COUNTIFS(Pedidos!$B$2:$B$7000,A545,Pedidos!$C$2:$C$7000,"&lt;"&amp;Parámetros!$B$4)</f>
        <v>1</v>
      </c>
      <c r="I545" s="7" t="n">
        <f aca="false">IF(H545=0,"",Parámetros!$B$4-G545)</f>
        <v>140</v>
      </c>
      <c r="J545" s="17" t="n">
        <f aca="false">COUNTIFS(Pedidos!$B$2:$B$7000,A545,Pedidos!$C$2:$C$7000,"&gt;="&amp;(Parámetros!$B$4-180),Pedidos!$C$2:$C$7000,"&lt;"&amp;Parámetros!$B$4)</f>
        <v>1</v>
      </c>
      <c r="K545" s="18" t="str">
        <f aca="false">IF(H545&lt;2,"",(G545-F545)/(H545-1))</f>
        <v/>
      </c>
      <c r="L545" s="19" t="str">
        <f aca="false">IF(OR(K545="",K545=0),"",I545/K545)</f>
        <v/>
      </c>
      <c r="M545" s="20" t="n">
        <f aca="false">SUMIFS(Pedidos!$D$2:$D$7000,Pedidos!$B$2:$B$7000,A545,Pedidos!$C$2:$C$7000,"&gt;="&amp;(Parámetros!$B$4-365),Pedidos!$C$2:$C$7000,"&lt;"&amp;Parámetros!$B$4)</f>
        <v>45.04</v>
      </c>
      <c r="N545" s="7" t="str">
        <f aca="false">IF(H545=0,"Sin compras",IF(H545=1,"Una sola compra",IF(I545&gt;Parámetros!$B$5,"Perdido","Activo")))</f>
        <v>Una sola compra</v>
      </c>
      <c r="O545" s="21" t="str">
        <f aca="false">IF(N545&lt;&gt;"Activo","",1/(1+EXP(-(Parámetros!$B$10+Parámetros!$B$11*I545+Parámetros!$B$12*J545))))</f>
        <v/>
      </c>
      <c r="P545" s="7" t="str">
        <f aca="false">IF(O545="","",IF(O545&gt;=Parámetros!$B$7,"Alto",IF(O545&gt;=Parámetros!$B$8,"Medio","Bajo")))</f>
        <v/>
      </c>
      <c r="Q545" s="7" t="str">
        <f aca="false">IF(AND(N545="Activo",L545&lt;&gt;""),IF(L545&gt;Parámetros!$B$6,"Se está retrasando",""),"")</f>
        <v/>
      </c>
    </row>
    <row r="546" customFormat="false" ht="15" hidden="false" customHeight="false" outlineLevel="0" collapsed="false">
      <c r="A546" s="13" t="s">
        <v>8272</v>
      </c>
      <c r="B546" s="13" t="s">
        <v>8996</v>
      </c>
      <c r="C546" s="13" t="s">
        <v>8990</v>
      </c>
      <c r="D546" s="13" t="s">
        <v>9002</v>
      </c>
      <c r="E546" s="13" t="s">
        <v>8988</v>
      </c>
      <c r="F546" s="16" t="n">
        <f aca="false">_xlfn.MINIFS(Pedidos!$C$2:$C$7000,Pedidos!$B$2:$B$7000,A546,Pedidos!$C$2:$C$7000,"&lt;"&amp;Parámetros!$B$4)</f>
        <v>46239</v>
      </c>
      <c r="G546" s="16" t="n">
        <f aca="false">_xlfn.MAXIFS(Pedidos!$C$2:$C$7000,Pedidos!$B$2:$B$7000,A546,Pedidos!$C$2:$C$7000,"&lt;"&amp;Parámetros!$B$4)</f>
        <v>46239</v>
      </c>
      <c r="H546" s="17" t="n">
        <f aca="false">COUNTIFS(Pedidos!$B$2:$B$7000,A546,Pedidos!$C$2:$C$7000,"&lt;"&amp;Parámetros!$B$4)</f>
        <v>1</v>
      </c>
      <c r="I546" s="7" t="n">
        <f aca="false">IF(H546=0,"",Parámetros!$B$4-G546)</f>
        <v>57</v>
      </c>
      <c r="J546" s="17" t="n">
        <f aca="false">COUNTIFS(Pedidos!$B$2:$B$7000,A546,Pedidos!$C$2:$C$7000,"&gt;="&amp;(Parámetros!$B$4-180),Pedidos!$C$2:$C$7000,"&lt;"&amp;Parámetros!$B$4)</f>
        <v>1</v>
      </c>
      <c r="K546" s="18" t="str">
        <f aca="false">IF(H546&lt;2,"",(G546-F546)/(H546-1))</f>
        <v/>
      </c>
      <c r="L546" s="19" t="str">
        <f aca="false">IF(OR(K546="",K546=0),"",I546/K546)</f>
        <v/>
      </c>
      <c r="M546" s="20" t="n">
        <f aca="false">SUMIFS(Pedidos!$D$2:$D$7000,Pedidos!$B$2:$B$7000,A546,Pedidos!$C$2:$C$7000,"&gt;="&amp;(Parámetros!$B$4-365),Pedidos!$C$2:$C$7000,"&lt;"&amp;Parámetros!$B$4)</f>
        <v>37.9</v>
      </c>
      <c r="N546" s="7" t="str">
        <f aca="false">IF(H546=0,"Sin compras",IF(H546=1,"Una sola compra",IF(I546&gt;Parámetros!$B$5,"Perdido","Activo")))</f>
        <v>Una sola compra</v>
      </c>
      <c r="O546" s="21" t="str">
        <f aca="false">IF(N546&lt;&gt;"Activo","",1/(1+EXP(-(Parámetros!$B$10+Parámetros!$B$11*I546+Parámetros!$B$12*J546))))</f>
        <v/>
      </c>
      <c r="P546" s="7" t="str">
        <f aca="false">IF(O546="","",IF(O546&gt;=Parámetros!$B$7,"Alto",IF(O546&gt;=Parámetros!$B$8,"Medio","Bajo")))</f>
        <v/>
      </c>
      <c r="Q546" s="7" t="str">
        <f aca="false">IF(AND(N546="Activo",L546&lt;&gt;""),IF(L546&gt;Parámetros!$B$6,"Se está retrasando",""),"")</f>
        <v/>
      </c>
    </row>
    <row r="547" customFormat="false" ht="15" hidden="false" customHeight="false" outlineLevel="0" collapsed="false">
      <c r="A547" s="13" t="s">
        <v>5911</v>
      </c>
      <c r="B547" s="13" t="s">
        <v>8992</v>
      </c>
      <c r="C547" s="13" t="s">
        <v>8993</v>
      </c>
      <c r="D547" s="13" t="s">
        <v>8983</v>
      </c>
      <c r="E547" s="13" t="s">
        <v>8988</v>
      </c>
      <c r="F547" s="16" t="n">
        <f aca="false">_xlfn.MINIFS(Pedidos!$C$2:$C$7000,Pedidos!$B$2:$B$7000,A547,Pedidos!$C$2:$C$7000,"&lt;"&amp;Parámetros!$B$4)</f>
        <v>46049</v>
      </c>
      <c r="G547" s="16" t="n">
        <f aca="false">_xlfn.MAXIFS(Pedidos!$C$2:$C$7000,Pedidos!$B$2:$B$7000,A547,Pedidos!$C$2:$C$7000,"&lt;"&amp;Parámetros!$B$4)</f>
        <v>46049</v>
      </c>
      <c r="H547" s="17" t="n">
        <f aca="false">COUNTIFS(Pedidos!$B$2:$B$7000,A547,Pedidos!$C$2:$C$7000,"&lt;"&amp;Parámetros!$B$4)</f>
        <v>1</v>
      </c>
      <c r="I547" s="7" t="n">
        <f aca="false">IF(H547=0,"",Parámetros!$B$4-G547)</f>
        <v>247</v>
      </c>
      <c r="J547" s="17" t="n">
        <f aca="false">COUNTIFS(Pedidos!$B$2:$B$7000,A547,Pedidos!$C$2:$C$7000,"&gt;="&amp;(Parámetros!$B$4-180),Pedidos!$C$2:$C$7000,"&lt;"&amp;Parámetros!$B$4)</f>
        <v>0</v>
      </c>
      <c r="K547" s="18" t="str">
        <f aca="false">IF(H547&lt;2,"",(G547-F547)/(H547-1))</f>
        <v/>
      </c>
      <c r="L547" s="19" t="str">
        <f aca="false">IF(OR(K547="",K547=0),"",I547/K547)</f>
        <v/>
      </c>
      <c r="M547" s="20" t="n">
        <f aca="false">SUMIFS(Pedidos!$D$2:$D$7000,Pedidos!$B$2:$B$7000,A547,Pedidos!$C$2:$C$7000,"&gt;="&amp;(Parámetros!$B$4-365),Pedidos!$C$2:$C$7000,"&lt;"&amp;Parámetros!$B$4)</f>
        <v>47.09</v>
      </c>
      <c r="N547" s="7" t="str">
        <f aca="false">IF(H547=0,"Sin compras",IF(H547=1,"Una sola compra",IF(I547&gt;Parámetros!$B$5,"Perdido","Activo")))</f>
        <v>Una sola compra</v>
      </c>
      <c r="O547" s="21" t="str">
        <f aca="false">IF(N547&lt;&gt;"Activo","",1/(1+EXP(-(Parámetros!$B$10+Parámetros!$B$11*I547+Parámetros!$B$12*J547))))</f>
        <v/>
      </c>
      <c r="P547" s="7" t="str">
        <f aca="false">IF(O547="","",IF(O547&gt;=Parámetros!$B$7,"Alto",IF(O547&gt;=Parámetros!$B$8,"Medio","Bajo")))</f>
        <v/>
      </c>
      <c r="Q547" s="7" t="str">
        <f aca="false">IF(AND(N547="Activo",L547&lt;&gt;""),IF(L547&gt;Parámetros!$B$6,"Se está retrasando",""),"")</f>
        <v/>
      </c>
    </row>
    <row r="548" customFormat="false" ht="15" hidden="false" customHeight="false" outlineLevel="0" collapsed="false">
      <c r="A548" s="13" t="s">
        <v>7475</v>
      </c>
      <c r="B548" s="13" t="s">
        <v>8995</v>
      </c>
      <c r="C548" s="13" t="s">
        <v>8993</v>
      </c>
      <c r="D548" s="13" t="s">
        <v>8991</v>
      </c>
      <c r="E548" s="13" t="s">
        <v>8988</v>
      </c>
      <c r="F548" s="16" t="n">
        <f aca="false">_xlfn.MINIFS(Pedidos!$C$2:$C$7000,Pedidos!$B$2:$B$7000,A548,Pedidos!$C$2:$C$7000,"&lt;"&amp;Parámetros!$B$4)</f>
        <v>46174</v>
      </c>
      <c r="G548" s="16" t="n">
        <f aca="false">_xlfn.MAXIFS(Pedidos!$C$2:$C$7000,Pedidos!$B$2:$B$7000,A548,Pedidos!$C$2:$C$7000,"&lt;"&amp;Parámetros!$B$4)</f>
        <v>46174</v>
      </c>
      <c r="H548" s="17" t="n">
        <f aca="false">COUNTIFS(Pedidos!$B$2:$B$7000,A548,Pedidos!$C$2:$C$7000,"&lt;"&amp;Parámetros!$B$4)</f>
        <v>1</v>
      </c>
      <c r="I548" s="7" t="n">
        <f aca="false">IF(H548=0,"",Parámetros!$B$4-G548)</f>
        <v>122</v>
      </c>
      <c r="J548" s="17" t="n">
        <f aca="false">COUNTIFS(Pedidos!$B$2:$B$7000,A548,Pedidos!$C$2:$C$7000,"&gt;="&amp;(Parámetros!$B$4-180),Pedidos!$C$2:$C$7000,"&lt;"&amp;Parámetros!$B$4)</f>
        <v>1</v>
      </c>
      <c r="K548" s="18" t="str">
        <f aca="false">IF(H548&lt;2,"",(G548-F548)/(H548-1))</f>
        <v/>
      </c>
      <c r="L548" s="19" t="str">
        <f aca="false">IF(OR(K548="",K548=0),"",I548/K548)</f>
        <v/>
      </c>
      <c r="M548" s="20" t="n">
        <f aca="false">SUMIFS(Pedidos!$D$2:$D$7000,Pedidos!$B$2:$B$7000,A548,Pedidos!$C$2:$C$7000,"&gt;="&amp;(Parámetros!$B$4-365),Pedidos!$C$2:$C$7000,"&lt;"&amp;Parámetros!$B$4)</f>
        <v>10.21</v>
      </c>
      <c r="N548" s="7" t="str">
        <f aca="false">IF(H548=0,"Sin compras",IF(H548=1,"Una sola compra",IF(I548&gt;Parámetros!$B$5,"Perdido","Activo")))</f>
        <v>Una sola compra</v>
      </c>
      <c r="O548" s="21" t="str">
        <f aca="false">IF(N548&lt;&gt;"Activo","",1/(1+EXP(-(Parámetros!$B$10+Parámetros!$B$11*I548+Parámetros!$B$12*J548))))</f>
        <v/>
      </c>
      <c r="P548" s="7" t="str">
        <f aca="false">IF(O548="","",IF(O548&gt;=Parámetros!$B$7,"Alto",IF(O548&gt;=Parámetros!$B$8,"Medio","Bajo")))</f>
        <v/>
      </c>
      <c r="Q548" s="7" t="str">
        <f aca="false">IF(AND(N548="Activo",L548&lt;&gt;""),IF(L548&gt;Parámetros!$B$6,"Se está retrasando",""),"")</f>
        <v/>
      </c>
    </row>
    <row r="549" customFormat="false" ht="15" hidden="false" customHeight="false" outlineLevel="0" collapsed="false">
      <c r="A549" s="13" t="s">
        <v>986</v>
      </c>
      <c r="B549" s="13" t="s">
        <v>8992</v>
      </c>
      <c r="C549" s="13" t="s">
        <v>8982</v>
      </c>
      <c r="D549" s="13" t="s">
        <v>8994</v>
      </c>
      <c r="E549" s="13" t="s">
        <v>8988</v>
      </c>
      <c r="F549" s="16" t="n">
        <f aca="false">_xlfn.MINIFS(Pedidos!$C$2:$C$7000,Pedidos!$B$2:$B$7000,A549,Pedidos!$C$2:$C$7000,"&lt;"&amp;Parámetros!$B$4)</f>
        <v>45673</v>
      </c>
      <c r="G549" s="16" t="n">
        <f aca="false">_xlfn.MAXIFS(Pedidos!$C$2:$C$7000,Pedidos!$B$2:$B$7000,A549,Pedidos!$C$2:$C$7000,"&lt;"&amp;Parámetros!$B$4)</f>
        <v>45673</v>
      </c>
      <c r="H549" s="17" t="n">
        <f aca="false">COUNTIFS(Pedidos!$B$2:$B$7000,A549,Pedidos!$C$2:$C$7000,"&lt;"&amp;Parámetros!$B$4)</f>
        <v>1</v>
      </c>
      <c r="I549" s="7" t="n">
        <f aca="false">IF(H549=0,"",Parámetros!$B$4-G549)</f>
        <v>623</v>
      </c>
      <c r="J549" s="17" t="n">
        <f aca="false">COUNTIFS(Pedidos!$B$2:$B$7000,A549,Pedidos!$C$2:$C$7000,"&gt;="&amp;(Parámetros!$B$4-180),Pedidos!$C$2:$C$7000,"&lt;"&amp;Parámetros!$B$4)</f>
        <v>0</v>
      </c>
      <c r="K549" s="18" t="str">
        <f aca="false">IF(H549&lt;2,"",(G549-F549)/(H549-1))</f>
        <v/>
      </c>
      <c r="L549" s="19" t="str">
        <f aca="false">IF(OR(K549="",K549=0),"",I549/K549)</f>
        <v/>
      </c>
      <c r="M549" s="20" t="n">
        <f aca="false">SUMIFS(Pedidos!$D$2:$D$7000,Pedidos!$B$2:$B$7000,A549,Pedidos!$C$2:$C$7000,"&gt;="&amp;(Parámetros!$B$4-365),Pedidos!$C$2:$C$7000,"&lt;"&amp;Parámetros!$B$4)</f>
        <v>0</v>
      </c>
      <c r="N549" s="7" t="str">
        <f aca="false">IF(H549=0,"Sin compras",IF(H549=1,"Una sola compra",IF(I549&gt;Parámetros!$B$5,"Perdido","Activo")))</f>
        <v>Una sola compra</v>
      </c>
      <c r="O549" s="21" t="str">
        <f aca="false">IF(N549&lt;&gt;"Activo","",1/(1+EXP(-(Parámetros!$B$10+Parámetros!$B$11*I549+Parámetros!$B$12*J549))))</f>
        <v/>
      </c>
      <c r="P549" s="7" t="str">
        <f aca="false">IF(O549="","",IF(O549&gt;=Parámetros!$B$7,"Alto",IF(O549&gt;=Parámetros!$B$8,"Medio","Bajo")))</f>
        <v/>
      </c>
      <c r="Q549" s="7" t="str">
        <f aca="false">IF(AND(N549="Activo",L549&lt;&gt;""),IF(L549&gt;Parámetros!$B$6,"Se está retrasando",""),"")</f>
        <v/>
      </c>
    </row>
    <row r="550" customFormat="false" ht="15" hidden="false" customHeight="false" outlineLevel="0" collapsed="false">
      <c r="A550" s="13" t="s">
        <v>3330</v>
      </c>
      <c r="B550" s="13" t="s">
        <v>8995</v>
      </c>
      <c r="C550" s="13" t="s">
        <v>8982</v>
      </c>
      <c r="D550" s="13" t="s">
        <v>8994</v>
      </c>
      <c r="E550" s="13" t="s">
        <v>8988</v>
      </c>
      <c r="F550" s="16" t="n">
        <f aca="false">_xlfn.MINIFS(Pedidos!$C$2:$C$7000,Pedidos!$B$2:$B$7000,A550,Pedidos!$C$2:$C$7000,"&lt;"&amp;Parámetros!$B$4)</f>
        <v>45856</v>
      </c>
      <c r="G550" s="16" t="n">
        <f aca="false">_xlfn.MAXIFS(Pedidos!$C$2:$C$7000,Pedidos!$B$2:$B$7000,A550,Pedidos!$C$2:$C$7000,"&lt;"&amp;Parámetros!$B$4)</f>
        <v>45856</v>
      </c>
      <c r="H550" s="17" t="n">
        <f aca="false">COUNTIFS(Pedidos!$B$2:$B$7000,A550,Pedidos!$C$2:$C$7000,"&lt;"&amp;Parámetros!$B$4)</f>
        <v>1</v>
      </c>
      <c r="I550" s="7" t="n">
        <f aca="false">IF(H550=0,"",Parámetros!$B$4-G550)</f>
        <v>440</v>
      </c>
      <c r="J550" s="17" t="n">
        <f aca="false">COUNTIFS(Pedidos!$B$2:$B$7000,A550,Pedidos!$C$2:$C$7000,"&gt;="&amp;(Parámetros!$B$4-180),Pedidos!$C$2:$C$7000,"&lt;"&amp;Parámetros!$B$4)</f>
        <v>0</v>
      </c>
      <c r="K550" s="18" t="str">
        <f aca="false">IF(H550&lt;2,"",(G550-F550)/(H550-1))</f>
        <v/>
      </c>
      <c r="L550" s="19" t="str">
        <f aca="false">IF(OR(K550="",K550=0),"",I550/K550)</f>
        <v/>
      </c>
      <c r="M550" s="20" t="n">
        <f aca="false">SUMIFS(Pedidos!$D$2:$D$7000,Pedidos!$B$2:$B$7000,A550,Pedidos!$C$2:$C$7000,"&gt;="&amp;(Parámetros!$B$4-365),Pedidos!$C$2:$C$7000,"&lt;"&amp;Parámetros!$B$4)</f>
        <v>0</v>
      </c>
      <c r="N550" s="7" t="str">
        <f aca="false">IF(H550=0,"Sin compras",IF(H550=1,"Una sola compra",IF(I550&gt;Parámetros!$B$5,"Perdido","Activo")))</f>
        <v>Una sola compra</v>
      </c>
      <c r="O550" s="21" t="str">
        <f aca="false">IF(N550&lt;&gt;"Activo","",1/(1+EXP(-(Parámetros!$B$10+Parámetros!$B$11*I550+Parámetros!$B$12*J550))))</f>
        <v/>
      </c>
      <c r="P550" s="7" t="str">
        <f aca="false">IF(O550="","",IF(O550&gt;=Parámetros!$B$7,"Alto",IF(O550&gt;=Parámetros!$B$8,"Medio","Bajo")))</f>
        <v/>
      </c>
      <c r="Q550" s="7" t="str">
        <f aca="false">IF(AND(N550="Activo",L550&lt;&gt;""),IF(L550&gt;Parámetros!$B$6,"Se está retrasando",""),"")</f>
        <v/>
      </c>
    </row>
    <row r="551" customFormat="false" ht="15" hidden="false" customHeight="false" outlineLevel="0" collapsed="false">
      <c r="A551" s="13" t="s">
        <v>3653</v>
      </c>
      <c r="B551" s="13" t="s">
        <v>9008</v>
      </c>
      <c r="C551" s="13" t="s">
        <v>8993</v>
      </c>
      <c r="D551" s="13" t="s">
        <v>8997</v>
      </c>
      <c r="E551" s="13" t="s">
        <v>8988</v>
      </c>
      <c r="F551" s="16" t="n">
        <f aca="false">_xlfn.MINIFS(Pedidos!$C$2:$C$7000,Pedidos!$B$2:$B$7000,A551,Pedidos!$C$2:$C$7000,"&lt;"&amp;Parámetros!$B$4)</f>
        <v>45879</v>
      </c>
      <c r="G551" s="16" t="n">
        <f aca="false">_xlfn.MAXIFS(Pedidos!$C$2:$C$7000,Pedidos!$B$2:$B$7000,A551,Pedidos!$C$2:$C$7000,"&lt;"&amp;Parámetros!$B$4)</f>
        <v>46081</v>
      </c>
      <c r="H551" s="17" t="n">
        <f aca="false">COUNTIFS(Pedidos!$B$2:$B$7000,A551,Pedidos!$C$2:$C$7000,"&lt;"&amp;Parámetros!$B$4)</f>
        <v>5</v>
      </c>
      <c r="I551" s="7" t="n">
        <f aca="false">IF(H551=0,"",Parámetros!$B$4-G551)</f>
        <v>215</v>
      </c>
      <c r="J551" s="17" t="n">
        <f aca="false">COUNTIFS(Pedidos!$B$2:$B$7000,A551,Pedidos!$C$2:$C$7000,"&gt;="&amp;(Parámetros!$B$4-180),Pedidos!$C$2:$C$7000,"&lt;"&amp;Parámetros!$B$4)</f>
        <v>0</v>
      </c>
      <c r="K551" s="18" t="n">
        <f aca="false">IF(H551&lt;2,"",(G551-F551)/(H551-1))</f>
        <v>50.5</v>
      </c>
      <c r="L551" s="19" t="n">
        <f aca="false">IF(OR(K551="",K551=0),"",I551/K551)</f>
        <v>4.25742574257426</v>
      </c>
      <c r="M551" s="20" t="n">
        <f aca="false">SUMIFS(Pedidos!$D$2:$D$7000,Pedidos!$B$2:$B$7000,A551,Pedidos!$C$2:$C$7000,"&gt;="&amp;(Parámetros!$B$4-365),Pedidos!$C$2:$C$7000,"&lt;"&amp;Parámetros!$B$4)</f>
        <v>159.18</v>
      </c>
      <c r="N551" s="7" t="str">
        <f aca="false">IF(H551=0,"Sin compras",IF(H551=1,"Una sola compra",IF(I551&gt;Parámetros!$B$5,"Perdido","Activo")))</f>
        <v>Perdido</v>
      </c>
      <c r="O551" s="21" t="str">
        <f aca="false">IF(N551&lt;&gt;"Activo","",1/(1+EXP(-(Parámetros!$B$10+Parámetros!$B$11*I551+Parámetros!$B$12*J551))))</f>
        <v/>
      </c>
      <c r="P551" s="7" t="str">
        <f aca="false">IF(O551="","",IF(O551&gt;=Parámetros!$B$7,"Alto",IF(O551&gt;=Parámetros!$B$8,"Medio","Bajo")))</f>
        <v/>
      </c>
      <c r="Q551" s="7" t="str">
        <f aca="false">IF(AND(N551="Activo",L551&lt;&gt;""),IF(L551&gt;Parámetros!$B$6,"Se está retrasando",""),"")</f>
        <v/>
      </c>
    </row>
    <row r="552" customFormat="false" ht="15" hidden="false" customHeight="false" outlineLevel="0" collapsed="false">
      <c r="A552" s="13" t="s">
        <v>2911</v>
      </c>
      <c r="B552" s="13" t="s">
        <v>8981</v>
      </c>
      <c r="C552" s="13" t="s">
        <v>8982</v>
      </c>
      <c r="D552" s="13" t="s">
        <v>8997</v>
      </c>
      <c r="E552" s="13" t="s">
        <v>8988</v>
      </c>
      <c r="F552" s="16" t="n">
        <f aca="false">_xlfn.MINIFS(Pedidos!$C$2:$C$7000,Pedidos!$B$2:$B$7000,A552,Pedidos!$C$2:$C$7000,"&lt;"&amp;Parámetros!$B$4)</f>
        <v>45824</v>
      </c>
      <c r="G552" s="16" t="n">
        <f aca="false">_xlfn.MAXIFS(Pedidos!$C$2:$C$7000,Pedidos!$B$2:$B$7000,A552,Pedidos!$C$2:$C$7000,"&lt;"&amp;Parámetros!$B$4)</f>
        <v>46176</v>
      </c>
      <c r="H552" s="17" t="n">
        <f aca="false">COUNTIFS(Pedidos!$B$2:$B$7000,A552,Pedidos!$C$2:$C$7000,"&lt;"&amp;Parámetros!$B$4)</f>
        <v>5</v>
      </c>
      <c r="I552" s="7" t="n">
        <f aca="false">IF(H552=0,"",Parámetros!$B$4-G552)</f>
        <v>120</v>
      </c>
      <c r="J552" s="17" t="n">
        <f aca="false">COUNTIFS(Pedidos!$B$2:$B$7000,A552,Pedidos!$C$2:$C$7000,"&gt;="&amp;(Parámetros!$B$4-180),Pedidos!$C$2:$C$7000,"&lt;"&amp;Parámetros!$B$4)</f>
        <v>1</v>
      </c>
      <c r="K552" s="18" t="n">
        <f aca="false">IF(H552&lt;2,"",(G552-F552)/(H552-1))</f>
        <v>88</v>
      </c>
      <c r="L552" s="19" t="n">
        <f aca="false">IF(OR(K552="",K552=0),"",I552/K552)</f>
        <v>1.36363636363636</v>
      </c>
      <c r="M552" s="20" t="n">
        <f aca="false">SUMIFS(Pedidos!$D$2:$D$7000,Pedidos!$B$2:$B$7000,A552,Pedidos!$C$2:$C$7000,"&gt;="&amp;(Parámetros!$B$4-365),Pedidos!$C$2:$C$7000,"&lt;"&amp;Parámetros!$B$4)</f>
        <v>103.81</v>
      </c>
      <c r="N552" s="7" t="str">
        <f aca="false">IF(H552=0,"Sin compras",IF(H552=1,"Una sola compra",IF(I552&gt;Parámetros!$B$5,"Perdido","Activo")))</f>
        <v>Activo</v>
      </c>
      <c r="O552" s="21" t="n">
        <f aca="false">IF(N552&lt;&gt;"Activo","",1/(1+EXP(-(Parámetros!$B$10+Parámetros!$B$11*I552+Parámetros!$B$12*J552))))</f>
        <v>0.853197135462648</v>
      </c>
      <c r="P552" s="7" t="str">
        <f aca="false">IF(O552="","",IF(O552&gt;=Parámetros!$B$7,"Alto",IF(O552&gt;=Parámetros!$B$8,"Medio","Bajo")))</f>
        <v>Alto</v>
      </c>
      <c r="Q552" s="7" t="str">
        <f aca="false">IF(AND(N552="Activo",L552&lt;&gt;""),IF(L552&gt;Parámetros!$B$6,"Se está retrasando",""),"")</f>
        <v/>
      </c>
    </row>
    <row r="553" customFormat="false" ht="15" hidden="false" customHeight="false" outlineLevel="0" collapsed="false">
      <c r="A553" s="13" t="s">
        <v>2809</v>
      </c>
      <c r="B553" s="13" t="s">
        <v>9007</v>
      </c>
      <c r="C553" s="13" t="s">
        <v>8982</v>
      </c>
      <c r="D553" s="13" t="s">
        <v>8994</v>
      </c>
      <c r="E553" s="13" t="s">
        <v>8988</v>
      </c>
      <c r="F553" s="16" t="n">
        <f aca="false">_xlfn.MINIFS(Pedidos!$C$2:$C$7000,Pedidos!$B$2:$B$7000,A553,Pedidos!$C$2:$C$7000,"&lt;"&amp;Parámetros!$B$4)</f>
        <v>45817</v>
      </c>
      <c r="G553" s="16" t="n">
        <f aca="false">_xlfn.MAXIFS(Pedidos!$C$2:$C$7000,Pedidos!$B$2:$B$7000,A553,Pedidos!$C$2:$C$7000,"&lt;"&amp;Parámetros!$B$4)</f>
        <v>45817</v>
      </c>
      <c r="H553" s="17" t="n">
        <f aca="false">COUNTIFS(Pedidos!$B$2:$B$7000,A553,Pedidos!$C$2:$C$7000,"&lt;"&amp;Parámetros!$B$4)</f>
        <v>1</v>
      </c>
      <c r="I553" s="7" t="n">
        <f aca="false">IF(H553=0,"",Parámetros!$B$4-G553)</f>
        <v>479</v>
      </c>
      <c r="J553" s="17" t="n">
        <f aca="false">COUNTIFS(Pedidos!$B$2:$B$7000,A553,Pedidos!$C$2:$C$7000,"&gt;="&amp;(Parámetros!$B$4-180),Pedidos!$C$2:$C$7000,"&lt;"&amp;Parámetros!$B$4)</f>
        <v>0</v>
      </c>
      <c r="K553" s="18" t="str">
        <f aca="false">IF(H553&lt;2,"",(G553-F553)/(H553-1))</f>
        <v/>
      </c>
      <c r="L553" s="19" t="str">
        <f aca="false">IF(OR(K553="",K553=0),"",I553/K553)</f>
        <v/>
      </c>
      <c r="M553" s="20" t="n">
        <f aca="false">SUMIFS(Pedidos!$D$2:$D$7000,Pedidos!$B$2:$B$7000,A553,Pedidos!$C$2:$C$7000,"&gt;="&amp;(Parámetros!$B$4-365),Pedidos!$C$2:$C$7000,"&lt;"&amp;Parámetros!$B$4)</f>
        <v>0</v>
      </c>
      <c r="N553" s="7" t="str">
        <f aca="false">IF(H553=0,"Sin compras",IF(H553=1,"Una sola compra",IF(I553&gt;Parámetros!$B$5,"Perdido","Activo")))</f>
        <v>Una sola compra</v>
      </c>
      <c r="O553" s="21" t="str">
        <f aca="false">IF(N553&lt;&gt;"Activo","",1/(1+EXP(-(Parámetros!$B$10+Parámetros!$B$11*I553+Parámetros!$B$12*J553))))</f>
        <v/>
      </c>
      <c r="P553" s="7" t="str">
        <f aca="false">IF(O553="","",IF(O553&gt;=Parámetros!$B$7,"Alto",IF(O553&gt;=Parámetros!$B$8,"Medio","Bajo")))</f>
        <v/>
      </c>
      <c r="Q553" s="7" t="str">
        <f aca="false">IF(AND(N553="Activo",L553&lt;&gt;""),IF(L553&gt;Parámetros!$B$6,"Se está retrasando",""),"")</f>
        <v/>
      </c>
    </row>
    <row r="554" customFormat="false" ht="15" hidden="false" customHeight="false" outlineLevel="0" collapsed="false">
      <c r="A554" s="13" t="s">
        <v>7728</v>
      </c>
      <c r="B554" s="13" t="s">
        <v>8989</v>
      </c>
      <c r="C554" s="13" t="s">
        <v>8993</v>
      </c>
      <c r="D554" s="13" t="s">
        <v>8991</v>
      </c>
      <c r="E554" s="13" t="s">
        <v>8984</v>
      </c>
      <c r="F554" s="16" t="n">
        <f aca="false">_xlfn.MINIFS(Pedidos!$C$2:$C$7000,Pedidos!$B$2:$B$7000,A554,Pedidos!$C$2:$C$7000,"&lt;"&amp;Parámetros!$B$4)</f>
        <v>46197</v>
      </c>
      <c r="G554" s="16" t="n">
        <f aca="false">_xlfn.MAXIFS(Pedidos!$C$2:$C$7000,Pedidos!$B$2:$B$7000,A554,Pedidos!$C$2:$C$7000,"&lt;"&amp;Parámetros!$B$4)</f>
        <v>46197</v>
      </c>
      <c r="H554" s="17" t="n">
        <f aca="false">COUNTIFS(Pedidos!$B$2:$B$7000,A554,Pedidos!$C$2:$C$7000,"&lt;"&amp;Parámetros!$B$4)</f>
        <v>1</v>
      </c>
      <c r="I554" s="7" t="n">
        <f aca="false">IF(H554=0,"",Parámetros!$B$4-G554)</f>
        <v>99</v>
      </c>
      <c r="J554" s="17" t="n">
        <f aca="false">COUNTIFS(Pedidos!$B$2:$B$7000,A554,Pedidos!$C$2:$C$7000,"&gt;="&amp;(Parámetros!$B$4-180),Pedidos!$C$2:$C$7000,"&lt;"&amp;Parámetros!$B$4)</f>
        <v>1</v>
      </c>
      <c r="K554" s="18" t="str">
        <f aca="false">IF(H554&lt;2,"",(G554-F554)/(H554-1))</f>
        <v/>
      </c>
      <c r="L554" s="19" t="str">
        <f aca="false">IF(OR(K554="",K554=0),"",I554/K554)</f>
        <v/>
      </c>
      <c r="M554" s="20" t="n">
        <f aca="false">SUMIFS(Pedidos!$D$2:$D$7000,Pedidos!$B$2:$B$7000,A554,Pedidos!$C$2:$C$7000,"&gt;="&amp;(Parámetros!$B$4-365),Pedidos!$C$2:$C$7000,"&lt;"&amp;Parámetros!$B$4)</f>
        <v>51.74</v>
      </c>
      <c r="N554" s="7" t="str">
        <f aca="false">IF(H554=0,"Sin compras",IF(H554=1,"Una sola compra",IF(I554&gt;Parámetros!$B$5,"Perdido","Activo")))</f>
        <v>Una sola compra</v>
      </c>
      <c r="O554" s="21" t="str">
        <f aca="false">IF(N554&lt;&gt;"Activo","",1/(1+EXP(-(Parámetros!$B$10+Parámetros!$B$11*I554+Parámetros!$B$12*J554))))</f>
        <v/>
      </c>
      <c r="P554" s="7" t="str">
        <f aca="false">IF(O554="","",IF(O554&gt;=Parámetros!$B$7,"Alto",IF(O554&gt;=Parámetros!$B$8,"Medio","Bajo")))</f>
        <v/>
      </c>
      <c r="Q554" s="7" t="str">
        <f aca="false">IF(AND(N554="Activo",L554&lt;&gt;""),IF(L554&gt;Parámetros!$B$6,"Se está retrasando",""),"")</f>
        <v/>
      </c>
    </row>
    <row r="555" customFormat="false" ht="15" hidden="false" customHeight="false" outlineLevel="0" collapsed="false">
      <c r="A555" s="13" t="s">
        <v>5663</v>
      </c>
      <c r="B555" s="13" t="s">
        <v>8995</v>
      </c>
      <c r="C555" s="13" t="s">
        <v>8993</v>
      </c>
      <c r="D555" s="13" t="s">
        <v>8997</v>
      </c>
      <c r="E555" s="13" t="s">
        <v>8988</v>
      </c>
      <c r="F555" s="16" t="n">
        <f aca="false">_xlfn.MINIFS(Pedidos!$C$2:$C$7000,Pedidos!$B$2:$B$7000,A555,Pedidos!$C$2:$C$7000,"&lt;"&amp;Parámetros!$B$4)</f>
        <v>46030</v>
      </c>
      <c r="G555" s="16" t="n">
        <f aca="false">_xlfn.MAXIFS(Pedidos!$C$2:$C$7000,Pedidos!$B$2:$B$7000,A555,Pedidos!$C$2:$C$7000,"&lt;"&amp;Parámetros!$B$4)</f>
        <v>46228</v>
      </c>
      <c r="H555" s="17" t="n">
        <f aca="false">COUNTIFS(Pedidos!$B$2:$B$7000,A555,Pedidos!$C$2:$C$7000,"&lt;"&amp;Parámetros!$B$4)</f>
        <v>4</v>
      </c>
      <c r="I555" s="7" t="n">
        <f aca="false">IF(H555=0,"",Parámetros!$B$4-G555)</f>
        <v>68</v>
      </c>
      <c r="J555" s="17" t="n">
        <f aca="false">COUNTIFS(Pedidos!$B$2:$B$7000,A555,Pedidos!$C$2:$C$7000,"&gt;="&amp;(Parámetros!$B$4-180),Pedidos!$C$2:$C$7000,"&lt;"&amp;Parámetros!$B$4)</f>
        <v>2</v>
      </c>
      <c r="K555" s="18" t="n">
        <f aca="false">IF(H555&lt;2,"",(G555-F555)/(H555-1))</f>
        <v>66</v>
      </c>
      <c r="L555" s="19" t="n">
        <f aca="false">IF(OR(K555="",K555=0),"",I555/K555)</f>
        <v>1.03030303030303</v>
      </c>
      <c r="M555" s="20" t="n">
        <f aca="false">SUMIFS(Pedidos!$D$2:$D$7000,Pedidos!$B$2:$B$7000,A555,Pedidos!$C$2:$C$7000,"&gt;="&amp;(Parámetros!$B$4-365),Pedidos!$C$2:$C$7000,"&lt;"&amp;Parámetros!$B$4)</f>
        <v>258.08</v>
      </c>
      <c r="N555" s="7" t="str">
        <f aca="false">IF(H555=0,"Sin compras",IF(H555=1,"Una sola compra",IF(I555&gt;Parámetros!$B$5,"Perdido","Activo")))</f>
        <v>Activo</v>
      </c>
      <c r="O555" s="21" t="n">
        <f aca="false">IF(N555&lt;&gt;"Activo","",1/(1+EXP(-(Parámetros!$B$10+Parámetros!$B$11*I555+Parámetros!$B$12*J555))))</f>
        <v>0.497300026243694</v>
      </c>
      <c r="P555" s="7" t="str">
        <f aca="false">IF(O555="","",IF(O555&gt;=Parámetros!$B$7,"Alto",IF(O555&gt;=Parámetros!$B$8,"Medio","Bajo")))</f>
        <v>Medio</v>
      </c>
      <c r="Q555" s="7" t="str">
        <f aca="false">IF(AND(N555="Activo",L555&lt;&gt;""),IF(L555&gt;Parámetros!$B$6,"Se está retrasando",""),"")</f>
        <v/>
      </c>
    </row>
    <row r="556" customFormat="false" ht="15" hidden="false" customHeight="false" outlineLevel="0" collapsed="false">
      <c r="A556" s="13" t="s">
        <v>8016</v>
      </c>
      <c r="B556" s="13" t="s">
        <v>8981</v>
      </c>
      <c r="C556" s="13" t="s">
        <v>8993</v>
      </c>
      <c r="D556" s="13" t="s">
        <v>8987</v>
      </c>
      <c r="E556" s="13" t="s">
        <v>8984</v>
      </c>
      <c r="F556" s="16" t="n">
        <f aca="false">_xlfn.MINIFS(Pedidos!$C$2:$C$7000,Pedidos!$B$2:$B$7000,A556,Pedidos!$C$2:$C$7000,"&lt;"&amp;Parámetros!$B$4)</f>
        <v>46218</v>
      </c>
      <c r="G556" s="16" t="n">
        <f aca="false">_xlfn.MAXIFS(Pedidos!$C$2:$C$7000,Pedidos!$B$2:$B$7000,A556,Pedidos!$C$2:$C$7000,"&lt;"&amp;Parámetros!$B$4)</f>
        <v>46271</v>
      </c>
      <c r="H556" s="17" t="n">
        <f aca="false">COUNTIFS(Pedidos!$B$2:$B$7000,A556,Pedidos!$C$2:$C$7000,"&lt;"&amp;Parámetros!$B$4)</f>
        <v>2</v>
      </c>
      <c r="I556" s="7" t="n">
        <f aca="false">IF(H556=0,"",Parámetros!$B$4-G556)</f>
        <v>25</v>
      </c>
      <c r="J556" s="17" t="n">
        <f aca="false">COUNTIFS(Pedidos!$B$2:$B$7000,A556,Pedidos!$C$2:$C$7000,"&gt;="&amp;(Parámetros!$B$4-180),Pedidos!$C$2:$C$7000,"&lt;"&amp;Parámetros!$B$4)</f>
        <v>2</v>
      </c>
      <c r="K556" s="18" t="n">
        <f aca="false">IF(H556&lt;2,"",(G556-F556)/(H556-1))</f>
        <v>53</v>
      </c>
      <c r="L556" s="19" t="n">
        <f aca="false">IF(OR(K556="",K556=0),"",I556/K556)</f>
        <v>0.471698113207547</v>
      </c>
      <c r="M556" s="20" t="n">
        <f aca="false">SUMIFS(Pedidos!$D$2:$D$7000,Pedidos!$B$2:$B$7000,A556,Pedidos!$C$2:$C$7000,"&gt;="&amp;(Parámetros!$B$4-365),Pedidos!$C$2:$C$7000,"&lt;"&amp;Parámetros!$B$4)</f>
        <v>67.42</v>
      </c>
      <c r="N556" s="7" t="str">
        <f aca="false">IF(H556=0,"Sin compras",IF(H556=1,"Una sola compra",IF(I556&gt;Parámetros!$B$5,"Perdido","Activo")))</f>
        <v>Activo</v>
      </c>
      <c r="O556" s="21" t="n">
        <f aca="false">IF(N556&lt;&gt;"Activo","",1/(1+EXP(-(Parámetros!$B$10+Parámetros!$B$11*I556+Parámetros!$B$12*J556))))</f>
        <v>0.322610658788721</v>
      </c>
      <c r="P556" s="7" t="str">
        <f aca="false">IF(O556="","",IF(O556&gt;=Parámetros!$B$7,"Alto",IF(O556&gt;=Parámetros!$B$8,"Medio","Bajo")))</f>
        <v>Bajo</v>
      </c>
      <c r="Q556" s="7" t="str">
        <f aca="false">IF(AND(N556="Activo",L556&lt;&gt;""),IF(L556&gt;Parámetros!$B$6,"Se está retrasando",""),"")</f>
        <v/>
      </c>
    </row>
    <row r="557" customFormat="false" ht="15" hidden="false" customHeight="false" outlineLevel="0" collapsed="false">
      <c r="A557" s="13" t="s">
        <v>4014</v>
      </c>
      <c r="B557" s="13" t="s">
        <v>8992</v>
      </c>
      <c r="C557" s="13" t="s">
        <v>8982</v>
      </c>
      <c r="D557" s="13" t="s">
        <v>8997</v>
      </c>
      <c r="E557" s="13" t="s">
        <v>8988</v>
      </c>
      <c r="F557" s="16" t="n">
        <f aca="false">_xlfn.MINIFS(Pedidos!$C$2:$C$7000,Pedidos!$B$2:$B$7000,A557,Pedidos!$C$2:$C$7000,"&lt;"&amp;Parámetros!$B$4)</f>
        <v>45905</v>
      </c>
      <c r="G557" s="16" t="n">
        <f aca="false">_xlfn.MAXIFS(Pedidos!$C$2:$C$7000,Pedidos!$B$2:$B$7000,A557,Pedidos!$C$2:$C$7000,"&lt;"&amp;Parámetros!$B$4)</f>
        <v>46189</v>
      </c>
      <c r="H557" s="17" t="n">
        <f aca="false">COUNTIFS(Pedidos!$B$2:$B$7000,A557,Pedidos!$C$2:$C$7000,"&lt;"&amp;Parámetros!$B$4)</f>
        <v>6</v>
      </c>
      <c r="I557" s="7" t="n">
        <f aca="false">IF(H557=0,"",Parámetros!$B$4-G557)</f>
        <v>107</v>
      </c>
      <c r="J557" s="17" t="n">
        <f aca="false">COUNTIFS(Pedidos!$B$2:$B$7000,A557,Pedidos!$C$2:$C$7000,"&gt;="&amp;(Parámetros!$B$4-180),Pedidos!$C$2:$C$7000,"&lt;"&amp;Parámetros!$B$4)</f>
        <v>2</v>
      </c>
      <c r="K557" s="18" t="n">
        <f aca="false">IF(H557&lt;2,"",(G557-F557)/(H557-1))</f>
        <v>56.8</v>
      </c>
      <c r="L557" s="19" t="n">
        <f aca="false">IF(OR(K557="",K557=0),"",I557/K557)</f>
        <v>1.88380281690141</v>
      </c>
      <c r="M557" s="20" t="n">
        <f aca="false">SUMIFS(Pedidos!$D$2:$D$7000,Pedidos!$B$2:$B$7000,A557,Pedidos!$C$2:$C$7000,"&gt;="&amp;(Parámetros!$B$4-365),Pedidos!$C$2:$C$7000,"&lt;"&amp;Parámetros!$B$4)</f>
        <v>189.97</v>
      </c>
      <c r="N557" s="7" t="str">
        <f aca="false">IF(H557=0,"Sin compras",IF(H557=1,"Una sola compra",IF(I557&gt;Parámetros!$B$5,"Perdido","Activo")))</f>
        <v>Activo</v>
      </c>
      <c r="O557" s="21" t="n">
        <f aca="false">IF(N557&lt;&gt;"Activo","",1/(1+EXP(-(Parámetros!$B$10+Parámetros!$B$11*I557+Parámetros!$B$12*J557))))</f>
        <v>0.657506056256323</v>
      </c>
      <c r="P557" s="7" t="str">
        <f aca="false">IF(O557="","",IF(O557&gt;=Parámetros!$B$7,"Alto",IF(O557&gt;=Parámetros!$B$8,"Medio","Bajo")))</f>
        <v>Medio</v>
      </c>
      <c r="Q557" s="7" t="str">
        <f aca="false">IF(AND(N557="Activo",L557&lt;&gt;""),IF(L557&gt;Parámetros!$B$6,"Se está retrasando",""),"")</f>
        <v>Se está retrasando</v>
      </c>
    </row>
    <row r="558" customFormat="false" ht="15" hidden="false" customHeight="false" outlineLevel="0" collapsed="false">
      <c r="A558" s="13" t="s">
        <v>3535</v>
      </c>
      <c r="B558" s="13" t="s">
        <v>9008</v>
      </c>
      <c r="C558" s="13" t="s">
        <v>8986</v>
      </c>
      <c r="D558" s="13" t="s">
        <v>8987</v>
      </c>
      <c r="E558" s="13" t="s">
        <v>8988</v>
      </c>
      <c r="F558" s="16" t="n">
        <f aca="false">_xlfn.MINIFS(Pedidos!$C$2:$C$7000,Pedidos!$B$2:$B$7000,A558,Pedidos!$C$2:$C$7000,"&lt;"&amp;Parámetros!$B$4)</f>
        <v>45870</v>
      </c>
      <c r="G558" s="16" t="n">
        <f aca="false">_xlfn.MAXIFS(Pedidos!$C$2:$C$7000,Pedidos!$B$2:$B$7000,A558,Pedidos!$C$2:$C$7000,"&lt;"&amp;Parámetros!$B$4)</f>
        <v>46170</v>
      </c>
      <c r="H558" s="17" t="n">
        <f aca="false">COUNTIFS(Pedidos!$B$2:$B$7000,A558,Pedidos!$C$2:$C$7000,"&lt;"&amp;Parámetros!$B$4)</f>
        <v>3</v>
      </c>
      <c r="I558" s="7" t="n">
        <f aca="false">IF(H558=0,"",Parámetros!$B$4-G558)</f>
        <v>126</v>
      </c>
      <c r="J558" s="17" t="n">
        <f aca="false">COUNTIFS(Pedidos!$B$2:$B$7000,A558,Pedidos!$C$2:$C$7000,"&gt;="&amp;(Parámetros!$B$4-180),Pedidos!$C$2:$C$7000,"&lt;"&amp;Parámetros!$B$4)</f>
        <v>1</v>
      </c>
      <c r="K558" s="18" t="n">
        <f aca="false">IF(H558&lt;2,"",(G558-F558)/(H558-1))</f>
        <v>150</v>
      </c>
      <c r="L558" s="19" t="n">
        <f aca="false">IF(OR(K558="",K558=0),"",I558/K558)</f>
        <v>0.84</v>
      </c>
      <c r="M558" s="20" t="n">
        <f aca="false">SUMIFS(Pedidos!$D$2:$D$7000,Pedidos!$B$2:$B$7000,A558,Pedidos!$C$2:$C$7000,"&gt;="&amp;(Parámetros!$B$4-365),Pedidos!$C$2:$C$7000,"&lt;"&amp;Parámetros!$B$4)</f>
        <v>78.91</v>
      </c>
      <c r="N558" s="7" t="str">
        <f aca="false">IF(H558=0,"Sin compras",IF(H558=1,"Una sola compra",IF(I558&gt;Parámetros!$B$5,"Perdido","Activo")))</f>
        <v>Activo</v>
      </c>
      <c r="O558" s="21" t="n">
        <f aca="false">IF(N558&lt;&gt;"Activo","",1/(1+EXP(-(Parámetros!$B$10+Parámetros!$B$11*I558+Parámetros!$B$12*J558))))</f>
        <v>0.865518254845789</v>
      </c>
      <c r="P558" s="7" t="str">
        <f aca="false">IF(O558="","",IF(O558&gt;=Parámetros!$B$7,"Alto",IF(O558&gt;=Parámetros!$B$8,"Medio","Bajo")))</f>
        <v>Alto</v>
      </c>
      <c r="Q558" s="7" t="str">
        <f aca="false">IF(AND(N558="Activo",L558&lt;&gt;""),IF(L558&gt;Parámetros!$B$6,"Se está retrasando",""),"")</f>
        <v/>
      </c>
    </row>
    <row r="559" customFormat="false" ht="15" hidden="false" customHeight="false" outlineLevel="0" collapsed="false">
      <c r="A559" s="13" t="s">
        <v>694</v>
      </c>
      <c r="B559" s="13" t="s">
        <v>8995</v>
      </c>
      <c r="C559" s="13" t="s">
        <v>8993</v>
      </c>
      <c r="D559" s="13" t="s">
        <v>8994</v>
      </c>
      <c r="E559" s="13" t="s">
        <v>8988</v>
      </c>
      <c r="F559" s="16" t="n">
        <f aca="false">_xlfn.MINIFS(Pedidos!$C$2:$C$7000,Pedidos!$B$2:$B$7000,A559,Pedidos!$C$2:$C$7000,"&lt;"&amp;Parámetros!$B$4)</f>
        <v>45645</v>
      </c>
      <c r="G559" s="16" t="n">
        <f aca="false">_xlfn.MAXIFS(Pedidos!$C$2:$C$7000,Pedidos!$B$2:$B$7000,A559,Pedidos!$C$2:$C$7000,"&lt;"&amp;Parámetros!$B$4)</f>
        <v>45645</v>
      </c>
      <c r="H559" s="17" t="n">
        <f aca="false">COUNTIFS(Pedidos!$B$2:$B$7000,A559,Pedidos!$C$2:$C$7000,"&lt;"&amp;Parámetros!$B$4)</f>
        <v>1</v>
      </c>
      <c r="I559" s="7" t="n">
        <f aca="false">IF(H559=0,"",Parámetros!$B$4-G559)</f>
        <v>651</v>
      </c>
      <c r="J559" s="17" t="n">
        <f aca="false">COUNTIFS(Pedidos!$B$2:$B$7000,A559,Pedidos!$C$2:$C$7000,"&gt;="&amp;(Parámetros!$B$4-180),Pedidos!$C$2:$C$7000,"&lt;"&amp;Parámetros!$B$4)</f>
        <v>0</v>
      </c>
      <c r="K559" s="18" t="str">
        <f aca="false">IF(H559&lt;2,"",(G559-F559)/(H559-1))</f>
        <v/>
      </c>
      <c r="L559" s="19" t="str">
        <f aca="false">IF(OR(K559="",K559=0),"",I559/K559)</f>
        <v/>
      </c>
      <c r="M559" s="20" t="n">
        <f aca="false">SUMIFS(Pedidos!$D$2:$D$7000,Pedidos!$B$2:$B$7000,A559,Pedidos!$C$2:$C$7000,"&gt;="&amp;(Parámetros!$B$4-365),Pedidos!$C$2:$C$7000,"&lt;"&amp;Parámetros!$B$4)</f>
        <v>0</v>
      </c>
      <c r="N559" s="7" t="str">
        <f aca="false">IF(H559=0,"Sin compras",IF(H559=1,"Una sola compra",IF(I559&gt;Parámetros!$B$5,"Perdido","Activo")))</f>
        <v>Una sola compra</v>
      </c>
      <c r="O559" s="21" t="str">
        <f aca="false">IF(N559&lt;&gt;"Activo","",1/(1+EXP(-(Parámetros!$B$10+Parámetros!$B$11*I559+Parámetros!$B$12*J559))))</f>
        <v/>
      </c>
      <c r="P559" s="7" t="str">
        <f aca="false">IF(O559="","",IF(O559&gt;=Parámetros!$B$7,"Alto",IF(O559&gt;=Parámetros!$B$8,"Medio","Bajo")))</f>
        <v/>
      </c>
      <c r="Q559" s="7" t="str">
        <f aca="false">IF(AND(N559="Activo",L559&lt;&gt;""),IF(L559&gt;Parámetros!$B$6,"Se está retrasando",""),"")</f>
        <v/>
      </c>
    </row>
    <row r="560" customFormat="false" ht="15" hidden="false" customHeight="false" outlineLevel="0" collapsed="false">
      <c r="A560" s="13" t="s">
        <v>5843</v>
      </c>
      <c r="B560" s="13" t="s">
        <v>9011</v>
      </c>
      <c r="C560" s="13" t="s">
        <v>8993</v>
      </c>
      <c r="D560" s="13" t="s">
        <v>8983</v>
      </c>
      <c r="E560" s="13" t="s">
        <v>8988</v>
      </c>
      <c r="F560" s="16" t="n">
        <f aca="false">_xlfn.MINIFS(Pedidos!$C$2:$C$7000,Pedidos!$B$2:$B$7000,A560,Pedidos!$C$2:$C$7000,"&lt;"&amp;Parámetros!$B$4)</f>
        <v>46043</v>
      </c>
      <c r="G560" s="16" t="n">
        <f aca="false">_xlfn.MAXIFS(Pedidos!$C$2:$C$7000,Pedidos!$B$2:$B$7000,A560,Pedidos!$C$2:$C$7000,"&lt;"&amp;Parámetros!$B$4)</f>
        <v>46043</v>
      </c>
      <c r="H560" s="17" t="n">
        <f aca="false">COUNTIFS(Pedidos!$B$2:$B$7000,A560,Pedidos!$C$2:$C$7000,"&lt;"&amp;Parámetros!$B$4)</f>
        <v>1</v>
      </c>
      <c r="I560" s="7" t="n">
        <f aca="false">IF(H560=0,"",Parámetros!$B$4-G560)</f>
        <v>253</v>
      </c>
      <c r="J560" s="17" t="n">
        <f aca="false">COUNTIFS(Pedidos!$B$2:$B$7000,A560,Pedidos!$C$2:$C$7000,"&gt;="&amp;(Parámetros!$B$4-180),Pedidos!$C$2:$C$7000,"&lt;"&amp;Parámetros!$B$4)</f>
        <v>0</v>
      </c>
      <c r="K560" s="18" t="str">
        <f aca="false">IF(H560&lt;2,"",(G560-F560)/(H560-1))</f>
        <v/>
      </c>
      <c r="L560" s="19" t="str">
        <f aca="false">IF(OR(K560="",K560=0),"",I560/K560)</f>
        <v/>
      </c>
      <c r="M560" s="20" t="n">
        <f aca="false">SUMIFS(Pedidos!$D$2:$D$7000,Pedidos!$B$2:$B$7000,A560,Pedidos!$C$2:$C$7000,"&gt;="&amp;(Parámetros!$B$4-365),Pedidos!$C$2:$C$7000,"&lt;"&amp;Parámetros!$B$4)</f>
        <v>16.66</v>
      </c>
      <c r="N560" s="7" t="str">
        <f aca="false">IF(H560=0,"Sin compras",IF(H560=1,"Una sola compra",IF(I560&gt;Parámetros!$B$5,"Perdido","Activo")))</f>
        <v>Una sola compra</v>
      </c>
      <c r="O560" s="21" t="str">
        <f aca="false">IF(N560&lt;&gt;"Activo","",1/(1+EXP(-(Parámetros!$B$10+Parámetros!$B$11*I560+Parámetros!$B$12*J560))))</f>
        <v/>
      </c>
      <c r="P560" s="7" t="str">
        <f aca="false">IF(O560="","",IF(O560&gt;=Parámetros!$B$7,"Alto",IF(O560&gt;=Parámetros!$B$8,"Medio","Bajo")))</f>
        <v/>
      </c>
      <c r="Q560" s="7" t="str">
        <f aca="false">IF(AND(N560="Activo",L560&lt;&gt;""),IF(L560&gt;Parámetros!$B$6,"Se está retrasando",""),"")</f>
        <v/>
      </c>
    </row>
    <row r="561" customFormat="false" ht="15" hidden="false" customHeight="false" outlineLevel="0" collapsed="false">
      <c r="A561" s="13" t="s">
        <v>271</v>
      </c>
      <c r="B561" s="13" t="s">
        <v>8996</v>
      </c>
      <c r="C561" s="13" t="s">
        <v>8993</v>
      </c>
      <c r="D561" s="13" t="s">
        <v>8994</v>
      </c>
      <c r="E561" s="13" t="s">
        <v>8988</v>
      </c>
      <c r="F561" s="16" t="n">
        <f aca="false">_xlfn.MINIFS(Pedidos!$C$2:$C$7000,Pedidos!$B$2:$B$7000,A561,Pedidos!$C$2:$C$7000,"&lt;"&amp;Parámetros!$B$4)</f>
        <v>45596</v>
      </c>
      <c r="G561" s="16" t="n">
        <f aca="false">_xlfn.MAXIFS(Pedidos!$C$2:$C$7000,Pedidos!$B$2:$B$7000,A561,Pedidos!$C$2:$C$7000,"&lt;"&amp;Parámetros!$B$4)</f>
        <v>45596</v>
      </c>
      <c r="H561" s="17" t="n">
        <f aca="false">COUNTIFS(Pedidos!$B$2:$B$7000,A561,Pedidos!$C$2:$C$7000,"&lt;"&amp;Parámetros!$B$4)</f>
        <v>1</v>
      </c>
      <c r="I561" s="7" t="n">
        <f aca="false">IF(H561=0,"",Parámetros!$B$4-G561)</f>
        <v>700</v>
      </c>
      <c r="J561" s="17" t="n">
        <f aca="false">COUNTIFS(Pedidos!$B$2:$B$7000,A561,Pedidos!$C$2:$C$7000,"&gt;="&amp;(Parámetros!$B$4-180),Pedidos!$C$2:$C$7000,"&lt;"&amp;Parámetros!$B$4)</f>
        <v>0</v>
      </c>
      <c r="K561" s="18" t="str">
        <f aca="false">IF(H561&lt;2,"",(G561-F561)/(H561-1))</f>
        <v/>
      </c>
      <c r="L561" s="19" t="str">
        <f aca="false">IF(OR(K561="",K561=0),"",I561/K561)</f>
        <v/>
      </c>
      <c r="M561" s="20" t="n">
        <f aca="false">SUMIFS(Pedidos!$D$2:$D$7000,Pedidos!$B$2:$B$7000,A561,Pedidos!$C$2:$C$7000,"&gt;="&amp;(Parámetros!$B$4-365),Pedidos!$C$2:$C$7000,"&lt;"&amp;Parámetros!$B$4)</f>
        <v>0</v>
      </c>
      <c r="N561" s="7" t="str">
        <f aca="false">IF(H561=0,"Sin compras",IF(H561=1,"Una sola compra",IF(I561&gt;Parámetros!$B$5,"Perdido","Activo")))</f>
        <v>Una sola compra</v>
      </c>
      <c r="O561" s="21" t="str">
        <f aca="false">IF(N561&lt;&gt;"Activo","",1/(1+EXP(-(Parámetros!$B$10+Parámetros!$B$11*I561+Parámetros!$B$12*J561))))</f>
        <v/>
      </c>
      <c r="P561" s="7" t="str">
        <f aca="false">IF(O561="","",IF(O561&gt;=Parámetros!$B$7,"Alto",IF(O561&gt;=Parámetros!$B$8,"Medio","Bajo")))</f>
        <v/>
      </c>
      <c r="Q561" s="7" t="str">
        <f aca="false">IF(AND(N561="Activo",L561&lt;&gt;""),IF(L561&gt;Parámetros!$B$6,"Se está retrasando",""),"")</f>
        <v/>
      </c>
    </row>
    <row r="562" customFormat="false" ht="15" hidden="false" customHeight="false" outlineLevel="0" collapsed="false">
      <c r="A562" s="13" t="s">
        <v>366</v>
      </c>
      <c r="B562" s="13" t="s">
        <v>8995</v>
      </c>
      <c r="C562" s="13" t="s">
        <v>8990</v>
      </c>
      <c r="D562" s="13" t="s">
        <v>8997</v>
      </c>
      <c r="E562" s="13" t="s">
        <v>8988</v>
      </c>
      <c r="F562" s="16" t="n">
        <f aca="false">_xlfn.MINIFS(Pedidos!$C$2:$C$7000,Pedidos!$B$2:$B$7000,A562,Pedidos!$C$2:$C$7000,"&lt;"&amp;Parámetros!$B$4)</f>
        <v>45609</v>
      </c>
      <c r="G562" s="16" t="n">
        <f aca="false">_xlfn.MAXIFS(Pedidos!$C$2:$C$7000,Pedidos!$B$2:$B$7000,A562,Pedidos!$C$2:$C$7000,"&lt;"&amp;Parámetros!$B$4)</f>
        <v>45971</v>
      </c>
      <c r="H562" s="17" t="n">
        <f aca="false">COUNTIFS(Pedidos!$B$2:$B$7000,A562,Pedidos!$C$2:$C$7000,"&lt;"&amp;Parámetros!$B$4)</f>
        <v>10</v>
      </c>
      <c r="I562" s="7" t="n">
        <f aca="false">IF(H562=0,"",Parámetros!$B$4-G562)</f>
        <v>325</v>
      </c>
      <c r="J562" s="17" t="n">
        <f aca="false">COUNTIFS(Pedidos!$B$2:$B$7000,A562,Pedidos!$C$2:$C$7000,"&gt;="&amp;(Parámetros!$B$4-180),Pedidos!$C$2:$C$7000,"&lt;"&amp;Parámetros!$B$4)</f>
        <v>0</v>
      </c>
      <c r="K562" s="18" t="n">
        <f aca="false">IF(H562&lt;2,"",(G562-F562)/(H562-1))</f>
        <v>40.2222222222222</v>
      </c>
      <c r="L562" s="19" t="n">
        <f aca="false">IF(OR(K562="",K562=0),"",I562/K562)</f>
        <v>8.08011049723757</v>
      </c>
      <c r="M562" s="20" t="n">
        <f aca="false">SUMIFS(Pedidos!$D$2:$D$7000,Pedidos!$B$2:$B$7000,A562,Pedidos!$C$2:$C$7000,"&gt;="&amp;(Parámetros!$B$4-365),Pedidos!$C$2:$C$7000,"&lt;"&amp;Parámetros!$B$4)</f>
        <v>61.6</v>
      </c>
      <c r="N562" s="7" t="str">
        <f aca="false">IF(H562=0,"Sin compras",IF(H562=1,"Una sola compra",IF(I562&gt;Parámetros!$B$5,"Perdido","Activo")))</f>
        <v>Perdido</v>
      </c>
      <c r="O562" s="21" t="str">
        <f aca="false">IF(N562&lt;&gt;"Activo","",1/(1+EXP(-(Parámetros!$B$10+Parámetros!$B$11*I562+Parámetros!$B$12*J562))))</f>
        <v/>
      </c>
      <c r="P562" s="7" t="str">
        <f aca="false">IF(O562="","",IF(O562&gt;=Parámetros!$B$7,"Alto",IF(O562&gt;=Parámetros!$B$8,"Medio","Bajo")))</f>
        <v/>
      </c>
      <c r="Q562" s="7" t="str">
        <f aca="false">IF(AND(N562="Activo",L562&lt;&gt;""),IF(L562&gt;Parámetros!$B$6,"Se está retrasando",""),"")</f>
        <v/>
      </c>
    </row>
    <row r="563" customFormat="false" ht="15" hidden="false" customHeight="false" outlineLevel="0" collapsed="false">
      <c r="A563" s="13" t="s">
        <v>4798</v>
      </c>
      <c r="B563" s="13" t="s">
        <v>8998</v>
      </c>
      <c r="C563" s="13" t="s">
        <v>8993</v>
      </c>
      <c r="D563" s="13" t="s">
        <v>8983</v>
      </c>
      <c r="E563" s="13" t="s">
        <v>8988</v>
      </c>
      <c r="F563" s="16" t="n">
        <f aca="false">_xlfn.MINIFS(Pedidos!$C$2:$C$7000,Pedidos!$B$2:$B$7000,A563,Pedidos!$C$2:$C$7000,"&lt;"&amp;Parámetros!$B$4)</f>
        <v>45965</v>
      </c>
      <c r="G563" s="16" t="n">
        <f aca="false">_xlfn.MAXIFS(Pedidos!$C$2:$C$7000,Pedidos!$B$2:$B$7000,A563,Pedidos!$C$2:$C$7000,"&lt;"&amp;Parámetros!$B$4)</f>
        <v>45965</v>
      </c>
      <c r="H563" s="17" t="n">
        <f aca="false">COUNTIFS(Pedidos!$B$2:$B$7000,A563,Pedidos!$C$2:$C$7000,"&lt;"&amp;Parámetros!$B$4)</f>
        <v>1</v>
      </c>
      <c r="I563" s="7" t="n">
        <f aca="false">IF(H563=0,"",Parámetros!$B$4-G563)</f>
        <v>331</v>
      </c>
      <c r="J563" s="17" t="n">
        <f aca="false">COUNTIFS(Pedidos!$B$2:$B$7000,A563,Pedidos!$C$2:$C$7000,"&gt;="&amp;(Parámetros!$B$4-180),Pedidos!$C$2:$C$7000,"&lt;"&amp;Parámetros!$B$4)</f>
        <v>0</v>
      </c>
      <c r="K563" s="18" t="str">
        <f aca="false">IF(H563&lt;2,"",(G563-F563)/(H563-1))</f>
        <v/>
      </c>
      <c r="L563" s="19" t="str">
        <f aca="false">IF(OR(K563="",K563=0),"",I563/K563)</f>
        <v/>
      </c>
      <c r="M563" s="20" t="n">
        <f aca="false">SUMIFS(Pedidos!$D$2:$D$7000,Pedidos!$B$2:$B$7000,A563,Pedidos!$C$2:$C$7000,"&gt;="&amp;(Parámetros!$B$4-365),Pedidos!$C$2:$C$7000,"&lt;"&amp;Parámetros!$B$4)</f>
        <v>42.8</v>
      </c>
      <c r="N563" s="7" t="str">
        <f aca="false">IF(H563=0,"Sin compras",IF(H563=1,"Una sola compra",IF(I563&gt;Parámetros!$B$5,"Perdido","Activo")))</f>
        <v>Una sola compra</v>
      </c>
      <c r="O563" s="21" t="str">
        <f aca="false">IF(N563&lt;&gt;"Activo","",1/(1+EXP(-(Parámetros!$B$10+Parámetros!$B$11*I563+Parámetros!$B$12*J563))))</f>
        <v/>
      </c>
      <c r="P563" s="7" t="str">
        <f aca="false">IF(O563="","",IF(O563&gt;=Parámetros!$B$7,"Alto",IF(O563&gt;=Parámetros!$B$8,"Medio","Bajo")))</f>
        <v/>
      </c>
      <c r="Q563" s="7" t="str">
        <f aca="false">IF(AND(N563="Activo",L563&lt;&gt;""),IF(L563&gt;Parámetros!$B$6,"Se está retrasando",""),"")</f>
        <v/>
      </c>
    </row>
    <row r="564" customFormat="false" ht="15" hidden="false" customHeight="false" outlineLevel="0" collapsed="false">
      <c r="A564" s="13" t="s">
        <v>7892</v>
      </c>
      <c r="B564" s="13" t="s">
        <v>8981</v>
      </c>
      <c r="C564" s="13" t="s">
        <v>8982</v>
      </c>
      <c r="D564" s="13" t="s">
        <v>8991</v>
      </c>
      <c r="E564" s="13" t="s">
        <v>8988</v>
      </c>
      <c r="F564" s="16" t="n">
        <f aca="false">_xlfn.MINIFS(Pedidos!$C$2:$C$7000,Pedidos!$B$2:$B$7000,A564,Pedidos!$C$2:$C$7000,"&lt;"&amp;Parámetros!$B$4)</f>
        <v>46209</v>
      </c>
      <c r="G564" s="16" t="n">
        <f aca="false">_xlfn.MAXIFS(Pedidos!$C$2:$C$7000,Pedidos!$B$2:$B$7000,A564,Pedidos!$C$2:$C$7000,"&lt;"&amp;Parámetros!$B$4)</f>
        <v>46209</v>
      </c>
      <c r="H564" s="17" t="n">
        <f aca="false">COUNTIFS(Pedidos!$B$2:$B$7000,A564,Pedidos!$C$2:$C$7000,"&lt;"&amp;Parámetros!$B$4)</f>
        <v>1</v>
      </c>
      <c r="I564" s="7" t="n">
        <f aca="false">IF(H564=0,"",Parámetros!$B$4-G564)</f>
        <v>87</v>
      </c>
      <c r="J564" s="17" t="n">
        <f aca="false">COUNTIFS(Pedidos!$B$2:$B$7000,A564,Pedidos!$C$2:$C$7000,"&gt;="&amp;(Parámetros!$B$4-180),Pedidos!$C$2:$C$7000,"&lt;"&amp;Parámetros!$B$4)</f>
        <v>1</v>
      </c>
      <c r="K564" s="18" t="str">
        <f aca="false">IF(H564&lt;2,"",(G564-F564)/(H564-1))</f>
        <v/>
      </c>
      <c r="L564" s="19" t="str">
        <f aca="false">IF(OR(K564="",K564=0),"",I564/K564)</f>
        <v/>
      </c>
      <c r="M564" s="20" t="n">
        <f aca="false">SUMIFS(Pedidos!$D$2:$D$7000,Pedidos!$B$2:$B$7000,A564,Pedidos!$C$2:$C$7000,"&gt;="&amp;(Parámetros!$B$4-365),Pedidos!$C$2:$C$7000,"&lt;"&amp;Parámetros!$B$4)</f>
        <v>57.83</v>
      </c>
      <c r="N564" s="7" t="str">
        <f aca="false">IF(H564=0,"Sin compras",IF(H564=1,"Una sola compra",IF(I564&gt;Parámetros!$B$5,"Perdido","Activo")))</f>
        <v>Una sola compra</v>
      </c>
      <c r="O564" s="21" t="str">
        <f aca="false">IF(N564&lt;&gt;"Activo","",1/(1+EXP(-(Parámetros!$B$10+Parámetros!$B$11*I564+Parámetros!$B$12*J564))))</f>
        <v/>
      </c>
      <c r="P564" s="7" t="str">
        <f aca="false">IF(O564="","",IF(O564&gt;=Parámetros!$B$7,"Alto",IF(O564&gt;=Parámetros!$B$8,"Medio","Bajo")))</f>
        <v/>
      </c>
      <c r="Q564" s="7" t="str">
        <f aca="false">IF(AND(N564="Activo",L564&lt;&gt;""),IF(L564&gt;Parámetros!$B$6,"Se está retrasando",""),"")</f>
        <v/>
      </c>
    </row>
    <row r="565" customFormat="false" ht="15" hidden="false" customHeight="false" outlineLevel="0" collapsed="false">
      <c r="A565" s="13" t="s">
        <v>314</v>
      </c>
      <c r="B565" s="13" t="s">
        <v>8998</v>
      </c>
      <c r="C565" s="13" t="s">
        <v>8993</v>
      </c>
      <c r="D565" s="13" t="s">
        <v>8994</v>
      </c>
      <c r="E565" s="13" t="s">
        <v>8988</v>
      </c>
      <c r="F565" s="16" t="n">
        <f aca="false">_xlfn.MINIFS(Pedidos!$C$2:$C$7000,Pedidos!$B$2:$B$7000,A565,Pedidos!$C$2:$C$7000,"&lt;"&amp;Parámetros!$B$4)</f>
        <v>45602</v>
      </c>
      <c r="G565" s="16" t="n">
        <f aca="false">_xlfn.MAXIFS(Pedidos!$C$2:$C$7000,Pedidos!$B$2:$B$7000,A565,Pedidos!$C$2:$C$7000,"&lt;"&amp;Parámetros!$B$4)</f>
        <v>45690</v>
      </c>
      <c r="H565" s="17" t="n">
        <f aca="false">COUNTIFS(Pedidos!$B$2:$B$7000,A565,Pedidos!$C$2:$C$7000,"&lt;"&amp;Parámetros!$B$4)</f>
        <v>2</v>
      </c>
      <c r="I565" s="7" t="n">
        <f aca="false">IF(H565=0,"",Parámetros!$B$4-G565)</f>
        <v>606</v>
      </c>
      <c r="J565" s="17" t="n">
        <f aca="false">COUNTIFS(Pedidos!$B$2:$B$7000,A565,Pedidos!$C$2:$C$7000,"&gt;="&amp;(Parámetros!$B$4-180),Pedidos!$C$2:$C$7000,"&lt;"&amp;Parámetros!$B$4)</f>
        <v>0</v>
      </c>
      <c r="K565" s="18" t="n">
        <f aca="false">IF(H565&lt;2,"",(G565-F565)/(H565-1))</f>
        <v>88</v>
      </c>
      <c r="L565" s="19" t="n">
        <f aca="false">IF(OR(K565="",K565=0),"",I565/K565)</f>
        <v>6.88636363636364</v>
      </c>
      <c r="M565" s="20" t="n">
        <f aca="false">SUMIFS(Pedidos!$D$2:$D$7000,Pedidos!$B$2:$B$7000,A565,Pedidos!$C$2:$C$7000,"&gt;="&amp;(Parámetros!$B$4-365),Pedidos!$C$2:$C$7000,"&lt;"&amp;Parámetros!$B$4)</f>
        <v>0</v>
      </c>
      <c r="N565" s="7" t="str">
        <f aca="false">IF(H565=0,"Sin compras",IF(H565=1,"Una sola compra",IF(I565&gt;Parámetros!$B$5,"Perdido","Activo")))</f>
        <v>Perdido</v>
      </c>
      <c r="O565" s="21" t="str">
        <f aca="false">IF(N565&lt;&gt;"Activo","",1/(1+EXP(-(Parámetros!$B$10+Parámetros!$B$11*I565+Parámetros!$B$12*J565))))</f>
        <v/>
      </c>
      <c r="P565" s="7" t="str">
        <f aca="false">IF(O565="","",IF(O565&gt;=Parámetros!$B$7,"Alto",IF(O565&gt;=Parámetros!$B$8,"Medio","Bajo")))</f>
        <v/>
      </c>
      <c r="Q565" s="7" t="str">
        <f aca="false">IF(AND(N565="Activo",L565&lt;&gt;""),IF(L565&gt;Parámetros!$B$6,"Se está retrasando",""),"")</f>
        <v/>
      </c>
    </row>
    <row r="566" customFormat="false" ht="15" hidden="false" customHeight="false" outlineLevel="0" collapsed="false">
      <c r="A566" s="13" t="s">
        <v>3212</v>
      </c>
      <c r="B566" s="13" t="s">
        <v>8985</v>
      </c>
      <c r="C566" s="13" t="s">
        <v>8993</v>
      </c>
      <c r="D566" s="13" t="s">
        <v>8994</v>
      </c>
      <c r="E566" s="13" t="s">
        <v>8988</v>
      </c>
      <c r="F566" s="16" t="n">
        <f aca="false">_xlfn.MINIFS(Pedidos!$C$2:$C$7000,Pedidos!$B$2:$B$7000,A566,Pedidos!$C$2:$C$7000,"&lt;"&amp;Parámetros!$B$4)</f>
        <v>45847</v>
      </c>
      <c r="G566" s="16" t="n">
        <f aca="false">_xlfn.MAXIFS(Pedidos!$C$2:$C$7000,Pedidos!$B$2:$B$7000,A566,Pedidos!$C$2:$C$7000,"&lt;"&amp;Parámetros!$B$4)</f>
        <v>45847</v>
      </c>
      <c r="H566" s="17" t="n">
        <f aca="false">COUNTIFS(Pedidos!$B$2:$B$7000,A566,Pedidos!$C$2:$C$7000,"&lt;"&amp;Parámetros!$B$4)</f>
        <v>1</v>
      </c>
      <c r="I566" s="7" t="n">
        <f aca="false">IF(H566=0,"",Parámetros!$B$4-G566)</f>
        <v>449</v>
      </c>
      <c r="J566" s="17" t="n">
        <f aca="false">COUNTIFS(Pedidos!$B$2:$B$7000,A566,Pedidos!$C$2:$C$7000,"&gt;="&amp;(Parámetros!$B$4-180),Pedidos!$C$2:$C$7000,"&lt;"&amp;Parámetros!$B$4)</f>
        <v>0</v>
      </c>
      <c r="K566" s="18" t="str">
        <f aca="false">IF(H566&lt;2,"",(G566-F566)/(H566-1))</f>
        <v/>
      </c>
      <c r="L566" s="19" t="str">
        <f aca="false">IF(OR(K566="",K566=0),"",I566/K566)</f>
        <v/>
      </c>
      <c r="M566" s="20" t="n">
        <f aca="false">SUMIFS(Pedidos!$D$2:$D$7000,Pedidos!$B$2:$B$7000,A566,Pedidos!$C$2:$C$7000,"&gt;="&amp;(Parámetros!$B$4-365),Pedidos!$C$2:$C$7000,"&lt;"&amp;Parámetros!$B$4)</f>
        <v>0</v>
      </c>
      <c r="N566" s="7" t="str">
        <f aca="false">IF(H566=0,"Sin compras",IF(H566=1,"Una sola compra",IF(I566&gt;Parámetros!$B$5,"Perdido","Activo")))</f>
        <v>Una sola compra</v>
      </c>
      <c r="O566" s="21" t="str">
        <f aca="false">IF(N566&lt;&gt;"Activo","",1/(1+EXP(-(Parámetros!$B$10+Parámetros!$B$11*I566+Parámetros!$B$12*J566))))</f>
        <v/>
      </c>
      <c r="P566" s="7" t="str">
        <f aca="false">IF(O566="","",IF(O566&gt;=Parámetros!$B$7,"Alto",IF(O566&gt;=Parámetros!$B$8,"Medio","Bajo")))</f>
        <v/>
      </c>
      <c r="Q566" s="7" t="str">
        <f aca="false">IF(AND(N566="Activo",L566&lt;&gt;""),IF(L566&gt;Parámetros!$B$6,"Se está retrasando",""),"")</f>
        <v/>
      </c>
    </row>
    <row r="567" customFormat="false" ht="15" hidden="false" customHeight="false" outlineLevel="0" collapsed="false">
      <c r="A567" s="13" t="s">
        <v>1662</v>
      </c>
      <c r="B567" s="13" t="s">
        <v>9001</v>
      </c>
      <c r="C567" s="13" t="s">
        <v>8990</v>
      </c>
      <c r="D567" s="13" t="s">
        <v>8994</v>
      </c>
      <c r="E567" s="13" t="s">
        <v>8988</v>
      </c>
      <c r="F567" s="16" t="n">
        <f aca="false">_xlfn.MINIFS(Pedidos!$C$2:$C$7000,Pedidos!$B$2:$B$7000,A567,Pedidos!$C$2:$C$7000,"&lt;"&amp;Parámetros!$B$4)</f>
        <v>45729</v>
      </c>
      <c r="G567" s="16" t="n">
        <f aca="false">_xlfn.MAXIFS(Pedidos!$C$2:$C$7000,Pedidos!$B$2:$B$7000,A567,Pedidos!$C$2:$C$7000,"&lt;"&amp;Parámetros!$B$4)</f>
        <v>45729</v>
      </c>
      <c r="H567" s="17" t="n">
        <f aca="false">COUNTIFS(Pedidos!$B$2:$B$7000,A567,Pedidos!$C$2:$C$7000,"&lt;"&amp;Parámetros!$B$4)</f>
        <v>1</v>
      </c>
      <c r="I567" s="7" t="n">
        <f aca="false">IF(H567=0,"",Parámetros!$B$4-G567)</f>
        <v>567</v>
      </c>
      <c r="J567" s="17" t="n">
        <f aca="false">COUNTIFS(Pedidos!$B$2:$B$7000,A567,Pedidos!$C$2:$C$7000,"&gt;="&amp;(Parámetros!$B$4-180),Pedidos!$C$2:$C$7000,"&lt;"&amp;Parámetros!$B$4)</f>
        <v>0</v>
      </c>
      <c r="K567" s="18" t="str">
        <f aca="false">IF(H567&lt;2,"",(G567-F567)/(H567-1))</f>
        <v/>
      </c>
      <c r="L567" s="19" t="str">
        <f aca="false">IF(OR(K567="",K567=0),"",I567/K567)</f>
        <v/>
      </c>
      <c r="M567" s="20" t="n">
        <f aca="false">SUMIFS(Pedidos!$D$2:$D$7000,Pedidos!$B$2:$B$7000,A567,Pedidos!$C$2:$C$7000,"&gt;="&amp;(Parámetros!$B$4-365),Pedidos!$C$2:$C$7000,"&lt;"&amp;Parámetros!$B$4)</f>
        <v>0</v>
      </c>
      <c r="N567" s="7" t="str">
        <f aca="false">IF(H567=0,"Sin compras",IF(H567=1,"Una sola compra",IF(I567&gt;Parámetros!$B$5,"Perdido","Activo")))</f>
        <v>Una sola compra</v>
      </c>
      <c r="O567" s="21" t="str">
        <f aca="false">IF(N567&lt;&gt;"Activo","",1/(1+EXP(-(Parámetros!$B$10+Parámetros!$B$11*I567+Parámetros!$B$12*J567))))</f>
        <v/>
      </c>
      <c r="P567" s="7" t="str">
        <f aca="false">IF(O567="","",IF(O567&gt;=Parámetros!$B$7,"Alto",IF(O567&gt;=Parámetros!$B$8,"Medio","Bajo")))</f>
        <v/>
      </c>
      <c r="Q567" s="7" t="str">
        <f aca="false">IF(AND(N567="Activo",L567&lt;&gt;""),IF(L567&gt;Parámetros!$B$6,"Se está retrasando",""),"")</f>
        <v/>
      </c>
    </row>
    <row r="568" customFormat="false" ht="15" hidden="false" customHeight="false" outlineLevel="0" collapsed="false">
      <c r="A568" s="13" t="s">
        <v>1938</v>
      </c>
      <c r="B568" s="13" t="s">
        <v>8996</v>
      </c>
      <c r="C568" s="13" t="s">
        <v>8982</v>
      </c>
      <c r="D568" s="13" t="s">
        <v>8999</v>
      </c>
      <c r="E568" s="13" t="s">
        <v>8988</v>
      </c>
      <c r="F568" s="16" t="n">
        <f aca="false">_xlfn.MINIFS(Pedidos!$C$2:$C$7000,Pedidos!$B$2:$B$7000,A568,Pedidos!$C$2:$C$7000,"&lt;"&amp;Parámetros!$B$4)</f>
        <v>45751</v>
      </c>
      <c r="G568" s="16" t="n">
        <f aca="false">_xlfn.MAXIFS(Pedidos!$C$2:$C$7000,Pedidos!$B$2:$B$7000,A568,Pedidos!$C$2:$C$7000,"&lt;"&amp;Parámetros!$B$4)</f>
        <v>46260</v>
      </c>
      <c r="H568" s="17" t="n">
        <f aca="false">COUNTIFS(Pedidos!$B$2:$B$7000,A568,Pedidos!$C$2:$C$7000,"&lt;"&amp;Parámetros!$B$4)</f>
        <v>16</v>
      </c>
      <c r="I568" s="7" t="n">
        <f aca="false">IF(H568=0,"",Parámetros!$B$4-G568)</f>
        <v>36</v>
      </c>
      <c r="J568" s="17" t="n">
        <f aca="false">COUNTIFS(Pedidos!$B$2:$B$7000,A568,Pedidos!$C$2:$C$7000,"&gt;="&amp;(Parámetros!$B$4-180),Pedidos!$C$2:$C$7000,"&lt;"&amp;Parámetros!$B$4)</f>
        <v>5</v>
      </c>
      <c r="K568" s="18" t="n">
        <f aca="false">IF(H568&lt;2,"",(G568-F568)/(H568-1))</f>
        <v>33.9333333333333</v>
      </c>
      <c r="L568" s="19" t="n">
        <f aca="false">IF(OR(K568="",K568=0),"",I568/K568)</f>
        <v>1.06090373280943</v>
      </c>
      <c r="M568" s="20" t="n">
        <f aca="false">SUMIFS(Pedidos!$D$2:$D$7000,Pedidos!$B$2:$B$7000,A568,Pedidos!$C$2:$C$7000,"&gt;="&amp;(Parámetros!$B$4-365),Pedidos!$C$2:$C$7000,"&lt;"&amp;Parámetros!$B$4)</f>
        <v>588.78</v>
      </c>
      <c r="N568" s="7" t="str">
        <f aca="false">IF(H568=0,"Sin compras",IF(H568=1,"Una sola compra",IF(I568&gt;Parámetros!$B$5,"Perdido","Activo")))</f>
        <v>Activo</v>
      </c>
      <c r="O568" s="21" t="n">
        <f aca="false">IF(N568&lt;&gt;"Activo","",1/(1+EXP(-(Parámetros!$B$10+Parámetros!$B$11*I568+Parámetros!$B$12*J568))))</f>
        <v>0.038608843515047</v>
      </c>
      <c r="P568" s="7" t="str">
        <f aca="false">IF(O568="","",IF(O568&gt;=Parámetros!$B$7,"Alto",IF(O568&gt;=Parámetros!$B$8,"Medio","Bajo")))</f>
        <v>Bajo</v>
      </c>
      <c r="Q568" s="7" t="str">
        <f aca="false">IF(AND(N568="Activo",L568&lt;&gt;""),IF(L568&gt;Parámetros!$B$6,"Se está retrasando",""),"")</f>
        <v/>
      </c>
    </row>
    <row r="569" customFormat="false" ht="15" hidden="false" customHeight="false" outlineLevel="0" collapsed="false">
      <c r="A569" s="13" t="s">
        <v>6027</v>
      </c>
      <c r="B569" s="13" t="s">
        <v>9003</v>
      </c>
      <c r="C569" s="13" t="s">
        <v>8982</v>
      </c>
      <c r="D569" s="13" t="s">
        <v>8987</v>
      </c>
      <c r="E569" s="13" t="s">
        <v>8988</v>
      </c>
      <c r="F569" s="16" t="n">
        <f aca="false">_xlfn.MINIFS(Pedidos!$C$2:$C$7000,Pedidos!$B$2:$B$7000,A569,Pedidos!$C$2:$C$7000,"&lt;"&amp;Parámetros!$B$4)</f>
        <v>46058</v>
      </c>
      <c r="G569" s="16" t="n">
        <f aca="false">_xlfn.MAXIFS(Pedidos!$C$2:$C$7000,Pedidos!$B$2:$B$7000,A569,Pedidos!$C$2:$C$7000,"&lt;"&amp;Parámetros!$B$4)</f>
        <v>46151</v>
      </c>
      <c r="H569" s="17" t="n">
        <f aca="false">COUNTIFS(Pedidos!$B$2:$B$7000,A569,Pedidos!$C$2:$C$7000,"&lt;"&amp;Parámetros!$B$4)</f>
        <v>2</v>
      </c>
      <c r="I569" s="7" t="n">
        <f aca="false">IF(H569=0,"",Parámetros!$B$4-G569)</f>
        <v>145</v>
      </c>
      <c r="J569" s="17" t="n">
        <f aca="false">COUNTIFS(Pedidos!$B$2:$B$7000,A569,Pedidos!$C$2:$C$7000,"&gt;="&amp;(Parámetros!$B$4-180),Pedidos!$C$2:$C$7000,"&lt;"&amp;Parámetros!$B$4)</f>
        <v>1</v>
      </c>
      <c r="K569" s="18" t="n">
        <f aca="false">IF(H569&lt;2,"",(G569-F569)/(H569-1))</f>
        <v>93</v>
      </c>
      <c r="L569" s="19" t="n">
        <f aca="false">IF(OR(K569="",K569=0),"",I569/K569)</f>
        <v>1.55913978494624</v>
      </c>
      <c r="M569" s="20" t="n">
        <f aca="false">SUMIFS(Pedidos!$D$2:$D$7000,Pedidos!$B$2:$B$7000,A569,Pedidos!$C$2:$C$7000,"&gt;="&amp;(Parámetros!$B$4-365),Pedidos!$C$2:$C$7000,"&lt;"&amp;Parámetros!$B$4)</f>
        <v>70.08</v>
      </c>
      <c r="N569" s="7" t="str">
        <f aca="false">IF(H569=0,"Sin compras",IF(H569=1,"Una sola compra",IF(I569&gt;Parámetros!$B$5,"Perdido","Activo")))</f>
        <v>Activo</v>
      </c>
      <c r="O569" s="21" t="n">
        <f aca="false">IF(N569&lt;&gt;"Activo","",1/(1+EXP(-(Parámetros!$B$10+Parámetros!$B$11*I569+Parámetros!$B$12*J569))))</f>
        <v>0.898885306900894</v>
      </c>
      <c r="P569" s="7" t="str">
        <f aca="false">IF(O569="","",IF(O569&gt;=Parámetros!$B$7,"Alto",IF(O569&gt;=Parámetros!$B$8,"Medio","Bajo")))</f>
        <v>Alto</v>
      </c>
      <c r="Q569" s="7" t="str">
        <f aca="false">IF(AND(N569="Activo",L569&lt;&gt;""),IF(L569&gt;Parámetros!$B$6,"Se está retrasando",""),"")</f>
        <v>Se está retrasando</v>
      </c>
    </row>
    <row r="570" customFormat="false" ht="15" hidden="false" customHeight="false" outlineLevel="0" collapsed="false">
      <c r="A570" s="13" t="s">
        <v>5935</v>
      </c>
      <c r="B570" s="13" t="s">
        <v>8996</v>
      </c>
      <c r="C570" s="13" t="s">
        <v>8982</v>
      </c>
      <c r="D570" s="13" t="s">
        <v>8987</v>
      </c>
      <c r="E570" s="13" t="s">
        <v>8988</v>
      </c>
      <c r="F570" s="16" t="n">
        <f aca="false">_xlfn.MINIFS(Pedidos!$C$2:$C$7000,Pedidos!$B$2:$B$7000,A570,Pedidos!$C$2:$C$7000,"&lt;"&amp;Parámetros!$B$4)</f>
        <v>46051</v>
      </c>
      <c r="G570" s="16" t="n">
        <f aca="false">_xlfn.MAXIFS(Pedidos!$C$2:$C$7000,Pedidos!$B$2:$B$7000,A570,Pedidos!$C$2:$C$7000,"&lt;"&amp;Parámetros!$B$4)</f>
        <v>46272</v>
      </c>
      <c r="H570" s="17" t="n">
        <f aca="false">COUNTIFS(Pedidos!$B$2:$B$7000,A570,Pedidos!$C$2:$C$7000,"&lt;"&amp;Parámetros!$B$4)</f>
        <v>2</v>
      </c>
      <c r="I570" s="7" t="n">
        <f aca="false">IF(H570=0,"",Parámetros!$B$4-G570)</f>
        <v>24</v>
      </c>
      <c r="J570" s="17" t="n">
        <f aca="false">COUNTIFS(Pedidos!$B$2:$B$7000,A570,Pedidos!$C$2:$C$7000,"&gt;="&amp;(Parámetros!$B$4-180),Pedidos!$C$2:$C$7000,"&lt;"&amp;Parámetros!$B$4)</f>
        <v>1</v>
      </c>
      <c r="K570" s="18" t="n">
        <f aca="false">IF(H570&lt;2,"",(G570-F570)/(H570-1))</f>
        <v>221</v>
      </c>
      <c r="L570" s="19" t="n">
        <f aca="false">IF(OR(K570="",K570=0),"",I570/K570)</f>
        <v>0.108597285067873</v>
      </c>
      <c r="M570" s="20" t="n">
        <f aca="false">SUMIFS(Pedidos!$D$2:$D$7000,Pedidos!$B$2:$B$7000,A570,Pedidos!$C$2:$C$7000,"&gt;="&amp;(Parámetros!$B$4-365),Pedidos!$C$2:$C$7000,"&lt;"&amp;Parámetros!$B$4)</f>
        <v>89.41</v>
      </c>
      <c r="N570" s="7" t="str">
        <f aca="false">IF(H570=0,"Sin compras",IF(H570=1,"Una sola compra",IF(I570&gt;Parámetros!$B$5,"Perdido","Activo")))</f>
        <v>Activo</v>
      </c>
      <c r="O570" s="21" t="n">
        <f aca="false">IF(N570&lt;&gt;"Activo","",1/(1+EXP(-(Parámetros!$B$10+Parámetros!$B$11*I570+Parámetros!$B$12*J570))))</f>
        <v>0.531931482839124</v>
      </c>
      <c r="P570" s="7" t="str">
        <f aca="false">IF(O570="","",IF(O570&gt;=Parámetros!$B$7,"Alto",IF(O570&gt;=Parámetros!$B$8,"Medio","Bajo")))</f>
        <v>Medio</v>
      </c>
      <c r="Q570" s="7" t="str">
        <f aca="false">IF(AND(N570="Activo",L570&lt;&gt;""),IF(L570&gt;Parámetros!$B$6,"Se está retrasando",""),"")</f>
        <v/>
      </c>
    </row>
    <row r="571" customFormat="false" ht="15" hidden="false" customHeight="false" outlineLevel="0" collapsed="false">
      <c r="A571" s="13" t="s">
        <v>5587</v>
      </c>
      <c r="B571" s="13" t="s">
        <v>8981</v>
      </c>
      <c r="C571" s="13" t="s">
        <v>8990</v>
      </c>
      <c r="D571" s="13" t="s">
        <v>8999</v>
      </c>
      <c r="E571" s="13" t="s">
        <v>8988</v>
      </c>
      <c r="F571" s="16" t="n">
        <f aca="false">_xlfn.MINIFS(Pedidos!$C$2:$C$7000,Pedidos!$B$2:$B$7000,A571,Pedidos!$C$2:$C$7000,"&lt;"&amp;Parámetros!$B$4)</f>
        <v>46024</v>
      </c>
      <c r="G571" s="16" t="n">
        <f aca="false">_xlfn.MAXIFS(Pedidos!$C$2:$C$7000,Pedidos!$B$2:$B$7000,A571,Pedidos!$C$2:$C$7000,"&lt;"&amp;Parámetros!$B$4)</f>
        <v>46285</v>
      </c>
      <c r="H571" s="17" t="n">
        <f aca="false">COUNTIFS(Pedidos!$B$2:$B$7000,A571,Pedidos!$C$2:$C$7000,"&lt;"&amp;Parámetros!$B$4)</f>
        <v>9</v>
      </c>
      <c r="I571" s="7" t="n">
        <f aca="false">IF(H571=0,"",Parámetros!$B$4-G571)</f>
        <v>11</v>
      </c>
      <c r="J571" s="17" t="n">
        <f aca="false">COUNTIFS(Pedidos!$B$2:$B$7000,A571,Pedidos!$C$2:$C$7000,"&gt;="&amp;(Parámetros!$B$4-180),Pedidos!$C$2:$C$7000,"&lt;"&amp;Parámetros!$B$4)</f>
        <v>6</v>
      </c>
      <c r="K571" s="18" t="n">
        <f aca="false">IF(H571&lt;2,"",(G571-F571)/(H571-1))</f>
        <v>32.625</v>
      </c>
      <c r="L571" s="19" t="n">
        <f aca="false">IF(OR(K571="",K571=0),"",I571/K571)</f>
        <v>0.337164750957854</v>
      </c>
      <c r="M571" s="20" t="n">
        <f aca="false">SUMIFS(Pedidos!$D$2:$D$7000,Pedidos!$B$2:$B$7000,A571,Pedidos!$C$2:$C$7000,"&gt;="&amp;(Parámetros!$B$4-365),Pedidos!$C$2:$C$7000,"&lt;"&amp;Parámetros!$B$4)</f>
        <v>361.86</v>
      </c>
      <c r="N571" s="7" t="str">
        <f aca="false">IF(H571=0,"Sin compras",IF(H571=1,"Una sola compra",IF(I571&gt;Parámetros!$B$5,"Perdido","Activo")))</f>
        <v>Activo</v>
      </c>
      <c r="O571" s="21" t="n">
        <f aca="false">IF(N571&lt;&gt;"Activo","",1/(1+EXP(-(Parámetros!$B$10+Parámetros!$B$11*I571+Parámetros!$B$12*J571))))</f>
        <v>0.0107016290300491</v>
      </c>
      <c r="P571" s="7" t="str">
        <f aca="false">IF(O571="","",IF(O571&gt;=Parámetros!$B$7,"Alto",IF(O571&gt;=Parámetros!$B$8,"Medio","Bajo")))</f>
        <v>Bajo</v>
      </c>
      <c r="Q571" s="7" t="str">
        <f aca="false">IF(AND(N571="Activo",L571&lt;&gt;""),IF(L571&gt;Parámetros!$B$6,"Se está retrasando",""),"")</f>
        <v/>
      </c>
    </row>
    <row r="572" customFormat="false" ht="15" hidden="false" customHeight="false" outlineLevel="0" collapsed="false">
      <c r="A572" s="13" t="s">
        <v>7646</v>
      </c>
      <c r="B572" s="13" t="s">
        <v>9003</v>
      </c>
      <c r="C572" s="13" t="s">
        <v>8990</v>
      </c>
      <c r="D572" s="13" t="s">
        <v>8991</v>
      </c>
      <c r="E572" s="13" t="s">
        <v>8988</v>
      </c>
      <c r="F572" s="16" t="n">
        <f aca="false">_xlfn.MINIFS(Pedidos!$C$2:$C$7000,Pedidos!$B$2:$B$7000,A572,Pedidos!$C$2:$C$7000,"&lt;"&amp;Parámetros!$B$4)</f>
        <v>46190</v>
      </c>
      <c r="G572" s="16" t="n">
        <f aca="false">_xlfn.MAXIFS(Pedidos!$C$2:$C$7000,Pedidos!$B$2:$B$7000,A572,Pedidos!$C$2:$C$7000,"&lt;"&amp;Parámetros!$B$4)</f>
        <v>46190</v>
      </c>
      <c r="H572" s="17" t="n">
        <f aca="false">COUNTIFS(Pedidos!$B$2:$B$7000,A572,Pedidos!$C$2:$C$7000,"&lt;"&amp;Parámetros!$B$4)</f>
        <v>1</v>
      </c>
      <c r="I572" s="7" t="n">
        <f aca="false">IF(H572=0,"",Parámetros!$B$4-G572)</f>
        <v>106</v>
      </c>
      <c r="J572" s="17" t="n">
        <f aca="false">COUNTIFS(Pedidos!$B$2:$B$7000,A572,Pedidos!$C$2:$C$7000,"&gt;="&amp;(Parámetros!$B$4-180),Pedidos!$C$2:$C$7000,"&lt;"&amp;Parámetros!$B$4)</f>
        <v>1</v>
      </c>
      <c r="K572" s="18" t="str">
        <f aca="false">IF(H572&lt;2,"",(G572-F572)/(H572-1))</f>
        <v/>
      </c>
      <c r="L572" s="19" t="str">
        <f aca="false">IF(OR(K572="",K572=0),"",I572/K572)</f>
        <v/>
      </c>
      <c r="M572" s="20" t="n">
        <f aca="false">SUMIFS(Pedidos!$D$2:$D$7000,Pedidos!$B$2:$B$7000,A572,Pedidos!$C$2:$C$7000,"&gt;="&amp;(Parámetros!$B$4-365),Pedidos!$C$2:$C$7000,"&lt;"&amp;Parámetros!$B$4)</f>
        <v>31.41</v>
      </c>
      <c r="N572" s="7" t="str">
        <f aca="false">IF(H572=0,"Sin compras",IF(H572=1,"Una sola compra",IF(I572&gt;Parámetros!$B$5,"Perdido","Activo")))</f>
        <v>Una sola compra</v>
      </c>
      <c r="O572" s="21" t="str">
        <f aca="false">IF(N572&lt;&gt;"Activo","",1/(1+EXP(-(Parámetros!$B$10+Parámetros!$B$11*I572+Parámetros!$B$12*J572))))</f>
        <v/>
      </c>
      <c r="P572" s="7" t="str">
        <f aca="false">IF(O572="","",IF(O572&gt;=Parámetros!$B$7,"Alto",IF(O572&gt;=Parámetros!$B$8,"Medio","Bajo")))</f>
        <v/>
      </c>
      <c r="Q572" s="7" t="str">
        <f aca="false">IF(AND(N572="Activo",L572&lt;&gt;""),IF(L572&gt;Parámetros!$B$6,"Se está retrasando",""),"")</f>
        <v/>
      </c>
    </row>
    <row r="573" customFormat="false" ht="15" hidden="false" customHeight="false" outlineLevel="0" collapsed="false">
      <c r="A573" s="13" t="s">
        <v>3917</v>
      </c>
      <c r="B573" s="13" t="s">
        <v>8996</v>
      </c>
      <c r="C573" s="13" t="s">
        <v>8982</v>
      </c>
      <c r="D573" s="13" t="s">
        <v>8999</v>
      </c>
      <c r="E573" s="13" t="s">
        <v>8988</v>
      </c>
      <c r="F573" s="16" t="n">
        <f aca="false">_xlfn.MINIFS(Pedidos!$C$2:$C$7000,Pedidos!$B$2:$B$7000,A573,Pedidos!$C$2:$C$7000,"&lt;"&amp;Parámetros!$B$4)</f>
        <v>45898</v>
      </c>
      <c r="G573" s="16" t="n">
        <f aca="false">_xlfn.MAXIFS(Pedidos!$C$2:$C$7000,Pedidos!$B$2:$B$7000,A573,Pedidos!$C$2:$C$7000,"&lt;"&amp;Parámetros!$B$4)</f>
        <v>46275</v>
      </c>
      <c r="H573" s="17" t="n">
        <f aca="false">COUNTIFS(Pedidos!$B$2:$B$7000,A573,Pedidos!$C$2:$C$7000,"&lt;"&amp;Parámetros!$B$4)</f>
        <v>12</v>
      </c>
      <c r="I573" s="7" t="n">
        <f aca="false">IF(H573=0,"",Parámetros!$B$4-G573)</f>
        <v>21</v>
      </c>
      <c r="J573" s="17" t="n">
        <f aca="false">COUNTIFS(Pedidos!$B$2:$B$7000,A573,Pedidos!$C$2:$C$7000,"&gt;="&amp;(Parámetros!$B$4-180),Pedidos!$C$2:$C$7000,"&lt;"&amp;Parámetros!$B$4)</f>
        <v>5</v>
      </c>
      <c r="K573" s="18" t="n">
        <f aca="false">IF(H573&lt;2,"",(G573-F573)/(H573-1))</f>
        <v>34.2727272727273</v>
      </c>
      <c r="L573" s="19" t="n">
        <f aca="false">IF(OR(K573="",K573=0),"",I573/K573)</f>
        <v>0.612732095490716</v>
      </c>
      <c r="M573" s="20" t="n">
        <f aca="false">SUMIFS(Pedidos!$D$2:$D$7000,Pedidos!$B$2:$B$7000,A573,Pedidos!$C$2:$C$7000,"&gt;="&amp;(Parámetros!$B$4-365),Pedidos!$C$2:$C$7000,"&lt;"&amp;Parámetros!$B$4)</f>
        <v>609.06</v>
      </c>
      <c r="N573" s="7" t="str">
        <f aca="false">IF(H573=0,"Sin compras",IF(H573=1,"Una sola compra",IF(I573&gt;Parámetros!$B$5,"Perdido","Activo")))</f>
        <v>Activo</v>
      </c>
      <c r="O573" s="21" t="n">
        <f aca="false">IF(N573&lt;&gt;"Activo","",1/(1+EXP(-(Parámetros!$B$10+Parámetros!$B$11*I573+Parámetros!$B$12*J573))))</f>
        <v>0.030180908350476</v>
      </c>
      <c r="P573" s="7" t="str">
        <f aca="false">IF(O573="","",IF(O573&gt;=Parámetros!$B$7,"Alto",IF(O573&gt;=Parámetros!$B$8,"Medio","Bajo")))</f>
        <v>Bajo</v>
      </c>
      <c r="Q573" s="7" t="str">
        <f aca="false">IF(AND(N573="Activo",L573&lt;&gt;""),IF(L573&gt;Parámetros!$B$6,"Se está retrasando",""),"")</f>
        <v/>
      </c>
    </row>
    <row r="574" customFormat="false" ht="15" hidden="false" customHeight="false" outlineLevel="0" collapsed="false">
      <c r="A574" s="13" t="s">
        <v>1289</v>
      </c>
      <c r="B574" s="13" t="s">
        <v>9008</v>
      </c>
      <c r="C574" s="13" t="s">
        <v>8986</v>
      </c>
      <c r="D574" s="13" t="s">
        <v>8994</v>
      </c>
      <c r="E574" s="13" t="s">
        <v>8988</v>
      </c>
      <c r="F574" s="16" t="n">
        <f aca="false">_xlfn.MINIFS(Pedidos!$C$2:$C$7000,Pedidos!$B$2:$B$7000,A574,Pedidos!$C$2:$C$7000,"&lt;"&amp;Parámetros!$B$4)</f>
        <v>45701</v>
      </c>
      <c r="G574" s="16" t="n">
        <f aca="false">_xlfn.MAXIFS(Pedidos!$C$2:$C$7000,Pedidos!$B$2:$B$7000,A574,Pedidos!$C$2:$C$7000,"&lt;"&amp;Parámetros!$B$4)</f>
        <v>45902</v>
      </c>
      <c r="H574" s="17" t="n">
        <f aca="false">COUNTIFS(Pedidos!$B$2:$B$7000,A574,Pedidos!$C$2:$C$7000,"&lt;"&amp;Parámetros!$B$4)</f>
        <v>2</v>
      </c>
      <c r="I574" s="7" t="n">
        <f aca="false">IF(H574=0,"",Parámetros!$B$4-G574)</f>
        <v>394</v>
      </c>
      <c r="J574" s="17" t="n">
        <f aca="false">COUNTIFS(Pedidos!$B$2:$B$7000,A574,Pedidos!$C$2:$C$7000,"&gt;="&amp;(Parámetros!$B$4-180),Pedidos!$C$2:$C$7000,"&lt;"&amp;Parámetros!$B$4)</f>
        <v>0</v>
      </c>
      <c r="K574" s="18" t="n">
        <f aca="false">IF(H574&lt;2,"",(G574-F574)/(H574-1))</f>
        <v>201</v>
      </c>
      <c r="L574" s="19" t="n">
        <f aca="false">IF(OR(K574="",K574=0),"",I574/K574)</f>
        <v>1.96019900497512</v>
      </c>
      <c r="M574" s="20" t="n">
        <f aca="false">SUMIFS(Pedidos!$D$2:$D$7000,Pedidos!$B$2:$B$7000,A574,Pedidos!$C$2:$C$7000,"&gt;="&amp;(Parámetros!$B$4-365),Pedidos!$C$2:$C$7000,"&lt;"&amp;Parámetros!$B$4)</f>
        <v>0</v>
      </c>
      <c r="N574" s="7" t="str">
        <f aca="false">IF(H574=0,"Sin compras",IF(H574=1,"Una sola compra",IF(I574&gt;Parámetros!$B$5,"Perdido","Activo")))</f>
        <v>Perdido</v>
      </c>
      <c r="O574" s="21" t="str">
        <f aca="false">IF(N574&lt;&gt;"Activo","",1/(1+EXP(-(Parámetros!$B$10+Parámetros!$B$11*I574+Parámetros!$B$12*J574))))</f>
        <v/>
      </c>
      <c r="P574" s="7" t="str">
        <f aca="false">IF(O574="","",IF(O574&gt;=Parámetros!$B$7,"Alto",IF(O574&gt;=Parámetros!$B$8,"Medio","Bajo")))</f>
        <v/>
      </c>
      <c r="Q574" s="7" t="str">
        <f aca="false">IF(AND(N574="Activo",L574&lt;&gt;""),IF(L574&gt;Parámetros!$B$6,"Se está retrasando",""),"")</f>
        <v/>
      </c>
    </row>
    <row r="575" customFormat="false" ht="15" hidden="false" customHeight="false" outlineLevel="0" collapsed="false">
      <c r="A575" s="13" t="s">
        <v>4475</v>
      </c>
      <c r="B575" s="13" t="s">
        <v>9001</v>
      </c>
      <c r="C575" s="13" t="s">
        <v>8986</v>
      </c>
      <c r="D575" s="13" t="s">
        <v>8983</v>
      </c>
      <c r="E575" s="13" t="s">
        <v>8988</v>
      </c>
      <c r="F575" s="16" t="n">
        <f aca="false">_xlfn.MINIFS(Pedidos!$C$2:$C$7000,Pedidos!$B$2:$B$7000,A575,Pedidos!$C$2:$C$7000,"&lt;"&amp;Parámetros!$B$4)</f>
        <v>45940</v>
      </c>
      <c r="G575" s="16" t="n">
        <f aca="false">_xlfn.MAXIFS(Pedidos!$C$2:$C$7000,Pedidos!$B$2:$B$7000,A575,Pedidos!$C$2:$C$7000,"&lt;"&amp;Parámetros!$B$4)</f>
        <v>45995</v>
      </c>
      <c r="H575" s="17" t="n">
        <f aca="false">COUNTIFS(Pedidos!$B$2:$B$7000,A575,Pedidos!$C$2:$C$7000,"&lt;"&amp;Parámetros!$B$4)</f>
        <v>2</v>
      </c>
      <c r="I575" s="7" t="n">
        <f aca="false">IF(H575=0,"",Parámetros!$B$4-G575)</f>
        <v>301</v>
      </c>
      <c r="J575" s="17" t="n">
        <f aca="false">COUNTIFS(Pedidos!$B$2:$B$7000,A575,Pedidos!$C$2:$C$7000,"&gt;="&amp;(Parámetros!$B$4-180),Pedidos!$C$2:$C$7000,"&lt;"&amp;Parámetros!$B$4)</f>
        <v>0</v>
      </c>
      <c r="K575" s="18" t="n">
        <f aca="false">IF(H575&lt;2,"",(G575-F575)/(H575-1))</f>
        <v>55</v>
      </c>
      <c r="L575" s="19" t="n">
        <f aca="false">IF(OR(K575="",K575=0),"",I575/K575)</f>
        <v>5.47272727272727</v>
      </c>
      <c r="M575" s="20" t="n">
        <f aca="false">SUMIFS(Pedidos!$D$2:$D$7000,Pedidos!$B$2:$B$7000,A575,Pedidos!$C$2:$C$7000,"&gt;="&amp;(Parámetros!$B$4-365),Pedidos!$C$2:$C$7000,"&lt;"&amp;Parámetros!$B$4)</f>
        <v>63.52</v>
      </c>
      <c r="N575" s="7" t="str">
        <f aca="false">IF(H575=0,"Sin compras",IF(H575=1,"Una sola compra",IF(I575&gt;Parámetros!$B$5,"Perdido","Activo")))</f>
        <v>Perdido</v>
      </c>
      <c r="O575" s="21" t="str">
        <f aca="false">IF(N575&lt;&gt;"Activo","",1/(1+EXP(-(Parámetros!$B$10+Parámetros!$B$11*I575+Parámetros!$B$12*J575))))</f>
        <v/>
      </c>
      <c r="P575" s="7" t="str">
        <f aca="false">IF(O575="","",IF(O575&gt;=Parámetros!$B$7,"Alto",IF(O575&gt;=Parámetros!$B$8,"Medio","Bajo")))</f>
        <v/>
      </c>
      <c r="Q575" s="7" t="str">
        <f aca="false">IF(AND(N575="Activo",L575&lt;&gt;""),IF(L575&gt;Parámetros!$B$6,"Se está retrasando",""),"")</f>
        <v/>
      </c>
    </row>
    <row r="576" customFormat="false" ht="15" hidden="false" customHeight="false" outlineLevel="0" collapsed="false">
      <c r="A576" s="13" t="s">
        <v>648</v>
      </c>
      <c r="B576" s="13" t="s">
        <v>8995</v>
      </c>
      <c r="C576" s="13" t="s">
        <v>8982</v>
      </c>
      <c r="D576" s="13" t="s">
        <v>8994</v>
      </c>
      <c r="E576" s="13" t="s">
        <v>8988</v>
      </c>
      <c r="F576" s="16" t="n">
        <f aca="false">_xlfn.MINIFS(Pedidos!$C$2:$C$7000,Pedidos!$B$2:$B$7000,A576,Pedidos!$C$2:$C$7000,"&lt;"&amp;Parámetros!$B$4)</f>
        <v>45640</v>
      </c>
      <c r="G576" s="16" t="n">
        <f aca="false">_xlfn.MAXIFS(Pedidos!$C$2:$C$7000,Pedidos!$B$2:$B$7000,A576,Pedidos!$C$2:$C$7000,"&lt;"&amp;Parámetros!$B$4)</f>
        <v>45640</v>
      </c>
      <c r="H576" s="17" t="n">
        <f aca="false">COUNTIFS(Pedidos!$B$2:$B$7000,A576,Pedidos!$C$2:$C$7000,"&lt;"&amp;Parámetros!$B$4)</f>
        <v>1</v>
      </c>
      <c r="I576" s="7" t="n">
        <f aca="false">IF(H576=0,"",Parámetros!$B$4-G576)</f>
        <v>656</v>
      </c>
      <c r="J576" s="17" t="n">
        <f aca="false">COUNTIFS(Pedidos!$B$2:$B$7000,A576,Pedidos!$C$2:$C$7000,"&gt;="&amp;(Parámetros!$B$4-180),Pedidos!$C$2:$C$7000,"&lt;"&amp;Parámetros!$B$4)</f>
        <v>0</v>
      </c>
      <c r="K576" s="18" t="str">
        <f aca="false">IF(H576&lt;2,"",(G576-F576)/(H576-1))</f>
        <v/>
      </c>
      <c r="L576" s="19" t="str">
        <f aca="false">IF(OR(K576="",K576=0),"",I576/K576)</f>
        <v/>
      </c>
      <c r="M576" s="20" t="n">
        <f aca="false">SUMIFS(Pedidos!$D$2:$D$7000,Pedidos!$B$2:$B$7000,A576,Pedidos!$C$2:$C$7000,"&gt;="&amp;(Parámetros!$B$4-365),Pedidos!$C$2:$C$7000,"&lt;"&amp;Parámetros!$B$4)</f>
        <v>0</v>
      </c>
      <c r="N576" s="7" t="str">
        <f aca="false">IF(H576=0,"Sin compras",IF(H576=1,"Una sola compra",IF(I576&gt;Parámetros!$B$5,"Perdido","Activo")))</f>
        <v>Una sola compra</v>
      </c>
      <c r="O576" s="21" t="str">
        <f aca="false">IF(N576&lt;&gt;"Activo","",1/(1+EXP(-(Parámetros!$B$10+Parámetros!$B$11*I576+Parámetros!$B$12*J576))))</f>
        <v/>
      </c>
      <c r="P576" s="7" t="str">
        <f aca="false">IF(O576="","",IF(O576&gt;=Parámetros!$B$7,"Alto",IF(O576&gt;=Parámetros!$B$8,"Medio","Bajo")))</f>
        <v/>
      </c>
      <c r="Q576" s="7" t="str">
        <f aca="false">IF(AND(N576="Activo",L576&lt;&gt;""),IF(L576&gt;Parámetros!$B$6,"Se está retrasando",""),"")</f>
        <v/>
      </c>
    </row>
    <row r="577" customFormat="false" ht="15" hidden="false" customHeight="false" outlineLevel="0" collapsed="false">
      <c r="A577" s="13" t="s">
        <v>4504</v>
      </c>
      <c r="B577" s="13" t="s">
        <v>9007</v>
      </c>
      <c r="C577" s="13" t="s">
        <v>8993</v>
      </c>
      <c r="D577" s="13" t="s">
        <v>8983</v>
      </c>
      <c r="E577" s="13" t="s">
        <v>8988</v>
      </c>
      <c r="F577" s="16" t="n">
        <f aca="false">_xlfn.MINIFS(Pedidos!$C$2:$C$7000,Pedidos!$B$2:$B$7000,A577,Pedidos!$C$2:$C$7000,"&lt;"&amp;Parámetros!$B$4)</f>
        <v>45941</v>
      </c>
      <c r="G577" s="16" t="n">
        <f aca="false">_xlfn.MAXIFS(Pedidos!$C$2:$C$7000,Pedidos!$B$2:$B$7000,A577,Pedidos!$C$2:$C$7000,"&lt;"&amp;Parámetros!$B$4)</f>
        <v>45941</v>
      </c>
      <c r="H577" s="17" t="n">
        <f aca="false">COUNTIFS(Pedidos!$B$2:$B$7000,A577,Pedidos!$C$2:$C$7000,"&lt;"&amp;Parámetros!$B$4)</f>
        <v>1</v>
      </c>
      <c r="I577" s="7" t="n">
        <f aca="false">IF(H577=0,"",Parámetros!$B$4-G577)</f>
        <v>355</v>
      </c>
      <c r="J577" s="17" t="n">
        <f aca="false">COUNTIFS(Pedidos!$B$2:$B$7000,A577,Pedidos!$C$2:$C$7000,"&gt;="&amp;(Parámetros!$B$4-180),Pedidos!$C$2:$C$7000,"&lt;"&amp;Parámetros!$B$4)</f>
        <v>0</v>
      </c>
      <c r="K577" s="18" t="str">
        <f aca="false">IF(H577&lt;2,"",(G577-F577)/(H577-1))</f>
        <v/>
      </c>
      <c r="L577" s="19" t="str">
        <f aca="false">IF(OR(K577="",K577=0),"",I577/K577)</f>
        <v/>
      </c>
      <c r="M577" s="20" t="n">
        <f aca="false">SUMIFS(Pedidos!$D$2:$D$7000,Pedidos!$B$2:$B$7000,A577,Pedidos!$C$2:$C$7000,"&gt;="&amp;(Parámetros!$B$4-365),Pedidos!$C$2:$C$7000,"&lt;"&amp;Parámetros!$B$4)</f>
        <v>18.24</v>
      </c>
      <c r="N577" s="7" t="str">
        <f aca="false">IF(H577=0,"Sin compras",IF(H577=1,"Una sola compra",IF(I577&gt;Parámetros!$B$5,"Perdido","Activo")))</f>
        <v>Una sola compra</v>
      </c>
      <c r="O577" s="21" t="str">
        <f aca="false">IF(N577&lt;&gt;"Activo","",1/(1+EXP(-(Parámetros!$B$10+Parámetros!$B$11*I577+Parámetros!$B$12*J577))))</f>
        <v/>
      </c>
      <c r="P577" s="7" t="str">
        <f aca="false">IF(O577="","",IF(O577&gt;=Parámetros!$B$7,"Alto",IF(O577&gt;=Parámetros!$B$8,"Medio","Bajo")))</f>
        <v/>
      </c>
      <c r="Q577" s="7" t="str">
        <f aca="false">IF(AND(N577="Activo",L577&lt;&gt;""),IF(L577&gt;Parámetros!$B$6,"Se está retrasando",""),"")</f>
        <v/>
      </c>
    </row>
    <row r="578" customFormat="false" ht="15" hidden="false" customHeight="false" outlineLevel="0" collapsed="false">
      <c r="A578" s="13" t="s">
        <v>3517</v>
      </c>
      <c r="B578" s="13" t="s">
        <v>8995</v>
      </c>
      <c r="C578" s="13" t="s">
        <v>8982</v>
      </c>
      <c r="D578" s="13" t="s">
        <v>8994</v>
      </c>
      <c r="E578" s="13" t="s">
        <v>8988</v>
      </c>
      <c r="F578" s="16" t="n">
        <f aca="false">_xlfn.MINIFS(Pedidos!$C$2:$C$7000,Pedidos!$B$2:$B$7000,A578,Pedidos!$C$2:$C$7000,"&lt;"&amp;Parámetros!$B$4)</f>
        <v>45869</v>
      </c>
      <c r="G578" s="16" t="n">
        <f aca="false">_xlfn.MAXIFS(Pedidos!$C$2:$C$7000,Pedidos!$B$2:$B$7000,A578,Pedidos!$C$2:$C$7000,"&lt;"&amp;Parámetros!$B$4)</f>
        <v>45869</v>
      </c>
      <c r="H578" s="17" t="n">
        <f aca="false">COUNTIFS(Pedidos!$B$2:$B$7000,A578,Pedidos!$C$2:$C$7000,"&lt;"&amp;Parámetros!$B$4)</f>
        <v>1</v>
      </c>
      <c r="I578" s="7" t="n">
        <f aca="false">IF(H578=0,"",Parámetros!$B$4-G578)</f>
        <v>427</v>
      </c>
      <c r="J578" s="17" t="n">
        <f aca="false">COUNTIFS(Pedidos!$B$2:$B$7000,A578,Pedidos!$C$2:$C$7000,"&gt;="&amp;(Parámetros!$B$4-180),Pedidos!$C$2:$C$7000,"&lt;"&amp;Parámetros!$B$4)</f>
        <v>0</v>
      </c>
      <c r="K578" s="18" t="str">
        <f aca="false">IF(H578&lt;2,"",(G578-F578)/(H578-1))</f>
        <v/>
      </c>
      <c r="L578" s="19" t="str">
        <f aca="false">IF(OR(K578="",K578=0),"",I578/K578)</f>
        <v/>
      </c>
      <c r="M578" s="20" t="n">
        <f aca="false">SUMIFS(Pedidos!$D$2:$D$7000,Pedidos!$B$2:$B$7000,A578,Pedidos!$C$2:$C$7000,"&gt;="&amp;(Parámetros!$B$4-365),Pedidos!$C$2:$C$7000,"&lt;"&amp;Parámetros!$B$4)</f>
        <v>0</v>
      </c>
      <c r="N578" s="7" t="str">
        <f aca="false">IF(H578=0,"Sin compras",IF(H578=1,"Una sola compra",IF(I578&gt;Parámetros!$B$5,"Perdido","Activo")))</f>
        <v>Una sola compra</v>
      </c>
      <c r="O578" s="21" t="str">
        <f aca="false">IF(N578&lt;&gt;"Activo","",1/(1+EXP(-(Parámetros!$B$10+Parámetros!$B$11*I578+Parámetros!$B$12*J578))))</f>
        <v/>
      </c>
      <c r="P578" s="7" t="str">
        <f aca="false">IF(O578="","",IF(O578&gt;=Parámetros!$B$7,"Alto",IF(O578&gt;=Parámetros!$B$8,"Medio","Bajo")))</f>
        <v/>
      </c>
      <c r="Q578" s="7" t="str">
        <f aca="false">IF(AND(N578="Activo",L578&lt;&gt;""),IF(L578&gt;Parámetros!$B$6,"Se está retrasando",""),"")</f>
        <v/>
      </c>
    </row>
    <row r="579" customFormat="false" ht="15" hidden="false" customHeight="false" outlineLevel="0" collapsed="false">
      <c r="A579" s="13" t="s">
        <v>999</v>
      </c>
      <c r="B579" s="13" t="s">
        <v>8996</v>
      </c>
      <c r="C579" s="13" t="s">
        <v>8982</v>
      </c>
      <c r="D579" s="13" t="s">
        <v>8994</v>
      </c>
      <c r="E579" s="13" t="s">
        <v>8988</v>
      </c>
      <c r="F579" s="16" t="n">
        <f aca="false">_xlfn.MINIFS(Pedidos!$C$2:$C$7000,Pedidos!$B$2:$B$7000,A579,Pedidos!$C$2:$C$7000,"&lt;"&amp;Parámetros!$B$4)</f>
        <v>45674</v>
      </c>
      <c r="G579" s="16" t="n">
        <f aca="false">_xlfn.MAXIFS(Pedidos!$C$2:$C$7000,Pedidos!$B$2:$B$7000,A579,Pedidos!$C$2:$C$7000,"&lt;"&amp;Parámetros!$B$4)</f>
        <v>45674</v>
      </c>
      <c r="H579" s="17" t="n">
        <f aca="false">COUNTIFS(Pedidos!$B$2:$B$7000,A579,Pedidos!$C$2:$C$7000,"&lt;"&amp;Parámetros!$B$4)</f>
        <v>1</v>
      </c>
      <c r="I579" s="7" t="n">
        <f aca="false">IF(H579=0,"",Parámetros!$B$4-G579)</f>
        <v>622</v>
      </c>
      <c r="J579" s="17" t="n">
        <f aca="false">COUNTIFS(Pedidos!$B$2:$B$7000,A579,Pedidos!$C$2:$C$7000,"&gt;="&amp;(Parámetros!$B$4-180),Pedidos!$C$2:$C$7000,"&lt;"&amp;Parámetros!$B$4)</f>
        <v>0</v>
      </c>
      <c r="K579" s="18" t="str">
        <f aca="false">IF(H579&lt;2,"",(G579-F579)/(H579-1))</f>
        <v/>
      </c>
      <c r="L579" s="19" t="str">
        <f aca="false">IF(OR(K579="",K579=0),"",I579/K579)</f>
        <v/>
      </c>
      <c r="M579" s="20" t="n">
        <f aca="false">SUMIFS(Pedidos!$D$2:$D$7000,Pedidos!$B$2:$B$7000,A579,Pedidos!$C$2:$C$7000,"&gt;="&amp;(Parámetros!$B$4-365),Pedidos!$C$2:$C$7000,"&lt;"&amp;Parámetros!$B$4)</f>
        <v>0</v>
      </c>
      <c r="N579" s="7" t="str">
        <f aca="false">IF(H579=0,"Sin compras",IF(H579=1,"Una sola compra",IF(I579&gt;Parámetros!$B$5,"Perdido","Activo")))</f>
        <v>Una sola compra</v>
      </c>
      <c r="O579" s="21" t="str">
        <f aca="false">IF(N579&lt;&gt;"Activo","",1/(1+EXP(-(Parámetros!$B$10+Parámetros!$B$11*I579+Parámetros!$B$12*J579))))</f>
        <v/>
      </c>
      <c r="P579" s="7" t="str">
        <f aca="false">IF(O579="","",IF(O579&gt;=Parámetros!$B$7,"Alto",IF(O579&gt;=Parámetros!$B$8,"Medio","Bajo")))</f>
        <v/>
      </c>
      <c r="Q579" s="7" t="str">
        <f aca="false">IF(AND(N579="Activo",L579&lt;&gt;""),IF(L579&gt;Parámetros!$B$6,"Se está retrasando",""),"")</f>
        <v/>
      </c>
    </row>
    <row r="580" customFormat="false" ht="15" hidden="false" customHeight="false" outlineLevel="0" collapsed="false">
      <c r="A580" s="13" t="s">
        <v>2633</v>
      </c>
      <c r="B580" s="13" t="s">
        <v>8996</v>
      </c>
      <c r="C580" s="13" t="s">
        <v>8990</v>
      </c>
      <c r="D580" s="13" t="s">
        <v>8994</v>
      </c>
      <c r="E580" s="13" t="s">
        <v>8988</v>
      </c>
      <c r="F580" s="16" t="n">
        <f aca="false">_xlfn.MINIFS(Pedidos!$C$2:$C$7000,Pedidos!$B$2:$B$7000,A580,Pedidos!$C$2:$C$7000,"&lt;"&amp;Parámetros!$B$4)</f>
        <v>45804</v>
      </c>
      <c r="G580" s="16" t="n">
        <f aca="false">_xlfn.MAXIFS(Pedidos!$C$2:$C$7000,Pedidos!$B$2:$B$7000,A580,Pedidos!$C$2:$C$7000,"&lt;"&amp;Parámetros!$B$4)</f>
        <v>45804</v>
      </c>
      <c r="H580" s="17" t="n">
        <f aca="false">COUNTIFS(Pedidos!$B$2:$B$7000,A580,Pedidos!$C$2:$C$7000,"&lt;"&amp;Parámetros!$B$4)</f>
        <v>1</v>
      </c>
      <c r="I580" s="7" t="n">
        <f aca="false">IF(H580=0,"",Parámetros!$B$4-G580)</f>
        <v>492</v>
      </c>
      <c r="J580" s="17" t="n">
        <f aca="false">COUNTIFS(Pedidos!$B$2:$B$7000,A580,Pedidos!$C$2:$C$7000,"&gt;="&amp;(Parámetros!$B$4-180),Pedidos!$C$2:$C$7000,"&lt;"&amp;Parámetros!$B$4)</f>
        <v>0</v>
      </c>
      <c r="K580" s="18" t="str">
        <f aca="false">IF(H580&lt;2,"",(G580-F580)/(H580-1))</f>
        <v/>
      </c>
      <c r="L580" s="19" t="str">
        <f aca="false">IF(OR(K580="",K580=0),"",I580/K580)</f>
        <v/>
      </c>
      <c r="M580" s="20" t="n">
        <f aca="false">SUMIFS(Pedidos!$D$2:$D$7000,Pedidos!$B$2:$B$7000,A580,Pedidos!$C$2:$C$7000,"&gt;="&amp;(Parámetros!$B$4-365),Pedidos!$C$2:$C$7000,"&lt;"&amp;Parámetros!$B$4)</f>
        <v>0</v>
      </c>
      <c r="N580" s="7" t="str">
        <f aca="false">IF(H580=0,"Sin compras",IF(H580=1,"Una sola compra",IF(I580&gt;Parámetros!$B$5,"Perdido","Activo")))</f>
        <v>Una sola compra</v>
      </c>
      <c r="O580" s="21" t="str">
        <f aca="false">IF(N580&lt;&gt;"Activo","",1/(1+EXP(-(Parámetros!$B$10+Parámetros!$B$11*I580+Parámetros!$B$12*J580))))</f>
        <v/>
      </c>
      <c r="P580" s="7" t="str">
        <f aca="false">IF(O580="","",IF(O580&gt;=Parámetros!$B$7,"Alto",IF(O580&gt;=Parámetros!$B$8,"Medio","Bajo")))</f>
        <v/>
      </c>
      <c r="Q580" s="7" t="str">
        <f aca="false">IF(AND(N580="Activo",L580&lt;&gt;""),IF(L580&gt;Parámetros!$B$6,"Se está retrasando",""),"")</f>
        <v/>
      </c>
    </row>
    <row r="581" customFormat="false" ht="15" hidden="false" customHeight="false" outlineLevel="0" collapsed="false">
      <c r="A581" s="13" t="s">
        <v>535</v>
      </c>
      <c r="B581" s="13" t="s">
        <v>8981</v>
      </c>
      <c r="C581" s="13" t="s">
        <v>8993</v>
      </c>
      <c r="D581" s="13" t="s">
        <v>9005</v>
      </c>
      <c r="E581" s="13" t="s">
        <v>8988</v>
      </c>
      <c r="F581" s="16" t="n">
        <f aca="false">_xlfn.MINIFS(Pedidos!$C$2:$C$7000,Pedidos!$B$2:$B$7000,A581,Pedidos!$C$2:$C$7000,"&lt;"&amp;Parámetros!$B$4)</f>
        <v>45629</v>
      </c>
      <c r="G581" s="16" t="n">
        <f aca="false">_xlfn.MAXIFS(Pedidos!$C$2:$C$7000,Pedidos!$B$2:$B$7000,A581,Pedidos!$C$2:$C$7000,"&lt;"&amp;Parámetros!$B$4)</f>
        <v>45998</v>
      </c>
      <c r="H581" s="17" t="n">
        <f aca="false">COUNTIFS(Pedidos!$B$2:$B$7000,A581,Pedidos!$C$2:$C$7000,"&lt;"&amp;Parámetros!$B$4)</f>
        <v>3</v>
      </c>
      <c r="I581" s="7" t="n">
        <f aca="false">IF(H581=0,"",Parámetros!$B$4-G581)</f>
        <v>298</v>
      </c>
      <c r="J581" s="17" t="n">
        <f aca="false">COUNTIFS(Pedidos!$B$2:$B$7000,A581,Pedidos!$C$2:$C$7000,"&gt;="&amp;(Parámetros!$B$4-180),Pedidos!$C$2:$C$7000,"&lt;"&amp;Parámetros!$B$4)</f>
        <v>0</v>
      </c>
      <c r="K581" s="18" t="n">
        <f aca="false">IF(H581&lt;2,"",(G581-F581)/(H581-1))</f>
        <v>184.5</v>
      </c>
      <c r="L581" s="19" t="n">
        <f aca="false">IF(OR(K581="",K581=0),"",I581/K581)</f>
        <v>1.61517615176152</v>
      </c>
      <c r="M581" s="20" t="n">
        <f aca="false">SUMIFS(Pedidos!$D$2:$D$7000,Pedidos!$B$2:$B$7000,A581,Pedidos!$C$2:$C$7000,"&gt;="&amp;(Parámetros!$B$4-365),Pedidos!$C$2:$C$7000,"&lt;"&amp;Parámetros!$B$4)</f>
        <v>26.43</v>
      </c>
      <c r="N581" s="7" t="str">
        <f aca="false">IF(H581=0,"Sin compras",IF(H581=1,"Una sola compra",IF(I581&gt;Parámetros!$B$5,"Perdido","Activo")))</f>
        <v>Perdido</v>
      </c>
      <c r="O581" s="21" t="str">
        <f aca="false">IF(N581&lt;&gt;"Activo","",1/(1+EXP(-(Parámetros!$B$10+Parámetros!$B$11*I581+Parámetros!$B$12*J581))))</f>
        <v/>
      </c>
      <c r="P581" s="7" t="str">
        <f aca="false">IF(O581="","",IF(O581&gt;=Parámetros!$B$7,"Alto",IF(O581&gt;=Parámetros!$B$8,"Medio","Bajo")))</f>
        <v/>
      </c>
      <c r="Q581" s="7" t="str">
        <f aca="false">IF(AND(N581="Activo",L581&lt;&gt;""),IF(L581&gt;Parámetros!$B$6,"Se está retrasando",""),"")</f>
        <v/>
      </c>
    </row>
    <row r="582" customFormat="false" ht="15" hidden="false" customHeight="false" outlineLevel="0" collapsed="false">
      <c r="A582" s="13" t="s">
        <v>4344</v>
      </c>
      <c r="B582" s="13" t="s">
        <v>8989</v>
      </c>
      <c r="C582" s="13" t="s">
        <v>8986</v>
      </c>
      <c r="D582" s="13" t="s">
        <v>8987</v>
      </c>
      <c r="E582" s="13" t="s">
        <v>8988</v>
      </c>
      <c r="F582" s="16" t="n">
        <f aca="false">_xlfn.MINIFS(Pedidos!$C$2:$C$7000,Pedidos!$B$2:$B$7000,A582,Pedidos!$C$2:$C$7000,"&lt;"&amp;Parámetros!$B$4)</f>
        <v>45932</v>
      </c>
      <c r="G582" s="16" t="n">
        <f aca="false">_xlfn.MAXIFS(Pedidos!$C$2:$C$7000,Pedidos!$B$2:$B$7000,A582,Pedidos!$C$2:$C$7000,"&lt;"&amp;Parámetros!$B$4)</f>
        <v>46096</v>
      </c>
      <c r="H582" s="17" t="n">
        <f aca="false">COUNTIFS(Pedidos!$B$2:$B$7000,A582,Pedidos!$C$2:$C$7000,"&lt;"&amp;Parámetros!$B$4)</f>
        <v>2</v>
      </c>
      <c r="I582" s="7" t="n">
        <f aca="false">IF(H582=0,"",Parámetros!$B$4-G582)</f>
        <v>200</v>
      </c>
      <c r="J582" s="17" t="n">
        <f aca="false">COUNTIFS(Pedidos!$B$2:$B$7000,A582,Pedidos!$C$2:$C$7000,"&gt;="&amp;(Parámetros!$B$4-180),Pedidos!$C$2:$C$7000,"&lt;"&amp;Parámetros!$B$4)</f>
        <v>0</v>
      </c>
      <c r="K582" s="18" t="n">
        <f aca="false">IF(H582&lt;2,"",(G582-F582)/(H582-1))</f>
        <v>164</v>
      </c>
      <c r="L582" s="19" t="n">
        <f aca="false">IF(OR(K582="",K582=0),"",I582/K582)</f>
        <v>1.21951219512195</v>
      </c>
      <c r="M582" s="20" t="n">
        <f aca="false">SUMIFS(Pedidos!$D$2:$D$7000,Pedidos!$B$2:$B$7000,A582,Pedidos!$C$2:$C$7000,"&gt;="&amp;(Parámetros!$B$4-365),Pedidos!$C$2:$C$7000,"&lt;"&amp;Parámetros!$B$4)</f>
        <v>87.33</v>
      </c>
      <c r="N582" s="7" t="str">
        <f aca="false">IF(H582=0,"Sin compras",IF(H582=1,"Una sola compra",IF(I582&gt;Parámetros!$B$5,"Perdido","Activo")))</f>
        <v>Perdido</v>
      </c>
      <c r="O582" s="21" t="str">
        <f aca="false">IF(N582&lt;&gt;"Activo","",1/(1+EXP(-(Parámetros!$B$10+Parámetros!$B$11*I582+Parámetros!$B$12*J582))))</f>
        <v/>
      </c>
      <c r="P582" s="7" t="str">
        <f aca="false">IF(O582="","",IF(O582&gt;=Parámetros!$B$7,"Alto",IF(O582&gt;=Parámetros!$B$8,"Medio","Bajo")))</f>
        <v/>
      </c>
      <c r="Q582" s="7" t="str">
        <f aca="false">IF(AND(N582="Activo",L582&lt;&gt;""),IF(L582&gt;Parámetros!$B$6,"Se está retrasando",""),"")</f>
        <v/>
      </c>
    </row>
    <row r="583" customFormat="false" ht="15" hidden="false" customHeight="false" outlineLevel="0" collapsed="false">
      <c r="A583" s="13" t="s">
        <v>1729</v>
      </c>
      <c r="B583" s="13" t="s">
        <v>9007</v>
      </c>
      <c r="C583" s="13" t="s">
        <v>8990</v>
      </c>
      <c r="D583" s="13" t="s">
        <v>8994</v>
      </c>
      <c r="E583" s="13" t="s">
        <v>8984</v>
      </c>
      <c r="F583" s="16" t="n">
        <f aca="false">_xlfn.MINIFS(Pedidos!$C$2:$C$7000,Pedidos!$B$2:$B$7000,A583,Pedidos!$C$2:$C$7000,"&lt;"&amp;Parámetros!$B$4)</f>
        <v>45734</v>
      </c>
      <c r="G583" s="16" t="n">
        <f aca="false">_xlfn.MAXIFS(Pedidos!$C$2:$C$7000,Pedidos!$B$2:$B$7000,A583,Pedidos!$C$2:$C$7000,"&lt;"&amp;Parámetros!$B$4)</f>
        <v>45734</v>
      </c>
      <c r="H583" s="17" t="n">
        <f aca="false">COUNTIFS(Pedidos!$B$2:$B$7000,A583,Pedidos!$C$2:$C$7000,"&lt;"&amp;Parámetros!$B$4)</f>
        <v>1</v>
      </c>
      <c r="I583" s="7" t="n">
        <f aca="false">IF(H583=0,"",Parámetros!$B$4-G583)</f>
        <v>562</v>
      </c>
      <c r="J583" s="17" t="n">
        <f aca="false">COUNTIFS(Pedidos!$B$2:$B$7000,A583,Pedidos!$C$2:$C$7000,"&gt;="&amp;(Parámetros!$B$4-180),Pedidos!$C$2:$C$7000,"&lt;"&amp;Parámetros!$B$4)</f>
        <v>0</v>
      </c>
      <c r="K583" s="18" t="str">
        <f aca="false">IF(H583&lt;2,"",(G583-F583)/(H583-1))</f>
        <v/>
      </c>
      <c r="L583" s="19" t="str">
        <f aca="false">IF(OR(K583="",K583=0),"",I583/K583)</f>
        <v/>
      </c>
      <c r="M583" s="20" t="n">
        <f aca="false">SUMIFS(Pedidos!$D$2:$D$7000,Pedidos!$B$2:$B$7000,A583,Pedidos!$C$2:$C$7000,"&gt;="&amp;(Parámetros!$B$4-365),Pedidos!$C$2:$C$7000,"&lt;"&amp;Parámetros!$B$4)</f>
        <v>0</v>
      </c>
      <c r="N583" s="7" t="str">
        <f aca="false">IF(H583=0,"Sin compras",IF(H583=1,"Una sola compra",IF(I583&gt;Parámetros!$B$5,"Perdido","Activo")))</f>
        <v>Una sola compra</v>
      </c>
      <c r="O583" s="21" t="str">
        <f aca="false">IF(N583&lt;&gt;"Activo","",1/(1+EXP(-(Parámetros!$B$10+Parámetros!$B$11*I583+Parámetros!$B$12*J583))))</f>
        <v/>
      </c>
      <c r="P583" s="7" t="str">
        <f aca="false">IF(O583="","",IF(O583&gt;=Parámetros!$B$7,"Alto",IF(O583&gt;=Parámetros!$B$8,"Medio","Bajo")))</f>
        <v/>
      </c>
      <c r="Q583" s="7" t="str">
        <f aca="false">IF(AND(N583="Activo",L583&lt;&gt;""),IF(L583&gt;Parámetros!$B$6,"Se está retrasando",""),"")</f>
        <v/>
      </c>
    </row>
    <row r="584" customFormat="false" ht="15" hidden="false" customHeight="false" outlineLevel="0" collapsed="false">
      <c r="A584" s="13" t="s">
        <v>7613</v>
      </c>
      <c r="B584" s="13" t="s">
        <v>8995</v>
      </c>
      <c r="C584" s="13" t="s">
        <v>8993</v>
      </c>
      <c r="D584" s="13" t="s">
        <v>8991</v>
      </c>
      <c r="E584" s="13" t="s">
        <v>8988</v>
      </c>
      <c r="F584" s="16" t="n">
        <f aca="false">_xlfn.MINIFS(Pedidos!$C$2:$C$7000,Pedidos!$B$2:$B$7000,A584,Pedidos!$C$2:$C$7000,"&lt;"&amp;Parámetros!$B$4)</f>
        <v>46186</v>
      </c>
      <c r="G584" s="16" t="n">
        <f aca="false">_xlfn.MAXIFS(Pedidos!$C$2:$C$7000,Pedidos!$B$2:$B$7000,A584,Pedidos!$C$2:$C$7000,"&lt;"&amp;Parámetros!$B$4)</f>
        <v>46186</v>
      </c>
      <c r="H584" s="17" t="n">
        <f aca="false">COUNTIFS(Pedidos!$B$2:$B$7000,A584,Pedidos!$C$2:$C$7000,"&lt;"&amp;Parámetros!$B$4)</f>
        <v>1</v>
      </c>
      <c r="I584" s="7" t="n">
        <f aca="false">IF(H584=0,"",Parámetros!$B$4-G584)</f>
        <v>110</v>
      </c>
      <c r="J584" s="17" t="n">
        <f aca="false">COUNTIFS(Pedidos!$B$2:$B$7000,A584,Pedidos!$C$2:$C$7000,"&gt;="&amp;(Parámetros!$B$4-180),Pedidos!$C$2:$C$7000,"&lt;"&amp;Parámetros!$B$4)</f>
        <v>1</v>
      </c>
      <c r="K584" s="18" t="str">
        <f aca="false">IF(H584&lt;2,"",(G584-F584)/(H584-1))</f>
        <v/>
      </c>
      <c r="L584" s="19" t="str">
        <f aca="false">IF(OR(K584="",K584=0),"",I584/K584)</f>
        <v/>
      </c>
      <c r="M584" s="20" t="n">
        <f aca="false">SUMIFS(Pedidos!$D$2:$D$7000,Pedidos!$B$2:$B$7000,A584,Pedidos!$C$2:$C$7000,"&gt;="&amp;(Parámetros!$B$4-365),Pedidos!$C$2:$C$7000,"&lt;"&amp;Parámetros!$B$4)</f>
        <v>18.92</v>
      </c>
      <c r="N584" s="7" t="str">
        <f aca="false">IF(H584=0,"Sin compras",IF(H584=1,"Una sola compra",IF(I584&gt;Parámetros!$B$5,"Perdido","Activo")))</f>
        <v>Una sola compra</v>
      </c>
      <c r="O584" s="21" t="str">
        <f aca="false">IF(N584&lt;&gt;"Activo","",1/(1+EXP(-(Parámetros!$B$10+Parámetros!$B$11*I584+Parámetros!$B$12*J584))))</f>
        <v/>
      </c>
      <c r="P584" s="7" t="str">
        <f aca="false">IF(O584="","",IF(O584&gt;=Parámetros!$B$7,"Alto",IF(O584&gt;=Parámetros!$B$8,"Medio","Bajo")))</f>
        <v/>
      </c>
      <c r="Q584" s="7" t="str">
        <f aca="false">IF(AND(N584="Activo",L584&lt;&gt;""),IF(L584&gt;Parámetros!$B$6,"Se está retrasando",""),"")</f>
        <v/>
      </c>
    </row>
    <row r="585" customFormat="false" ht="15" hidden="false" customHeight="false" outlineLevel="0" collapsed="false">
      <c r="A585" s="13" t="s">
        <v>6057</v>
      </c>
      <c r="B585" s="13" t="s">
        <v>9001</v>
      </c>
      <c r="C585" s="13" t="s">
        <v>8982</v>
      </c>
      <c r="D585" s="13" t="s">
        <v>8987</v>
      </c>
      <c r="E585" s="13" t="s">
        <v>8988</v>
      </c>
      <c r="F585" s="16" t="n">
        <f aca="false">_xlfn.MINIFS(Pedidos!$C$2:$C$7000,Pedidos!$B$2:$B$7000,A585,Pedidos!$C$2:$C$7000,"&lt;"&amp;Parámetros!$B$4)</f>
        <v>46060</v>
      </c>
      <c r="G585" s="16" t="n">
        <f aca="false">_xlfn.MAXIFS(Pedidos!$C$2:$C$7000,Pedidos!$B$2:$B$7000,A585,Pedidos!$C$2:$C$7000,"&lt;"&amp;Parámetros!$B$4)</f>
        <v>46248</v>
      </c>
      <c r="H585" s="17" t="n">
        <f aca="false">COUNTIFS(Pedidos!$B$2:$B$7000,A585,Pedidos!$C$2:$C$7000,"&lt;"&amp;Parámetros!$B$4)</f>
        <v>2</v>
      </c>
      <c r="I585" s="7" t="n">
        <f aca="false">IF(H585=0,"",Parámetros!$B$4-G585)</f>
        <v>48</v>
      </c>
      <c r="J585" s="17" t="n">
        <f aca="false">COUNTIFS(Pedidos!$B$2:$B$7000,A585,Pedidos!$C$2:$C$7000,"&gt;="&amp;(Parámetros!$B$4-180),Pedidos!$C$2:$C$7000,"&lt;"&amp;Parámetros!$B$4)</f>
        <v>1</v>
      </c>
      <c r="K585" s="18" t="n">
        <f aca="false">IF(H585&lt;2,"",(G585-F585)/(H585-1))</f>
        <v>188</v>
      </c>
      <c r="L585" s="19" t="n">
        <f aca="false">IF(OR(K585="",K585=0),"",I585/K585)</f>
        <v>0.25531914893617</v>
      </c>
      <c r="M585" s="20" t="n">
        <f aca="false">SUMIFS(Pedidos!$D$2:$D$7000,Pedidos!$B$2:$B$7000,A585,Pedidos!$C$2:$C$7000,"&gt;="&amp;(Parámetros!$B$4-365),Pedidos!$C$2:$C$7000,"&lt;"&amp;Parámetros!$B$4)</f>
        <v>52.5</v>
      </c>
      <c r="N585" s="7" t="str">
        <f aca="false">IF(H585=0,"Sin compras",IF(H585=1,"Una sola compra",IF(I585&gt;Parámetros!$B$5,"Perdido","Activo")))</f>
        <v>Activo</v>
      </c>
      <c r="O585" s="21" t="n">
        <f aca="false">IF(N585&lt;&gt;"Activo","",1/(1+EXP(-(Parámetros!$B$10+Parámetros!$B$11*I585+Parámetros!$B$12*J585))))</f>
        <v>0.630858138856306</v>
      </c>
      <c r="P585" s="7" t="str">
        <f aca="false">IF(O585="","",IF(O585&gt;=Parámetros!$B$7,"Alto",IF(O585&gt;=Parámetros!$B$8,"Medio","Bajo")))</f>
        <v>Medio</v>
      </c>
      <c r="Q585" s="7" t="str">
        <f aca="false">IF(AND(N585="Activo",L585&lt;&gt;""),IF(L585&gt;Parámetros!$B$6,"Se está retrasando",""),"")</f>
        <v/>
      </c>
    </row>
    <row r="586" customFormat="false" ht="15" hidden="false" customHeight="false" outlineLevel="0" collapsed="false">
      <c r="A586" s="13" t="s">
        <v>152</v>
      </c>
      <c r="B586" s="13" t="s">
        <v>8995</v>
      </c>
      <c r="C586" s="13" t="s">
        <v>8993</v>
      </c>
      <c r="D586" s="13" t="s">
        <v>8994</v>
      </c>
      <c r="E586" s="13" t="s">
        <v>8988</v>
      </c>
      <c r="F586" s="16" t="n">
        <f aca="false">_xlfn.MINIFS(Pedidos!$C$2:$C$7000,Pedidos!$B$2:$B$7000,A586,Pedidos!$C$2:$C$7000,"&lt;"&amp;Parámetros!$B$4)</f>
        <v>45581</v>
      </c>
      <c r="G586" s="16" t="n">
        <f aca="false">_xlfn.MAXIFS(Pedidos!$C$2:$C$7000,Pedidos!$B$2:$B$7000,A586,Pedidos!$C$2:$C$7000,"&lt;"&amp;Parámetros!$B$4)</f>
        <v>45581</v>
      </c>
      <c r="H586" s="17" t="n">
        <f aca="false">COUNTIFS(Pedidos!$B$2:$B$7000,A586,Pedidos!$C$2:$C$7000,"&lt;"&amp;Parámetros!$B$4)</f>
        <v>1</v>
      </c>
      <c r="I586" s="7" t="n">
        <f aca="false">IF(H586=0,"",Parámetros!$B$4-G586)</f>
        <v>715</v>
      </c>
      <c r="J586" s="17" t="n">
        <f aca="false">COUNTIFS(Pedidos!$B$2:$B$7000,A586,Pedidos!$C$2:$C$7000,"&gt;="&amp;(Parámetros!$B$4-180),Pedidos!$C$2:$C$7000,"&lt;"&amp;Parámetros!$B$4)</f>
        <v>0</v>
      </c>
      <c r="K586" s="18" t="str">
        <f aca="false">IF(H586&lt;2,"",(G586-F586)/(H586-1))</f>
        <v/>
      </c>
      <c r="L586" s="19" t="str">
        <f aca="false">IF(OR(K586="",K586=0),"",I586/K586)</f>
        <v/>
      </c>
      <c r="M586" s="20" t="n">
        <f aca="false">SUMIFS(Pedidos!$D$2:$D$7000,Pedidos!$B$2:$B$7000,A586,Pedidos!$C$2:$C$7000,"&gt;="&amp;(Parámetros!$B$4-365),Pedidos!$C$2:$C$7000,"&lt;"&amp;Parámetros!$B$4)</f>
        <v>0</v>
      </c>
      <c r="N586" s="7" t="str">
        <f aca="false">IF(H586=0,"Sin compras",IF(H586=1,"Una sola compra",IF(I586&gt;Parámetros!$B$5,"Perdido","Activo")))</f>
        <v>Una sola compra</v>
      </c>
      <c r="O586" s="21" t="str">
        <f aca="false">IF(N586&lt;&gt;"Activo","",1/(1+EXP(-(Parámetros!$B$10+Parámetros!$B$11*I586+Parámetros!$B$12*J586))))</f>
        <v/>
      </c>
      <c r="P586" s="7" t="str">
        <f aca="false">IF(O586="","",IF(O586&gt;=Parámetros!$B$7,"Alto",IF(O586&gt;=Parámetros!$B$8,"Medio","Bajo")))</f>
        <v/>
      </c>
      <c r="Q586" s="7" t="str">
        <f aca="false">IF(AND(N586="Activo",L586&lt;&gt;""),IF(L586&gt;Parámetros!$B$6,"Se está retrasando",""),"")</f>
        <v/>
      </c>
    </row>
    <row r="587" customFormat="false" ht="15" hidden="false" customHeight="false" outlineLevel="0" collapsed="false">
      <c r="A587" s="13" t="s">
        <v>4205</v>
      </c>
      <c r="B587" s="13" t="s">
        <v>8981</v>
      </c>
      <c r="C587" s="13" t="s">
        <v>8990</v>
      </c>
      <c r="D587" s="13" t="s">
        <v>8987</v>
      </c>
      <c r="E587" s="13" t="s">
        <v>8988</v>
      </c>
      <c r="F587" s="16" t="n">
        <f aca="false">_xlfn.MINIFS(Pedidos!$C$2:$C$7000,Pedidos!$B$2:$B$7000,A587,Pedidos!$C$2:$C$7000,"&lt;"&amp;Parámetros!$B$4)</f>
        <v>45920</v>
      </c>
      <c r="G587" s="16" t="n">
        <f aca="false">_xlfn.MAXIFS(Pedidos!$C$2:$C$7000,Pedidos!$B$2:$B$7000,A587,Pedidos!$C$2:$C$7000,"&lt;"&amp;Parámetros!$B$4)</f>
        <v>46155</v>
      </c>
      <c r="H587" s="17" t="n">
        <f aca="false">COUNTIFS(Pedidos!$B$2:$B$7000,A587,Pedidos!$C$2:$C$7000,"&lt;"&amp;Parámetros!$B$4)</f>
        <v>3</v>
      </c>
      <c r="I587" s="7" t="n">
        <f aca="false">IF(H587=0,"",Parámetros!$B$4-G587)</f>
        <v>141</v>
      </c>
      <c r="J587" s="17" t="n">
        <f aca="false">COUNTIFS(Pedidos!$B$2:$B$7000,A587,Pedidos!$C$2:$C$7000,"&gt;="&amp;(Parámetros!$B$4-180),Pedidos!$C$2:$C$7000,"&lt;"&amp;Parámetros!$B$4)</f>
        <v>1</v>
      </c>
      <c r="K587" s="18" t="n">
        <f aca="false">IF(H587&lt;2,"",(G587-F587)/(H587-1))</f>
        <v>117.5</v>
      </c>
      <c r="L587" s="19" t="n">
        <f aca="false">IF(OR(K587="",K587=0),"",I587/K587)</f>
        <v>1.2</v>
      </c>
      <c r="M587" s="20" t="n">
        <f aca="false">SUMIFS(Pedidos!$D$2:$D$7000,Pedidos!$B$2:$B$7000,A587,Pedidos!$C$2:$C$7000,"&gt;="&amp;(Parámetros!$B$4-365),Pedidos!$C$2:$C$7000,"&lt;"&amp;Parámetros!$B$4)</f>
        <v>120.73</v>
      </c>
      <c r="N587" s="7" t="str">
        <f aca="false">IF(H587=0,"Sin compras",IF(H587=1,"Una sola compra",IF(I587&gt;Parámetros!$B$5,"Perdido","Activo")))</f>
        <v>Activo</v>
      </c>
      <c r="O587" s="21" t="n">
        <f aca="false">IF(N587&lt;&gt;"Activo","",1/(1+EXP(-(Parámetros!$B$10+Parámetros!$B$11*I587+Parámetros!$B$12*J587))))</f>
        <v>0.8925349505636</v>
      </c>
      <c r="P587" s="7" t="str">
        <f aca="false">IF(O587="","",IF(O587&gt;=Parámetros!$B$7,"Alto",IF(O587&gt;=Parámetros!$B$8,"Medio","Bajo")))</f>
        <v>Alto</v>
      </c>
      <c r="Q587" s="7" t="str">
        <f aca="false">IF(AND(N587="Activo",L587&lt;&gt;""),IF(L587&gt;Parámetros!$B$6,"Se está retrasando",""),"")</f>
        <v/>
      </c>
    </row>
    <row r="588" customFormat="false" ht="15" hidden="false" customHeight="false" outlineLevel="0" collapsed="false">
      <c r="A588" s="13" t="s">
        <v>3587</v>
      </c>
      <c r="B588" s="13" t="s">
        <v>8995</v>
      </c>
      <c r="C588" s="13" t="s">
        <v>8990</v>
      </c>
      <c r="D588" s="13" t="s">
        <v>8994</v>
      </c>
      <c r="E588" s="13" t="s">
        <v>8988</v>
      </c>
      <c r="F588" s="16" t="n">
        <f aca="false">_xlfn.MINIFS(Pedidos!$C$2:$C$7000,Pedidos!$B$2:$B$7000,A588,Pedidos!$C$2:$C$7000,"&lt;"&amp;Parámetros!$B$4)</f>
        <v>45873</v>
      </c>
      <c r="G588" s="16" t="n">
        <f aca="false">_xlfn.MAXIFS(Pedidos!$C$2:$C$7000,Pedidos!$B$2:$B$7000,A588,Pedidos!$C$2:$C$7000,"&lt;"&amp;Parámetros!$B$4)</f>
        <v>45873</v>
      </c>
      <c r="H588" s="17" t="n">
        <f aca="false">COUNTIFS(Pedidos!$B$2:$B$7000,A588,Pedidos!$C$2:$C$7000,"&lt;"&amp;Parámetros!$B$4)</f>
        <v>1</v>
      </c>
      <c r="I588" s="7" t="n">
        <f aca="false">IF(H588=0,"",Parámetros!$B$4-G588)</f>
        <v>423</v>
      </c>
      <c r="J588" s="17" t="n">
        <f aca="false">COUNTIFS(Pedidos!$B$2:$B$7000,A588,Pedidos!$C$2:$C$7000,"&gt;="&amp;(Parámetros!$B$4-180),Pedidos!$C$2:$C$7000,"&lt;"&amp;Parámetros!$B$4)</f>
        <v>0</v>
      </c>
      <c r="K588" s="18" t="str">
        <f aca="false">IF(H588&lt;2,"",(G588-F588)/(H588-1))</f>
        <v/>
      </c>
      <c r="L588" s="19" t="str">
        <f aca="false">IF(OR(K588="",K588=0),"",I588/K588)</f>
        <v/>
      </c>
      <c r="M588" s="20" t="n">
        <f aca="false">SUMIFS(Pedidos!$D$2:$D$7000,Pedidos!$B$2:$B$7000,A588,Pedidos!$C$2:$C$7000,"&gt;="&amp;(Parámetros!$B$4-365),Pedidos!$C$2:$C$7000,"&lt;"&amp;Parámetros!$B$4)</f>
        <v>0</v>
      </c>
      <c r="N588" s="7" t="str">
        <f aca="false">IF(H588=0,"Sin compras",IF(H588=1,"Una sola compra",IF(I588&gt;Parámetros!$B$5,"Perdido","Activo")))</f>
        <v>Una sola compra</v>
      </c>
      <c r="O588" s="21" t="str">
        <f aca="false">IF(N588&lt;&gt;"Activo","",1/(1+EXP(-(Parámetros!$B$10+Parámetros!$B$11*I588+Parámetros!$B$12*J588))))</f>
        <v/>
      </c>
      <c r="P588" s="7" t="str">
        <f aca="false">IF(O588="","",IF(O588&gt;=Parámetros!$B$7,"Alto",IF(O588&gt;=Parámetros!$B$8,"Medio","Bajo")))</f>
        <v/>
      </c>
      <c r="Q588" s="7" t="str">
        <f aca="false">IF(AND(N588="Activo",L588&lt;&gt;""),IF(L588&gt;Parámetros!$B$6,"Se está retrasando",""),"")</f>
        <v/>
      </c>
    </row>
    <row r="589" customFormat="false" ht="15" hidden="false" customHeight="false" outlineLevel="0" collapsed="false">
      <c r="A589" s="13" t="s">
        <v>1697</v>
      </c>
      <c r="B589" s="13" t="s">
        <v>9010</v>
      </c>
      <c r="C589" s="13" t="s">
        <v>8986</v>
      </c>
      <c r="D589" s="13" t="s">
        <v>9006</v>
      </c>
      <c r="E589" s="13" t="s">
        <v>8988</v>
      </c>
      <c r="F589" s="16" t="n">
        <f aca="false">_xlfn.MINIFS(Pedidos!$C$2:$C$7000,Pedidos!$B$2:$B$7000,A589,Pedidos!$C$2:$C$7000,"&lt;"&amp;Parámetros!$B$4)</f>
        <v>45731</v>
      </c>
      <c r="G589" s="16" t="n">
        <f aca="false">_xlfn.MAXIFS(Pedidos!$C$2:$C$7000,Pedidos!$B$2:$B$7000,A589,Pedidos!$C$2:$C$7000,"&lt;"&amp;Parámetros!$B$4)</f>
        <v>45868</v>
      </c>
      <c r="H589" s="17" t="n">
        <f aca="false">COUNTIFS(Pedidos!$B$2:$B$7000,A589,Pedidos!$C$2:$C$7000,"&lt;"&amp;Parámetros!$B$4)</f>
        <v>4</v>
      </c>
      <c r="I589" s="7" t="n">
        <f aca="false">IF(H589=0,"",Parámetros!$B$4-G589)</f>
        <v>428</v>
      </c>
      <c r="J589" s="17" t="n">
        <f aca="false">COUNTIFS(Pedidos!$B$2:$B$7000,A589,Pedidos!$C$2:$C$7000,"&gt;="&amp;(Parámetros!$B$4-180),Pedidos!$C$2:$C$7000,"&lt;"&amp;Parámetros!$B$4)</f>
        <v>0</v>
      </c>
      <c r="K589" s="18" t="n">
        <f aca="false">IF(H589&lt;2,"",(G589-F589)/(H589-1))</f>
        <v>45.6666666666667</v>
      </c>
      <c r="L589" s="19" t="n">
        <f aca="false">IF(OR(K589="",K589=0),"",I589/K589)</f>
        <v>9.37226277372263</v>
      </c>
      <c r="M589" s="20" t="n">
        <f aca="false">SUMIFS(Pedidos!$D$2:$D$7000,Pedidos!$B$2:$B$7000,A589,Pedidos!$C$2:$C$7000,"&gt;="&amp;(Parámetros!$B$4-365),Pedidos!$C$2:$C$7000,"&lt;"&amp;Parámetros!$B$4)</f>
        <v>0</v>
      </c>
      <c r="N589" s="7" t="str">
        <f aca="false">IF(H589=0,"Sin compras",IF(H589=1,"Una sola compra",IF(I589&gt;Parámetros!$B$5,"Perdido","Activo")))</f>
        <v>Perdido</v>
      </c>
      <c r="O589" s="21" t="str">
        <f aca="false">IF(N589&lt;&gt;"Activo","",1/(1+EXP(-(Parámetros!$B$10+Parámetros!$B$11*I589+Parámetros!$B$12*J589))))</f>
        <v/>
      </c>
      <c r="P589" s="7" t="str">
        <f aca="false">IF(O589="","",IF(O589&gt;=Parámetros!$B$7,"Alto",IF(O589&gt;=Parámetros!$B$8,"Medio","Bajo")))</f>
        <v/>
      </c>
      <c r="Q589" s="7" t="str">
        <f aca="false">IF(AND(N589="Activo",L589&lt;&gt;""),IF(L589&gt;Parámetros!$B$6,"Se está retrasando",""),"")</f>
        <v/>
      </c>
    </row>
    <row r="590" customFormat="false" ht="15" hidden="false" customHeight="false" outlineLevel="0" collapsed="false">
      <c r="A590" s="13" t="s">
        <v>2329</v>
      </c>
      <c r="B590" s="13" t="s">
        <v>8995</v>
      </c>
      <c r="C590" s="13" t="s">
        <v>8982</v>
      </c>
      <c r="D590" s="13" t="s">
        <v>8994</v>
      </c>
      <c r="E590" s="13" t="s">
        <v>8988</v>
      </c>
      <c r="F590" s="16" t="n">
        <f aca="false">_xlfn.MINIFS(Pedidos!$C$2:$C$7000,Pedidos!$B$2:$B$7000,A590,Pedidos!$C$2:$C$7000,"&lt;"&amp;Parámetros!$B$4)</f>
        <v>45780</v>
      </c>
      <c r="G590" s="16" t="n">
        <f aca="false">_xlfn.MAXIFS(Pedidos!$C$2:$C$7000,Pedidos!$B$2:$B$7000,A590,Pedidos!$C$2:$C$7000,"&lt;"&amp;Parámetros!$B$4)</f>
        <v>45780</v>
      </c>
      <c r="H590" s="17" t="n">
        <f aca="false">COUNTIFS(Pedidos!$B$2:$B$7000,A590,Pedidos!$C$2:$C$7000,"&lt;"&amp;Parámetros!$B$4)</f>
        <v>1</v>
      </c>
      <c r="I590" s="7" t="n">
        <f aca="false">IF(H590=0,"",Parámetros!$B$4-G590)</f>
        <v>516</v>
      </c>
      <c r="J590" s="17" t="n">
        <f aca="false">COUNTIFS(Pedidos!$B$2:$B$7000,A590,Pedidos!$C$2:$C$7000,"&gt;="&amp;(Parámetros!$B$4-180),Pedidos!$C$2:$C$7000,"&lt;"&amp;Parámetros!$B$4)</f>
        <v>0</v>
      </c>
      <c r="K590" s="18" t="str">
        <f aca="false">IF(H590&lt;2,"",(G590-F590)/(H590-1))</f>
        <v/>
      </c>
      <c r="L590" s="19" t="str">
        <f aca="false">IF(OR(K590="",K590=0),"",I590/K590)</f>
        <v/>
      </c>
      <c r="M590" s="20" t="n">
        <f aca="false">SUMIFS(Pedidos!$D$2:$D$7000,Pedidos!$B$2:$B$7000,A590,Pedidos!$C$2:$C$7000,"&gt;="&amp;(Parámetros!$B$4-365),Pedidos!$C$2:$C$7000,"&lt;"&amp;Parámetros!$B$4)</f>
        <v>0</v>
      </c>
      <c r="N590" s="7" t="str">
        <f aca="false">IF(H590=0,"Sin compras",IF(H590=1,"Una sola compra",IF(I590&gt;Parámetros!$B$5,"Perdido","Activo")))</f>
        <v>Una sola compra</v>
      </c>
      <c r="O590" s="21" t="str">
        <f aca="false">IF(N590&lt;&gt;"Activo","",1/(1+EXP(-(Parámetros!$B$10+Parámetros!$B$11*I590+Parámetros!$B$12*J590))))</f>
        <v/>
      </c>
      <c r="P590" s="7" t="str">
        <f aca="false">IF(O590="","",IF(O590&gt;=Parámetros!$B$7,"Alto",IF(O590&gt;=Parámetros!$B$8,"Medio","Bajo")))</f>
        <v/>
      </c>
      <c r="Q590" s="7" t="str">
        <f aca="false">IF(AND(N590="Activo",L590&lt;&gt;""),IF(L590&gt;Parámetros!$B$6,"Se está retrasando",""),"")</f>
        <v/>
      </c>
    </row>
    <row r="591" customFormat="false" ht="15" hidden="false" customHeight="false" outlineLevel="0" collapsed="false">
      <c r="A591" s="13" t="s">
        <v>1970</v>
      </c>
      <c r="B591" s="13" t="s">
        <v>8998</v>
      </c>
      <c r="C591" s="13" t="s">
        <v>8982</v>
      </c>
      <c r="D591" s="13" t="s">
        <v>8994</v>
      </c>
      <c r="E591" s="13" t="s">
        <v>8988</v>
      </c>
      <c r="F591" s="16" t="n">
        <f aca="false">_xlfn.MINIFS(Pedidos!$C$2:$C$7000,Pedidos!$B$2:$B$7000,A591,Pedidos!$C$2:$C$7000,"&lt;"&amp;Parámetros!$B$4)</f>
        <v>45754</v>
      </c>
      <c r="G591" s="16" t="n">
        <f aca="false">_xlfn.MAXIFS(Pedidos!$C$2:$C$7000,Pedidos!$B$2:$B$7000,A591,Pedidos!$C$2:$C$7000,"&lt;"&amp;Parámetros!$B$4)</f>
        <v>45754</v>
      </c>
      <c r="H591" s="17" t="n">
        <f aca="false">COUNTIFS(Pedidos!$B$2:$B$7000,A591,Pedidos!$C$2:$C$7000,"&lt;"&amp;Parámetros!$B$4)</f>
        <v>1</v>
      </c>
      <c r="I591" s="7" t="n">
        <f aca="false">IF(H591=0,"",Parámetros!$B$4-G591)</f>
        <v>542</v>
      </c>
      <c r="J591" s="17" t="n">
        <f aca="false">COUNTIFS(Pedidos!$B$2:$B$7000,A591,Pedidos!$C$2:$C$7000,"&gt;="&amp;(Parámetros!$B$4-180),Pedidos!$C$2:$C$7000,"&lt;"&amp;Parámetros!$B$4)</f>
        <v>0</v>
      </c>
      <c r="K591" s="18" t="str">
        <f aca="false">IF(H591&lt;2,"",(G591-F591)/(H591-1))</f>
        <v/>
      </c>
      <c r="L591" s="19" t="str">
        <f aca="false">IF(OR(K591="",K591=0),"",I591/K591)</f>
        <v/>
      </c>
      <c r="M591" s="20" t="n">
        <f aca="false">SUMIFS(Pedidos!$D$2:$D$7000,Pedidos!$B$2:$B$7000,A591,Pedidos!$C$2:$C$7000,"&gt;="&amp;(Parámetros!$B$4-365),Pedidos!$C$2:$C$7000,"&lt;"&amp;Parámetros!$B$4)</f>
        <v>0</v>
      </c>
      <c r="N591" s="7" t="str">
        <f aca="false">IF(H591=0,"Sin compras",IF(H591=1,"Una sola compra",IF(I591&gt;Parámetros!$B$5,"Perdido","Activo")))</f>
        <v>Una sola compra</v>
      </c>
      <c r="O591" s="21" t="str">
        <f aca="false">IF(N591&lt;&gt;"Activo","",1/(1+EXP(-(Parámetros!$B$10+Parámetros!$B$11*I591+Parámetros!$B$12*J591))))</f>
        <v/>
      </c>
      <c r="P591" s="7" t="str">
        <f aca="false">IF(O591="","",IF(O591&gt;=Parámetros!$B$7,"Alto",IF(O591&gt;=Parámetros!$B$8,"Medio","Bajo")))</f>
        <v/>
      </c>
      <c r="Q591" s="7" t="str">
        <f aca="false">IF(AND(N591="Activo",L591&lt;&gt;""),IF(L591&gt;Parámetros!$B$6,"Se está retrasando",""),"")</f>
        <v/>
      </c>
    </row>
    <row r="592" customFormat="false" ht="15" hidden="false" customHeight="false" outlineLevel="0" collapsed="false">
      <c r="A592" s="13" t="s">
        <v>375</v>
      </c>
      <c r="B592" s="13" t="s">
        <v>9008</v>
      </c>
      <c r="C592" s="13" t="s">
        <v>8982</v>
      </c>
      <c r="D592" s="13" t="s">
        <v>8994</v>
      </c>
      <c r="E592" s="13" t="s">
        <v>8988</v>
      </c>
      <c r="F592" s="16" t="n">
        <f aca="false">_xlfn.MINIFS(Pedidos!$C$2:$C$7000,Pedidos!$B$2:$B$7000,A592,Pedidos!$C$2:$C$7000,"&lt;"&amp;Parámetros!$B$4)</f>
        <v>45610</v>
      </c>
      <c r="G592" s="16" t="n">
        <f aca="false">_xlfn.MAXIFS(Pedidos!$C$2:$C$7000,Pedidos!$B$2:$B$7000,A592,Pedidos!$C$2:$C$7000,"&lt;"&amp;Parámetros!$B$4)</f>
        <v>45610</v>
      </c>
      <c r="H592" s="17" t="n">
        <f aca="false">COUNTIFS(Pedidos!$B$2:$B$7000,A592,Pedidos!$C$2:$C$7000,"&lt;"&amp;Parámetros!$B$4)</f>
        <v>1</v>
      </c>
      <c r="I592" s="7" t="n">
        <f aca="false">IF(H592=0,"",Parámetros!$B$4-G592)</f>
        <v>686</v>
      </c>
      <c r="J592" s="17" t="n">
        <f aca="false">COUNTIFS(Pedidos!$B$2:$B$7000,A592,Pedidos!$C$2:$C$7000,"&gt;="&amp;(Parámetros!$B$4-180),Pedidos!$C$2:$C$7000,"&lt;"&amp;Parámetros!$B$4)</f>
        <v>0</v>
      </c>
      <c r="K592" s="18" t="str">
        <f aca="false">IF(H592&lt;2,"",(G592-F592)/(H592-1))</f>
        <v/>
      </c>
      <c r="L592" s="19" t="str">
        <f aca="false">IF(OR(K592="",K592=0),"",I592/K592)</f>
        <v/>
      </c>
      <c r="M592" s="20" t="n">
        <f aca="false">SUMIFS(Pedidos!$D$2:$D$7000,Pedidos!$B$2:$B$7000,A592,Pedidos!$C$2:$C$7000,"&gt;="&amp;(Parámetros!$B$4-365),Pedidos!$C$2:$C$7000,"&lt;"&amp;Parámetros!$B$4)</f>
        <v>0</v>
      </c>
      <c r="N592" s="7" t="str">
        <f aca="false">IF(H592=0,"Sin compras",IF(H592=1,"Una sola compra",IF(I592&gt;Parámetros!$B$5,"Perdido","Activo")))</f>
        <v>Una sola compra</v>
      </c>
      <c r="O592" s="21" t="str">
        <f aca="false">IF(N592&lt;&gt;"Activo","",1/(1+EXP(-(Parámetros!$B$10+Parámetros!$B$11*I592+Parámetros!$B$12*J592))))</f>
        <v/>
      </c>
      <c r="P592" s="7" t="str">
        <f aca="false">IF(O592="","",IF(O592&gt;=Parámetros!$B$7,"Alto",IF(O592&gt;=Parámetros!$B$8,"Medio","Bajo")))</f>
        <v/>
      </c>
      <c r="Q592" s="7" t="str">
        <f aca="false">IF(AND(N592="Activo",L592&lt;&gt;""),IF(L592&gt;Parámetros!$B$6,"Se está retrasando",""),"")</f>
        <v/>
      </c>
    </row>
    <row r="593" customFormat="false" ht="15" hidden="false" customHeight="false" outlineLevel="0" collapsed="false">
      <c r="A593" s="13" t="s">
        <v>6572</v>
      </c>
      <c r="B593" s="13" t="s">
        <v>8981</v>
      </c>
      <c r="C593" s="13" t="s">
        <v>8982</v>
      </c>
      <c r="D593" s="13" t="s">
        <v>8991</v>
      </c>
      <c r="E593" s="13" t="s">
        <v>8988</v>
      </c>
      <c r="F593" s="16" t="n">
        <f aca="false">_xlfn.MINIFS(Pedidos!$C$2:$C$7000,Pedidos!$B$2:$B$7000,A593,Pedidos!$C$2:$C$7000,"&lt;"&amp;Parámetros!$B$4)</f>
        <v>46100</v>
      </c>
      <c r="G593" s="16" t="n">
        <f aca="false">_xlfn.MAXIFS(Pedidos!$C$2:$C$7000,Pedidos!$B$2:$B$7000,A593,Pedidos!$C$2:$C$7000,"&lt;"&amp;Parámetros!$B$4)</f>
        <v>46100</v>
      </c>
      <c r="H593" s="17" t="n">
        <f aca="false">COUNTIFS(Pedidos!$B$2:$B$7000,A593,Pedidos!$C$2:$C$7000,"&lt;"&amp;Parámetros!$B$4)</f>
        <v>1</v>
      </c>
      <c r="I593" s="7" t="n">
        <f aca="false">IF(H593=0,"",Parámetros!$B$4-G593)</f>
        <v>196</v>
      </c>
      <c r="J593" s="17" t="n">
        <f aca="false">COUNTIFS(Pedidos!$B$2:$B$7000,A593,Pedidos!$C$2:$C$7000,"&gt;="&amp;(Parámetros!$B$4-180),Pedidos!$C$2:$C$7000,"&lt;"&amp;Parámetros!$B$4)</f>
        <v>0</v>
      </c>
      <c r="K593" s="18" t="str">
        <f aca="false">IF(H593&lt;2,"",(G593-F593)/(H593-1))</f>
        <v/>
      </c>
      <c r="L593" s="19" t="str">
        <f aca="false">IF(OR(K593="",K593=0),"",I593/K593)</f>
        <v/>
      </c>
      <c r="M593" s="20" t="n">
        <f aca="false">SUMIFS(Pedidos!$D$2:$D$7000,Pedidos!$B$2:$B$7000,A593,Pedidos!$C$2:$C$7000,"&gt;="&amp;(Parámetros!$B$4-365),Pedidos!$C$2:$C$7000,"&lt;"&amp;Parámetros!$B$4)</f>
        <v>31.58</v>
      </c>
      <c r="N593" s="7" t="str">
        <f aca="false">IF(H593=0,"Sin compras",IF(H593=1,"Una sola compra",IF(I593&gt;Parámetros!$B$5,"Perdido","Activo")))</f>
        <v>Una sola compra</v>
      </c>
      <c r="O593" s="21" t="str">
        <f aca="false">IF(N593&lt;&gt;"Activo","",1/(1+EXP(-(Parámetros!$B$10+Parámetros!$B$11*I593+Parámetros!$B$12*J593))))</f>
        <v/>
      </c>
      <c r="P593" s="7" t="str">
        <f aca="false">IF(O593="","",IF(O593&gt;=Parámetros!$B$7,"Alto",IF(O593&gt;=Parámetros!$B$8,"Medio","Bajo")))</f>
        <v/>
      </c>
      <c r="Q593" s="7" t="str">
        <f aca="false">IF(AND(N593="Activo",L593&lt;&gt;""),IF(L593&gt;Parámetros!$B$6,"Se está retrasando",""),"")</f>
        <v/>
      </c>
    </row>
    <row r="594" customFormat="false" ht="15" hidden="false" customHeight="false" outlineLevel="0" collapsed="false">
      <c r="A594" s="13" t="s">
        <v>588</v>
      </c>
      <c r="B594" s="13" t="s">
        <v>8995</v>
      </c>
      <c r="C594" s="13" t="s">
        <v>8986</v>
      </c>
      <c r="D594" s="13" t="s">
        <v>8997</v>
      </c>
      <c r="E594" s="13" t="s">
        <v>8984</v>
      </c>
      <c r="F594" s="16" t="n">
        <f aca="false">_xlfn.MINIFS(Pedidos!$C$2:$C$7000,Pedidos!$B$2:$B$7000,A594,Pedidos!$C$2:$C$7000,"&lt;"&amp;Parámetros!$B$4)</f>
        <v>45635</v>
      </c>
      <c r="G594" s="16" t="n">
        <f aca="false">_xlfn.MAXIFS(Pedidos!$C$2:$C$7000,Pedidos!$B$2:$B$7000,A594,Pedidos!$C$2:$C$7000,"&lt;"&amp;Parámetros!$B$4)</f>
        <v>46016</v>
      </c>
      <c r="H594" s="17" t="n">
        <f aca="false">COUNTIFS(Pedidos!$B$2:$B$7000,A594,Pedidos!$C$2:$C$7000,"&lt;"&amp;Parámetros!$B$4)</f>
        <v>15</v>
      </c>
      <c r="I594" s="7" t="n">
        <f aca="false">IF(H594=0,"",Parámetros!$B$4-G594)</f>
        <v>280</v>
      </c>
      <c r="J594" s="17" t="n">
        <f aca="false">COUNTIFS(Pedidos!$B$2:$B$7000,A594,Pedidos!$C$2:$C$7000,"&gt;="&amp;(Parámetros!$B$4-180),Pedidos!$C$2:$C$7000,"&lt;"&amp;Parámetros!$B$4)</f>
        <v>0</v>
      </c>
      <c r="K594" s="18" t="n">
        <f aca="false">IF(H594&lt;2,"",(G594-F594)/(H594-1))</f>
        <v>27.2142857142857</v>
      </c>
      <c r="L594" s="19" t="n">
        <f aca="false">IF(OR(K594="",K594=0),"",I594/K594)</f>
        <v>10.2887139107612</v>
      </c>
      <c r="M594" s="20" t="n">
        <f aca="false">SUMIFS(Pedidos!$D$2:$D$7000,Pedidos!$B$2:$B$7000,A594,Pedidos!$C$2:$C$7000,"&gt;="&amp;(Parámetros!$B$4-365),Pedidos!$C$2:$C$7000,"&lt;"&amp;Parámetros!$B$4)</f>
        <v>159.17</v>
      </c>
      <c r="N594" s="7" t="str">
        <f aca="false">IF(H594=0,"Sin compras",IF(H594=1,"Una sola compra",IF(I594&gt;Parámetros!$B$5,"Perdido","Activo")))</f>
        <v>Perdido</v>
      </c>
      <c r="O594" s="21" t="str">
        <f aca="false">IF(N594&lt;&gt;"Activo","",1/(1+EXP(-(Parámetros!$B$10+Parámetros!$B$11*I594+Parámetros!$B$12*J594))))</f>
        <v/>
      </c>
      <c r="P594" s="7" t="str">
        <f aca="false">IF(O594="","",IF(O594&gt;=Parámetros!$B$7,"Alto",IF(O594&gt;=Parámetros!$B$8,"Medio","Bajo")))</f>
        <v/>
      </c>
      <c r="Q594" s="7" t="str">
        <f aca="false">IF(AND(N594="Activo",L594&lt;&gt;""),IF(L594&gt;Parámetros!$B$6,"Se está retrasando",""),"")</f>
        <v/>
      </c>
    </row>
    <row r="595" customFormat="false" ht="15" hidden="false" customHeight="false" outlineLevel="0" collapsed="false">
      <c r="A595" s="13" t="s">
        <v>2310</v>
      </c>
      <c r="B595" s="13" t="s">
        <v>9008</v>
      </c>
      <c r="C595" s="13" t="s">
        <v>8982</v>
      </c>
      <c r="D595" s="13" t="s">
        <v>8994</v>
      </c>
      <c r="E595" s="13" t="s">
        <v>8984</v>
      </c>
      <c r="F595" s="16" t="n">
        <f aca="false">_xlfn.MINIFS(Pedidos!$C$2:$C$7000,Pedidos!$B$2:$B$7000,A595,Pedidos!$C$2:$C$7000,"&lt;"&amp;Parámetros!$B$4)</f>
        <v>45778</v>
      </c>
      <c r="G595" s="16" t="n">
        <f aca="false">_xlfn.MAXIFS(Pedidos!$C$2:$C$7000,Pedidos!$B$2:$B$7000,A595,Pedidos!$C$2:$C$7000,"&lt;"&amp;Parámetros!$B$4)</f>
        <v>45778</v>
      </c>
      <c r="H595" s="17" t="n">
        <f aca="false">COUNTIFS(Pedidos!$B$2:$B$7000,A595,Pedidos!$C$2:$C$7000,"&lt;"&amp;Parámetros!$B$4)</f>
        <v>1</v>
      </c>
      <c r="I595" s="7" t="n">
        <f aca="false">IF(H595=0,"",Parámetros!$B$4-G595)</f>
        <v>518</v>
      </c>
      <c r="J595" s="17" t="n">
        <f aca="false">COUNTIFS(Pedidos!$B$2:$B$7000,A595,Pedidos!$C$2:$C$7000,"&gt;="&amp;(Parámetros!$B$4-180),Pedidos!$C$2:$C$7000,"&lt;"&amp;Parámetros!$B$4)</f>
        <v>0</v>
      </c>
      <c r="K595" s="18" t="str">
        <f aca="false">IF(H595&lt;2,"",(G595-F595)/(H595-1))</f>
        <v/>
      </c>
      <c r="L595" s="19" t="str">
        <f aca="false">IF(OR(K595="",K595=0),"",I595/K595)</f>
        <v/>
      </c>
      <c r="M595" s="20" t="n">
        <f aca="false">SUMIFS(Pedidos!$D$2:$D$7000,Pedidos!$B$2:$B$7000,A595,Pedidos!$C$2:$C$7000,"&gt;="&amp;(Parámetros!$B$4-365),Pedidos!$C$2:$C$7000,"&lt;"&amp;Parámetros!$B$4)</f>
        <v>0</v>
      </c>
      <c r="N595" s="7" t="str">
        <f aca="false">IF(H595=0,"Sin compras",IF(H595=1,"Una sola compra",IF(I595&gt;Parámetros!$B$5,"Perdido","Activo")))</f>
        <v>Una sola compra</v>
      </c>
      <c r="O595" s="21" t="str">
        <f aca="false">IF(N595&lt;&gt;"Activo","",1/(1+EXP(-(Parámetros!$B$10+Parámetros!$B$11*I595+Parámetros!$B$12*J595))))</f>
        <v/>
      </c>
      <c r="P595" s="7" t="str">
        <f aca="false">IF(O595="","",IF(O595&gt;=Parámetros!$B$7,"Alto",IF(O595&gt;=Parámetros!$B$8,"Medio","Bajo")))</f>
        <v/>
      </c>
      <c r="Q595" s="7" t="str">
        <f aca="false">IF(AND(N595="Activo",L595&lt;&gt;""),IF(L595&gt;Parámetros!$B$6,"Se está retrasando",""),"")</f>
        <v/>
      </c>
    </row>
    <row r="596" customFormat="false" ht="15" hidden="false" customHeight="false" outlineLevel="0" collapsed="false">
      <c r="A596" s="13" t="s">
        <v>273</v>
      </c>
      <c r="B596" s="13" t="s">
        <v>8989</v>
      </c>
      <c r="C596" s="13" t="s">
        <v>8993</v>
      </c>
      <c r="D596" s="13" t="s">
        <v>8994</v>
      </c>
      <c r="E596" s="13" t="s">
        <v>8988</v>
      </c>
      <c r="F596" s="16" t="n">
        <f aca="false">_xlfn.MINIFS(Pedidos!$C$2:$C$7000,Pedidos!$B$2:$B$7000,A596,Pedidos!$C$2:$C$7000,"&lt;"&amp;Parámetros!$B$4)</f>
        <v>45596</v>
      </c>
      <c r="G596" s="16" t="n">
        <f aca="false">_xlfn.MAXIFS(Pedidos!$C$2:$C$7000,Pedidos!$B$2:$B$7000,A596,Pedidos!$C$2:$C$7000,"&lt;"&amp;Parámetros!$B$4)</f>
        <v>45596</v>
      </c>
      <c r="H596" s="17" t="n">
        <f aca="false">COUNTIFS(Pedidos!$B$2:$B$7000,A596,Pedidos!$C$2:$C$7000,"&lt;"&amp;Parámetros!$B$4)</f>
        <v>1</v>
      </c>
      <c r="I596" s="7" t="n">
        <f aca="false">IF(H596=0,"",Parámetros!$B$4-G596)</f>
        <v>700</v>
      </c>
      <c r="J596" s="17" t="n">
        <f aca="false">COUNTIFS(Pedidos!$B$2:$B$7000,A596,Pedidos!$C$2:$C$7000,"&gt;="&amp;(Parámetros!$B$4-180),Pedidos!$C$2:$C$7000,"&lt;"&amp;Parámetros!$B$4)</f>
        <v>0</v>
      </c>
      <c r="K596" s="18" t="str">
        <f aca="false">IF(H596&lt;2,"",(G596-F596)/(H596-1))</f>
        <v/>
      </c>
      <c r="L596" s="19" t="str">
        <f aca="false">IF(OR(K596="",K596=0),"",I596/K596)</f>
        <v/>
      </c>
      <c r="M596" s="20" t="n">
        <f aca="false">SUMIFS(Pedidos!$D$2:$D$7000,Pedidos!$B$2:$B$7000,A596,Pedidos!$C$2:$C$7000,"&gt;="&amp;(Parámetros!$B$4-365),Pedidos!$C$2:$C$7000,"&lt;"&amp;Parámetros!$B$4)</f>
        <v>0</v>
      </c>
      <c r="N596" s="7" t="str">
        <f aca="false">IF(H596=0,"Sin compras",IF(H596=1,"Una sola compra",IF(I596&gt;Parámetros!$B$5,"Perdido","Activo")))</f>
        <v>Una sola compra</v>
      </c>
      <c r="O596" s="21" t="str">
        <f aca="false">IF(N596&lt;&gt;"Activo","",1/(1+EXP(-(Parámetros!$B$10+Parámetros!$B$11*I596+Parámetros!$B$12*J596))))</f>
        <v/>
      </c>
      <c r="P596" s="7" t="str">
        <f aca="false">IF(O596="","",IF(O596&gt;=Parámetros!$B$7,"Alto",IF(O596&gt;=Parámetros!$B$8,"Medio","Bajo")))</f>
        <v/>
      </c>
      <c r="Q596" s="7" t="str">
        <f aca="false">IF(AND(N596="Activo",L596&lt;&gt;""),IF(L596&gt;Parámetros!$B$6,"Se está retrasando",""),"")</f>
        <v/>
      </c>
    </row>
    <row r="597" customFormat="false" ht="15" hidden="false" customHeight="false" outlineLevel="0" collapsed="false">
      <c r="A597" s="13" t="s">
        <v>8336</v>
      </c>
      <c r="B597" s="13" t="s">
        <v>8981</v>
      </c>
      <c r="C597" s="13" t="s">
        <v>8982</v>
      </c>
      <c r="D597" s="13" t="s">
        <v>9002</v>
      </c>
      <c r="E597" s="13" t="s">
        <v>8988</v>
      </c>
      <c r="F597" s="16" t="n">
        <f aca="false">_xlfn.MINIFS(Pedidos!$C$2:$C$7000,Pedidos!$B$2:$B$7000,A597,Pedidos!$C$2:$C$7000,"&lt;"&amp;Parámetros!$B$4)</f>
        <v>46244</v>
      </c>
      <c r="G597" s="16" t="n">
        <f aca="false">_xlfn.MAXIFS(Pedidos!$C$2:$C$7000,Pedidos!$B$2:$B$7000,A597,Pedidos!$C$2:$C$7000,"&lt;"&amp;Parámetros!$B$4)</f>
        <v>46244</v>
      </c>
      <c r="H597" s="17" t="n">
        <f aca="false">COUNTIFS(Pedidos!$B$2:$B$7000,A597,Pedidos!$C$2:$C$7000,"&lt;"&amp;Parámetros!$B$4)</f>
        <v>1</v>
      </c>
      <c r="I597" s="7" t="n">
        <f aca="false">IF(H597=0,"",Parámetros!$B$4-G597)</f>
        <v>52</v>
      </c>
      <c r="J597" s="17" t="n">
        <f aca="false">COUNTIFS(Pedidos!$B$2:$B$7000,A597,Pedidos!$C$2:$C$7000,"&gt;="&amp;(Parámetros!$B$4-180),Pedidos!$C$2:$C$7000,"&lt;"&amp;Parámetros!$B$4)</f>
        <v>1</v>
      </c>
      <c r="K597" s="18" t="str">
        <f aca="false">IF(H597&lt;2,"",(G597-F597)/(H597-1))</f>
        <v/>
      </c>
      <c r="L597" s="19" t="str">
        <f aca="false">IF(OR(K597="",K597=0),"",I597/K597)</f>
        <v/>
      </c>
      <c r="M597" s="20" t="n">
        <f aca="false">SUMIFS(Pedidos!$D$2:$D$7000,Pedidos!$B$2:$B$7000,A597,Pedidos!$C$2:$C$7000,"&gt;="&amp;(Parámetros!$B$4-365),Pedidos!$C$2:$C$7000,"&lt;"&amp;Parámetros!$B$4)</f>
        <v>28.61</v>
      </c>
      <c r="N597" s="7" t="str">
        <f aca="false">IF(H597=0,"Sin compras",IF(H597=1,"Una sola compra",IF(I597&gt;Parámetros!$B$5,"Perdido","Activo")))</f>
        <v>Una sola compra</v>
      </c>
      <c r="O597" s="21" t="str">
        <f aca="false">IF(N597&lt;&gt;"Activo","",1/(1+EXP(-(Parámetros!$B$10+Parámetros!$B$11*I597+Parámetros!$B$12*J597))))</f>
        <v/>
      </c>
      <c r="P597" s="7" t="str">
        <f aca="false">IF(O597="","",IF(O597&gt;=Parámetros!$B$7,"Alto",IF(O597&gt;=Parámetros!$B$8,"Medio","Bajo")))</f>
        <v/>
      </c>
      <c r="Q597" s="7" t="str">
        <f aca="false">IF(AND(N597="Activo",L597&lt;&gt;""),IF(L597&gt;Parámetros!$B$6,"Se está retrasando",""),"")</f>
        <v/>
      </c>
    </row>
    <row r="598" customFormat="false" ht="15" hidden="false" customHeight="false" outlineLevel="0" collapsed="false">
      <c r="A598" s="13" t="s">
        <v>8933</v>
      </c>
      <c r="B598" s="13" t="s">
        <v>9000</v>
      </c>
      <c r="C598" s="13" t="s">
        <v>8993</v>
      </c>
      <c r="D598" s="13" t="s">
        <v>9002</v>
      </c>
      <c r="E598" s="13" t="s">
        <v>8988</v>
      </c>
      <c r="F598" s="16" t="n">
        <f aca="false">_xlfn.MINIFS(Pedidos!$C$2:$C$7000,Pedidos!$B$2:$B$7000,A598,Pedidos!$C$2:$C$7000,"&lt;"&amp;Parámetros!$B$4)</f>
        <v>46293</v>
      </c>
      <c r="G598" s="16" t="n">
        <f aca="false">_xlfn.MAXIFS(Pedidos!$C$2:$C$7000,Pedidos!$B$2:$B$7000,A598,Pedidos!$C$2:$C$7000,"&lt;"&amp;Parámetros!$B$4)</f>
        <v>46293</v>
      </c>
      <c r="H598" s="17" t="n">
        <f aca="false">COUNTIFS(Pedidos!$B$2:$B$7000,A598,Pedidos!$C$2:$C$7000,"&lt;"&amp;Parámetros!$B$4)</f>
        <v>1</v>
      </c>
      <c r="I598" s="7" t="n">
        <f aca="false">IF(H598=0,"",Parámetros!$B$4-G598)</f>
        <v>3</v>
      </c>
      <c r="J598" s="17" t="n">
        <f aca="false">COUNTIFS(Pedidos!$B$2:$B$7000,A598,Pedidos!$C$2:$C$7000,"&gt;="&amp;(Parámetros!$B$4-180),Pedidos!$C$2:$C$7000,"&lt;"&amp;Parámetros!$B$4)</f>
        <v>1</v>
      </c>
      <c r="K598" s="18" t="str">
        <f aca="false">IF(H598&lt;2,"",(G598-F598)/(H598-1))</f>
        <v/>
      </c>
      <c r="L598" s="19" t="str">
        <f aca="false">IF(OR(K598="",K598=0),"",I598/K598)</f>
        <v/>
      </c>
      <c r="M598" s="20" t="n">
        <f aca="false">SUMIFS(Pedidos!$D$2:$D$7000,Pedidos!$B$2:$B$7000,A598,Pedidos!$C$2:$C$7000,"&gt;="&amp;(Parámetros!$B$4-365),Pedidos!$C$2:$C$7000,"&lt;"&amp;Parámetros!$B$4)</f>
        <v>37.92</v>
      </c>
      <c r="N598" s="7" t="str">
        <f aca="false">IF(H598=0,"Sin compras",IF(H598=1,"Una sola compra",IF(I598&gt;Parámetros!$B$5,"Perdido","Activo")))</f>
        <v>Una sola compra</v>
      </c>
      <c r="O598" s="21" t="str">
        <f aca="false">IF(N598&lt;&gt;"Activo","",1/(1+EXP(-(Parámetros!$B$10+Parámetros!$B$11*I598+Parámetros!$B$12*J598))))</f>
        <v/>
      </c>
      <c r="P598" s="7" t="str">
        <f aca="false">IF(O598="","",IF(O598&gt;=Parámetros!$B$7,"Alto",IF(O598&gt;=Parámetros!$B$8,"Medio","Bajo")))</f>
        <v/>
      </c>
      <c r="Q598" s="7" t="str">
        <f aca="false">IF(AND(N598="Activo",L598&lt;&gt;""),IF(L598&gt;Parámetros!$B$6,"Se está retrasando",""),"")</f>
        <v/>
      </c>
    </row>
    <row r="599" customFormat="false" ht="15" hidden="false" customHeight="false" outlineLevel="0" collapsed="false">
      <c r="A599" s="13" t="s">
        <v>4412</v>
      </c>
      <c r="B599" s="13" t="s">
        <v>8995</v>
      </c>
      <c r="C599" s="13" t="s">
        <v>8990</v>
      </c>
      <c r="D599" s="13" t="s">
        <v>8994</v>
      </c>
      <c r="E599" s="13" t="s">
        <v>8988</v>
      </c>
      <c r="F599" s="16" t="n">
        <f aca="false">_xlfn.MINIFS(Pedidos!$C$2:$C$7000,Pedidos!$B$2:$B$7000,A599,Pedidos!$C$2:$C$7000,"&lt;"&amp;Parámetros!$B$4)</f>
        <v>45936</v>
      </c>
      <c r="G599" s="16" t="n">
        <f aca="false">_xlfn.MAXIFS(Pedidos!$C$2:$C$7000,Pedidos!$B$2:$B$7000,A599,Pedidos!$C$2:$C$7000,"&lt;"&amp;Parámetros!$B$4)</f>
        <v>45936</v>
      </c>
      <c r="H599" s="17" t="n">
        <f aca="false">COUNTIFS(Pedidos!$B$2:$B$7000,A599,Pedidos!$C$2:$C$7000,"&lt;"&amp;Parámetros!$B$4)</f>
        <v>1</v>
      </c>
      <c r="I599" s="7" t="n">
        <f aca="false">IF(H599=0,"",Parámetros!$B$4-G599)</f>
        <v>360</v>
      </c>
      <c r="J599" s="17" t="n">
        <f aca="false">COUNTIFS(Pedidos!$B$2:$B$7000,A599,Pedidos!$C$2:$C$7000,"&gt;="&amp;(Parámetros!$B$4-180),Pedidos!$C$2:$C$7000,"&lt;"&amp;Parámetros!$B$4)</f>
        <v>0</v>
      </c>
      <c r="K599" s="18" t="str">
        <f aca="false">IF(H599&lt;2,"",(G599-F599)/(H599-1))</f>
        <v/>
      </c>
      <c r="L599" s="19" t="str">
        <f aca="false">IF(OR(K599="",K599=0),"",I599/K599)</f>
        <v/>
      </c>
      <c r="M599" s="20" t="n">
        <f aca="false">SUMIFS(Pedidos!$D$2:$D$7000,Pedidos!$B$2:$B$7000,A599,Pedidos!$C$2:$C$7000,"&gt;="&amp;(Parámetros!$B$4-365),Pedidos!$C$2:$C$7000,"&lt;"&amp;Parámetros!$B$4)</f>
        <v>19.99</v>
      </c>
      <c r="N599" s="7" t="str">
        <f aca="false">IF(H599=0,"Sin compras",IF(H599=1,"Una sola compra",IF(I599&gt;Parámetros!$B$5,"Perdido","Activo")))</f>
        <v>Una sola compra</v>
      </c>
      <c r="O599" s="21" t="str">
        <f aca="false">IF(N599&lt;&gt;"Activo","",1/(1+EXP(-(Parámetros!$B$10+Parámetros!$B$11*I599+Parámetros!$B$12*J599))))</f>
        <v/>
      </c>
      <c r="P599" s="7" t="str">
        <f aca="false">IF(O599="","",IF(O599&gt;=Parámetros!$B$7,"Alto",IF(O599&gt;=Parámetros!$B$8,"Medio","Bajo")))</f>
        <v/>
      </c>
      <c r="Q599" s="7" t="str">
        <f aca="false">IF(AND(N599="Activo",L599&lt;&gt;""),IF(L599&gt;Parámetros!$B$6,"Se está retrasando",""),"")</f>
        <v/>
      </c>
    </row>
    <row r="600" customFormat="false" ht="15" hidden="false" customHeight="false" outlineLevel="0" collapsed="false">
      <c r="A600" s="13" t="s">
        <v>424</v>
      </c>
      <c r="B600" s="13" t="s">
        <v>8992</v>
      </c>
      <c r="C600" s="13" t="s">
        <v>8990</v>
      </c>
      <c r="D600" s="13" t="s">
        <v>9006</v>
      </c>
      <c r="E600" s="13" t="s">
        <v>8988</v>
      </c>
      <c r="F600" s="16" t="n">
        <f aca="false">_xlfn.MINIFS(Pedidos!$C$2:$C$7000,Pedidos!$B$2:$B$7000,A600,Pedidos!$C$2:$C$7000,"&lt;"&amp;Parámetros!$B$4)</f>
        <v>45616</v>
      </c>
      <c r="G600" s="16" t="n">
        <f aca="false">_xlfn.MAXIFS(Pedidos!$C$2:$C$7000,Pedidos!$B$2:$B$7000,A600,Pedidos!$C$2:$C$7000,"&lt;"&amp;Parámetros!$B$4)</f>
        <v>45839</v>
      </c>
      <c r="H600" s="17" t="n">
        <f aca="false">COUNTIFS(Pedidos!$B$2:$B$7000,A600,Pedidos!$C$2:$C$7000,"&lt;"&amp;Parámetros!$B$4)</f>
        <v>4</v>
      </c>
      <c r="I600" s="7" t="n">
        <f aca="false">IF(H600=0,"",Parámetros!$B$4-G600)</f>
        <v>457</v>
      </c>
      <c r="J600" s="17" t="n">
        <f aca="false">COUNTIFS(Pedidos!$B$2:$B$7000,A600,Pedidos!$C$2:$C$7000,"&gt;="&amp;(Parámetros!$B$4-180),Pedidos!$C$2:$C$7000,"&lt;"&amp;Parámetros!$B$4)</f>
        <v>0</v>
      </c>
      <c r="K600" s="18" t="n">
        <f aca="false">IF(H600&lt;2,"",(G600-F600)/(H600-1))</f>
        <v>74.3333333333333</v>
      </c>
      <c r="L600" s="19" t="n">
        <f aca="false">IF(OR(K600="",K600=0),"",I600/K600)</f>
        <v>6.14798206278027</v>
      </c>
      <c r="M600" s="20" t="n">
        <f aca="false">SUMIFS(Pedidos!$D$2:$D$7000,Pedidos!$B$2:$B$7000,A600,Pedidos!$C$2:$C$7000,"&gt;="&amp;(Parámetros!$B$4-365),Pedidos!$C$2:$C$7000,"&lt;"&amp;Parámetros!$B$4)</f>
        <v>0</v>
      </c>
      <c r="N600" s="7" t="str">
        <f aca="false">IF(H600=0,"Sin compras",IF(H600=1,"Una sola compra",IF(I600&gt;Parámetros!$B$5,"Perdido","Activo")))</f>
        <v>Perdido</v>
      </c>
      <c r="O600" s="21" t="str">
        <f aca="false">IF(N600&lt;&gt;"Activo","",1/(1+EXP(-(Parámetros!$B$10+Parámetros!$B$11*I600+Parámetros!$B$12*J600))))</f>
        <v/>
      </c>
      <c r="P600" s="7" t="str">
        <f aca="false">IF(O600="","",IF(O600&gt;=Parámetros!$B$7,"Alto",IF(O600&gt;=Parámetros!$B$8,"Medio","Bajo")))</f>
        <v/>
      </c>
      <c r="Q600" s="7" t="str">
        <f aca="false">IF(AND(N600="Activo",L600&lt;&gt;""),IF(L600&gt;Parámetros!$B$6,"Se está retrasando",""),"")</f>
        <v/>
      </c>
    </row>
    <row r="601" customFormat="false" ht="15" hidden="false" customHeight="false" outlineLevel="0" collapsed="false">
      <c r="A601" s="13" t="s">
        <v>7847</v>
      </c>
      <c r="B601" s="13" t="s">
        <v>8995</v>
      </c>
      <c r="C601" s="13" t="s">
        <v>8982</v>
      </c>
      <c r="D601" s="13" t="s">
        <v>8991</v>
      </c>
      <c r="E601" s="13" t="s">
        <v>8988</v>
      </c>
      <c r="F601" s="16" t="n">
        <f aca="false">_xlfn.MINIFS(Pedidos!$C$2:$C$7000,Pedidos!$B$2:$B$7000,A601,Pedidos!$C$2:$C$7000,"&lt;"&amp;Parámetros!$B$4)</f>
        <v>46205</v>
      </c>
      <c r="G601" s="16" t="n">
        <f aca="false">_xlfn.MAXIFS(Pedidos!$C$2:$C$7000,Pedidos!$B$2:$B$7000,A601,Pedidos!$C$2:$C$7000,"&lt;"&amp;Parámetros!$B$4)</f>
        <v>46205</v>
      </c>
      <c r="H601" s="17" t="n">
        <f aca="false">COUNTIFS(Pedidos!$B$2:$B$7000,A601,Pedidos!$C$2:$C$7000,"&lt;"&amp;Parámetros!$B$4)</f>
        <v>1</v>
      </c>
      <c r="I601" s="7" t="n">
        <f aca="false">IF(H601=0,"",Parámetros!$B$4-G601)</f>
        <v>91</v>
      </c>
      <c r="J601" s="17" t="n">
        <f aca="false">COUNTIFS(Pedidos!$B$2:$B$7000,A601,Pedidos!$C$2:$C$7000,"&gt;="&amp;(Parámetros!$B$4-180),Pedidos!$C$2:$C$7000,"&lt;"&amp;Parámetros!$B$4)</f>
        <v>1</v>
      </c>
      <c r="K601" s="18" t="str">
        <f aca="false">IF(H601&lt;2,"",(G601-F601)/(H601-1))</f>
        <v/>
      </c>
      <c r="L601" s="19" t="str">
        <f aca="false">IF(OR(K601="",K601=0),"",I601/K601)</f>
        <v/>
      </c>
      <c r="M601" s="20" t="n">
        <f aca="false">SUMIFS(Pedidos!$D$2:$D$7000,Pedidos!$B$2:$B$7000,A601,Pedidos!$C$2:$C$7000,"&gt;="&amp;(Parámetros!$B$4-365),Pedidos!$C$2:$C$7000,"&lt;"&amp;Parámetros!$B$4)</f>
        <v>20.57</v>
      </c>
      <c r="N601" s="7" t="str">
        <f aca="false">IF(H601=0,"Sin compras",IF(H601=1,"Una sola compra",IF(I601&gt;Parámetros!$B$5,"Perdido","Activo")))</f>
        <v>Una sola compra</v>
      </c>
      <c r="O601" s="21" t="str">
        <f aca="false">IF(N601&lt;&gt;"Activo","",1/(1+EXP(-(Parámetros!$B$10+Parámetros!$B$11*I601+Parámetros!$B$12*J601))))</f>
        <v/>
      </c>
      <c r="P601" s="7" t="str">
        <f aca="false">IF(O601="","",IF(O601&gt;=Parámetros!$B$7,"Alto",IF(O601&gt;=Parámetros!$B$8,"Medio","Bajo")))</f>
        <v/>
      </c>
      <c r="Q601" s="7" t="str">
        <f aca="false">IF(AND(N601="Activo",L601&lt;&gt;""),IF(L601&gt;Parámetros!$B$6,"Se está retrasando",""),"")</f>
        <v/>
      </c>
    </row>
    <row r="602" customFormat="false" ht="15" hidden="false" customHeight="false" outlineLevel="0" collapsed="false">
      <c r="A602" s="13" t="s">
        <v>1178</v>
      </c>
      <c r="B602" s="13" t="s">
        <v>8981</v>
      </c>
      <c r="C602" s="13" t="s">
        <v>8990</v>
      </c>
      <c r="D602" s="13" t="s">
        <v>8994</v>
      </c>
      <c r="E602" s="13" t="s">
        <v>8988</v>
      </c>
      <c r="F602" s="16" t="n">
        <f aca="false">_xlfn.MINIFS(Pedidos!$C$2:$C$7000,Pedidos!$B$2:$B$7000,A602,Pedidos!$C$2:$C$7000,"&lt;"&amp;Parámetros!$B$4)</f>
        <v>45691</v>
      </c>
      <c r="G602" s="16" t="n">
        <f aca="false">_xlfn.MAXIFS(Pedidos!$C$2:$C$7000,Pedidos!$B$2:$B$7000,A602,Pedidos!$C$2:$C$7000,"&lt;"&amp;Parámetros!$B$4)</f>
        <v>45691</v>
      </c>
      <c r="H602" s="17" t="n">
        <f aca="false">COUNTIFS(Pedidos!$B$2:$B$7000,A602,Pedidos!$C$2:$C$7000,"&lt;"&amp;Parámetros!$B$4)</f>
        <v>1</v>
      </c>
      <c r="I602" s="7" t="n">
        <f aca="false">IF(H602=0,"",Parámetros!$B$4-G602)</f>
        <v>605</v>
      </c>
      <c r="J602" s="17" t="n">
        <f aca="false">COUNTIFS(Pedidos!$B$2:$B$7000,A602,Pedidos!$C$2:$C$7000,"&gt;="&amp;(Parámetros!$B$4-180),Pedidos!$C$2:$C$7000,"&lt;"&amp;Parámetros!$B$4)</f>
        <v>0</v>
      </c>
      <c r="K602" s="18" t="str">
        <f aca="false">IF(H602&lt;2,"",(G602-F602)/(H602-1))</f>
        <v/>
      </c>
      <c r="L602" s="19" t="str">
        <f aca="false">IF(OR(K602="",K602=0),"",I602/K602)</f>
        <v/>
      </c>
      <c r="M602" s="20" t="n">
        <f aca="false">SUMIFS(Pedidos!$D$2:$D$7000,Pedidos!$B$2:$B$7000,A602,Pedidos!$C$2:$C$7000,"&gt;="&amp;(Parámetros!$B$4-365),Pedidos!$C$2:$C$7000,"&lt;"&amp;Parámetros!$B$4)</f>
        <v>0</v>
      </c>
      <c r="N602" s="7" t="str">
        <f aca="false">IF(H602=0,"Sin compras",IF(H602=1,"Una sola compra",IF(I602&gt;Parámetros!$B$5,"Perdido","Activo")))</f>
        <v>Una sola compra</v>
      </c>
      <c r="O602" s="21" t="str">
        <f aca="false">IF(N602&lt;&gt;"Activo","",1/(1+EXP(-(Parámetros!$B$10+Parámetros!$B$11*I602+Parámetros!$B$12*J602))))</f>
        <v/>
      </c>
      <c r="P602" s="7" t="str">
        <f aca="false">IF(O602="","",IF(O602&gt;=Parámetros!$B$7,"Alto",IF(O602&gt;=Parámetros!$B$8,"Medio","Bajo")))</f>
        <v/>
      </c>
      <c r="Q602" s="7" t="str">
        <f aca="false">IF(AND(N602="Activo",L602&lt;&gt;""),IF(L602&gt;Parámetros!$B$6,"Se está retrasando",""),"")</f>
        <v/>
      </c>
    </row>
    <row r="603" customFormat="false" ht="15" hidden="false" customHeight="false" outlineLevel="0" collapsed="false">
      <c r="A603" s="13" t="s">
        <v>5406</v>
      </c>
      <c r="B603" s="13" t="s">
        <v>8996</v>
      </c>
      <c r="C603" s="13" t="s">
        <v>8990</v>
      </c>
      <c r="D603" s="13" t="s">
        <v>8983</v>
      </c>
      <c r="E603" s="13" t="s">
        <v>8988</v>
      </c>
      <c r="F603" s="16" t="n">
        <f aca="false">_xlfn.MINIFS(Pedidos!$C$2:$C$7000,Pedidos!$B$2:$B$7000,A603,Pedidos!$C$2:$C$7000,"&lt;"&amp;Parámetros!$B$4)</f>
        <v>46009</v>
      </c>
      <c r="G603" s="16" t="n">
        <f aca="false">_xlfn.MAXIFS(Pedidos!$C$2:$C$7000,Pedidos!$B$2:$B$7000,A603,Pedidos!$C$2:$C$7000,"&lt;"&amp;Parámetros!$B$4)</f>
        <v>46082</v>
      </c>
      <c r="H603" s="17" t="n">
        <f aca="false">COUNTIFS(Pedidos!$B$2:$B$7000,A603,Pedidos!$C$2:$C$7000,"&lt;"&amp;Parámetros!$B$4)</f>
        <v>2</v>
      </c>
      <c r="I603" s="7" t="n">
        <f aca="false">IF(H603=0,"",Parámetros!$B$4-G603)</f>
        <v>214</v>
      </c>
      <c r="J603" s="17" t="n">
        <f aca="false">COUNTIFS(Pedidos!$B$2:$B$7000,A603,Pedidos!$C$2:$C$7000,"&gt;="&amp;(Parámetros!$B$4-180),Pedidos!$C$2:$C$7000,"&lt;"&amp;Parámetros!$B$4)</f>
        <v>0</v>
      </c>
      <c r="K603" s="18" t="n">
        <f aca="false">IF(H603&lt;2,"",(G603-F603)/(H603-1))</f>
        <v>73</v>
      </c>
      <c r="L603" s="19" t="n">
        <f aca="false">IF(OR(K603="",K603=0),"",I603/K603)</f>
        <v>2.93150684931507</v>
      </c>
      <c r="M603" s="20" t="n">
        <f aca="false">SUMIFS(Pedidos!$D$2:$D$7000,Pedidos!$B$2:$B$7000,A603,Pedidos!$C$2:$C$7000,"&gt;="&amp;(Parámetros!$B$4-365),Pedidos!$C$2:$C$7000,"&lt;"&amp;Parámetros!$B$4)</f>
        <v>75.84</v>
      </c>
      <c r="N603" s="7" t="str">
        <f aca="false">IF(H603=0,"Sin compras",IF(H603=1,"Una sola compra",IF(I603&gt;Parámetros!$B$5,"Perdido","Activo")))</f>
        <v>Perdido</v>
      </c>
      <c r="O603" s="21" t="str">
        <f aca="false">IF(N603&lt;&gt;"Activo","",1/(1+EXP(-(Parámetros!$B$10+Parámetros!$B$11*I603+Parámetros!$B$12*J603))))</f>
        <v/>
      </c>
      <c r="P603" s="7" t="str">
        <f aca="false">IF(O603="","",IF(O603&gt;=Parámetros!$B$7,"Alto",IF(O603&gt;=Parámetros!$B$8,"Medio","Bajo")))</f>
        <v/>
      </c>
      <c r="Q603" s="7" t="str">
        <f aca="false">IF(AND(N603="Activo",L603&lt;&gt;""),IF(L603&gt;Parámetros!$B$6,"Se está retrasando",""),"")</f>
        <v/>
      </c>
    </row>
    <row r="604" customFormat="false" ht="15" hidden="false" customHeight="false" outlineLevel="0" collapsed="false">
      <c r="A604" s="13" t="s">
        <v>6159</v>
      </c>
      <c r="B604" s="13" t="s">
        <v>8985</v>
      </c>
      <c r="C604" s="13" t="s">
        <v>8993</v>
      </c>
      <c r="D604" s="13" t="s">
        <v>8983</v>
      </c>
      <c r="E604" s="13" t="s">
        <v>8988</v>
      </c>
      <c r="F604" s="16" t="n">
        <f aca="false">_xlfn.MINIFS(Pedidos!$C$2:$C$7000,Pedidos!$B$2:$B$7000,A604,Pedidos!$C$2:$C$7000,"&lt;"&amp;Parámetros!$B$4)</f>
        <v>46067</v>
      </c>
      <c r="G604" s="16" t="n">
        <f aca="false">_xlfn.MAXIFS(Pedidos!$C$2:$C$7000,Pedidos!$B$2:$B$7000,A604,Pedidos!$C$2:$C$7000,"&lt;"&amp;Parámetros!$B$4)</f>
        <v>46067</v>
      </c>
      <c r="H604" s="17" t="n">
        <f aca="false">COUNTIFS(Pedidos!$B$2:$B$7000,A604,Pedidos!$C$2:$C$7000,"&lt;"&amp;Parámetros!$B$4)</f>
        <v>1</v>
      </c>
      <c r="I604" s="7" t="n">
        <f aca="false">IF(H604=0,"",Parámetros!$B$4-G604)</f>
        <v>229</v>
      </c>
      <c r="J604" s="17" t="n">
        <f aca="false">COUNTIFS(Pedidos!$B$2:$B$7000,A604,Pedidos!$C$2:$C$7000,"&gt;="&amp;(Parámetros!$B$4-180),Pedidos!$C$2:$C$7000,"&lt;"&amp;Parámetros!$B$4)</f>
        <v>0</v>
      </c>
      <c r="K604" s="18" t="str">
        <f aca="false">IF(H604&lt;2,"",(G604-F604)/(H604-1))</f>
        <v/>
      </c>
      <c r="L604" s="19" t="str">
        <f aca="false">IF(OR(K604="",K604=0),"",I604/K604)</f>
        <v/>
      </c>
      <c r="M604" s="20" t="n">
        <f aca="false">SUMIFS(Pedidos!$D$2:$D$7000,Pedidos!$B$2:$B$7000,A604,Pedidos!$C$2:$C$7000,"&gt;="&amp;(Parámetros!$B$4-365),Pedidos!$C$2:$C$7000,"&lt;"&amp;Parámetros!$B$4)</f>
        <v>28.34</v>
      </c>
      <c r="N604" s="7" t="str">
        <f aca="false">IF(H604=0,"Sin compras",IF(H604=1,"Una sola compra",IF(I604&gt;Parámetros!$B$5,"Perdido","Activo")))</f>
        <v>Una sola compra</v>
      </c>
      <c r="O604" s="21" t="str">
        <f aca="false">IF(N604&lt;&gt;"Activo","",1/(1+EXP(-(Parámetros!$B$10+Parámetros!$B$11*I604+Parámetros!$B$12*J604))))</f>
        <v/>
      </c>
      <c r="P604" s="7" t="str">
        <f aca="false">IF(O604="","",IF(O604&gt;=Parámetros!$B$7,"Alto",IF(O604&gt;=Parámetros!$B$8,"Medio","Bajo")))</f>
        <v/>
      </c>
      <c r="Q604" s="7" t="str">
        <f aca="false">IF(AND(N604="Activo",L604&lt;&gt;""),IF(L604&gt;Parámetros!$B$6,"Se está retrasando",""),"")</f>
        <v/>
      </c>
    </row>
    <row r="605" customFormat="false" ht="15" hidden="false" customHeight="false" outlineLevel="0" collapsed="false">
      <c r="A605" s="13" t="s">
        <v>3520</v>
      </c>
      <c r="B605" s="13" t="s">
        <v>8992</v>
      </c>
      <c r="C605" s="13" t="s">
        <v>8993</v>
      </c>
      <c r="D605" s="13" t="s">
        <v>8994</v>
      </c>
      <c r="E605" s="13" t="s">
        <v>8988</v>
      </c>
      <c r="F605" s="16" t="n">
        <f aca="false">_xlfn.MINIFS(Pedidos!$C$2:$C$7000,Pedidos!$B$2:$B$7000,A605,Pedidos!$C$2:$C$7000,"&lt;"&amp;Parámetros!$B$4)</f>
        <v>45869</v>
      </c>
      <c r="G605" s="16" t="n">
        <f aca="false">_xlfn.MAXIFS(Pedidos!$C$2:$C$7000,Pedidos!$B$2:$B$7000,A605,Pedidos!$C$2:$C$7000,"&lt;"&amp;Parámetros!$B$4)</f>
        <v>45869</v>
      </c>
      <c r="H605" s="17" t="n">
        <f aca="false">COUNTIFS(Pedidos!$B$2:$B$7000,A605,Pedidos!$C$2:$C$7000,"&lt;"&amp;Parámetros!$B$4)</f>
        <v>1</v>
      </c>
      <c r="I605" s="7" t="n">
        <f aca="false">IF(H605=0,"",Parámetros!$B$4-G605)</f>
        <v>427</v>
      </c>
      <c r="J605" s="17" t="n">
        <f aca="false">COUNTIFS(Pedidos!$B$2:$B$7000,A605,Pedidos!$C$2:$C$7000,"&gt;="&amp;(Parámetros!$B$4-180),Pedidos!$C$2:$C$7000,"&lt;"&amp;Parámetros!$B$4)</f>
        <v>0</v>
      </c>
      <c r="K605" s="18" t="str">
        <f aca="false">IF(H605&lt;2,"",(G605-F605)/(H605-1))</f>
        <v/>
      </c>
      <c r="L605" s="19" t="str">
        <f aca="false">IF(OR(K605="",K605=0),"",I605/K605)</f>
        <v/>
      </c>
      <c r="M605" s="20" t="n">
        <f aca="false">SUMIFS(Pedidos!$D$2:$D$7000,Pedidos!$B$2:$B$7000,A605,Pedidos!$C$2:$C$7000,"&gt;="&amp;(Parámetros!$B$4-365),Pedidos!$C$2:$C$7000,"&lt;"&amp;Parámetros!$B$4)</f>
        <v>0</v>
      </c>
      <c r="N605" s="7" t="str">
        <f aca="false">IF(H605=0,"Sin compras",IF(H605=1,"Una sola compra",IF(I605&gt;Parámetros!$B$5,"Perdido","Activo")))</f>
        <v>Una sola compra</v>
      </c>
      <c r="O605" s="21" t="str">
        <f aca="false">IF(N605&lt;&gt;"Activo","",1/(1+EXP(-(Parámetros!$B$10+Parámetros!$B$11*I605+Parámetros!$B$12*J605))))</f>
        <v/>
      </c>
      <c r="P605" s="7" t="str">
        <f aca="false">IF(O605="","",IF(O605&gt;=Parámetros!$B$7,"Alto",IF(O605&gt;=Parámetros!$B$8,"Medio","Bajo")))</f>
        <v/>
      </c>
      <c r="Q605" s="7" t="str">
        <f aca="false">IF(AND(N605="Activo",L605&lt;&gt;""),IF(L605&gt;Parámetros!$B$6,"Se está retrasando",""),"")</f>
        <v/>
      </c>
    </row>
    <row r="606" customFormat="false" ht="15" hidden="false" customHeight="false" outlineLevel="0" collapsed="false">
      <c r="A606" s="13" t="s">
        <v>360</v>
      </c>
      <c r="B606" s="13" t="s">
        <v>8981</v>
      </c>
      <c r="C606" s="13" t="s">
        <v>8982</v>
      </c>
      <c r="D606" s="13" t="s">
        <v>8999</v>
      </c>
      <c r="E606" s="13" t="s">
        <v>8988</v>
      </c>
      <c r="F606" s="16" t="n">
        <f aca="false">_xlfn.MINIFS(Pedidos!$C$2:$C$7000,Pedidos!$B$2:$B$7000,A606,Pedidos!$C$2:$C$7000,"&lt;"&amp;Parámetros!$B$4)</f>
        <v>45608</v>
      </c>
      <c r="G606" s="16" t="n">
        <f aca="false">_xlfn.MAXIFS(Pedidos!$C$2:$C$7000,Pedidos!$B$2:$B$7000,A606,Pedidos!$C$2:$C$7000,"&lt;"&amp;Parámetros!$B$4)</f>
        <v>46271</v>
      </c>
      <c r="H606" s="17" t="n">
        <f aca="false">COUNTIFS(Pedidos!$B$2:$B$7000,A606,Pedidos!$C$2:$C$7000,"&lt;"&amp;Parámetros!$B$4)</f>
        <v>11</v>
      </c>
      <c r="I606" s="7" t="n">
        <f aca="false">IF(H606=0,"",Parámetros!$B$4-G606)</f>
        <v>25</v>
      </c>
      <c r="J606" s="17" t="n">
        <f aca="false">COUNTIFS(Pedidos!$B$2:$B$7000,A606,Pedidos!$C$2:$C$7000,"&gt;="&amp;(Parámetros!$B$4-180),Pedidos!$C$2:$C$7000,"&lt;"&amp;Parámetros!$B$4)</f>
        <v>3</v>
      </c>
      <c r="K606" s="18" t="n">
        <f aca="false">IF(H606&lt;2,"",(G606-F606)/(H606-1))</f>
        <v>66.3</v>
      </c>
      <c r="L606" s="19" t="n">
        <f aca="false">IF(OR(K606="",K606=0),"",I606/K606)</f>
        <v>0.377073906485671</v>
      </c>
      <c r="M606" s="20" t="n">
        <f aca="false">SUMIFS(Pedidos!$D$2:$D$7000,Pedidos!$B$2:$B$7000,A606,Pedidos!$C$2:$C$7000,"&gt;="&amp;(Parámetros!$B$4-365),Pedidos!$C$2:$C$7000,"&lt;"&amp;Parámetros!$B$4)</f>
        <v>223.41</v>
      </c>
      <c r="N606" s="7" t="str">
        <f aca="false">IF(H606=0,"Sin compras",IF(H606=1,"Una sola compra",IF(I606&gt;Parámetros!$B$5,"Perdido","Activo")))</f>
        <v>Activo</v>
      </c>
      <c r="O606" s="21" t="n">
        <f aca="false">IF(N606&lt;&gt;"Activo","",1/(1+EXP(-(Parámetros!$B$10+Parámetros!$B$11*I606+Parámetros!$B$12*J606))))</f>
        <v>0.164035949814722</v>
      </c>
      <c r="P606" s="7" t="str">
        <f aca="false">IF(O606="","",IF(O606&gt;=Parámetros!$B$7,"Alto",IF(O606&gt;=Parámetros!$B$8,"Medio","Bajo")))</f>
        <v>Bajo</v>
      </c>
      <c r="Q606" s="7" t="str">
        <f aca="false">IF(AND(N606="Activo",L606&lt;&gt;""),IF(L606&gt;Parámetros!$B$6,"Se está retrasando",""),"")</f>
        <v/>
      </c>
    </row>
    <row r="607" customFormat="false" ht="15" hidden="false" customHeight="false" outlineLevel="0" collapsed="false">
      <c r="A607" s="13" t="s">
        <v>7730</v>
      </c>
      <c r="B607" s="13" t="s">
        <v>8981</v>
      </c>
      <c r="C607" s="13" t="s">
        <v>8993</v>
      </c>
      <c r="D607" s="13" t="s">
        <v>8991</v>
      </c>
      <c r="E607" s="13" t="s">
        <v>8988</v>
      </c>
      <c r="F607" s="16" t="n">
        <f aca="false">_xlfn.MINIFS(Pedidos!$C$2:$C$7000,Pedidos!$B$2:$B$7000,A607,Pedidos!$C$2:$C$7000,"&lt;"&amp;Parámetros!$B$4)</f>
        <v>46197</v>
      </c>
      <c r="G607" s="16" t="n">
        <f aca="false">_xlfn.MAXIFS(Pedidos!$C$2:$C$7000,Pedidos!$B$2:$B$7000,A607,Pedidos!$C$2:$C$7000,"&lt;"&amp;Parámetros!$B$4)</f>
        <v>46197</v>
      </c>
      <c r="H607" s="17" t="n">
        <f aca="false">COUNTIFS(Pedidos!$B$2:$B$7000,A607,Pedidos!$C$2:$C$7000,"&lt;"&amp;Parámetros!$B$4)</f>
        <v>1</v>
      </c>
      <c r="I607" s="7" t="n">
        <f aca="false">IF(H607=0,"",Parámetros!$B$4-G607)</f>
        <v>99</v>
      </c>
      <c r="J607" s="17" t="n">
        <f aca="false">COUNTIFS(Pedidos!$B$2:$B$7000,A607,Pedidos!$C$2:$C$7000,"&gt;="&amp;(Parámetros!$B$4-180),Pedidos!$C$2:$C$7000,"&lt;"&amp;Parámetros!$B$4)</f>
        <v>1</v>
      </c>
      <c r="K607" s="18" t="str">
        <f aca="false">IF(H607&lt;2,"",(G607-F607)/(H607-1))</f>
        <v/>
      </c>
      <c r="L607" s="19" t="str">
        <f aca="false">IF(OR(K607="",K607=0),"",I607/K607)</f>
        <v/>
      </c>
      <c r="M607" s="20" t="n">
        <f aca="false">SUMIFS(Pedidos!$D$2:$D$7000,Pedidos!$B$2:$B$7000,A607,Pedidos!$C$2:$C$7000,"&gt;="&amp;(Parámetros!$B$4-365),Pedidos!$C$2:$C$7000,"&lt;"&amp;Parámetros!$B$4)</f>
        <v>15.95</v>
      </c>
      <c r="N607" s="7" t="str">
        <f aca="false">IF(H607=0,"Sin compras",IF(H607=1,"Una sola compra",IF(I607&gt;Parámetros!$B$5,"Perdido","Activo")))</f>
        <v>Una sola compra</v>
      </c>
      <c r="O607" s="21" t="str">
        <f aca="false">IF(N607&lt;&gt;"Activo","",1/(1+EXP(-(Parámetros!$B$10+Parámetros!$B$11*I607+Parámetros!$B$12*J607))))</f>
        <v/>
      </c>
      <c r="P607" s="7" t="str">
        <f aca="false">IF(O607="","",IF(O607&gt;=Parámetros!$B$7,"Alto",IF(O607&gt;=Parámetros!$B$8,"Medio","Bajo")))</f>
        <v/>
      </c>
      <c r="Q607" s="7" t="str">
        <f aca="false">IF(AND(N607="Activo",L607&lt;&gt;""),IF(L607&gt;Parámetros!$B$6,"Se está retrasando",""),"")</f>
        <v/>
      </c>
    </row>
    <row r="608" customFormat="false" ht="15" hidden="false" customHeight="false" outlineLevel="0" collapsed="false">
      <c r="A608" s="13" t="s">
        <v>60</v>
      </c>
      <c r="B608" s="13" t="s">
        <v>8985</v>
      </c>
      <c r="C608" s="13" t="s">
        <v>8982</v>
      </c>
      <c r="D608" s="13" t="s">
        <v>9006</v>
      </c>
      <c r="E608" s="13" t="s">
        <v>8988</v>
      </c>
      <c r="F608" s="16" t="n">
        <f aca="false">_xlfn.MINIFS(Pedidos!$C$2:$C$7000,Pedidos!$B$2:$B$7000,A608,Pedidos!$C$2:$C$7000,"&lt;"&amp;Parámetros!$B$4)</f>
        <v>45570</v>
      </c>
      <c r="G608" s="16" t="n">
        <f aca="false">_xlfn.MAXIFS(Pedidos!$C$2:$C$7000,Pedidos!$B$2:$B$7000,A608,Pedidos!$C$2:$C$7000,"&lt;"&amp;Parámetros!$B$4)</f>
        <v>45813</v>
      </c>
      <c r="H608" s="17" t="n">
        <f aca="false">COUNTIFS(Pedidos!$B$2:$B$7000,A608,Pedidos!$C$2:$C$7000,"&lt;"&amp;Parámetros!$B$4)</f>
        <v>4</v>
      </c>
      <c r="I608" s="7" t="n">
        <f aca="false">IF(H608=0,"",Parámetros!$B$4-G608)</f>
        <v>483</v>
      </c>
      <c r="J608" s="17" t="n">
        <f aca="false">COUNTIFS(Pedidos!$B$2:$B$7000,A608,Pedidos!$C$2:$C$7000,"&gt;="&amp;(Parámetros!$B$4-180),Pedidos!$C$2:$C$7000,"&lt;"&amp;Parámetros!$B$4)</f>
        <v>0</v>
      </c>
      <c r="K608" s="18" t="n">
        <f aca="false">IF(H608&lt;2,"",(G608-F608)/(H608-1))</f>
        <v>81</v>
      </c>
      <c r="L608" s="19" t="n">
        <f aca="false">IF(OR(K608="",K608=0),"",I608/K608)</f>
        <v>5.96296296296296</v>
      </c>
      <c r="M608" s="20" t="n">
        <f aca="false">SUMIFS(Pedidos!$D$2:$D$7000,Pedidos!$B$2:$B$7000,A608,Pedidos!$C$2:$C$7000,"&gt;="&amp;(Parámetros!$B$4-365),Pedidos!$C$2:$C$7000,"&lt;"&amp;Parámetros!$B$4)</f>
        <v>0</v>
      </c>
      <c r="N608" s="7" t="str">
        <f aca="false">IF(H608=0,"Sin compras",IF(H608=1,"Una sola compra",IF(I608&gt;Parámetros!$B$5,"Perdido","Activo")))</f>
        <v>Perdido</v>
      </c>
      <c r="O608" s="21" t="str">
        <f aca="false">IF(N608&lt;&gt;"Activo","",1/(1+EXP(-(Parámetros!$B$10+Parámetros!$B$11*I608+Parámetros!$B$12*J608))))</f>
        <v/>
      </c>
      <c r="P608" s="7" t="str">
        <f aca="false">IF(O608="","",IF(O608&gt;=Parámetros!$B$7,"Alto",IF(O608&gt;=Parámetros!$B$8,"Medio","Bajo")))</f>
        <v/>
      </c>
      <c r="Q608" s="7" t="str">
        <f aca="false">IF(AND(N608="Activo",L608&lt;&gt;""),IF(L608&gt;Parámetros!$B$6,"Se está retrasando",""),"")</f>
        <v/>
      </c>
    </row>
    <row r="609" customFormat="false" ht="15" hidden="false" customHeight="false" outlineLevel="0" collapsed="false">
      <c r="A609" s="13" t="s">
        <v>5633</v>
      </c>
      <c r="B609" s="13" t="s">
        <v>9000</v>
      </c>
      <c r="C609" s="13" t="s">
        <v>8982</v>
      </c>
      <c r="D609" s="13" t="s">
        <v>8983</v>
      </c>
      <c r="E609" s="13" t="s">
        <v>8988</v>
      </c>
      <c r="F609" s="16" t="n">
        <f aca="false">_xlfn.MINIFS(Pedidos!$C$2:$C$7000,Pedidos!$B$2:$B$7000,A609,Pedidos!$C$2:$C$7000,"&lt;"&amp;Parámetros!$B$4)</f>
        <v>46028</v>
      </c>
      <c r="G609" s="16" t="n">
        <f aca="false">_xlfn.MAXIFS(Pedidos!$C$2:$C$7000,Pedidos!$B$2:$B$7000,A609,Pedidos!$C$2:$C$7000,"&lt;"&amp;Parámetros!$B$4)</f>
        <v>46028</v>
      </c>
      <c r="H609" s="17" t="n">
        <f aca="false">COUNTIFS(Pedidos!$B$2:$B$7000,A609,Pedidos!$C$2:$C$7000,"&lt;"&amp;Parámetros!$B$4)</f>
        <v>1</v>
      </c>
      <c r="I609" s="7" t="n">
        <f aca="false">IF(H609=0,"",Parámetros!$B$4-G609)</f>
        <v>268</v>
      </c>
      <c r="J609" s="17" t="n">
        <f aca="false">COUNTIFS(Pedidos!$B$2:$B$7000,A609,Pedidos!$C$2:$C$7000,"&gt;="&amp;(Parámetros!$B$4-180),Pedidos!$C$2:$C$7000,"&lt;"&amp;Parámetros!$B$4)</f>
        <v>0</v>
      </c>
      <c r="K609" s="18" t="str">
        <f aca="false">IF(H609&lt;2,"",(G609-F609)/(H609-1))</f>
        <v/>
      </c>
      <c r="L609" s="19" t="str">
        <f aca="false">IF(OR(K609="",K609=0),"",I609/K609)</f>
        <v/>
      </c>
      <c r="M609" s="20" t="n">
        <f aca="false">SUMIFS(Pedidos!$D$2:$D$7000,Pedidos!$B$2:$B$7000,A609,Pedidos!$C$2:$C$7000,"&gt;="&amp;(Parámetros!$B$4-365),Pedidos!$C$2:$C$7000,"&lt;"&amp;Parámetros!$B$4)</f>
        <v>28.7</v>
      </c>
      <c r="N609" s="7" t="str">
        <f aca="false">IF(H609=0,"Sin compras",IF(H609=1,"Una sola compra",IF(I609&gt;Parámetros!$B$5,"Perdido","Activo")))</f>
        <v>Una sola compra</v>
      </c>
      <c r="O609" s="21" t="str">
        <f aca="false">IF(N609&lt;&gt;"Activo","",1/(1+EXP(-(Parámetros!$B$10+Parámetros!$B$11*I609+Parámetros!$B$12*J609))))</f>
        <v/>
      </c>
      <c r="P609" s="7" t="str">
        <f aca="false">IF(O609="","",IF(O609&gt;=Parámetros!$B$7,"Alto",IF(O609&gt;=Parámetros!$B$8,"Medio","Bajo")))</f>
        <v/>
      </c>
      <c r="Q609" s="7" t="str">
        <f aca="false">IF(AND(N609="Activo",L609&lt;&gt;""),IF(L609&gt;Parámetros!$B$6,"Se está retrasando",""),"")</f>
        <v/>
      </c>
    </row>
    <row r="610" customFormat="false" ht="15" hidden="false" customHeight="false" outlineLevel="0" collapsed="false">
      <c r="A610" s="13" t="s">
        <v>626</v>
      </c>
      <c r="B610" s="13" t="s">
        <v>8992</v>
      </c>
      <c r="C610" s="13" t="s">
        <v>8986</v>
      </c>
      <c r="D610" s="13" t="s">
        <v>8994</v>
      </c>
      <c r="E610" s="13" t="s">
        <v>8984</v>
      </c>
      <c r="F610" s="16" t="n">
        <f aca="false">_xlfn.MINIFS(Pedidos!$C$2:$C$7000,Pedidos!$B$2:$B$7000,A610,Pedidos!$C$2:$C$7000,"&lt;"&amp;Parámetros!$B$4)</f>
        <v>45638</v>
      </c>
      <c r="G610" s="16" t="n">
        <f aca="false">_xlfn.MAXIFS(Pedidos!$C$2:$C$7000,Pedidos!$B$2:$B$7000,A610,Pedidos!$C$2:$C$7000,"&lt;"&amp;Parámetros!$B$4)</f>
        <v>45742</v>
      </c>
      <c r="H610" s="17" t="n">
        <f aca="false">COUNTIFS(Pedidos!$B$2:$B$7000,A610,Pedidos!$C$2:$C$7000,"&lt;"&amp;Parámetros!$B$4)</f>
        <v>2</v>
      </c>
      <c r="I610" s="7" t="n">
        <f aca="false">IF(H610=0,"",Parámetros!$B$4-G610)</f>
        <v>554</v>
      </c>
      <c r="J610" s="17" t="n">
        <f aca="false">COUNTIFS(Pedidos!$B$2:$B$7000,A610,Pedidos!$C$2:$C$7000,"&gt;="&amp;(Parámetros!$B$4-180),Pedidos!$C$2:$C$7000,"&lt;"&amp;Parámetros!$B$4)</f>
        <v>0</v>
      </c>
      <c r="K610" s="18" t="n">
        <f aca="false">IF(H610&lt;2,"",(G610-F610)/(H610-1))</f>
        <v>104</v>
      </c>
      <c r="L610" s="19" t="n">
        <f aca="false">IF(OR(K610="",K610=0),"",I610/K610)</f>
        <v>5.32692307692308</v>
      </c>
      <c r="M610" s="20" t="n">
        <f aca="false">SUMIFS(Pedidos!$D$2:$D$7000,Pedidos!$B$2:$B$7000,A610,Pedidos!$C$2:$C$7000,"&gt;="&amp;(Parámetros!$B$4-365),Pedidos!$C$2:$C$7000,"&lt;"&amp;Parámetros!$B$4)</f>
        <v>0</v>
      </c>
      <c r="N610" s="7" t="str">
        <f aca="false">IF(H610=0,"Sin compras",IF(H610=1,"Una sola compra",IF(I610&gt;Parámetros!$B$5,"Perdido","Activo")))</f>
        <v>Perdido</v>
      </c>
      <c r="O610" s="21" t="str">
        <f aca="false">IF(N610&lt;&gt;"Activo","",1/(1+EXP(-(Parámetros!$B$10+Parámetros!$B$11*I610+Parámetros!$B$12*J610))))</f>
        <v/>
      </c>
      <c r="P610" s="7" t="str">
        <f aca="false">IF(O610="","",IF(O610&gt;=Parámetros!$B$7,"Alto",IF(O610&gt;=Parámetros!$B$8,"Medio","Bajo")))</f>
        <v/>
      </c>
      <c r="Q610" s="7" t="str">
        <f aca="false">IF(AND(N610="Activo",L610&lt;&gt;""),IF(L610&gt;Parámetros!$B$6,"Se está retrasando",""),"")</f>
        <v/>
      </c>
    </row>
    <row r="611" customFormat="false" ht="15" hidden="false" customHeight="false" outlineLevel="0" collapsed="false">
      <c r="A611" s="13" t="s">
        <v>6633</v>
      </c>
      <c r="B611" s="13" t="s">
        <v>8998</v>
      </c>
      <c r="C611" s="13" t="s">
        <v>8993</v>
      </c>
      <c r="D611" s="13" t="s">
        <v>8987</v>
      </c>
      <c r="E611" s="13" t="s">
        <v>8984</v>
      </c>
      <c r="F611" s="16" t="n">
        <f aca="false">_xlfn.MINIFS(Pedidos!$C$2:$C$7000,Pedidos!$B$2:$B$7000,A611,Pedidos!$C$2:$C$7000,"&lt;"&amp;Parámetros!$B$4)</f>
        <v>46104</v>
      </c>
      <c r="G611" s="16" t="n">
        <f aca="false">_xlfn.MAXIFS(Pedidos!$C$2:$C$7000,Pedidos!$B$2:$B$7000,A611,Pedidos!$C$2:$C$7000,"&lt;"&amp;Parámetros!$B$4)</f>
        <v>46150</v>
      </c>
      <c r="H611" s="17" t="n">
        <f aca="false">COUNTIFS(Pedidos!$B$2:$B$7000,A611,Pedidos!$C$2:$C$7000,"&lt;"&amp;Parámetros!$B$4)</f>
        <v>2</v>
      </c>
      <c r="I611" s="7" t="n">
        <f aca="false">IF(H611=0,"",Parámetros!$B$4-G611)</f>
        <v>146</v>
      </c>
      <c r="J611" s="17" t="n">
        <f aca="false">COUNTIFS(Pedidos!$B$2:$B$7000,A611,Pedidos!$C$2:$C$7000,"&gt;="&amp;(Parámetros!$B$4-180),Pedidos!$C$2:$C$7000,"&lt;"&amp;Parámetros!$B$4)</f>
        <v>1</v>
      </c>
      <c r="K611" s="18" t="n">
        <f aca="false">IF(H611&lt;2,"",(G611-F611)/(H611-1))</f>
        <v>46</v>
      </c>
      <c r="L611" s="19" t="n">
        <f aca="false">IF(OR(K611="",K611=0),"",I611/K611)</f>
        <v>3.17391304347826</v>
      </c>
      <c r="M611" s="20" t="n">
        <f aca="false">SUMIFS(Pedidos!$D$2:$D$7000,Pedidos!$B$2:$B$7000,A611,Pedidos!$C$2:$C$7000,"&gt;="&amp;(Parámetros!$B$4-365),Pedidos!$C$2:$C$7000,"&lt;"&amp;Parámetros!$B$4)</f>
        <v>40.93</v>
      </c>
      <c r="N611" s="7" t="str">
        <f aca="false">IF(H611=0,"Sin compras",IF(H611=1,"Una sola compra",IF(I611&gt;Parámetros!$B$5,"Perdido","Activo")))</f>
        <v>Activo</v>
      </c>
      <c r="O611" s="21" t="n">
        <f aca="false">IF(N611&lt;&gt;"Activo","",1/(1+EXP(-(Parámetros!$B$10+Parámetros!$B$11*I611+Parámetros!$B$12*J611))))</f>
        <v>0.900420001800278</v>
      </c>
      <c r="P611" s="7" t="str">
        <f aca="false">IF(O611="","",IF(O611&gt;=Parámetros!$B$7,"Alto",IF(O611&gt;=Parámetros!$B$8,"Medio","Bajo")))</f>
        <v>Alto</v>
      </c>
      <c r="Q611" s="7" t="str">
        <f aca="false">IF(AND(N611="Activo",L611&lt;&gt;""),IF(L611&gt;Parámetros!$B$6,"Se está retrasando",""),"")</f>
        <v>Se está retrasando</v>
      </c>
    </row>
    <row r="612" customFormat="false" ht="15" hidden="false" customHeight="false" outlineLevel="0" collapsed="false">
      <c r="A612" s="13" t="s">
        <v>664</v>
      </c>
      <c r="B612" s="13" t="s">
        <v>8995</v>
      </c>
      <c r="C612" s="13" t="s">
        <v>8986</v>
      </c>
      <c r="D612" s="13" t="s">
        <v>9006</v>
      </c>
      <c r="E612" s="13" t="s">
        <v>8988</v>
      </c>
      <c r="F612" s="16" t="n">
        <f aca="false">_xlfn.MINIFS(Pedidos!$C$2:$C$7000,Pedidos!$B$2:$B$7000,A612,Pedidos!$C$2:$C$7000,"&lt;"&amp;Parámetros!$B$4)</f>
        <v>45642</v>
      </c>
      <c r="G612" s="16" t="n">
        <f aca="false">_xlfn.MAXIFS(Pedidos!$C$2:$C$7000,Pedidos!$B$2:$B$7000,A612,Pedidos!$C$2:$C$7000,"&lt;"&amp;Parámetros!$B$4)</f>
        <v>45887</v>
      </c>
      <c r="H612" s="17" t="n">
        <f aca="false">COUNTIFS(Pedidos!$B$2:$B$7000,A612,Pedidos!$C$2:$C$7000,"&lt;"&amp;Parámetros!$B$4)</f>
        <v>4</v>
      </c>
      <c r="I612" s="7" t="n">
        <f aca="false">IF(H612=0,"",Parámetros!$B$4-G612)</f>
        <v>409</v>
      </c>
      <c r="J612" s="17" t="n">
        <f aca="false">COUNTIFS(Pedidos!$B$2:$B$7000,A612,Pedidos!$C$2:$C$7000,"&gt;="&amp;(Parámetros!$B$4-180),Pedidos!$C$2:$C$7000,"&lt;"&amp;Parámetros!$B$4)</f>
        <v>0</v>
      </c>
      <c r="K612" s="18" t="n">
        <f aca="false">IF(H612&lt;2,"",(G612-F612)/(H612-1))</f>
        <v>81.6666666666667</v>
      </c>
      <c r="L612" s="19" t="n">
        <f aca="false">IF(OR(K612="",K612=0),"",I612/K612)</f>
        <v>5.00816326530612</v>
      </c>
      <c r="M612" s="20" t="n">
        <f aca="false">SUMIFS(Pedidos!$D$2:$D$7000,Pedidos!$B$2:$B$7000,A612,Pedidos!$C$2:$C$7000,"&gt;="&amp;(Parámetros!$B$4-365),Pedidos!$C$2:$C$7000,"&lt;"&amp;Parámetros!$B$4)</f>
        <v>0</v>
      </c>
      <c r="N612" s="7" t="str">
        <f aca="false">IF(H612=0,"Sin compras",IF(H612=1,"Una sola compra",IF(I612&gt;Parámetros!$B$5,"Perdido","Activo")))</f>
        <v>Perdido</v>
      </c>
      <c r="O612" s="21" t="str">
        <f aca="false">IF(N612&lt;&gt;"Activo","",1/(1+EXP(-(Parámetros!$B$10+Parámetros!$B$11*I612+Parámetros!$B$12*J612))))</f>
        <v/>
      </c>
      <c r="P612" s="7" t="str">
        <f aca="false">IF(O612="","",IF(O612&gt;=Parámetros!$B$7,"Alto",IF(O612&gt;=Parámetros!$B$8,"Medio","Bajo")))</f>
        <v/>
      </c>
      <c r="Q612" s="7" t="str">
        <f aca="false">IF(AND(N612="Activo",L612&lt;&gt;""),IF(L612&gt;Parámetros!$B$6,"Se está retrasando",""),"")</f>
        <v/>
      </c>
    </row>
    <row r="613" customFormat="false" ht="15" hidden="false" customHeight="false" outlineLevel="0" collapsed="false">
      <c r="A613" s="13" t="s">
        <v>725</v>
      </c>
      <c r="B613" s="13" t="s">
        <v>8989</v>
      </c>
      <c r="C613" s="13" t="s">
        <v>8982</v>
      </c>
      <c r="D613" s="13" t="s">
        <v>8994</v>
      </c>
      <c r="E613" s="13" t="s">
        <v>8988</v>
      </c>
      <c r="F613" s="16" t="n">
        <f aca="false">_xlfn.MINIFS(Pedidos!$C$2:$C$7000,Pedidos!$B$2:$B$7000,A613,Pedidos!$C$2:$C$7000,"&lt;"&amp;Parámetros!$B$4)</f>
        <v>45648</v>
      </c>
      <c r="G613" s="16" t="n">
        <f aca="false">_xlfn.MAXIFS(Pedidos!$C$2:$C$7000,Pedidos!$B$2:$B$7000,A613,Pedidos!$C$2:$C$7000,"&lt;"&amp;Parámetros!$B$4)</f>
        <v>45648</v>
      </c>
      <c r="H613" s="17" t="n">
        <f aca="false">COUNTIFS(Pedidos!$B$2:$B$7000,A613,Pedidos!$C$2:$C$7000,"&lt;"&amp;Parámetros!$B$4)</f>
        <v>1</v>
      </c>
      <c r="I613" s="7" t="n">
        <f aca="false">IF(H613=0,"",Parámetros!$B$4-G613)</f>
        <v>648</v>
      </c>
      <c r="J613" s="17" t="n">
        <f aca="false">COUNTIFS(Pedidos!$B$2:$B$7000,A613,Pedidos!$C$2:$C$7000,"&gt;="&amp;(Parámetros!$B$4-180),Pedidos!$C$2:$C$7000,"&lt;"&amp;Parámetros!$B$4)</f>
        <v>0</v>
      </c>
      <c r="K613" s="18" t="str">
        <f aca="false">IF(H613&lt;2,"",(G613-F613)/(H613-1))</f>
        <v/>
      </c>
      <c r="L613" s="19" t="str">
        <f aca="false">IF(OR(K613="",K613=0),"",I613/K613)</f>
        <v/>
      </c>
      <c r="M613" s="20" t="n">
        <f aca="false">SUMIFS(Pedidos!$D$2:$D$7000,Pedidos!$B$2:$B$7000,A613,Pedidos!$C$2:$C$7000,"&gt;="&amp;(Parámetros!$B$4-365),Pedidos!$C$2:$C$7000,"&lt;"&amp;Parámetros!$B$4)</f>
        <v>0</v>
      </c>
      <c r="N613" s="7" t="str">
        <f aca="false">IF(H613=0,"Sin compras",IF(H613=1,"Una sola compra",IF(I613&gt;Parámetros!$B$5,"Perdido","Activo")))</f>
        <v>Una sola compra</v>
      </c>
      <c r="O613" s="21" t="str">
        <f aca="false">IF(N613&lt;&gt;"Activo","",1/(1+EXP(-(Parámetros!$B$10+Parámetros!$B$11*I613+Parámetros!$B$12*J613))))</f>
        <v/>
      </c>
      <c r="P613" s="7" t="str">
        <f aca="false">IF(O613="","",IF(O613&gt;=Parámetros!$B$7,"Alto",IF(O613&gt;=Parámetros!$B$8,"Medio","Bajo")))</f>
        <v/>
      </c>
      <c r="Q613" s="7" t="str">
        <f aca="false">IF(AND(N613="Activo",L613&lt;&gt;""),IF(L613&gt;Parámetros!$B$6,"Se está retrasando",""),"")</f>
        <v/>
      </c>
    </row>
    <row r="614" customFormat="false" ht="15" hidden="false" customHeight="false" outlineLevel="0" collapsed="false">
      <c r="A614" s="13" t="s">
        <v>545</v>
      </c>
      <c r="B614" s="13" t="s">
        <v>9003</v>
      </c>
      <c r="C614" s="13" t="s">
        <v>8986</v>
      </c>
      <c r="D614" s="13" t="s">
        <v>9006</v>
      </c>
      <c r="E614" s="13" t="s">
        <v>8988</v>
      </c>
      <c r="F614" s="16" t="n">
        <f aca="false">_xlfn.MINIFS(Pedidos!$C$2:$C$7000,Pedidos!$B$2:$B$7000,A614,Pedidos!$C$2:$C$7000,"&lt;"&amp;Parámetros!$B$4)</f>
        <v>45630</v>
      </c>
      <c r="G614" s="16" t="n">
        <f aca="false">_xlfn.MAXIFS(Pedidos!$C$2:$C$7000,Pedidos!$B$2:$B$7000,A614,Pedidos!$C$2:$C$7000,"&lt;"&amp;Parámetros!$B$4)</f>
        <v>45883</v>
      </c>
      <c r="H614" s="17" t="n">
        <f aca="false">COUNTIFS(Pedidos!$B$2:$B$7000,A614,Pedidos!$C$2:$C$7000,"&lt;"&amp;Parámetros!$B$4)</f>
        <v>4</v>
      </c>
      <c r="I614" s="7" t="n">
        <f aca="false">IF(H614=0,"",Parámetros!$B$4-G614)</f>
        <v>413</v>
      </c>
      <c r="J614" s="17" t="n">
        <f aca="false">COUNTIFS(Pedidos!$B$2:$B$7000,A614,Pedidos!$C$2:$C$7000,"&gt;="&amp;(Parámetros!$B$4-180),Pedidos!$C$2:$C$7000,"&lt;"&amp;Parámetros!$B$4)</f>
        <v>0</v>
      </c>
      <c r="K614" s="18" t="n">
        <f aca="false">IF(H614&lt;2,"",(G614-F614)/(H614-1))</f>
        <v>84.3333333333333</v>
      </c>
      <c r="L614" s="19" t="n">
        <f aca="false">IF(OR(K614="",K614=0),"",I614/K614)</f>
        <v>4.89723320158103</v>
      </c>
      <c r="M614" s="20" t="n">
        <f aca="false">SUMIFS(Pedidos!$D$2:$D$7000,Pedidos!$B$2:$B$7000,A614,Pedidos!$C$2:$C$7000,"&gt;="&amp;(Parámetros!$B$4-365),Pedidos!$C$2:$C$7000,"&lt;"&amp;Parámetros!$B$4)</f>
        <v>0</v>
      </c>
      <c r="N614" s="7" t="str">
        <f aca="false">IF(H614=0,"Sin compras",IF(H614=1,"Una sola compra",IF(I614&gt;Parámetros!$B$5,"Perdido","Activo")))</f>
        <v>Perdido</v>
      </c>
      <c r="O614" s="21" t="str">
        <f aca="false">IF(N614&lt;&gt;"Activo","",1/(1+EXP(-(Parámetros!$B$10+Parámetros!$B$11*I614+Parámetros!$B$12*J614))))</f>
        <v/>
      </c>
      <c r="P614" s="7" t="str">
        <f aca="false">IF(O614="","",IF(O614&gt;=Parámetros!$B$7,"Alto",IF(O614&gt;=Parámetros!$B$8,"Medio","Bajo")))</f>
        <v/>
      </c>
      <c r="Q614" s="7" t="str">
        <f aca="false">IF(AND(N614="Activo",L614&lt;&gt;""),IF(L614&gt;Parámetros!$B$6,"Se está retrasando",""),"")</f>
        <v/>
      </c>
    </row>
    <row r="615" customFormat="false" ht="15" hidden="false" customHeight="false" outlineLevel="0" collapsed="false">
      <c r="A615" s="13" t="s">
        <v>7713</v>
      </c>
      <c r="B615" s="13" t="s">
        <v>9001</v>
      </c>
      <c r="C615" s="13" t="s">
        <v>8993</v>
      </c>
      <c r="D615" s="13" t="s">
        <v>8991</v>
      </c>
      <c r="E615" s="13" t="s">
        <v>8988</v>
      </c>
      <c r="F615" s="16" t="n">
        <f aca="false">_xlfn.MINIFS(Pedidos!$C$2:$C$7000,Pedidos!$B$2:$B$7000,A615,Pedidos!$C$2:$C$7000,"&lt;"&amp;Parámetros!$B$4)</f>
        <v>46196</v>
      </c>
      <c r="G615" s="16" t="n">
        <f aca="false">_xlfn.MAXIFS(Pedidos!$C$2:$C$7000,Pedidos!$B$2:$B$7000,A615,Pedidos!$C$2:$C$7000,"&lt;"&amp;Parámetros!$B$4)</f>
        <v>46196</v>
      </c>
      <c r="H615" s="17" t="n">
        <f aca="false">COUNTIFS(Pedidos!$B$2:$B$7000,A615,Pedidos!$C$2:$C$7000,"&lt;"&amp;Parámetros!$B$4)</f>
        <v>1</v>
      </c>
      <c r="I615" s="7" t="n">
        <f aca="false">IF(H615=0,"",Parámetros!$B$4-G615)</f>
        <v>100</v>
      </c>
      <c r="J615" s="17" t="n">
        <f aca="false">COUNTIFS(Pedidos!$B$2:$B$7000,A615,Pedidos!$C$2:$C$7000,"&gt;="&amp;(Parámetros!$B$4-180),Pedidos!$C$2:$C$7000,"&lt;"&amp;Parámetros!$B$4)</f>
        <v>1</v>
      </c>
      <c r="K615" s="18" t="str">
        <f aca="false">IF(H615&lt;2,"",(G615-F615)/(H615-1))</f>
        <v/>
      </c>
      <c r="L615" s="19" t="str">
        <f aca="false">IF(OR(K615="",K615=0),"",I615/K615)</f>
        <v/>
      </c>
      <c r="M615" s="20" t="n">
        <f aca="false">SUMIFS(Pedidos!$D$2:$D$7000,Pedidos!$B$2:$B$7000,A615,Pedidos!$C$2:$C$7000,"&gt;="&amp;(Parámetros!$B$4-365),Pedidos!$C$2:$C$7000,"&lt;"&amp;Parámetros!$B$4)</f>
        <v>45.39</v>
      </c>
      <c r="N615" s="7" t="str">
        <f aca="false">IF(H615=0,"Sin compras",IF(H615=1,"Una sola compra",IF(I615&gt;Parámetros!$B$5,"Perdido","Activo")))</f>
        <v>Una sola compra</v>
      </c>
      <c r="O615" s="21" t="str">
        <f aca="false">IF(N615&lt;&gt;"Activo","",1/(1+EXP(-(Parámetros!$B$10+Parámetros!$B$11*I615+Parámetros!$B$12*J615))))</f>
        <v/>
      </c>
      <c r="P615" s="7" t="str">
        <f aca="false">IF(O615="","",IF(O615&gt;=Parámetros!$B$7,"Alto",IF(O615&gt;=Parámetros!$B$8,"Medio","Bajo")))</f>
        <v/>
      </c>
      <c r="Q615" s="7" t="str">
        <f aca="false">IF(AND(N615="Activo",L615&lt;&gt;""),IF(L615&gt;Parámetros!$B$6,"Se está retrasando",""),"")</f>
        <v/>
      </c>
    </row>
    <row r="616" customFormat="false" ht="15" hidden="false" customHeight="false" outlineLevel="0" collapsed="false">
      <c r="A616" s="13" t="s">
        <v>3944</v>
      </c>
      <c r="B616" s="13" t="s">
        <v>8981</v>
      </c>
      <c r="C616" s="13" t="s">
        <v>8993</v>
      </c>
      <c r="D616" s="13" t="s">
        <v>8999</v>
      </c>
      <c r="E616" s="13" t="s">
        <v>8988</v>
      </c>
      <c r="F616" s="16" t="n">
        <f aca="false">_xlfn.MINIFS(Pedidos!$C$2:$C$7000,Pedidos!$B$2:$B$7000,A616,Pedidos!$C$2:$C$7000,"&lt;"&amp;Parámetros!$B$4)</f>
        <v>45900</v>
      </c>
      <c r="G616" s="16" t="n">
        <f aca="false">_xlfn.MAXIFS(Pedidos!$C$2:$C$7000,Pedidos!$B$2:$B$7000,A616,Pedidos!$C$2:$C$7000,"&lt;"&amp;Parámetros!$B$4)</f>
        <v>46251</v>
      </c>
      <c r="H616" s="17" t="n">
        <f aca="false">COUNTIFS(Pedidos!$B$2:$B$7000,A616,Pedidos!$C$2:$C$7000,"&lt;"&amp;Parámetros!$B$4)</f>
        <v>8</v>
      </c>
      <c r="I616" s="7" t="n">
        <f aca="false">IF(H616=0,"",Parámetros!$B$4-G616)</f>
        <v>45</v>
      </c>
      <c r="J616" s="17" t="n">
        <f aca="false">COUNTIFS(Pedidos!$B$2:$B$7000,A616,Pedidos!$C$2:$C$7000,"&gt;="&amp;(Parámetros!$B$4-180),Pedidos!$C$2:$C$7000,"&lt;"&amp;Parámetros!$B$4)</f>
        <v>3</v>
      </c>
      <c r="K616" s="18" t="n">
        <f aca="false">IF(H616&lt;2,"",(G616-F616)/(H616-1))</f>
        <v>50.1428571428571</v>
      </c>
      <c r="L616" s="19" t="n">
        <f aca="false">IF(OR(K616="",K616=0),"",I616/K616)</f>
        <v>0.897435897435897</v>
      </c>
      <c r="M616" s="20" t="n">
        <f aca="false">SUMIFS(Pedidos!$D$2:$D$7000,Pedidos!$B$2:$B$7000,A616,Pedidos!$C$2:$C$7000,"&gt;="&amp;(Parámetros!$B$4-365),Pedidos!$C$2:$C$7000,"&lt;"&amp;Parámetros!$B$4)</f>
        <v>321.15</v>
      </c>
      <c r="N616" s="7" t="str">
        <f aca="false">IF(H616=0,"Sin compras",IF(H616=1,"Una sola compra",IF(I616&gt;Parámetros!$B$5,"Perdido","Activo")))</f>
        <v>Activo</v>
      </c>
      <c r="O616" s="21" t="n">
        <f aca="false">IF(N616&lt;&gt;"Activo","",1/(1+EXP(-(Parámetros!$B$10+Parámetros!$B$11*I616+Parámetros!$B$12*J616))))</f>
        <v>0.21610680959677</v>
      </c>
      <c r="P616" s="7" t="str">
        <f aca="false">IF(O616="","",IF(O616&gt;=Parámetros!$B$7,"Alto",IF(O616&gt;=Parámetros!$B$8,"Medio","Bajo")))</f>
        <v>Bajo</v>
      </c>
      <c r="Q616" s="7" t="str">
        <f aca="false">IF(AND(N616="Activo",L616&lt;&gt;""),IF(L616&gt;Parámetros!$B$6,"Se está retrasando",""),"")</f>
        <v/>
      </c>
    </row>
    <row r="617" customFormat="false" ht="15" hidden="false" customHeight="false" outlineLevel="0" collapsed="false">
      <c r="A617" s="13" t="s">
        <v>7352</v>
      </c>
      <c r="B617" s="13" t="s">
        <v>8989</v>
      </c>
      <c r="C617" s="13" t="s">
        <v>8990</v>
      </c>
      <c r="D617" s="13" t="s">
        <v>8991</v>
      </c>
      <c r="E617" s="13" t="s">
        <v>8988</v>
      </c>
      <c r="F617" s="16" t="n">
        <f aca="false">_xlfn.MINIFS(Pedidos!$C$2:$C$7000,Pedidos!$B$2:$B$7000,A617,Pedidos!$C$2:$C$7000,"&lt;"&amp;Parámetros!$B$4)</f>
        <v>46164</v>
      </c>
      <c r="G617" s="16" t="n">
        <f aca="false">_xlfn.MAXIFS(Pedidos!$C$2:$C$7000,Pedidos!$B$2:$B$7000,A617,Pedidos!$C$2:$C$7000,"&lt;"&amp;Parámetros!$B$4)</f>
        <v>46164</v>
      </c>
      <c r="H617" s="17" t="n">
        <f aca="false">COUNTIFS(Pedidos!$B$2:$B$7000,A617,Pedidos!$C$2:$C$7000,"&lt;"&amp;Parámetros!$B$4)</f>
        <v>1</v>
      </c>
      <c r="I617" s="7" t="n">
        <f aca="false">IF(H617=0,"",Parámetros!$B$4-G617)</f>
        <v>132</v>
      </c>
      <c r="J617" s="17" t="n">
        <f aca="false">COUNTIFS(Pedidos!$B$2:$B$7000,A617,Pedidos!$C$2:$C$7000,"&gt;="&amp;(Parámetros!$B$4-180),Pedidos!$C$2:$C$7000,"&lt;"&amp;Parámetros!$B$4)</f>
        <v>1</v>
      </c>
      <c r="K617" s="18" t="str">
        <f aca="false">IF(H617&lt;2,"",(G617-F617)/(H617-1))</f>
        <v/>
      </c>
      <c r="L617" s="19" t="str">
        <f aca="false">IF(OR(K617="",K617=0),"",I617/K617)</f>
        <v/>
      </c>
      <c r="M617" s="20" t="n">
        <f aca="false">SUMIFS(Pedidos!$D$2:$D$7000,Pedidos!$B$2:$B$7000,A617,Pedidos!$C$2:$C$7000,"&gt;="&amp;(Parámetros!$B$4-365),Pedidos!$C$2:$C$7000,"&lt;"&amp;Parámetros!$B$4)</f>
        <v>25.8</v>
      </c>
      <c r="N617" s="7" t="str">
        <f aca="false">IF(H617=0,"Sin compras",IF(H617=1,"Una sola compra",IF(I617&gt;Parámetros!$B$5,"Perdido","Activo")))</f>
        <v>Una sola compra</v>
      </c>
      <c r="O617" s="21" t="str">
        <f aca="false">IF(N617&lt;&gt;"Activo","",1/(1+EXP(-(Parámetros!$B$10+Parámetros!$B$11*I617+Parámetros!$B$12*J617))))</f>
        <v/>
      </c>
      <c r="P617" s="7" t="str">
        <f aca="false">IF(O617="","",IF(O617&gt;=Parámetros!$B$7,"Alto",IF(O617&gt;=Parámetros!$B$8,"Medio","Bajo")))</f>
        <v/>
      </c>
      <c r="Q617" s="7" t="str">
        <f aca="false">IF(AND(N617="Activo",L617&lt;&gt;""),IF(L617&gt;Parámetros!$B$6,"Se está retrasando",""),"")</f>
        <v/>
      </c>
    </row>
    <row r="618" customFormat="false" ht="15" hidden="false" customHeight="false" outlineLevel="0" collapsed="false">
      <c r="A618" s="13" t="s">
        <v>7062</v>
      </c>
      <c r="B618" s="13" t="s">
        <v>8981</v>
      </c>
      <c r="C618" s="13" t="s">
        <v>8993</v>
      </c>
      <c r="D618" s="13" t="s">
        <v>8991</v>
      </c>
      <c r="E618" s="13" t="s">
        <v>8984</v>
      </c>
      <c r="F618" s="16" t="n">
        <f aca="false">_xlfn.MINIFS(Pedidos!$C$2:$C$7000,Pedidos!$B$2:$B$7000,A618,Pedidos!$C$2:$C$7000,"&lt;"&amp;Parámetros!$B$4)</f>
        <v>46139</v>
      </c>
      <c r="G618" s="16" t="n">
        <f aca="false">_xlfn.MAXIFS(Pedidos!$C$2:$C$7000,Pedidos!$B$2:$B$7000,A618,Pedidos!$C$2:$C$7000,"&lt;"&amp;Parámetros!$B$4)</f>
        <v>46139</v>
      </c>
      <c r="H618" s="17" t="n">
        <f aca="false">COUNTIFS(Pedidos!$B$2:$B$7000,A618,Pedidos!$C$2:$C$7000,"&lt;"&amp;Parámetros!$B$4)</f>
        <v>1</v>
      </c>
      <c r="I618" s="7" t="n">
        <f aca="false">IF(H618=0,"",Parámetros!$B$4-G618)</f>
        <v>157</v>
      </c>
      <c r="J618" s="17" t="n">
        <f aca="false">COUNTIFS(Pedidos!$B$2:$B$7000,A618,Pedidos!$C$2:$C$7000,"&gt;="&amp;(Parámetros!$B$4-180),Pedidos!$C$2:$C$7000,"&lt;"&amp;Parámetros!$B$4)</f>
        <v>1</v>
      </c>
      <c r="K618" s="18" t="str">
        <f aca="false">IF(H618&lt;2,"",(G618-F618)/(H618-1))</f>
        <v/>
      </c>
      <c r="L618" s="19" t="str">
        <f aca="false">IF(OR(K618="",K618=0),"",I618/K618)</f>
        <v/>
      </c>
      <c r="M618" s="20" t="n">
        <f aca="false">SUMIFS(Pedidos!$D$2:$D$7000,Pedidos!$B$2:$B$7000,A618,Pedidos!$C$2:$C$7000,"&gt;="&amp;(Parámetros!$B$4-365),Pedidos!$C$2:$C$7000,"&lt;"&amp;Parámetros!$B$4)</f>
        <v>20.31</v>
      </c>
      <c r="N618" s="7" t="str">
        <f aca="false">IF(H618=0,"Sin compras",IF(H618=1,"Una sola compra",IF(I618&gt;Parámetros!$B$5,"Perdido","Activo")))</f>
        <v>Una sola compra</v>
      </c>
      <c r="O618" s="21" t="str">
        <f aca="false">IF(N618&lt;&gt;"Activo","",1/(1+EXP(-(Parámetros!$B$10+Parámetros!$B$11*I618+Parámetros!$B$12*J618))))</f>
        <v/>
      </c>
      <c r="P618" s="7" t="str">
        <f aca="false">IF(O618="","",IF(O618&gt;=Parámetros!$B$7,"Alto",IF(O618&gt;=Parámetros!$B$8,"Medio","Bajo")))</f>
        <v/>
      </c>
      <c r="Q618" s="7" t="str">
        <f aca="false">IF(AND(N618="Activo",L618&lt;&gt;""),IF(L618&gt;Parámetros!$B$6,"Se está retrasando",""),"")</f>
        <v/>
      </c>
    </row>
    <row r="619" customFormat="false" ht="15" hidden="false" customHeight="false" outlineLevel="0" collapsed="false">
      <c r="A619" s="13" t="s">
        <v>7732</v>
      </c>
      <c r="B619" s="13" t="s">
        <v>9008</v>
      </c>
      <c r="C619" s="13" t="s">
        <v>8993</v>
      </c>
      <c r="D619" s="13" t="s">
        <v>8987</v>
      </c>
      <c r="E619" s="13" t="s">
        <v>8988</v>
      </c>
      <c r="F619" s="16" t="n">
        <f aca="false">_xlfn.MINIFS(Pedidos!$C$2:$C$7000,Pedidos!$B$2:$B$7000,A619,Pedidos!$C$2:$C$7000,"&lt;"&amp;Parámetros!$B$4)</f>
        <v>46197</v>
      </c>
      <c r="G619" s="16" t="n">
        <f aca="false">_xlfn.MAXIFS(Pedidos!$C$2:$C$7000,Pedidos!$B$2:$B$7000,A619,Pedidos!$C$2:$C$7000,"&lt;"&amp;Parámetros!$B$4)</f>
        <v>46267</v>
      </c>
      <c r="H619" s="17" t="n">
        <f aca="false">COUNTIFS(Pedidos!$B$2:$B$7000,A619,Pedidos!$C$2:$C$7000,"&lt;"&amp;Parámetros!$B$4)</f>
        <v>2</v>
      </c>
      <c r="I619" s="7" t="n">
        <f aca="false">IF(H619=0,"",Parámetros!$B$4-G619)</f>
        <v>29</v>
      </c>
      <c r="J619" s="17" t="n">
        <f aca="false">COUNTIFS(Pedidos!$B$2:$B$7000,A619,Pedidos!$C$2:$C$7000,"&gt;="&amp;(Parámetros!$B$4-180),Pedidos!$C$2:$C$7000,"&lt;"&amp;Parámetros!$B$4)</f>
        <v>2</v>
      </c>
      <c r="K619" s="18" t="n">
        <f aca="false">IF(H619&lt;2,"",(G619-F619)/(H619-1))</f>
        <v>70</v>
      </c>
      <c r="L619" s="19" t="n">
        <f aca="false">IF(OR(K619="",K619=0),"",I619/K619)</f>
        <v>0.414285714285714</v>
      </c>
      <c r="M619" s="20" t="n">
        <f aca="false">SUMIFS(Pedidos!$D$2:$D$7000,Pedidos!$B$2:$B$7000,A619,Pedidos!$C$2:$C$7000,"&gt;="&amp;(Parámetros!$B$4-365),Pedidos!$C$2:$C$7000,"&lt;"&amp;Parámetros!$B$4)</f>
        <v>77.7</v>
      </c>
      <c r="N619" s="7" t="str">
        <f aca="false">IF(H619=0,"Sin compras",IF(H619=1,"Una sola compra",IF(I619&gt;Parámetros!$B$5,"Perdido","Activo")))</f>
        <v>Activo</v>
      </c>
      <c r="O619" s="21" t="n">
        <f aca="false">IF(N619&lt;&gt;"Activo","",1/(1+EXP(-(Parámetros!$B$10+Parámetros!$B$11*I619+Parámetros!$B$12*J619))))</f>
        <v>0.337646480124512</v>
      </c>
      <c r="P619" s="7" t="str">
        <f aca="false">IF(O619="","",IF(O619&gt;=Parámetros!$B$7,"Alto",IF(O619&gt;=Parámetros!$B$8,"Medio","Bajo")))</f>
        <v>Bajo</v>
      </c>
      <c r="Q619" s="7" t="str">
        <f aca="false">IF(AND(N619="Activo",L619&lt;&gt;""),IF(L619&gt;Parámetros!$B$6,"Se está retrasando",""),"")</f>
        <v/>
      </c>
    </row>
    <row r="620" customFormat="false" ht="15" hidden="false" customHeight="false" outlineLevel="0" collapsed="false">
      <c r="A620" s="13" t="s">
        <v>2811</v>
      </c>
      <c r="B620" s="13" t="s">
        <v>8981</v>
      </c>
      <c r="C620" s="13" t="s">
        <v>8990</v>
      </c>
      <c r="D620" s="13" t="s">
        <v>8994</v>
      </c>
      <c r="E620" s="13" t="s">
        <v>8988</v>
      </c>
      <c r="F620" s="16" t="n">
        <f aca="false">_xlfn.MINIFS(Pedidos!$C$2:$C$7000,Pedidos!$B$2:$B$7000,A620,Pedidos!$C$2:$C$7000,"&lt;"&amp;Parámetros!$B$4)</f>
        <v>45817</v>
      </c>
      <c r="G620" s="16" t="n">
        <f aca="false">_xlfn.MAXIFS(Pedidos!$C$2:$C$7000,Pedidos!$B$2:$B$7000,A620,Pedidos!$C$2:$C$7000,"&lt;"&amp;Parámetros!$B$4)</f>
        <v>45817</v>
      </c>
      <c r="H620" s="17" t="n">
        <f aca="false">COUNTIFS(Pedidos!$B$2:$B$7000,A620,Pedidos!$C$2:$C$7000,"&lt;"&amp;Parámetros!$B$4)</f>
        <v>1</v>
      </c>
      <c r="I620" s="7" t="n">
        <f aca="false">IF(H620=0,"",Parámetros!$B$4-G620)</f>
        <v>479</v>
      </c>
      <c r="J620" s="17" t="n">
        <f aca="false">COUNTIFS(Pedidos!$B$2:$B$7000,A620,Pedidos!$C$2:$C$7000,"&gt;="&amp;(Parámetros!$B$4-180),Pedidos!$C$2:$C$7000,"&lt;"&amp;Parámetros!$B$4)</f>
        <v>0</v>
      </c>
      <c r="K620" s="18" t="str">
        <f aca="false">IF(H620&lt;2,"",(G620-F620)/(H620-1))</f>
        <v/>
      </c>
      <c r="L620" s="19" t="str">
        <f aca="false">IF(OR(K620="",K620=0),"",I620/K620)</f>
        <v/>
      </c>
      <c r="M620" s="20" t="n">
        <f aca="false">SUMIFS(Pedidos!$D$2:$D$7000,Pedidos!$B$2:$B$7000,A620,Pedidos!$C$2:$C$7000,"&gt;="&amp;(Parámetros!$B$4-365),Pedidos!$C$2:$C$7000,"&lt;"&amp;Parámetros!$B$4)</f>
        <v>0</v>
      </c>
      <c r="N620" s="7" t="str">
        <f aca="false">IF(H620=0,"Sin compras",IF(H620=1,"Una sola compra",IF(I620&gt;Parámetros!$B$5,"Perdido","Activo")))</f>
        <v>Una sola compra</v>
      </c>
      <c r="O620" s="21" t="str">
        <f aca="false">IF(N620&lt;&gt;"Activo","",1/(1+EXP(-(Parámetros!$B$10+Parámetros!$B$11*I620+Parámetros!$B$12*J620))))</f>
        <v/>
      </c>
      <c r="P620" s="7" t="str">
        <f aca="false">IF(O620="","",IF(O620&gt;=Parámetros!$B$7,"Alto",IF(O620&gt;=Parámetros!$B$8,"Medio","Bajo")))</f>
        <v/>
      </c>
      <c r="Q620" s="7" t="str">
        <f aca="false">IF(AND(N620="Activo",L620&lt;&gt;""),IF(L620&gt;Parámetros!$B$6,"Se está retrasando",""),"")</f>
        <v/>
      </c>
    </row>
    <row r="621" customFormat="false" ht="15" hidden="false" customHeight="false" outlineLevel="0" collapsed="false">
      <c r="A621" s="13" t="s">
        <v>208</v>
      </c>
      <c r="B621" s="13" t="s">
        <v>8998</v>
      </c>
      <c r="C621" s="13" t="s">
        <v>8982</v>
      </c>
      <c r="D621" s="13" t="s">
        <v>8994</v>
      </c>
      <c r="E621" s="13" t="s">
        <v>8988</v>
      </c>
      <c r="F621" s="16" t="n">
        <f aca="false">_xlfn.MINIFS(Pedidos!$C$2:$C$7000,Pedidos!$B$2:$B$7000,A621,Pedidos!$C$2:$C$7000,"&lt;"&amp;Parámetros!$B$4)</f>
        <v>45587</v>
      </c>
      <c r="G621" s="16" t="n">
        <f aca="false">_xlfn.MAXIFS(Pedidos!$C$2:$C$7000,Pedidos!$B$2:$B$7000,A621,Pedidos!$C$2:$C$7000,"&lt;"&amp;Parámetros!$B$4)</f>
        <v>45587</v>
      </c>
      <c r="H621" s="17" t="n">
        <f aca="false">COUNTIFS(Pedidos!$B$2:$B$7000,A621,Pedidos!$C$2:$C$7000,"&lt;"&amp;Parámetros!$B$4)</f>
        <v>1</v>
      </c>
      <c r="I621" s="7" t="n">
        <f aca="false">IF(H621=0,"",Parámetros!$B$4-G621)</f>
        <v>709</v>
      </c>
      <c r="J621" s="17" t="n">
        <f aca="false">COUNTIFS(Pedidos!$B$2:$B$7000,A621,Pedidos!$C$2:$C$7000,"&gt;="&amp;(Parámetros!$B$4-180),Pedidos!$C$2:$C$7000,"&lt;"&amp;Parámetros!$B$4)</f>
        <v>0</v>
      </c>
      <c r="K621" s="18" t="str">
        <f aca="false">IF(H621&lt;2,"",(G621-F621)/(H621-1))</f>
        <v/>
      </c>
      <c r="L621" s="19" t="str">
        <f aca="false">IF(OR(K621="",K621=0),"",I621/K621)</f>
        <v/>
      </c>
      <c r="M621" s="20" t="n">
        <f aca="false">SUMIFS(Pedidos!$D$2:$D$7000,Pedidos!$B$2:$B$7000,A621,Pedidos!$C$2:$C$7000,"&gt;="&amp;(Parámetros!$B$4-365),Pedidos!$C$2:$C$7000,"&lt;"&amp;Parámetros!$B$4)</f>
        <v>0</v>
      </c>
      <c r="N621" s="7" t="str">
        <f aca="false">IF(H621=0,"Sin compras",IF(H621=1,"Una sola compra",IF(I621&gt;Parámetros!$B$5,"Perdido","Activo")))</f>
        <v>Una sola compra</v>
      </c>
      <c r="O621" s="21" t="str">
        <f aca="false">IF(N621&lt;&gt;"Activo","",1/(1+EXP(-(Parámetros!$B$10+Parámetros!$B$11*I621+Parámetros!$B$12*J621))))</f>
        <v/>
      </c>
      <c r="P621" s="7" t="str">
        <f aca="false">IF(O621="","",IF(O621&gt;=Parámetros!$B$7,"Alto",IF(O621&gt;=Parámetros!$B$8,"Medio","Bajo")))</f>
        <v/>
      </c>
      <c r="Q621" s="7" t="str">
        <f aca="false">IF(AND(N621="Activo",L621&lt;&gt;""),IF(L621&gt;Parámetros!$B$6,"Se está retrasando",""),"")</f>
        <v/>
      </c>
    </row>
    <row r="622" customFormat="false" ht="15" hidden="false" customHeight="false" outlineLevel="0" collapsed="false">
      <c r="A622" s="13" t="s">
        <v>8367</v>
      </c>
      <c r="B622" s="13" t="s">
        <v>8981</v>
      </c>
      <c r="C622" s="13" t="s">
        <v>8993</v>
      </c>
      <c r="D622" s="13" t="s">
        <v>9002</v>
      </c>
      <c r="E622" s="13" t="s">
        <v>8988</v>
      </c>
      <c r="F622" s="16" t="n">
        <f aca="false">_xlfn.MINIFS(Pedidos!$C$2:$C$7000,Pedidos!$B$2:$B$7000,A622,Pedidos!$C$2:$C$7000,"&lt;"&amp;Parámetros!$B$4)</f>
        <v>46246</v>
      </c>
      <c r="G622" s="16" t="n">
        <f aca="false">_xlfn.MAXIFS(Pedidos!$C$2:$C$7000,Pedidos!$B$2:$B$7000,A622,Pedidos!$C$2:$C$7000,"&lt;"&amp;Parámetros!$B$4)</f>
        <v>46246</v>
      </c>
      <c r="H622" s="17" t="n">
        <f aca="false">COUNTIFS(Pedidos!$B$2:$B$7000,A622,Pedidos!$C$2:$C$7000,"&lt;"&amp;Parámetros!$B$4)</f>
        <v>1</v>
      </c>
      <c r="I622" s="7" t="n">
        <f aca="false">IF(H622=0,"",Parámetros!$B$4-G622)</f>
        <v>50</v>
      </c>
      <c r="J622" s="17" t="n">
        <f aca="false">COUNTIFS(Pedidos!$B$2:$B$7000,A622,Pedidos!$C$2:$C$7000,"&gt;="&amp;(Parámetros!$B$4-180),Pedidos!$C$2:$C$7000,"&lt;"&amp;Parámetros!$B$4)</f>
        <v>1</v>
      </c>
      <c r="K622" s="18" t="str">
        <f aca="false">IF(H622&lt;2,"",(G622-F622)/(H622-1))</f>
        <v/>
      </c>
      <c r="L622" s="19" t="str">
        <f aca="false">IF(OR(K622="",K622=0),"",I622/K622)</f>
        <v/>
      </c>
      <c r="M622" s="20" t="n">
        <f aca="false">SUMIFS(Pedidos!$D$2:$D$7000,Pedidos!$B$2:$B$7000,A622,Pedidos!$C$2:$C$7000,"&gt;="&amp;(Parámetros!$B$4-365),Pedidos!$C$2:$C$7000,"&lt;"&amp;Parámetros!$B$4)</f>
        <v>27.88</v>
      </c>
      <c r="N622" s="7" t="str">
        <f aca="false">IF(H622=0,"Sin compras",IF(H622=1,"Una sola compra",IF(I622&gt;Parámetros!$B$5,"Perdido","Activo")))</f>
        <v>Una sola compra</v>
      </c>
      <c r="O622" s="21" t="str">
        <f aca="false">IF(N622&lt;&gt;"Activo","",1/(1+EXP(-(Parámetros!$B$10+Parámetros!$B$11*I622+Parámetros!$B$12*J622))))</f>
        <v/>
      </c>
      <c r="P622" s="7" t="str">
        <f aca="false">IF(O622="","",IF(O622&gt;=Parámetros!$B$7,"Alto",IF(O622&gt;=Parámetros!$B$8,"Medio","Bajo")))</f>
        <v/>
      </c>
      <c r="Q622" s="7" t="str">
        <f aca="false">IF(AND(N622="Activo",L622&lt;&gt;""),IF(L622&gt;Parámetros!$B$6,"Se está retrasando",""),"")</f>
        <v/>
      </c>
    </row>
    <row r="623" customFormat="false" ht="15" hidden="false" customHeight="false" outlineLevel="0" collapsed="false">
      <c r="A623" s="13" t="s">
        <v>3595</v>
      </c>
      <c r="B623" s="13" t="s">
        <v>8981</v>
      </c>
      <c r="C623" s="13" t="s">
        <v>8982</v>
      </c>
      <c r="D623" s="13" t="s">
        <v>8999</v>
      </c>
      <c r="E623" s="13" t="s">
        <v>8988</v>
      </c>
      <c r="F623" s="16" t="n">
        <f aca="false">_xlfn.MINIFS(Pedidos!$C$2:$C$7000,Pedidos!$B$2:$B$7000,A623,Pedidos!$C$2:$C$7000,"&lt;"&amp;Parámetros!$B$4)</f>
        <v>45874</v>
      </c>
      <c r="G623" s="16" t="n">
        <f aca="false">_xlfn.MAXIFS(Pedidos!$C$2:$C$7000,Pedidos!$B$2:$B$7000,A623,Pedidos!$C$2:$C$7000,"&lt;"&amp;Parámetros!$B$4)</f>
        <v>46243</v>
      </c>
      <c r="H623" s="17" t="n">
        <f aca="false">COUNTIFS(Pedidos!$B$2:$B$7000,A623,Pedidos!$C$2:$C$7000,"&lt;"&amp;Parámetros!$B$4)</f>
        <v>8</v>
      </c>
      <c r="I623" s="7" t="n">
        <f aca="false">IF(H623=0,"",Parámetros!$B$4-G623)</f>
        <v>53</v>
      </c>
      <c r="J623" s="17" t="n">
        <f aca="false">COUNTIFS(Pedidos!$B$2:$B$7000,A623,Pedidos!$C$2:$C$7000,"&gt;="&amp;(Parámetros!$B$4-180),Pedidos!$C$2:$C$7000,"&lt;"&amp;Parámetros!$B$4)</f>
        <v>3</v>
      </c>
      <c r="K623" s="18" t="n">
        <f aca="false">IF(H623&lt;2,"",(G623-F623)/(H623-1))</f>
        <v>52.7142857142857</v>
      </c>
      <c r="L623" s="19" t="n">
        <f aca="false">IF(OR(K623="",K623=0),"",I623/K623)</f>
        <v>1.00542005420054</v>
      </c>
      <c r="M623" s="20" t="n">
        <f aca="false">SUMIFS(Pedidos!$D$2:$D$7000,Pedidos!$B$2:$B$7000,A623,Pedidos!$C$2:$C$7000,"&gt;="&amp;(Parámetros!$B$4-365),Pedidos!$C$2:$C$7000,"&lt;"&amp;Parámetros!$B$4)</f>
        <v>215.31</v>
      </c>
      <c r="N623" s="7" t="str">
        <f aca="false">IF(H623=0,"Sin compras",IF(H623=1,"Una sola compra",IF(I623&gt;Parámetros!$B$5,"Perdido","Activo")))</f>
        <v>Activo</v>
      </c>
      <c r="O623" s="21" t="n">
        <f aca="false">IF(N623&lt;&gt;"Activo","",1/(1+EXP(-(Parámetros!$B$10+Parámetros!$B$11*I623+Parámetros!$B$12*J623))))</f>
        <v>0.240032744140927</v>
      </c>
      <c r="P623" s="7" t="str">
        <f aca="false">IF(O623="","",IF(O623&gt;=Parámetros!$B$7,"Alto",IF(O623&gt;=Parámetros!$B$8,"Medio","Bajo")))</f>
        <v>Bajo</v>
      </c>
      <c r="Q623" s="7" t="str">
        <f aca="false">IF(AND(N623="Activo",L623&lt;&gt;""),IF(L623&gt;Parámetros!$B$6,"Se está retrasando",""),"")</f>
        <v/>
      </c>
    </row>
    <row r="624" customFormat="false" ht="15" hidden="false" customHeight="false" outlineLevel="0" collapsed="false">
      <c r="A624" s="13" t="s">
        <v>88</v>
      </c>
      <c r="B624" s="13" t="s">
        <v>9011</v>
      </c>
      <c r="C624" s="13" t="s">
        <v>8986</v>
      </c>
      <c r="D624" s="13" t="s">
        <v>9006</v>
      </c>
      <c r="E624" s="13" t="s">
        <v>8988</v>
      </c>
      <c r="F624" s="16" t="n">
        <f aca="false">_xlfn.MINIFS(Pedidos!$C$2:$C$7000,Pedidos!$B$2:$B$7000,A624,Pedidos!$C$2:$C$7000,"&lt;"&amp;Parámetros!$B$4)</f>
        <v>45572</v>
      </c>
      <c r="G624" s="16" t="n">
        <f aca="false">_xlfn.MAXIFS(Pedidos!$C$2:$C$7000,Pedidos!$B$2:$B$7000,A624,Pedidos!$C$2:$C$7000,"&lt;"&amp;Parámetros!$B$4)</f>
        <v>45715</v>
      </c>
      <c r="H624" s="17" t="n">
        <f aca="false">COUNTIFS(Pedidos!$B$2:$B$7000,A624,Pedidos!$C$2:$C$7000,"&lt;"&amp;Parámetros!$B$4)</f>
        <v>4</v>
      </c>
      <c r="I624" s="7" t="n">
        <f aca="false">IF(H624=0,"",Parámetros!$B$4-G624)</f>
        <v>581</v>
      </c>
      <c r="J624" s="17" t="n">
        <f aca="false">COUNTIFS(Pedidos!$B$2:$B$7000,A624,Pedidos!$C$2:$C$7000,"&gt;="&amp;(Parámetros!$B$4-180),Pedidos!$C$2:$C$7000,"&lt;"&amp;Parámetros!$B$4)</f>
        <v>0</v>
      </c>
      <c r="K624" s="18" t="n">
        <f aca="false">IF(H624&lt;2,"",(G624-F624)/(H624-1))</f>
        <v>47.6666666666667</v>
      </c>
      <c r="L624" s="19" t="n">
        <f aca="false">IF(OR(K624="",K624=0),"",I624/K624)</f>
        <v>12.1888111888112</v>
      </c>
      <c r="M624" s="20" t="n">
        <f aca="false">SUMIFS(Pedidos!$D$2:$D$7000,Pedidos!$B$2:$B$7000,A624,Pedidos!$C$2:$C$7000,"&gt;="&amp;(Parámetros!$B$4-365),Pedidos!$C$2:$C$7000,"&lt;"&amp;Parámetros!$B$4)</f>
        <v>0</v>
      </c>
      <c r="N624" s="7" t="str">
        <f aca="false">IF(H624=0,"Sin compras",IF(H624=1,"Una sola compra",IF(I624&gt;Parámetros!$B$5,"Perdido","Activo")))</f>
        <v>Perdido</v>
      </c>
      <c r="O624" s="21" t="str">
        <f aca="false">IF(N624&lt;&gt;"Activo","",1/(1+EXP(-(Parámetros!$B$10+Parámetros!$B$11*I624+Parámetros!$B$12*J624))))</f>
        <v/>
      </c>
      <c r="P624" s="7" t="str">
        <f aca="false">IF(O624="","",IF(O624&gt;=Parámetros!$B$7,"Alto",IF(O624&gt;=Parámetros!$B$8,"Medio","Bajo")))</f>
        <v/>
      </c>
      <c r="Q624" s="7" t="str">
        <f aca="false">IF(AND(N624="Activo",L624&lt;&gt;""),IF(L624&gt;Parámetros!$B$6,"Se está retrasando",""),"")</f>
        <v/>
      </c>
    </row>
    <row r="625" customFormat="false" ht="15" hidden="false" customHeight="false" outlineLevel="0" collapsed="false">
      <c r="A625" s="13" t="s">
        <v>3006</v>
      </c>
      <c r="B625" s="13" t="s">
        <v>8995</v>
      </c>
      <c r="C625" s="13" t="s">
        <v>8993</v>
      </c>
      <c r="D625" s="13" t="s">
        <v>8994</v>
      </c>
      <c r="E625" s="13" t="s">
        <v>8988</v>
      </c>
      <c r="F625" s="16" t="n">
        <f aca="false">_xlfn.MINIFS(Pedidos!$C$2:$C$7000,Pedidos!$B$2:$B$7000,A625,Pedidos!$C$2:$C$7000,"&lt;"&amp;Parámetros!$B$4)</f>
        <v>45831</v>
      </c>
      <c r="G625" s="16" t="n">
        <f aca="false">_xlfn.MAXIFS(Pedidos!$C$2:$C$7000,Pedidos!$B$2:$B$7000,A625,Pedidos!$C$2:$C$7000,"&lt;"&amp;Parámetros!$B$4)</f>
        <v>45831</v>
      </c>
      <c r="H625" s="17" t="n">
        <f aca="false">COUNTIFS(Pedidos!$B$2:$B$7000,A625,Pedidos!$C$2:$C$7000,"&lt;"&amp;Parámetros!$B$4)</f>
        <v>1</v>
      </c>
      <c r="I625" s="7" t="n">
        <f aca="false">IF(H625=0,"",Parámetros!$B$4-G625)</f>
        <v>465</v>
      </c>
      <c r="J625" s="17" t="n">
        <f aca="false">COUNTIFS(Pedidos!$B$2:$B$7000,A625,Pedidos!$C$2:$C$7000,"&gt;="&amp;(Parámetros!$B$4-180),Pedidos!$C$2:$C$7000,"&lt;"&amp;Parámetros!$B$4)</f>
        <v>0</v>
      </c>
      <c r="K625" s="18" t="str">
        <f aca="false">IF(H625&lt;2,"",(G625-F625)/(H625-1))</f>
        <v/>
      </c>
      <c r="L625" s="19" t="str">
        <f aca="false">IF(OR(K625="",K625=0),"",I625/K625)</f>
        <v/>
      </c>
      <c r="M625" s="20" t="n">
        <f aca="false">SUMIFS(Pedidos!$D$2:$D$7000,Pedidos!$B$2:$B$7000,A625,Pedidos!$C$2:$C$7000,"&gt;="&amp;(Parámetros!$B$4-365),Pedidos!$C$2:$C$7000,"&lt;"&amp;Parámetros!$B$4)</f>
        <v>0</v>
      </c>
      <c r="N625" s="7" t="str">
        <f aca="false">IF(H625=0,"Sin compras",IF(H625=1,"Una sola compra",IF(I625&gt;Parámetros!$B$5,"Perdido","Activo")))</f>
        <v>Una sola compra</v>
      </c>
      <c r="O625" s="21" t="str">
        <f aca="false">IF(N625&lt;&gt;"Activo","",1/(1+EXP(-(Parámetros!$B$10+Parámetros!$B$11*I625+Parámetros!$B$12*J625))))</f>
        <v/>
      </c>
      <c r="P625" s="7" t="str">
        <f aca="false">IF(O625="","",IF(O625&gt;=Parámetros!$B$7,"Alto",IF(O625&gt;=Parámetros!$B$8,"Medio","Bajo")))</f>
        <v/>
      </c>
      <c r="Q625" s="7" t="str">
        <f aca="false">IF(AND(N625="Activo",L625&lt;&gt;""),IF(L625&gt;Parámetros!$B$6,"Se está retrasando",""),"")</f>
        <v/>
      </c>
    </row>
    <row r="626" customFormat="false" ht="15" hidden="false" customHeight="false" outlineLevel="0" collapsed="false">
      <c r="A626" s="13" t="s">
        <v>4714</v>
      </c>
      <c r="B626" s="13" t="s">
        <v>8998</v>
      </c>
      <c r="C626" s="13" t="s">
        <v>8990</v>
      </c>
      <c r="D626" s="13" t="s">
        <v>8987</v>
      </c>
      <c r="E626" s="13" t="s">
        <v>8988</v>
      </c>
      <c r="F626" s="16" t="n">
        <f aca="false">_xlfn.MINIFS(Pedidos!$C$2:$C$7000,Pedidos!$B$2:$B$7000,A626,Pedidos!$C$2:$C$7000,"&lt;"&amp;Parámetros!$B$4)</f>
        <v>45958</v>
      </c>
      <c r="G626" s="16" t="n">
        <f aca="false">_xlfn.MAXIFS(Pedidos!$C$2:$C$7000,Pedidos!$B$2:$B$7000,A626,Pedidos!$C$2:$C$7000,"&lt;"&amp;Parámetros!$B$4)</f>
        <v>46141</v>
      </c>
      <c r="H626" s="17" t="n">
        <f aca="false">COUNTIFS(Pedidos!$B$2:$B$7000,A626,Pedidos!$C$2:$C$7000,"&lt;"&amp;Parámetros!$B$4)</f>
        <v>2</v>
      </c>
      <c r="I626" s="7" t="n">
        <f aca="false">IF(H626=0,"",Parámetros!$B$4-G626)</f>
        <v>155</v>
      </c>
      <c r="J626" s="17" t="n">
        <f aca="false">COUNTIFS(Pedidos!$B$2:$B$7000,A626,Pedidos!$C$2:$C$7000,"&gt;="&amp;(Parámetros!$B$4-180),Pedidos!$C$2:$C$7000,"&lt;"&amp;Parámetros!$B$4)</f>
        <v>1</v>
      </c>
      <c r="K626" s="18" t="n">
        <f aca="false">IF(H626&lt;2,"",(G626-F626)/(H626-1))</f>
        <v>183</v>
      </c>
      <c r="L626" s="19" t="n">
        <f aca="false">IF(OR(K626="",K626=0),"",I626/K626)</f>
        <v>0.846994535519126</v>
      </c>
      <c r="M626" s="20" t="n">
        <f aca="false">SUMIFS(Pedidos!$D$2:$D$7000,Pedidos!$B$2:$B$7000,A626,Pedidos!$C$2:$C$7000,"&gt;="&amp;(Parámetros!$B$4-365),Pedidos!$C$2:$C$7000,"&lt;"&amp;Parámetros!$B$4)</f>
        <v>61.3</v>
      </c>
      <c r="N626" s="7" t="str">
        <f aca="false">IF(H626=0,"Sin compras",IF(H626=1,"Una sola compra",IF(I626&gt;Parámetros!$B$5,"Perdido","Activo")))</f>
        <v>Activo</v>
      </c>
      <c r="O626" s="21" t="n">
        <f aca="false">IF(N626&lt;&gt;"Activo","",1/(1+EXP(-(Parámetros!$B$10+Parámetros!$B$11*I626+Parámetros!$B$12*J626))))</f>
        <v>0.913322918399817</v>
      </c>
      <c r="P626" s="7" t="str">
        <f aca="false">IF(O626="","",IF(O626&gt;=Parámetros!$B$7,"Alto",IF(O626&gt;=Parámetros!$B$8,"Medio","Bajo")))</f>
        <v>Alto</v>
      </c>
      <c r="Q626" s="7" t="str">
        <f aca="false">IF(AND(N626="Activo",L626&lt;&gt;""),IF(L626&gt;Parámetros!$B$6,"Se está retrasando",""),"")</f>
        <v/>
      </c>
    </row>
    <row r="627" customFormat="false" ht="15" hidden="false" customHeight="false" outlineLevel="0" collapsed="false">
      <c r="A627" s="13" t="s">
        <v>2622</v>
      </c>
      <c r="B627" s="13" t="s">
        <v>9011</v>
      </c>
      <c r="C627" s="13" t="s">
        <v>8993</v>
      </c>
      <c r="D627" s="13" t="s">
        <v>8983</v>
      </c>
      <c r="E627" s="13" t="s">
        <v>8988</v>
      </c>
      <c r="F627" s="16" t="n">
        <f aca="false">_xlfn.MINIFS(Pedidos!$C$2:$C$7000,Pedidos!$B$2:$B$7000,A627,Pedidos!$C$2:$C$7000,"&lt;"&amp;Parámetros!$B$4)</f>
        <v>45803</v>
      </c>
      <c r="G627" s="16" t="n">
        <f aca="false">_xlfn.MAXIFS(Pedidos!$C$2:$C$7000,Pedidos!$B$2:$B$7000,A627,Pedidos!$C$2:$C$7000,"&lt;"&amp;Parámetros!$B$4)</f>
        <v>46029</v>
      </c>
      <c r="H627" s="17" t="n">
        <f aca="false">COUNTIFS(Pedidos!$B$2:$B$7000,A627,Pedidos!$C$2:$C$7000,"&lt;"&amp;Parámetros!$B$4)</f>
        <v>2</v>
      </c>
      <c r="I627" s="7" t="n">
        <f aca="false">IF(H627=0,"",Parámetros!$B$4-G627)</f>
        <v>267</v>
      </c>
      <c r="J627" s="17" t="n">
        <f aca="false">COUNTIFS(Pedidos!$B$2:$B$7000,A627,Pedidos!$C$2:$C$7000,"&gt;="&amp;(Parámetros!$B$4-180),Pedidos!$C$2:$C$7000,"&lt;"&amp;Parámetros!$B$4)</f>
        <v>0</v>
      </c>
      <c r="K627" s="18" t="n">
        <f aca="false">IF(H627&lt;2,"",(G627-F627)/(H627-1))</f>
        <v>226</v>
      </c>
      <c r="L627" s="19" t="n">
        <f aca="false">IF(OR(K627="",K627=0),"",I627/K627)</f>
        <v>1.18141592920354</v>
      </c>
      <c r="M627" s="20" t="n">
        <f aca="false">SUMIFS(Pedidos!$D$2:$D$7000,Pedidos!$B$2:$B$7000,A627,Pedidos!$C$2:$C$7000,"&gt;="&amp;(Parámetros!$B$4-365),Pedidos!$C$2:$C$7000,"&lt;"&amp;Parámetros!$B$4)</f>
        <v>30.12</v>
      </c>
      <c r="N627" s="7" t="str">
        <f aca="false">IF(H627=0,"Sin compras",IF(H627=1,"Una sola compra",IF(I627&gt;Parámetros!$B$5,"Perdido","Activo")))</f>
        <v>Perdido</v>
      </c>
      <c r="O627" s="21" t="str">
        <f aca="false">IF(N627&lt;&gt;"Activo","",1/(1+EXP(-(Parámetros!$B$10+Parámetros!$B$11*I627+Parámetros!$B$12*J627))))</f>
        <v/>
      </c>
      <c r="P627" s="7" t="str">
        <f aca="false">IF(O627="","",IF(O627&gt;=Parámetros!$B$7,"Alto",IF(O627&gt;=Parámetros!$B$8,"Medio","Bajo")))</f>
        <v/>
      </c>
      <c r="Q627" s="7" t="str">
        <f aca="false">IF(AND(N627="Activo",L627&lt;&gt;""),IF(L627&gt;Parámetros!$B$6,"Se está retrasando",""),"")</f>
        <v/>
      </c>
    </row>
    <row r="628" customFormat="false" ht="15" hidden="false" customHeight="false" outlineLevel="0" collapsed="false">
      <c r="A628" s="13" t="s">
        <v>1248</v>
      </c>
      <c r="B628" s="13" t="s">
        <v>8996</v>
      </c>
      <c r="C628" s="13" t="s">
        <v>8990</v>
      </c>
      <c r="D628" s="13" t="s">
        <v>8994</v>
      </c>
      <c r="E628" s="13" t="s">
        <v>8984</v>
      </c>
      <c r="F628" s="16" t="n">
        <f aca="false">_xlfn.MINIFS(Pedidos!$C$2:$C$7000,Pedidos!$B$2:$B$7000,A628,Pedidos!$C$2:$C$7000,"&lt;"&amp;Parámetros!$B$4)</f>
        <v>45697</v>
      </c>
      <c r="G628" s="16" t="n">
        <f aca="false">_xlfn.MAXIFS(Pedidos!$C$2:$C$7000,Pedidos!$B$2:$B$7000,A628,Pedidos!$C$2:$C$7000,"&lt;"&amp;Parámetros!$B$4)</f>
        <v>45697</v>
      </c>
      <c r="H628" s="17" t="n">
        <f aca="false">COUNTIFS(Pedidos!$B$2:$B$7000,A628,Pedidos!$C$2:$C$7000,"&lt;"&amp;Parámetros!$B$4)</f>
        <v>1</v>
      </c>
      <c r="I628" s="7" t="n">
        <f aca="false">IF(H628=0,"",Parámetros!$B$4-G628)</f>
        <v>599</v>
      </c>
      <c r="J628" s="17" t="n">
        <f aca="false">COUNTIFS(Pedidos!$B$2:$B$7000,A628,Pedidos!$C$2:$C$7000,"&gt;="&amp;(Parámetros!$B$4-180),Pedidos!$C$2:$C$7000,"&lt;"&amp;Parámetros!$B$4)</f>
        <v>0</v>
      </c>
      <c r="K628" s="18" t="str">
        <f aca="false">IF(H628&lt;2,"",(G628-F628)/(H628-1))</f>
        <v/>
      </c>
      <c r="L628" s="19" t="str">
        <f aca="false">IF(OR(K628="",K628=0),"",I628/K628)</f>
        <v/>
      </c>
      <c r="M628" s="20" t="n">
        <f aca="false">SUMIFS(Pedidos!$D$2:$D$7000,Pedidos!$B$2:$B$7000,A628,Pedidos!$C$2:$C$7000,"&gt;="&amp;(Parámetros!$B$4-365),Pedidos!$C$2:$C$7000,"&lt;"&amp;Parámetros!$B$4)</f>
        <v>0</v>
      </c>
      <c r="N628" s="7" t="str">
        <f aca="false">IF(H628=0,"Sin compras",IF(H628=1,"Una sola compra",IF(I628&gt;Parámetros!$B$5,"Perdido","Activo")))</f>
        <v>Una sola compra</v>
      </c>
      <c r="O628" s="21" t="str">
        <f aca="false">IF(N628&lt;&gt;"Activo","",1/(1+EXP(-(Parámetros!$B$10+Parámetros!$B$11*I628+Parámetros!$B$12*J628))))</f>
        <v/>
      </c>
      <c r="P628" s="7" t="str">
        <f aca="false">IF(O628="","",IF(O628&gt;=Parámetros!$B$7,"Alto",IF(O628&gt;=Parámetros!$B$8,"Medio","Bajo")))</f>
        <v/>
      </c>
      <c r="Q628" s="7" t="str">
        <f aca="false">IF(AND(N628="Activo",L628&lt;&gt;""),IF(L628&gt;Parámetros!$B$6,"Se está retrasando",""),"")</f>
        <v/>
      </c>
    </row>
    <row r="629" customFormat="false" ht="15" hidden="false" customHeight="false" outlineLevel="0" collapsed="false">
      <c r="A629" s="13" t="s">
        <v>6462</v>
      </c>
      <c r="B629" s="13" t="s">
        <v>9008</v>
      </c>
      <c r="C629" s="13" t="s">
        <v>8993</v>
      </c>
      <c r="D629" s="13" t="s">
        <v>8987</v>
      </c>
      <c r="E629" s="13" t="s">
        <v>8988</v>
      </c>
      <c r="F629" s="16" t="n">
        <f aca="false">_xlfn.MINIFS(Pedidos!$C$2:$C$7000,Pedidos!$B$2:$B$7000,A629,Pedidos!$C$2:$C$7000,"&lt;"&amp;Parámetros!$B$4)</f>
        <v>46090</v>
      </c>
      <c r="G629" s="16" t="n">
        <f aca="false">_xlfn.MAXIFS(Pedidos!$C$2:$C$7000,Pedidos!$B$2:$B$7000,A629,Pedidos!$C$2:$C$7000,"&lt;"&amp;Parámetros!$B$4)</f>
        <v>46282</v>
      </c>
      <c r="H629" s="17" t="n">
        <f aca="false">COUNTIFS(Pedidos!$B$2:$B$7000,A629,Pedidos!$C$2:$C$7000,"&lt;"&amp;Parámetros!$B$4)</f>
        <v>2</v>
      </c>
      <c r="I629" s="7" t="n">
        <f aca="false">IF(H629=0,"",Parámetros!$B$4-G629)</f>
        <v>14</v>
      </c>
      <c r="J629" s="17" t="n">
        <f aca="false">COUNTIFS(Pedidos!$B$2:$B$7000,A629,Pedidos!$C$2:$C$7000,"&gt;="&amp;(Parámetros!$B$4-180),Pedidos!$C$2:$C$7000,"&lt;"&amp;Parámetros!$B$4)</f>
        <v>1</v>
      </c>
      <c r="K629" s="18" t="n">
        <f aca="false">IF(H629&lt;2,"",(G629-F629)/(H629-1))</f>
        <v>192</v>
      </c>
      <c r="L629" s="19" t="n">
        <f aca="false">IF(OR(K629="",K629=0),"",I629/K629)</f>
        <v>0.0729166666666667</v>
      </c>
      <c r="M629" s="20" t="n">
        <f aca="false">SUMIFS(Pedidos!$D$2:$D$7000,Pedidos!$B$2:$B$7000,A629,Pedidos!$C$2:$C$7000,"&gt;="&amp;(Parámetros!$B$4-365),Pedidos!$C$2:$C$7000,"&lt;"&amp;Parámetros!$B$4)</f>
        <v>78.15</v>
      </c>
      <c r="N629" s="7" t="str">
        <f aca="false">IF(H629=0,"Sin compras",IF(H629=1,"Una sola compra",IF(I629&gt;Parámetros!$B$5,"Perdido","Activo")))</f>
        <v>Activo</v>
      </c>
      <c r="O629" s="21" t="n">
        <f aca="false">IF(N629&lt;&gt;"Activo","",1/(1+EXP(-(Parámetros!$B$10+Parámetros!$B$11*I629+Parámetros!$B$12*J629))))</f>
        <v>0.48947655427579</v>
      </c>
      <c r="P629" s="7" t="str">
        <f aca="false">IF(O629="","",IF(O629&gt;=Parámetros!$B$7,"Alto",IF(O629&gt;=Parámetros!$B$8,"Medio","Bajo")))</f>
        <v>Medio</v>
      </c>
      <c r="Q629" s="7" t="str">
        <f aca="false">IF(AND(N629="Activo",L629&lt;&gt;""),IF(L629&gt;Parámetros!$B$6,"Se está retrasando",""),"")</f>
        <v/>
      </c>
    </row>
    <row r="630" customFormat="false" ht="15" hidden="false" customHeight="false" outlineLevel="0" collapsed="false">
      <c r="A630" s="13" t="s">
        <v>635</v>
      </c>
      <c r="B630" s="13" t="s">
        <v>9007</v>
      </c>
      <c r="C630" s="13" t="s">
        <v>8990</v>
      </c>
      <c r="D630" s="13" t="s">
        <v>9009</v>
      </c>
      <c r="E630" s="13" t="s">
        <v>8988</v>
      </c>
      <c r="F630" s="16" t="n">
        <f aca="false">_xlfn.MINIFS(Pedidos!$C$2:$C$7000,Pedidos!$B$2:$B$7000,A630,Pedidos!$C$2:$C$7000,"&lt;"&amp;Parámetros!$B$4)</f>
        <v>45639</v>
      </c>
      <c r="G630" s="16" t="n">
        <f aca="false">_xlfn.MAXIFS(Pedidos!$C$2:$C$7000,Pedidos!$B$2:$B$7000,A630,Pedidos!$C$2:$C$7000,"&lt;"&amp;Parámetros!$B$4)</f>
        <v>45788</v>
      </c>
      <c r="H630" s="17" t="n">
        <f aca="false">COUNTIFS(Pedidos!$B$2:$B$7000,A630,Pedidos!$C$2:$C$7000,"&lt;"&amp;Parámetros!$B$4)</f>
        <v>7</v>
      </c>
      <c r="I630" s="7" t="n">
        <f aca="false">IF(H630=0,"",Parámetros!$B$4-G630)</f>
        <v>508</v>
      </c>
      <c r="J630" s="17" t="n">
        <f aca="false">COUNTIFS(Pedidos!$B$2:$B$7000,A630,Pedidos!$C$2:$C$7000,"&gt;="&amp;(Parámetros!$B$4-180),Pedidos!$C$2:$C$7000,"&lt;"&amp;Parámetros!$B$4)</f>
        <v>0</v>
      </c>
      <c r="K630" s="18" t="n">
        <f aca="false">IF(H630&lt;2,"",(G630-F630)/(H630-1))</f>
        <v>24.8333333333333</v>
      </c>
      <c r="L630" s="19" t="n">
        <f aca="false">IF(OR(K630="",K630=0),"",I630/K630)</f>
        <v>20.4563758389262</v>
      </c>
      <c r="M630" s="20" t="n">
        <f aca="false">SUMIFS(Pedidos!$D$2:$D$7000,Pedidos!$B$2:$B$7000,A630,Pedidos!$C$2:$C$7000,"&gt;="&amp;(Parámetros!$B$4-365),Pedidos!$C$2:$C$7000,"&lt;"&amp;Parámetros!$B$4)</f>
        <v>0</v>
      </c>
      <c r="N630" s="7" t="str">
        <f aca="false">IF(H630=0,"Sin compras",IF(H630=1,"Una sola compra",IF(I630&gt;Parámetros!$B$5,"Perdido","Activo")))</f>
        <v>Perdido</v>
      </c>
      <c r="O630" s="21" t="str">
        <f aca="false">IF(N630&lt;&gt;"Activo","",1/(1+EXP(-(Parámetros!$B$10+Parámetros!$B$11*I630+Parámetros!$B$12*J630))))</f>
        <v/>
      </c>
      <c r="P630" s="7" t="str">
        <f aca="false">IF(O630="","",IF(O630&gt;=Parámetros!$B$7,"Alto",IF(O630&gt;=Parámetros!$B$8,"Medio","Bajo")))</f>
        <v/>
      </c>
      <c r="Q630" s="7" t="str">
        <f aca="false">IF(AND(N630="Activo",L630&lt;&gt;""),IF(L630&gt;Parámetros!$B$6,"Se está retrasando",""),"")</f>
        <v/>
      </c>
    </row>
    <row r="631" customFormat="false" ht="15" hidden="false" customHeight="false" outlineLevel="0" collapsed="false">
      <c r="A631" s="13" t="s">
        <v>792</v>
      </c>
      <c r="B631" s="13" t="s">
        <v>9001</v>
      </c>
      <c r="C631" s="13" t="s">
        <v>8993</v>
      </c>
      <c r="D631" s="13" t="s">
        <v>8994</v>
      </c>
      <c r="E631" s="13" t="s">
        <v>8988</v>
      </c>
      <c r="F631" s="16" t="n">
        <f aca="false">_xlfn.MINIFS(Pedidos!$C$2:$C$7000,Pedidos!$B$2:$B$7000,A631,Pedidos!$C$2:$C$7000,"&lt;"&amp;Parámetros!$B$4)</f>
        <v>45655</v>
      </c>
      <c r="G631" s="16" t="n">
        <f aca="false">_xlfn.MAXIFS(Pedidos!$C$2:$C$7000,Pedidos!$B$2:$B$7000,A631,Pedidos!$C$2:$C$7000,"&lt;"&amp;Parámetros!$B$4)</f>
        <v>45655</v>
      </c>
      <c r="H631" s="17" t="n">
        <f aca="false">COUNTIFS(Pedidos!$B$2:$B$7000,A631,Pedidos!$C$2:$C$7000,"&lt;"&amp;Parámetros!$B$4)</f>
        <v>1</v>
      </c>
      <c r="I631" s="7" t="n">
        <f aca="false">IF(H631=0,"",Parámetros!$B$4-G631)</f>
        <v>641</v>
      </c>
      <c r="J631" s="17" t="n">
        <f aca="false">COUNTIFS(Pedidos!$B$2:$B$7000,A631,Pedidos!$C$2:$C$7000,"&gt;="&amp;(Parámetros!$B$4-180),Pedidos!$C$2:$C$7000,"&lt;"&amp;Parámetros!$B$4)</f>
        <v>0</v>
      </c>
      <c r="K631" s="18" t="str">
        <f aca="false">IF(H631&lt;2,"",(G631-F631)/(H631-1))</f>
        <v/>
      </c>
      <c r="L631" s="19" t="str">
        <f aca="false">IF(OR(K631="",K631=0),"",I631/K631)</f>
        <v/>
      </c>
      <c r="M631" s="20" t="n">
        <f aca="false">SUMIFS(Pedidos!$D$2:$D$7000,Pedidos!$B$2:$B$7000,A631,Pedidos!$C$2:$C$7000,"&gt;="&amp;(Parámetros!$B$4-365),Pedidos!$C$2:$C$7000,"&lt;"&amp;Parámetros!$B$4)</f>
        <v>0</v>
      </c>
      <c r="N631" s="7" t="str">
        <f aca="false">IF(H631=0,"Sin compras",IF(H631=1,"Una sola compra",IF(I631&gt;Parámetros!$B$5,"Perdido","Activo")))</f>
        <v>Una sola compra</v>
      </c>
      <c r="O631" s="21" t="str">
        <f aca="false">IF(N631&lt;&gt;"Activo","",1/(1+EXP(-(Parámetros!$B$10+Parámetros!$B$11*I631+Parámetros!$B$12*J631))))</f>
        <v/>
      </c>
      <c r="P631" s="7" t="str">
        <f aca="false">IF(O631="","",IF(O631&gt;=Parámetros!$B$7,"Alto",IF(O631&gt;=Parámetros!$B$8,"Medio","Bajo")))</f>
        <v/>
      </c>
      <c r="Q631" s="7" t="str">
        <f aca="false">IF(AND(N631="Activo",L631&lt;&gt;""),IF(L631&gt;Parámetros!$B$6,"Se está retrasando",""),"")</f>
        <v/>
      </c>
    </row>
    <row r="632" customFormat="false" ht="15" hidden="false" customHeight="false" outlineLevel="0" collapsed="false">
      <c r="A632" s="13" t="s">
        <v>5198</v>
      </c>
      <c r="B632" s="13" t="s">
        <v>8995</v>
      </c>
      <c r="C632" s="13" t="s">
        <v>8982</v>
      </c>
      <c r="D632" s="13" t="s">
        <v>8983</v>
      </c>
      <c r="E632" s="13" t="s">
        <v>8984</v>
      </c>
      <c r="F632" s="16" t="n">
        <f aca="false">_xlfn.MINIFS(Pedidos!$C$2:$C$7000,Pedidos!$B$2:$B$7000,A632,Pedidos!$C$2:$C$7000,"&lt;"&amp;Parámetros!$B$4)</f>
        <v>45994</v>
      </c>
      <c r="G632" s="16" t="n">
        <f aca="false">_xlfn.MAXIFS(Pedidos!$C$2:$C$7000,Pedidos!$B$2:$B$7000,A632,Pedidos!$C$2:$C$7000,"&lt;"&amp;Parámetros!$B$4)</f>
        <v>45994</v>
      </c>
      <c r="H632" s="17" t="n">
        <f aca="false">COUNTIFS(Pedidos!$B$2:$B$7000,A632,Pedidos!$C$2:$C$7000,"&lt;"&amp;Parámetros!$B$4)</f>
        <v>1</v>
      </c>
      <c r="I632" s="7" t="n">
        <f aca="false">IF(H632=0,"",Parámetros!$B$4-G632)</f>
        <v>302</v>
      </c>
      <c r="J632" s="17" t="n">
        <f aca="false">COUNTIFS(Pedidos!$B$2:$B$7000,A632,Pedidos!$C$2:$C$7000,"&gt;="&amp;(Parámetros!$B$4-180),Pedidos!$C$2:$C$7000,"&lt;"&amp;Parámetros!$B$4)</f>
        <v>0</v>
      </c>
      <c r="K632" s="18" t="str">
        <f aca="false">IF(H632&lt;2,"",(G632-F632)/(H632-1))</f>
        <v/>
      </c>
      <c r="L632" s="19" t="str">
        <f aca="false">IF(OR(K632="",K632=0),"",I632/K632)</f>
        <v/>
      </c>
      <c r="M632" s="20" t="n">
        <f aca="false">SUMIFS(Pedidos!$D$2:$D$7000,Pedidos!$B$2:$B$7000,A632,Pedidos!$C$2:$C$7000,"&gt;="&amp;(Parámetros!$B$4-365),Pedidos!$C$2:$C$7000,"&lt;"&amp;Parámetros!$B$4)</f>
        <v>13.62</v>
      </c>
      <c r="N632" s="7" t="str">
        <f aca="false">IF(H632=0,"Sin compras",IF(H632=1,"Una sola compra",IF(I632&gt;Parámetros!$B$5,"Perdido","Activo")))</f>
        <v>Una sola compra</v>
      </c>
      <c r="O632" s="21" t="str">
        <f aca="false">IF(N632&lt;&gt;"Activo","",1/(1+EXP(-(Parámetros!$B$10+Parámetros!$B$11*I632+Parámetros!$B$12*J632))))</f>
        <v/>
      </c>
      <c r="P632" s="7" t="str">
        <f aca="false">IF(O632="","",IF(O632&gt;=Parámetros!$B$7,"Alto",IF(O632&gt;=Parámetros!$B$8,"Medio","Bajo")))</f>
        <v/>
      </c>
      <c r="Q632" s="7" t="str">
        <f aca="false">IF(AND(N632="Activo",L632&lt;&gt;""),IF(L632&gt;Parámetros!$B$6,"Se está retrasando",""),"")</f>
        <v/>
      </c>
    </row>
    <row r="633" customFormat="false" ht="15" hidden="false" customHeight="false" outlineLevel="0" collapsed="false">
      <c r="A633" s="13" t="s">
        <v>5227</v>
      </c>
      <c r="B633" s="13" t="s">
        <v>9000</v>
      </c>
      <c r="C633" s="13" t="s">
        <v>8990</v>
      </c>
      <c r="D633" s="13" t="s">
        <v>8987</v>
      </c>
      <c r="E633" s="13" t="s">
        <v>8984</v>
      </c>
      <c r="F633" s="16" t="n">
        <f aca="false">_xlfn.MINIFS(Pedidos!$C$2:$C$7000,Pedidos!$B$2:$B$7000,A633,Pedidos!$C$2:$C$7000,"&lt;"&amp;Parámetros!$B$4)</f>
        <v>45996</v>
      </c>
      <c r="G633" s="16" t="n">
        <f aca="false">_xlfn.MAXIFS(Pedidos!$C$2:$C$7000,Pedidos!$B$2:$B$7000,A633,Pedidos!$C$2:$C$7000,"&lt;"&amp;Parámetros!$B$4)</f>
        <v>46136</v>
      </c>
      <c r="H633" s="17" t="n">
        <f aca="false">COUNTIFS(Pedidos!$B$2:$B$7000,A633,Pedidos!$C$2:$C$7000,"&lt;"&amp;Parámetros!$B$4)</f>
        <v>2</v>
      </c>
      <c r="I633" s="7" t="n">
        <f aca="false">IF(H633=0,"",Parámetros!$B$4-G633)</f>
        <v>160</v>
      </c>
      <c r="J633" s="17" t="n">
        <f aca="false">COUNTIFS(Pedidos!$B$2:$B$7000,A633,Pedidos!$C$2:$C$7000,"&gt;="&amp;(Parámetros!$B$4-180),Pedidos!$C$2:$C$7000,"&lt;"&amp;Parámetros!$B$4)</f>
        <v>1</v>
      </c>
      <c r="K633" s="18" t="n">
        <f aca="false">IF(H633&lt;2,"",(G633-F633)/(H633-1))</f>
        <v>140</v>
      </c>
      <c r="L633" s="19" t="n">
        <f aca="false">IF(OR(K633="",K633=0),"",I633/K633)</f>
        <v>1.14285714285714</v>
      </c>
      <c r="M633" s="20" t="n">
        <f aca="false">SUMIFS(Pedidos!$D$2:$D$7000,Pedidos!$B$2:$B$7000,A633,Pedidos!$C$2:$C$7000,"&gt;="&amp;(Parámetros!$B$4-365),Pedidos!$C$2:$C$7000,"&lt;"&amp;Parámetros!$B$4)</f>
        <v>99.22</v>
      </c>
      <c r="N633" s="7" t="str">
        <f aca="false">IF(H633=0,"Sin compras",IF(H633=1,"Una sola compra",IF(I633&gt;Parámetros!$B$5,"Perdido","Activo")))</f>
        <v>Activo</v>
      </c>
      <c r="O633" s="21" t="n">
        <f aca="false">IF(N633&lt;&gt;"Activo","",1/(1+EXP(-(Parámetros!$B$10+Parámetros!$B$11*I633+Parámetros!$B$12*J633))))</f>
        <v>0.919819712995946</v>
      </c>
      <c r="P633" s="7" t="str">
        <f aca="false">IF(O633="","",IF(O633&gt;=Parámetros!$B$7,"Alto",IF(O633&gt;=Parámetros!$B$8,"Medio","Bajo")))</f>
        <v>Alto</v>
      </c>
      <c r="Q633" s="7" t="str">
        <f aca="false">IF(AND(N633="Activo",L633&lt;&gt;""),IF(L633&gt;Parámetros!$B$6,"Se está retrasando",""),"")</f>
        <v/>
      </c>
    </row>
    <row r="634" customFormat="false" ht="15" hidden="false" customHeight="false" outlineLevel="0" collapsed="false">
      <c r="A634" s="13" t="s">
        <v>126</v>
      </c>
      <c r="B634" s="13" t="s">
        <v>8996</v>
      </c>
      <c r="C634" s="13" t="s">
        <v>8993</v>
      </c>
      <c r="D634" s="13" t="s">
        <v>8999</v>
      </c>
      <c r="E634" s="13" t="s">
        <v>8988</v>
      </c>
      <c r="F634" s="16" t="n">
        <f aca="false">_xlfn.MINIFS(Pedidos!$C$2:$C$7000,Pedidos!$B$2:$B$7000,A634,Pedidos!$C$2:$C$7000,"&lt;"&amp;Parámetros!$B$4)</f>
        <v>45577</v>
      </c>
      <c r="G634" s="16" t="n">
        <f aca="false">_xlfn.MAXIFS(Pedidos!$C$2:$C$7000,Pedidos!$B$2:$B$7000,A634,Pedidos!$C$2:$C$7000,"&lt;"&amp;Parámetros!$B$4)</f>
        <v>46277</v>
      </c>
      <c r="H634" s="17" t="n">
        <f aca="false">COUNTIFS(Pedidos!$B$2:$B$7000,A634,Pedidos!$C$2:$C$7000,"&lt;"&amp;Parámetros!$B$4)</f>
        <v>15</v>
      </c>
      <c r="I634" s="7" t="n">
        <f aca="false">IF(H634=0,"",Parámetros!$B$4-G634)</f>
        <v>19</v>
      </c>
      <c r="J634" s="17" t="n">
        <f aca="false">COUNTIFS(Pedidos!$B$2:$B$7000,A634,Pedidos!$C$2:$C$7000,"&gt;="&amp;(Parámetros!$B$4-180),Pedidos!$C$2:$C$7000,"&lt;"&amp;Parámetros!$B$4)</f>
        <v>3</v>
      </c>
      <c r="K634" s="18" t="n">
        <f aca="false">IF(H634&lt;2,"",(G634-F634)/(H634-1))</f>
        <v>50</v>
      </c>
      <c r="L634" s="19" t="n">
        <f aca="false">IF(OR(K634="",K634=0),"",I634/K634)</f>
        <v>0.38</v>
      </c>
      <c r="M634" s="20" t="n">
        <f aca="false">SUMIFS(Pedidos!$D$2:$D$7000,Pedidos!$B$2:$B$7000,A634,Pedidos!$C$2:$C$7000,"&gt;="&amp;(Parámetros!$B$4-365),Pedidos!$C$2:$C$7000,"&lt;"&amp;Parámetros!$B$4)</f>
        <v>281.8</v>
      </c>
      <c r="N634" s="7" t="str">
        <f aca="false">IF(H634=0,"Sin compras",IF(H634=1,"Una sola compra",IF(I634&gt;Parámetros!$B$5,"Perdido","Activo")))</f>
        <v>Activo</v>
      </c>
      <c r="O634" s="21" t="n">
        <f aca="false">IF(N634&lt;&gt;"Activo","",1/(1+EXP(-(Parámetros!$B$10+Parámetros!$B$11*I634+Parámetros!$B$12*J634))))</f>
        <v>0.150523635438358</v>
      </c>
      <c r="P634" s="7" t="str">
        <f aca="false">IF(O634="","",IF(O634&gt;=Parámetros!$B$7,"Alto",IF(O634&gt;=Parámetros!$B$8,"Medio","Bajo")))</f>
        <v>Bajo</v>
      </c>
      <c r="Q634" s="7" t="str">
        <f aca="false">IF(AND(N634="Activo",L634&lt;&gt;""),IF(L634&gt;Parámetros!$B$6,"Se está retrasando",""),"")</f>
        <v/>
      </c>
    </row>
    <row r="635" customFormat="false" ht="15" hidden="false" customHeight="false" outlineLevel="0" collapsed="false">
      <c r="A635" s="13" t="s">
        <v>5137</v>
      </c>
      <c r="B635" s="13" t="s">
        <v>9008</v>
      </c>
      <c r="C635" s="13" t="s">
        <v>8993</v>
      </c>
      <c r="D635" s="13" t="s">
        <v>8987</v>
      </c>
      <c r="E635" s="13" t="s">
        <v>8988</v>
      </c>
      <c r="F635" s="16" t="n">
        <f aca="false">_xlfn.MINIFS(Pedidos!$C$2:$C$7000,Pedidos!$B$2:$B$7000,A635,Pedidos!$C$2:$C$7000,"&lt;"&amp;Parámetros!$B$4)</f>
        <v>45989</v>
      </c>
      <c r="G635" s="16" t="n">
        <f aca="false">_xlfn.MAXIFS(Pedidos!$C$2:$C$7000,Pedidos!$B$2:$B$7000,A635,Pedidos!$C$2:$C$7000,"&lt;"&amp;Parámetros!$B$4)</f>
        <v>46213</v>
      </c>
      <c r="H635" s="17" t="n">
        <f aca="false">COUNTIFS(Pedidos!$B$2:$B$7000,A635,Pedidos!$C$2:$C$7000,"&lt;"&amp;Parámetros!$B$4)</f>
        <v>2</v>
      </c>
      <c r="I635" s="7" t="n">
        <f aca="false">IF(H635=0,"",Parámetros!$B$4-G635)</f>
        <v>83</v>
      </c>
      <c r="J635" s="17" t="n">
        <f aca="false">COUNTIFS(Pedidos!$B$2:$B$7000,A635,Pedidos!$C$2:$C$7000,"&gt;="&amp;(Parámetros!$B$4-180),Pedidos!$C$2:$C$7000,"&lt;"&amp;Parámetros!$B$4)</f>
        <v>1</v>
      </c>
      <c r="K635" s="18" t="n">
        <f aca="false">IF(H635&lt;2,"",(G635-F635)/(H635-1))</f>
        <v>224</v>
      </c>
      <c r="L635" s="19" t="n">
        <f aca="false">IF(OR(K635="",K635=0),"",I635/K635)</f>
        <v>0.370535714285714</v>
      </c>
      <c r="M635" s="20" t="n">
        <f aca="false">SUMIFS(Pedidos!$D$2:$D$7000,Pedidos!$B$2:$B$7000,A635,Pedidos!$C$2:$C$7000,"&gt;="&amp;(Parámetros!$B$4-365),Pedidos!$C$2:$C$7000,"&lt;"&amp;Parámetros!$B$4)</f>
        <v>70.97</v>
      </c>
      <c r="N635" s="7" t="str">
        <f aca="false">IF(H635=0,"Sin compras",IF(H635=1,"Una sola compra",IF(I635&gt;Parámetros!$B$5,"Perdido","Activo")))</f>
        <v>Activo</v>
      </c>
      <c r="O635" s="21" t="n">
        <f aca="false">IF(N635&lt;&gt;"Activo","",1/(1+EXP(-(Parámetros!$B$10+Parámetros!$B$11*I635+Parámetros!$B$12*J635))))</f>
        <v>0.756004952660862</v>
      </c>
      <c r="P635" s="7" t="str">
        <f aca="false">IF(O635="","",IF(O635&gt;=Parámetros!$B$7,"Alto",IF(O635&gt;=Parámetros!$B$8,"Medio","Bajo")))</f>
        <v>Alto</v>
      </c>
      <c r="Q635" s="7" t="str">
        <f aca="false">IF(AND(N635="Activo",L635&lt;&gt;""),IF(L635&gt;Parámetros!$B$6,"Se está retrasando",""),"")</f>
        <v/>
      </c>
    </row>
    <row r="636" customFormat="false" ht="15" hidden="false" customHeight="false" outlineLevel="0" collapsed="false">
      <c r="A636" s="13" t="s">
        <v>3973</v>
      </c>
      <c r="B636" s="13" t="s">
        <v>9007</v>
      </c>
      <c r="C636" s="13" t="s">
        <v>8986</v>
      </c>
      <c r="D636" s="13" t="s">
        <v>8997</v>
      </c>
      <c r="E636" s="13" t="s">
        <v>8988</v>
      </c>
      <c r="F636" s="16" t="n">
        <f aca="false">_xlfn.MINIFS(Pedidos!$C$2:$C$7000,Pedidos!$B$2:$B$7000,A636,Pedidos!$C$2:$C$7000,"&lt;"&amp;Parámetros!$B$4)</f>
        <v>45902</v>
      </c>
      <c r="G636" s="16" t="n">
        <f aca="false">_xlfn.MAXIFS(Pedidos!$C$2:$C$7000,Pedidos!$B$2:$B$7000,A636,Pedidos!$C$2:$C$7000,"&lt;"&amp;Parámetros!$B$4)</f>
        <v>46154</v>
      </c>
      <c r="H636" s="17" t="n">
        <f aca="false">COUNTIFS(Pedidos!$B$2:$B$7000,A636,Pedidos!$C$2:$C$7000,"&lt;"&amp;Parámetros!$B$4)</f>
        <v>9</v>
      </c>
      <c r="I636" s="7" t="n">
        <f aca="false">IF(H636=0,"",Parámetros!$B$4-G636)</f>
        <v>142</v>
      </c>
      <c r="J636" s="17" t="n">
        <f aca="false">COUNTIFS(Pedidos!$B$2:$B$7000,A636,Pedidos!$C$2:$C$7000,"&gt;="&amp;(Parámetros!$B$4-180),Pedidos!$C$2:$C$7000,"&lt;"&amp;Parámetros!$B$4)</f>
        <v>2</v>
      </c>
      <c r="K636" s="18" t="n">
        <f aca="false">IF(H636&lt;2,"",(G636-F636)/(H636-1))</f>
        <v>31.5</v>
      </c>
      <c r="L636" s="19" t="n">
        <f aca="false">IF(OR(K636="",K636=0),"",I636/K636)</f>
        <v>4.50793650793651</v>
      </c>
      <c r="M636" s="20" t="n">
        <f aca="false">SUMIFS(Pedidos!$D$2:$D$7000,Pedidos!$B$2:$B$7000,A636,Pedidos!$C$2:$C$7000,"&gt;="&amp;(Parámetros!$B$4-365),Pedidos!$C$2:$C$7000,"&lt;"&amp;Parámetros!$B$4)</f>
        <v>434.66</v>
      </c>
      <c r="N636" s="7" t="str">
        <f aca="false">IF(H636=0,"Sin compras",IF(H636=1,"Una sola compra",IF(I636&gt;Parámetros!$B$5,"Perdido","Activo")))</f>
        <v>Activo</v>
      </c>
      <c r="O636" s="21" t="n">
        <f aca="false">IF(N636&lt;&gt;"Activo","",1/(1+EXP(-(Parámetros!$B$10+Parámetros!$B$11*I636+Parámetros!$B$12*J636))))</f>
        <v>0.776814791460684</v>
      </c>
      <c r="P636" s="7" t="str">
        <f aca="false">IF(O636="","",IF(O636&gt;=Parámetros!$B$7,"Alto",IF(O636&gt;=Parámetros!$B$8,"Medio","Bajo")))</f>
        <v>Alto</v>
      </c>
      <c r="Q636" s="7" t="str">
        <f aca="false">IF(AND(N636="Activo",L636&lt;&gt;""),IF(L636&gt;Parámetros!$B$6,"Se está retrasando",""),"")</f>
        <v>Se está retrasando</v>
      </c>
    </row>
    <row r="637" customFormat="false" ht="15" hidden="false" customHeight="false" outlineLevel="0" collapsed="false">
      <c r="A637" s="13" t="s">
        <v>1557</v>
      </c>
      <c r="B637" s="13" t="s">
        <v>8998</v>
      </c>
      <c r="C637" s="13" t="s">
        <v>8990</v>
      </c>
      <c r="D637" s="13" t="s">
        <v>8997</v>
      </c>
      <c r="E637" s="13" t="s">
        <v>8988</v>
      </c>
      <c r="F637" s="16" t="n">
        <f aca="false">_xlfn.MINIFS(Pedidos!$C$2:$C$7000,Pedidos!$B$2:$B$7000,A637,Pedidos!$C$2:$C$7000,"&lt;"&amp;Parámetros!$B$4)</f>
        <v>45722</v>
      </c>
      <c r="G637" s="16" t="n">
        <f aca="false">_xlfn.MAXIFS(Pedidos!$C$2:$C$7000,Pedidos!$B$2:$B$7000,A637,Pedidos!$C$2:$C$7000,"&lt;"&amp;Parámetros!$B$4)</f>
        <v>46016</v>
      </c>
      <c r="H637" s="17" t="n">
        <f aca="false">COUNTIFS(Pedidos!$B$2:$B$7000,A637,Pedidos!$C$2:$C$7000,"&lt;"&amp;Parámetros!$B$4)</f>
        <v>5</v>
      </c>
      <c r="I637" s="7" t="n">
        <f aca="false">IF(H637=0,"",Parámetros!$B$4-G637)</f>
        <v>280</v>
      </c>
      <c r="J637" s="17" t="n">
        <f aca="false">COUNTIFS(Pedidos!$B$2:$B$7000,A637,Pedidos!$C$2:$C$7000,"&gt;="&amp;(Parámetros!$B$4-180),Pedidos!$C$2:$C$7000,"&lt;"&amp;Parámetros!$B$4)</f>
        <v>0</v>
      </c>
      <c r="K637" s="18" t="n">
        <f aca="false">IF(H637&lt;2,"",(G637-F637)/(H637-1))</f>
        <v>73.5</v>
      </c>
      <c r="L637" s="19" t="n">
        <f aca="false">IF(OR(K637="",K637=0),"",I637/K637)</f>
        <v>3.80952380952381</v>
      </c>
      <c r="M637" s="20" t="n">
        <f aca="false">SUMIFS(Pedidos!$D$2:$D$7000,Pedidos!$B$2:$B$7000,A637,Pedidos!$C$2:$C$7000,"&gt;="&amp;(Parámetros!$B$4-365),Pedidos!$C$2:$C$7000,"&lt;"&amp;Parámetros!$B$4)</f>
        <v>30.44</v>
      </c>
      <c r="N637" s="7" t="str">
        <f aca="false">IF(H637=0,"Sin compras",IF(H637=1,"Una sola compra",IF(I637&gt;Parámetros!$B$5,"Perdido","Activo")))</f>
        <v>Perdido</v>
      </c>
      <c r="O637" s="21" t="str">
        <f aca="false">IF(N637&lt;&gt;"Activo","",1/(1+EXP(-(Parámetros!$B$10+Parámetros!$B$11*I637+Parámetros!$B$12*J637))))</f>
        <v/>
      </c>
      <c r="P637" s="7" t="str">
        <f aca="false">IF(O637="","",IF(O637&gt;=Parámetros!$B$7,"Alto",IF(O637&gt;=Parámetros!$B$8,"Medio","Bajo")))</f>
        <v/>
      </c>
      <c r="Q637" s="7" t="str">
        <f aca="false">IF(AND(N637="Activo",L637&lt;&gt;""),IF(L637&gt;Parámetros!$B$6,"Se está retrasando",""),"")</f>
        <v/>
      </c>
    </row>
    <row r="638" customFormat="false" ht="15" hidden="false" customHeight="false" outlineLevel="0" collapsed="false">
      <c r="A638" s="13" t="s">
        <v>301</v>
      </c>
      <c r="B638" s="13" t="s">
        <v>8981</v>
      </c>
      <c r="C638" s="13" t="s">
        <v>8982</v>
      </c>
      <c r="D638" s="13" t="s">
        <v>9005</v>
      </c>
      <c r="E638" s="13" t="s">
        <v>8988</v>
      </c>
      <c r="F638" s="16" t="n">
        <f aca="false">_xlfn.MINIFS(Pedidos!$C$2:$C$7000,Pedidos!$B$2:$B$7000,A638,Pedidos!$C$2:$C$7000,"&lt;"&amp;Parámetros!$B$4)</f>
        <v>45600</v>
      </c>
      <c r="G638" s="16" t="n">
        <f aca="false">_xlfn.MAXIFS(Pedidos!$C$2:$C$7000,Pedidos!$B$2:$B$7000,A638,Pedidos!$C$2:$C$7000,"&lt;"&amp;Parámetros!$B$4)</f>
        <v>46057</v>
      </c>
      <c r="H638" s="17" t="n">
        <f aca="false">COUNTIFS(Pedidos!$B$2:$B$7000,A638,Pedidos!$C$2:$C$7000,"&lt;"&amp;Parámetros!$B$4)</f>
        <v>3</v>
      </c>
      <c r="I638" s="7" t="n">
        <f aca="false">IF(H638=0,"",Parámetros!$B$4-G638)</f>
        <v>239</v>
      </c>
      <c r="J638" s="17" t="n">
        <f aca="false">COUNTIFS(Pedidos!$B$2:$B$7000,A638,Pedidos!$C$2:$C$7000,"&gt;="&amp;(Parámetros!$B$4-180),Pedidos!$C$2:$C$7000,"&lt;"&amp;Parámetros!$B$4)</f>
        <v>0</v>
      </c>
      <c r="K638" s="18" t="n">
        <f aca="false">IF(H638&lt;2,"",(G638-F638)/(H638-1))</f>
        <v>228.5</v>
      </c>
      <c r="L638" s="19" t="n">
        <f aca="false">IF(OR(K638="",K638=0),"",I638/K638)</f>
        <v>1.04595185995624</v>
      </c>
      <c r="M638" s="20" t="n">
        <f aca="false">SUMIFS(Pedidos!$D$2:$D$7000,Pedidos!$B$2:$B$7000,A638,Pedidos!$C$2:$C$7000,"&gt;="&amp;(Parámetros!$B$4-365),Pedidos!$C$2:$C$7000,"&lt;"&amp;Parámetros!$B$4)</f>
        <v>27.23</v>
      </c>
      <c r="N638" s="7" t="str">
        <f aca="false">IF(H638=0,"Sin compras",IF(H638=1,"Una sola compra",IF(I638&gt;Parámetros!$B$5,"Perdido","Activo")))</f>
        <v>Perdido</v>
      </c>
      <c r="O638" s="21" t="str">
        <f aca="false">IF(N638&lt;&gt;"Activo","",1/(1+EXP(-(Parámetros!$B$10+Parámetros!$B$11*I638+Parámetros!$B$12*J638))))</f>
        <v/>
      </c>
      <c r="P638" s="7" t="str">
        <f aca="false">IF(O638="","",IF(O638&gt;=Parámetros!$B$7,"Alto",IF(O638&gt;=Parámetros!$B$8,"Medio","Bajo")))</f>
        <v/>
      </c>
      <c r="Q638" s="7" t="str">
        <f aca="false">IF(AND(N638="Activo",L638&lt;&gt;""),IF(L638&gt;Parámetros!$B$6,"Se está retrasando",""),"")</f>
        <v/>
      </c>
    </row>
    <row r="639" customFormat="false" ht="15" hidden="false" customHeight="false" outlineLevel="0" collapsed="false">
      <c r="A639" s="13" t="s">
        <v>7932</v>
      </c>
      <c r="B639" s="13" t="s">
        <v>8996</v>
      </c>
      <c r="C639" s="13" t="s">
        <v>8990</v>
      </c>
      <c r="D639" s="13" t="s">
        <v>8987</v>
      </c>
      <c r="E639" s="13" t="s">
        <v>8984</v>
      </c>
      <c r="F639" s="16" t="n">
        <f aca="false">_xlfn.MINIFS(Pedidos!$C$2:$C$7000,Pedidos!$B$2:$B$7000,A639,Pedidos!$C$2:$C$7000,"&lt;"&amp;Parámetros!$B$4)</f>
        <v>46212</v>
      </c>
      <c r="G639" s="16" t="n">
        <f aca="false">_xlfn.MAXIFS(Pedidos!$C$2:$C$7000,Pedidos!$B$2:$B$7000,A639,Pedidos!$C$2:$C$7000,"&lt;"&amp;Parámetros!$B$4)</f>
        <v>46291</v>
      </c>
      <c r="H639" s="17" t="n">
        <f aca="false">COUNTIFS(Pedidos!$B$2:$B$7000,A639,Pedidos!$C$2:$C$7000,"&lt;"&amp;Parámetros!$B$4)</f>
        <v>2</v>
      </c>
      <c r="I639" s="7" t="n">
        <f aca="false">IF(H639=0,"",Parámetros!$B$4-G639)</f>
        <v>5</v>
      </c>
      <c r="J639" s="17" t="n">
        <f aca="false">COUNTIFS(Pedidos!$B$2:$B$7000,A639,Pedidos!$C$2:$C$7000,"&gt;="&amp;(Parámetros!$B$4-180),Pedidos!$C$2:$C$7000,"&lt;"&amp;Parámetros!$B$4)</f>
        <v>2</v>
      </c>
      <c r="K639" s="18" t="n">
        <f aca="false">IF(H639&lt;2,"",(G639-F639)/(H639-1))</f>
        <v>79</v>
      </c>
      <c r="L639" s="19" t="n">
        <f aca="false">IF(OR(K639="",K639=0),"",I639/K639)</f>
        <v>0.0632911392405063</v>
      </c>
      <c r="M639" s="20" t="n">
        <f aca="false">SUMIFS(Pedidos!$D$2:$D$7000,Pedidos!$B$2:$B$7000,A639,Pedidos!$C$2:$C$7000,"&gt;="&amp;(Parámetros!$B$4-365),Pedidos!$C$2:$C$7000,"&lt;"&amp;Parámetros!$B$4)</f>
        <v>74.02</v>
      </c>
      <c r="N639" s="7" t="str">
        <f aca="false">IF(H639=0,"Sin compras",IF(H639=1,"Una sola compra",IF(I639&gt;Parámetros!$B$5,"Perdido","Activo")))</f>
        <v>Activo</v>
      </c>
      <c r="O639" s="21" t="n">
        <f aca="false">IF(N639&lt;&gt;"Activo","",1/(1+EXP(-(Parámetros!$B$10+Parámetros!$B$11*I639+Parámetros!$B$12*J639))))</f>
        <v>0.25316553453338</v>
      </c>
      <c r="P639" s="7" t="str">
        <f aca="false">IF(O639="","",IF(O639&gt;=Parámetros!$B$7,"Alto",IF(O639&gt;=Parámetros!$B$8,"Medio","Bajo")))</f>
        <v>Bajo</v>
      </c>
      <c r="Q639" s="7" t="str">
        <f aca="false">IF(AND(N639="Activo",L639&lt;&gt;""),IF(L639&gt;Parámetros!$B$6,"Se está retrasando",""),"")</f>
        <v/>
      </c>
    </row>
    <row r="640" customFormat="false" ht="15" hidden="false" customHeight="false" outlineLevel="0" collapsed="false">
      <c r="A640" s="13" t="s">
        <v>6687</v>
      </c>
      <c r="B640" s="13" t="s">
        <v>9000</v>
      </c>
      <c r="C640" s="13" t="s">
        <v>8982</v>
      </c>
      <c r="D640" s="13" t="s">
        <v>8991</v>
      </c>
      <c r="E640" s="13" t="s">
        <v>8988</v>
      </c>
      <c r="F640" s="16" t="n">
        <f aca="false">_xlfn.MINIFS(Pedidos!$C$2:$C$7000,Pedidos!$B$2:$B$7000,A640,Pedidos!$C$2:$C$7000,"&lt;"&amp;Parámetros!$B$4)</f>
        <v>46108</v>
      </c>
      <c r="G640" s="16" t="n">
        <f aca="false">_xlfn.MAXIFS(Pedidos!$C$2:$C$7000,Pedidos!$B$2:$B$7000,A640,Pedidos!$C$2:$C$7000,"&lt;"&amp;Parámetros!$B$4)</f>
        <v>46108</v>
      </c>
      <c r="H640" s="17" t="n">
        <f aca="false">COUNTIFS(Pedidos!$B$2:$B$7000,A640,Pedidos!$C$2:$C$7000,"&lt;"&amp;Parámetros!$B$4)</f>
        <v>1</v>
      </c>
      <c r="I640" s="7" t="n">
        <f aca="false">IF(H640=0,"",Parámetros!$B$4-G640)</f>
        <v>188</v>
      </c>
      <c r="J640" s="17" t="n">
        <f aca="false">COUNTIFS(Pedidos!$B$2:$B$7000,A640,Pedidos!$C$2:$C$7000,"&gt;="&amp;(Parámetros!$B$4-180),Pedidos!$C$2:$C$7000,"&lt;"&amp;Parámetros!$B$4)</f>
        <v>0</v>
      </c>
      <c r="K640" s="18" t="str">
        <f aca="false">IF(H640&lt;2,"",(G640-F640)/(H640-1))</f>
        <v/>
      </c>
      <c r="L640" s="19" t="str">
        <f aca="false">IF(OR(K640="",K640=0),"",I640/K640)</f>
        <v/>
      </c>
      <c r="M640" s="20" t="n">
        <f aca="false">SUMIFS(Pedidos!$D$2:$D$7000,Pedidos!$B$2:$B$7000,A640,Pedidos!$C$2:$C$7000,"&gt;="&amp;(Parámetros!$B$4-365),Pedidos!$C$2:$C$7000,"&lt;"&amp;Parámetros!$B$4)</f>
        <v>12.38</v>
      </c>
      <c r="N640" s="7" t="str">
        <f aca="false">IF(H640=0,"Sin compras",IF(H640=1,"Una sola compra",IF(I640&gt;Parámetros!$B$5,"Perdido","Activo")))</f>
        <v>Una sola compra</v>
      </c>
      <c r="O640" s="21" t="str">
        <f aca="false">IF(N640&lt;&gt;"Activo","",1/(1+EXP(-(Parámetros!$B$10+Parámetros!$B$11*I640+Parámetros!$B$12*J640))))</f>
        <v/>
      </c>
      <c r="P640" s="7" t="str">
        <f aca="false">IF(O640="","",IF(O640&gt;=Parámetros!$B$7,"Alto",IF(O640&gt;=Parámetros!$B$8,"Medio","Bajo")))</f>
        <v/>
      </c>
      <c r="Q640" s="7" t="str">
        <f aca="false">IF(AND(N640="Activo",L640&lt;&gt;""),IF(L640&gt;Parámetros!$B$6,"Se está retrasando",""),"")</f>
        <v/>
      </c>
    </row>
    <row r="641" customFormat="false" ht="15" hidden="false" customHeight="false" outlineLevel="0" collapsed="false">
      <c r="A641" s="13" t="s">
        <v>7364</v>
      </c>
      <c r="B641" s="13" t="s">
        <v>9007</v>
      </c>
      <c r="C641" s="13" t="s">
        <v>8990</v>
      </c>
      <c r="D641" s="13" t="s">
        <v>8991</v>
      </c>
      <c r="E641" s="13" t="s">
        <v>8988</v>
      </c>
      <c r="F641" s="16" t="n">
        <f aca="false">_xlfn.MINIFS(Pedidos!$C$2:$C$7000,Pedidos!$B$2:$B$7000,A641,Pedidos!$C$2:$C$7000,"&lt;"&amp;Parámetros!$B$4)</f>
        <v>46165</v>
      </c>
      <c r="G641" s="16" t="n">
        <f aca="false">_xlfn.MAXIFS(Pedidos!$C$2:$C$7000,Pedidos!$B$2:$B$7000,A641,Pedidos!$C$2:$C$7000,"&lt;"&amp;Parámetros!$B$4)</f>
        <v>46165</v>
      </c>
      <c r="H641" s="17" t="n">
        <f aca="false">COUNTIFS(Pedidos!$B$2:$B$7000,A641,Pedidos!$C$2:$C$7000,"&lt;"&amp;Parámetros!$B$4)</f>
        <v>1</v>
      </c>
      <c r="I641" s="7" t="n">
        <f aca="false">IF(H641=0,"",Parámetros!$B$4-G641)</f>
        <v>131</v>
      </c>
      <c r="J641" s="17" t="n">
        <f aca="false">COUNTIFS(Pedidos!$B$2:$B$7000,A641,Pedidos!$C$2:$C$7000,"&gt;="&amp;(Parámetros!$B$4-180),Pedidos!$C$2:$C$7000,"&lt;"&amp;Parámetros!$B$4)</f>
        <v>1</v>
      </c>
      <c r="K641" s="18" t="str">
        <f aca="false">IF(H641&lt;2,"",(G641-F641)/(H641-1))</f>
        <v/>
      </c>
      <c r="L641" s="19" t="str">
        <f aca="false">IF(OR(K641="",K641=0),"",I641/K641)</f>
        <v/>
      </c>
      <c r="M641" s="20" t="n">
        <f aca="false">SUMIFS(Pedidos!$D$2:$D$7000,Pedidos!$B$2:$B$7000,A641,Pedidos!$C$2:$C$7000,"&gt;="&amp;(Parámetros!$B$4-365),Pedidos!$C$2:$C$7000,"&lt;"&amp;Parámetros!$B$4)</f>
        <v>21.23</v>
      </c>
      <c r="N641" s="7" t="str">
        <f aca="false">IF(H641=0,"Sin compras",IF(H641=1,"Una sola compra",IF(I641&gt;Parámetros!$B$5,"Perdido","Activo")))</f>
        <v>Una sola compra</v>
      </c>
      <c r="O641" s="21" t="str">
        <f aca="false">IF(N641&lt;&gt;"Activo","",1/(1+EXP(-(Parámetros!$B$10+Parámetros!$B$11*I641+Parámetros!$B$12*J641))))</f>
        <v/>
      </c>
      <c r="P641" s="7" t="str">
        <f aca="false">IF(O641="","",IF(O641&gt;=Parámetros!$B$7,"Alto",IF(O641&gt;=Parámetros!$B$8,"Medio","Bajo")))</f>
        <v/>
      </c>
      <c r="Q641" s="7" t="str">
        <f aca="false">IF(AND(N641="Activo",L641&lt;&gt;""),IF(L641&gt;Parámetros!$B$6,"Se está retrasando",""),"")</f>
        <v/>
      </c>
    </row>
    <row r="642" customFormat="false" ht="15" hidden="false" customHeight="false" outlineLevel="0" collapsed="false">
      <c r="A642" s="13" t="s">
        <v>3021</v>
      </c>
      <c r="B642" s="13" t="s">
        <v>8989</v>
      </c>
      <c r="C642" s="13" t="s">
        <v>8982</v>
      </c>
      <c r="D642" s="13" t="s">
        <v>8997</v>
      </c>
      <c r="E642" s="13" t="s">
        <v>8988</v>
      </c>
      <c r="F642" s="16" t="n">
        <f aca="false">_xlfn.MINIFS(Pedidos!$C$2:$C$7000,Pedidos!$B$2:$B$7000,A642,Pedidos!$C$2:$C$7000,"&lt;"&amp;Parámetros!$B$4)</f>
        <v>45832</v>
      </c>
      <c r="G642" s="16" t="n">
        <f aca="false">_xlfn.MAXIFS(Pedidos!$C$2:$C$7000,Pedidos!$B$2:$B$7000,A642,Pedidos!$C$2:$C$7000,"&lt;"&amp;Parámetros!$B$4)</f>
        <v>46201</v>
      </c>
      <c r="H642" s="17" t="n">
        <f aca="false">COUNTIFS(Pedidos!$B$2:$B$7000,A642,Pedidos!$C$2:$C$7000,"&lt;"&amp;Parámetros!$B$4)</f>
        <v>6</v>
      </c>
      <c r="I642" s="7" t="n">
        <f aca="false">IF(H642=0,"",Parámetros!$B$4-G642)</f>
        <v>95</v>
      </c>
      <c r="J642" s="17" t="n">
        <f aca="false">COUNTIFS(Pedidos!$B$2:$B$7000,A642,Pedidos!$C$2:$C$7000,"&gt;="&amp;(Parámetros!$B$4-180),Pedidos!$C$2:$C$7000,"&lt;"&amp;Parámetros!$B$4)</f>
        <v>1</v>
      </c>
      <c r="K642" s="18" t="n">
        <f aca="false">IF(H642&lt;2,"",(G642-F642)/(H642-1))</f>
        <v>73.8</v>
      </c>
      <c r="L642" s="19" t="n">
        <f aca="false">IF(OR(K642="",K642=0),"",I642/K642)</f>
        <v>1.28726287262873</v>
      </c>
      <c r="M642" s="20" t="n">
        <f aca="false">SUMIFS(Pedidos!$D$2:$D$7000,Pedidos!$B$2:$B$7000,A642,Pedidos!$C$2:$C$7000,"&gt;="&amp;(Parámetros!$B$4-365),Pedidos!$C$2:$C$7000,"&lt;"&amp;Parámetros!$B$4)</f>
        <v>204.44</v>
      </c>
      <c r="N642" s="7" t="str">
        <f aca="false">IF(H642=0,"Sin compras",IF(H642=1,"Una sola compra",IF(I642&gt;Parámetros!$B$5,"Perdido","Activo")))</f>
        <v>Activo</v>
      </c>
      <c r="O642" s="21" t="n">
        <f aca="false">IF(N642&lt;&gt;"Activo","",1/(1+EXP(-(Parámetros!$B$10+Parámetros!$B$11*I642+Parámetros!$B$12*J642))))</f>
        <v>0.791649997182988</v>
      </c>
      <c r="P642" s="7" t="str">
        <f aca="false">IF(O642="","",IF(O642&gt;=Parámetros!$B$7,"Alto",IF(O642&gt;=Parámetros!$B$8,"Medio","Bajo")))</f>
        <v>Alto</v>
      </c>
      <c r="Q642" s="7" t="str">
        <f aca="false">IF(AND(N642="Activo",L642&lt;&gt;""),IF(L642&gt;Parámetros!$B$6,"Se está retrasando",""),"")</f>
        <v/>
      </c>
    </row>
    <row r="643" customFormat="false" ht="15" hidden="false" customHeight="false" outlineLevel="0" collapsed="false">
      <c r="A643" s="13" t="s">
        <v>5148</v>
      </c>
      <c r="B643" s="13" t="s">
        <v>9000</v>
      </c>
      <c r="C643" s="13" t="s">
        <v>8990</v>
      </c>
      <c r="D643" s="13" t="s">
        <v>8983</v>
      </c>
      <c r="E643" s="13" t="s">
        <v>8988</v>
      </c>
      <c r="F643" s="16" t="n">
        <f aca="false">_xlfn.MINIFS(Pedidos!$C$2:$C$7000,Pedidos!$B$2:$B$7000,A643,Pedidos!$C$2:$C$7000,"&lt;"&amp;Parámetros!$B$4)</f>
        <v>45990</v>
      </c>
      <c r="G643" s="16" t="n">
        <f aca="false">_xlfn.MAXIFS(Pedidos!$C$2:$C$7000,Pedidos!$B$2:$B$7000,A643,Pedidos!$C$2:$C$7000,"&lt;"&amp;Parámetros!$B$4)</f>
        <v>45990</v>
      </c>
      <c r="H643" s="17" t="n">
        <f aca="false">COUNTIFS(Pedidos!$B$2:$B$7000,A643,Pedidos!$C$2:$C$7000,"&lt;"&amp;Parámetros!$B$4)</f>
        <v>1</v>
      </c>
      <c r="I643" s="7" t="n">
        <f aca="false">IF(H643=0,"",Parámetros!$B$4-G643)</f>
        <v>306</v>
      </c>
      <c r="J643" s="17" t="n">
        <f aca="false">COUNTIFS(Pedidos!$B$2:$B$7000,A643,Pedidos!$C$2:$C$7000,"&gt;="&amp;(Parámetros!$B$4-180),Pedidos!$C$2:$C$7000,"&lt;"&amp;Parámetros!$B$4)</f>
        <v>0</v>
      </c>
      <c r="K643" s="18" t="str">
        <f aca="false">IF(H643&lt;2,"",(G643-F643)/(H643-1))</f>
        <v/>
      </c>
      <c r="L643" s="19" t="str">
        <f aca="false">IF(OR(K643="",K643=0),"",I643/K643)</f>
        <v/>
      </c>
      <c r="M643" s="20" t="n">
        <f aca="false">SUMIFS(Pedidos!$D$2:$D$7000,Pedidos!$B$2:$B$7000,A643,Pedidos!$C$2:$C$7000,"&gt;="&amp;(Parámetros!$B$4-365),Pedidos!$C$2:$C$7000,"&lt;"&amp;Parámetros!$B$4)</f>
        <v>22.4</v>
      </c>
      <c r="N643" s="7" t="str">
        <f aca="false">IF(H643=0,"Sin compras",IF(H643=1,"Una sola compra",IF(I643&gt;Parámetros!$B$5,"Perdido","Activo")))</f>
        <v>Una sola compra</v>
      </c>
      <c r="O643" s="21" t="str">
        <f aca="false">IF(N643&lt;&gt;"Activo","",1/(1+EXP(-(Parámetros!$B$10+Parámetros!$B$11*I643+Parámetros!$B$12*J643))))</f>
        <v/>
      </c>
      <c r="P643" s="7" t="str">
        <f aca="false">IF(O643="","",IF(O643&gt;=Parámetros!$B$7,"Alto",IF(O643&gt;=Parámetros!$B$8,"Medio","Bajo")))</f>
        <v/>
      </c>
      <c r="Q643" s="7" t="str">
        <f aca="false">IF(AND(N643="Activo",L643&lt;&gt;""),IF(L643&gt;Parámetros!$B$6,"Se está retrasando",""),"")</f>
        <v/>
      </c>
    </row>
    <row r="644" customFormat="false" ht="15" hidden="false" customHeight="false" outlineLevel="0" collapsed="false">
      <c r="A644" s="13" t="s">
        <v>8179</v>
      </c>
      <c r="B644" s="13" t="s">
        <v>9000</v>
      </c>
      <c r="C644" s="13" t="s">
        <v>8982</v>
      </c>
      <c r="D644" s="13" t="s">
        <v>9002</v>
      </c>
      <c r="E644" s="13" t="s">
        <v>8984</v>
      </c>
      <c r="F644" s="16" t="n">
        <f aca="false">_xlfn.MINIFS(Pedidos!$C$2:$C$7000,Pedidos!$B$2:$B$7000,A644,Pedidos!$C$2:$C$7000,"&lt;"&amp;Parámetros!$B$4)</f>
        <v>46231</v>
      </c>
      <c r="G644" s="16" t="n">
        <f aca="false">_xlfn.MAXIFS(Pedidos!$C$2:$C$7000,Pedidos!$B$2:$B$7000,A644,Pedidos!$C$2:$C$7000,"&lt;"&amp;Parámetros!$B$4)</f>
        <v>46231</v>
      </c>
      <c r="H644" s="17" t="n">
        <f aca="false">COUNTIFS(Pedidos!$B$2:$B$7000,A644,Pedidos!$C$2:$C$7000,"&lt;"&amp;Parámetros!$B$4)</f>
        <v>1</v>
      </c>
      <c r="I644" s="7" t="n">
        <f aca="false">IF(H644=0,"",Parámetros!$B$4-G644)</f>
        <v>65</v>
      </c>
      <c r="J644" s="17" t="n">
        <f aca="false">COUNTIFS(Pedidos!$B$2:$B$7000,A644,Pedidos!$C$2:$C$7000,"&gt;="&amp;(Parámetros!$B$4-180),Pedidos!$C$2:$C$7000,"&lt;"&amp;Parámetros!$B$4)</f>
        <v>1</v>
      </c>
      <c r="K644" s="18" t="str">
        <f aca="false">IF(H644&lt;2,"",(G644-F644)/(H644-1))</f>
        <v/>
      </c>
      <c r="L644" s="19" t="str">
        <f aca="false">IF(OR(K644="",K644=0),"",I644/K644)</f>
        <v/>
      </c>
      <c r="M644" s="20" t="n">
        <f aca="false">SUMIFS(Pedidos!$D$2:$D$7000,Pedidos!$B$2:$B$7000,A644,Pedidos!$C$2:$C$7000,"&gt;="&amp;(Parámetros!$B$4-365),Pedidos!$C$2:$C$7000,"&lt;"&amp;Parámetros!$B$4)</f>
        <v>13.04</v>
      </c>
      <c r="N644" s="7" t="str">
        <f aca="false">IF(H644=0,"Sin compras",IF(H644=1,"Una sola compra",IF(I644&gt;Parámetros!$B$5,"Perdido","Activo")))</f>
        <v>Una sola compra</v>
      </c>
      <c r="O644" s="21" t="str">
        <f aca="false">IF(N644&lt;&gt;"Activo","",1/(1+EXP(-(Parámetros!$B$10+Parámetros!$B$11*I644+Parámetros!$B$12*J644))))</f>
        <v/>
      </c>
      <c r="P644" s="7" t="str">
        <f aca="false">IF(O644="","",IF(O644&gt;=Parámetros!$B$7,"Alto",IF(O644&gt;=Parámetros!$B$8,"Medio","Bajo")))</f>
        <v/>
      </c>
      <c r="Q644" s="7" t="str">
        <f aca="false">IF(AND(N644="Activo",L644&lt;&gt;""),IF(L644&gt;Parámetros!$B$6,"Se está retrasando",""),"")</f>
        <v/>
      </c>
    </row>
    <row r="645" customFormat="false" ht="15" hidden="false" customHeight="false" outlineLevel="0" collapsed="false">
      <c r="A645" s="13" t="s">
        <v>3265</v>
      </c>
      <c r="B645" s="13" t="s">
        <v>8981</v>
      </c>
      <c r="C645" s="13" t="s">
        <v>8990</v>
      </c>
      <c r="D645" s="13" t="s">
        <v>8994</v>
      </c>
      <c r="E645" s="13" t="s">
        <v>8988</v>
      </c>
      <c r="F645" s="16" t="n">
        <f aca="false">_xlfn.MINIFS(Pedidos!$C$2:$C$7000,Pedidos!$B$2:$B$7000,A645,Pedidos!$C$2:$C$7000,"&lt;"&amp;Parámetros!$B$4)</f>
        <v>45851</v>
      </c>
      <c r="G645" s="16" t="n">
        <f aca="false">_xlfn.MAXIFS(Pedidos!$C$2:$C$7000,Pedidos!$B$2:$B$7000,A645,Pedidos!$C$2:$C$7000,"&lt;"&amp;Parámetros!$B$4)</f>
        <v>45851</v>
      </c>
      <c r="H645" s="17" t="n">
        <f aca="false">COUNTIFS(Pedidos!$B$2:$B$7000,A645,Pedidos!$C$2:$C$7000,"&lt;"&amp;Parámetros!$B$4)</f>
        <v>1</v>
      </c>
      <c r="I645" s="7" t="n">
        <f aca="false">IF(H645=0,"",Parámetros!$B$4-G645)</f>
        <v>445</v>
      </c>
      <c r="J645" s="17" t="n">
        <f aca="false">COUNTIFS(Pedidos!$B$2:$B$7000,A645,Pedidos!$C$2:$C$7000,"&gt;="&amp;(Parámetros!$B$4-180),Pedidos!$C$2:$C$7000,"&lt;"&amp;Parámetros!$B$4)</f>
        <v>0</v>
      </c>
      <c r="K645" s="18" t="str">
        <f aca="false">IF(H645&lt;2,"",(G645-F645)/(H645-1))</f>
        <v/>
      </c>
      <c r="L645" s="19" t="str">
        <f aca="false">IF(OR(K645="",K645=0),"",I645/K645)</f>
        <v/>
      </c>
      <c r="M645" s="20" t="n">
        <f aca="false">SUMIFS(Pedidos!$D$2:$D$7000,Pedidos!$B$2:$B$7000,A645,Pedidos!$C$2:$C$7000,"&gt;="&amp;(Parámetros!$B$4-365),Pedidos!$C$2:$C$7000,"&lt;"&amp;Parámetros!$B$4)</f>
        <v>0</v>
      </c>
      <c r="N645" s="7" t="str">
        <f aca="false">IF(H645=0,"Sin compras",IF(H645=1,"Una sola compra",IF(I645&gt;Parámetros!$B$5,"Perdido","Activo")))</f>
        <v>Una sola compra</v>
      </c>
      <c r="O645" s="21" t="str">
        <f aca="false">IF(N645&lt;&gt;"Activo","",1/(1+EXP(-(Parámetros!$B$10+Parámetros!$B$11*I645+Parámetros!$B$12*J645))))</f>
        <v/>
      </c>
      <c r="P645" s="7" t="str">
        <f aca="false">IF(O645="","",IF(O645&gt;=Parámetros!$B$7,"Alto",IF(O645&gt;=Parámetros!$B$8,"Medio","Bajo")))</f>
        <v/>
      </c>
      <c r="Q645" s="7" t="str">
        <f aca="false">IF(AND(N645="Activo",L645&lt;&gt;""),IF(L645&gt;Parámetros!$B$6,"Se está retrasando",""),"")</f>
        <v/>
      </c>
    </row>
    <row r="646" customFormat="false" ht="15" hidden="false" customHeight="false" outlineLevel="0" collapsed="false">
      <c r="A646" s="13" t="s">
        <v>6242</v>
      </c>
      <c r="B646" s="13" t="s">
        <v>8989</v>
      </c>
      <c r="C646" s="13" t="s">
        <v>8993</v>
      </c>
      <c r="D646" s="13" t="s">
        <v>8983</v>
      </c>
      <c r="E646" s="13" t="s">
        <v>8984</v>
      </c>
      <c r="F646" s="16" t="n">
        <f aca="false">_xlfn.MINIFS(Pedidos!$C$2:$C$7000,Pedidos!$B$2:$B$7000,A646,Pedidos!$C$2:$C$7000,"&lt;"&amp;Parámetros!$B$4)</f>
        <v>46075</v>
      </c>
      <c r="G646" s="16" t="n">
        <f aca="false">_xlfn.MAXIFS(Pedidos!$C$2:$C$7000,Pedidos!$B$2:$B$7000,A646,Pedidos!$C$2:$C$7000,"&lt;"&amp;Parámetros!$B$4)</f>
        <v>46075</v>
      </c>
      <c r="H646" s="17" t="n">
        <f aca="false">COUNTIFS(Pedidos!$B$2:$B$7000,A646,Pedidos!$C$2:$C$7000,"&lt;"&amp;Parámetros!$B$4)</f>
        <v>1</v>
      </c>
      <c r="I646" s="7" t="n">
        <f aca="false">IF(H646=0,"",Parámetros!$B$4-G646)</f>
        <v>221</v>
      </c>
      <c r="J646" s="17" t="n">
        <f aca="false">COUNTIFS(Pedidos!$B$2:$B$7000,A646,Pedidos!$C$2:$C$7000,"&gt;="&amp;(Parámetros!$B$4-180),Pedidos!$C$2:$C$7000,"&lt;"&amp;Parámetros!$B$4)</f>
        <v>0</v>
      </c>
      <c r="K646" s="18" t="str">
        <f aca="false">IF(H646&lt;2,"",(G646-F646)/(H646-1))</f>
        <v/>
      </c>
      <c r="L646" s="19" t="str">
        <f aca="false">IF(OR(K646="",K646=0),"",I646/K646)</f>
        <v/>
      </c>
      <c r="M646" s="20" t="n">
        <f aca="false">SUMIFS(Pedidos!$D$2:$D$7000,Pedidos!$B$2:$B$7000,A646,Pedidos!$C$2:$C$7000,"&gt;="&amp;(Parámetros!$B$4-365),Pedidos!$C$2:$C$7000,"&lt;"&amp;Parámetros!$B$4)</f>
        <v>38.85</v>
      </c>
      <c r="N646" s="7" t="str">
        <f aca="false">IF(H646=0,"Sin compras",IF(H646=1,"Una sola compra",IF(I646&gt;Parámetros!$B$5,"Perdido","Activo")))</f>
        <v>Una sola compra</v>
      </c>
      <c r="O646" s="21" t="str">
        <f aca="false">IF(N646&lt;&gt;"Activo","",1/(1+EXP(-(Parámetros!$B$10+Parámetros!$B$11*I646+Parámetros!$B$12*J646))))</f>
        <v/>
      </c>
      <c r="P646" s="7" t="str">
        <f aca="false">IF(O646="","",IF(O646&gt;=Parámetros!$B$7,"Alto",IF(O646&gt;=Parámetros!$B$8,"Medio","Bajo")))</f>
        <v/>
      </c>
      <c r="Q646" s="7" t="str">
        <f aca="false">IF(AND(N646="Activo",L646&lt;&gt;""),IF(L646&gt;Parámetros!$B$6,"Se está retrasando",""),"")</f>
        <v/>
      </c>
    </row>
    <row r="647" customFormat="false" ht="15" hidden="false" customHeight="false" outlineLevel="0" collapsed="false">
      <c r="A647" s="13" t="s">
        <v>4269</v>
      </c>
      <c r="B647" s="13" t="s">
        <v>8996</v>
      </c>
      <c r="C647" s="13" t="s">
        <v>8990</v>
      </c>
      <c r="D647" s="13" t="s">
        <v>8987</v>
      </c>
      <c r="E647" s="13" t="s">
        <v>8988</v>
      </c>
      <c r="F647" s="16" t="n">
        <f aca="false">_xlfn.MINIFS(Pedidos!$C$2:$C$7000,Pedidos!$B$2:$B$7000,A647,Pedidos!$C$2:$C$7000,"&lt;"&amp;Parámetros!$B$4)</f>
        <v>45926</v>
      </c>
      <c r="G647" s="16" t="n">
        <f aca="false">_xlfn.MAXIFS(Pedidos!$C$2:$C$7000,Pedidos!$B$2:$B$7000,A647,Pedidos!$C$2:$C$7000,"&lt;"&amp;Parámetros!$B$4)</f>
        <v>46096</v>
      </c>
      <c r="H647" s="17" t="n">
        <f aca="false">COUNTIFS(Pedidos!$B$2:$B$7000,A647,Pedidos!$C$2:$C$7000,"&lt;"&amp;Parámetros!$B$4)</f>
        <v>2</v>
      </c>
      <c r="I647" s="7" t="n">
        <f aca="false">IF(H647=0,"",Parámetros!$B$4-G647)</f>
        <v>200</v>
      </c>
      <c r="J647" s="17" t="n">
        <f aca="false">COUNTIFS(Pedidos!$B$2:$B$7000,A647,Pedidos!$C$2:$C$7000,"&gt;="&amp;(Parámetros!$B$4-180),Pedidos!$C$2:$C$7000,"&lt;"&amp;Parámetros!$B$4)</f>
        <v>0</v>
      </c>
      <c r="K647" s="18" t="n">
        <f aca="false">IF(H647&lt;2,"",(G647-F647)/(H647-1))</f>
        <v>170</v>
      </c>
      <c r="L647" s="19" t="n">
        <f aca="false">IF(OR(K647="",K647=0),"",I647/K647)</f>
        <v>1.17647058823529</v>
      </c>
      <c r="M647" s="20" t="n">
        <f aca="false">SUMIFS(Pedidos!$D$2:$D$7000,Pedidos!$B$2:$B$7000,A647,Pedidos!$C$2:$C$7000,"&gt;="&amp;(Parámetros!$B$4-365),Pedidos!$C$2:$C$7000,"&lt;"&amp;Parámetros!$B$4)</f>
        <v>64.7</v>
      </c>
      <c r="N647" s="7" t="str">
        <f aca="false">IF(H647=0,"Sin compras",IF(H647=1,"Una sola compra",IF(I647&gt;Parámetros!$B$5,"Perdido","Activo")))</f>
        <v>Perdido</v>
      </c>
      <c r="O647" s="21" t="str">
        <f aca="false">IF(N647&lt;&gt;"Activo","",1/(1+EXP(-(Parámetros!$B$10+Parámetros!$B$11*I647+Parámetros!$B$12*J647))))</f>
        <v/>
      </c>
      <c r="P647" s="7" t="str">
        <f aca="false">IF(O647="","",IF(O647&gt;=Parámetros!$B$7,"Alto",IF(O647&gt;=Parámetros!$B$8,"Medio","Bajo")))</f>
        <v/>
      </c>
      <c r="Q647" s="7" t="str">
        <f aca="false">IF(AND(N647="Activo",L647&lt;&gt;""),IF(L647&gt;Parámetros!$B$6,"Se está retrasando",""),"")</f>
        <v/>
      </c>
    </row>
    <row r="648" customFormat="false" ht="15" hidden="false" customHeight="false" outlineLevel="0" collapsed="false">
      <c r="A648" s="13" t="s">
        <v>3729</v>
      </c>
      <c r="B648" s="13" t="s">
        <v>9010</v>
      </c>
      <c r="C648" s="13" t="s">
        <v>8990</v>
      </c>
      <c r="D648" s="13" t="s">
        <v>8999</v>
      </c>
      <c r="E648" s="13" t="s">
        <v>8988</v>
      </c>
      <c r="F648" s="16" t="n">
        <f aca="false">_xlfn.MINIFS(Pedidos!$C$2:$C$7000,Pedidos!$B$2:$B$7000,A648,Pedidos!$C$2:$C$7000,"&lt;"&amp;Parámetros!$B$4)</f>
        <v>45884</v>
      </c>
      <c r="G648" s="16" t="n">
        <f aca="false">_xlfn.MAXIFS(Pedidos!$C$2:$C$7000,Pedidos!$B$2:$B$7000,A648,Pedidos!$C$2:$C$7000,"&lt;"&amp;Parámetros!$B$4)</f>
        <v>46277</v>
      </c>
      <c r="H648" s="17" t="n">
        <f aca="false">COUNTIFS(Pedidos!$B$2:$B$7000,A648,Pedidos!$C$2:$C$7000,"&lt;"&amp;Parámetros!$B$4)</f>
        <v>9</v>
      </c>
      <c r="I648" s="7" t="n">
        <f aca="false">IF(H648=0,"",Parámetros!$B$4-G648)</f>
        <v>19</v>
      </c>
      <c r="J648" s="17" t="n">
        <f aca="false">COUNTIFS(Pedidos!$B$2:$B$7000,A648,Pedidos!$C$2:$C$7000,"&gt;="&amp;(Parámetros!$B$4-180),Pedidos!$C$2:$C$7000,"&lt;"&amp;Parámetros!$B$4)</f>
        <v>4</v>
      </c>
      <c r="K648" s="18" t="n">
        <f aca="false">IF(H648&lt;2,"",(G648-F648)/(H648-1))</f>
        <v>49.125</v>
      </c>
      <c r="L648" s="19" t="n">
        <f aca="false">IF(OR(K648="",K648=0),"",I648/K648)</f>
        <v>0.38676844783715</v>
      </c>
      <c r="M648" s="20" t="n">
        <f aca="false">SUMIFS(Pedidos!$D$2:$D$7000,Pedidos!$B$2:$B$7000,A648,Pedidos!$C$2:$C$7000,"&gt;="&amp;(Parámetros!$B$4-365),Pedidos!$C$2:$C$7000,"&lt;"&amp;Parámetros!$B$4)</f>
        <v>289.84</v>
      </c>
      <c r="N648" s="7" t="str">
        <f aca="false">IF(H648=0,"Sin compras",IF(H648=1,"Una sola compra",IF(I648&gt;Parámetros!$B$5,"Perdido","Activo")))</f>
        <v>Activo</v>
      </c>
      <c r="O648" s="21" t="n">
        <f aca="false">IF(N648&lt;&gt;"Activo","",1/(1+EXP(-(Parámetros!$B$10+Parámetros!$B$11*I648+Parámetros!$B$12*J648))))</f>
        <v>0.0680396276403203</v>
      </c>
      <c r="P648" s="7" t="str">
        <f aca="false">IF(O648="","",IF(O648&gt;=Parámetros!$B$7,"Alto",IF(O648&gt;=Parámetros!$B$8,"Medio","Bajo")))</f>
        <v>Bajo</v>
      </c>
      <c r="Q648" s="7" t="str">
        <f aca="false">IF(AND(N648="Activo",L648&lt;&gt;""),IF(L648&gt;Parámetros!$B$6,"Se está retrasando",""),"")</f>
        <v/>
      </c>
    </row>
    <row r="649" customFormat="false" ht="15" hidden="false" customHeight="false" outlineLevel="0" collapsed="false">
      <c r="A649" s="13" t="s">
        <v>3158</v>
      </c>
      <c r="B649" s="13" t="s">
        <v>8992</v>
      </c>
      <c r="C649" s="13" t="s">
        <v>8993</v>
      </c>
      <c r="D649" s="13" t="s">
        <v>8994</v>
      </c>
      <c r="E649" s="13" t="s">
        <v>8988</v>
      </c>
      <c r="F649" s="16" t="n">
        <f aca="false">_xlfn.MINIFS(Pedidos!$C$2:$C$7000,Pedidos!$B$2:$B$7000,A649,Pedidos!$C$2:$C$7000,"&lt;"&amp;Parámetros!$B$4)</f>
        <v>45843</v>
      </c>
      <c r="G649" s="16" t="n">
        <f aca="false">_xlfn.MAXIFS(Pedidos!$C$2:$C$7000,Pedidos!$B$2:$B$7000,A649,Pedidos!$C$2:$C$7000,"&lt;"&amp;Parámetros!$B$4)</f>
        <v>45843</v>
      </c>
      <c r="H649" s="17" t="n">
        <f aca="false">COUNTIFS(Pedidos!$B$2:$B$7000,A649,Pedidos!$C$2:$C$7000,"&lt;"&amp;Parámetros!$B$4)</f>
        <v>1</v>
      </c>
      <c r="I649" s="7" t="n">
        <f aca="false">IF(H649=0,"",Parámetros!$B$4-G649)</f>
        <v>453</v>
      </c>
      <c r="J649" s="17" t="n">
        <f aca="false">COUNTIFS(Pedidos!$B$2:$B$7000,A649,Pedidos!$C$2:$C$7000,"&gt;="&amp;(Parámetros!$B$4-180),Pedidos!$C$2:$C$7000,"&lt;"&amp;Parámetros!$B$4)</f>
        <v>0</v>
      </c>
      <c r="K649" s="18" t="str">
        <f aca="false">IF(H649&lt;2,"",(G649-F649)/(H649-1))</f>
        <v/>
      </c>
      <c r="L649" s="19" t="str">
        <f aca="false">IF(OR(K649="",K649=0),"",I649/K649)</f>
        <v/>
      </c>
      <c r="M649" s="20" t="n">
        <f aca="false">SUMIFS(Pedidos!$D$2:$D$7000,Pedidos!$B$2:$B$7000,A649,Pedidos!$C$2:$C$7000,"&gt;="&amp;(Parámetros!$B$4-365),Pedidos!$C$2:$C$7000,"&lt;"&amp;Parámetros!$B$4)</f>
        <v>0</v>
      </c>
      <c r="N649" s="7" t="str">
        <f aca="false">IF(H649=0,"Sin compras",IF(H649=1,"Una sola compra",IF(I649&gt;Parámetros!$B$5,"Perdido","Activo")))</f>
        <v>Una sola compra</v>
      </c>
      <c r="O649" s="21" t="str">
        <f aca="false">IF(N649&lt;&gt;"Activo","",1/(1+EXP(-(Parámetros!$B$10+Parámetros!$B$11*I649+Parámetros!$B$12*J649))))</f>
        <v/>
      </c>
      <c r="P649" s="7" t="str">
        <f aca="false">IF(O649="","",IF(O649&gt;=Parámetros!$B$7,"Alto",IF(O649&gt;=Parámetros!$B$8,"Medio","Bajo")))</f>
        <v/>
      </c>
      <c r="Q649" s="7" t="str">
        <f aca="false">IF(AND(N649="Activo",L649&lt;&gt;""),IF(L649&gt;Parámetros!$B$6,"Se está retrasando",""),"")</f>
        <v/>
      </c>
    </row>
    <row r="650" customFormat="false" ht="15" hidden="false" customHeight="false" outlineLevel="0" collapsed="false">
      <c r="A650" s="13" t="s">
        <v>1049</v>
      </c>
      <c r="B650" s="13" t="s">
        <v>8981</v>
      </c>
      <c r="C650" s="13" t="s">
        <v>8993</v>
      </c>
      <c r="D650" s="13" t="s">
        <v>8994</v>
      </c>
      <c r="E650" s="13" t="s">
        <v>8988</v>
      </c>
      <c r="F650" s="16" t="n">
        <f aca="false">_xlfn.MINIFS(Pedidos!$C$2:$C$7000,Pedidos!$B$2:$B$7000,A650,Pedidos!$C$2:$C$7000,"&lt;"&amp;Parámetros!$B$4)</f>
        <v>45680</v>
      </c>
      <c r="G650" s="16" t="n">
        <f aca="false">_xlfn.MAXIFS(Pedidos!$C$2:$C$7000,Pedidos!$B$2:$B$7000,A650,Pedidos!$C$2:$C$7000,"&lt;"&amp;Parámetros!$B$4)</f>
        <v>45770</v>
      </c>
      <c r="H650" s="17" t="n">
        <f aca="false">COUNTIFS(Pedidos!$B$2:$B$7000,A650,Pedidos!$C$2:$C$7000,"&lt;"&amp;Parámetros!$B$4)</f>
        <v>2</v>
      </c>
      <c r="I650" s="7" t="n">
        <f aca="false">IF(H650=0,"",Parámetros!$B$4-G650)</f>
        <v>526</v>
      </c>
      <c r="J650" s="17" t="n">
        <f aca="false">COUNTIFS(Pedidos!$B$2:$B$7000,A650,Pedidos!$C$2:$C$7000,"&gt;="&amp;(Parámetros!$B$4-180),Pedidos!$C$2:$C$7000,"&lt;"&amp;Parámetros!$B$4)</f>
        <v>0</v>
      </c>
      <c r="K650" s="18" t="n">
        <f aca="false">IF(H650&lt;2,"",(G650-F650)/(H650-1))</f>
        <v>90</v>
      </c>
      <c r="L650" s="19" t="n">
        <f aca="false">IF(OR(K650="",K650=0),"",I650/K650)</f>
        <v>5.84444444444444</v>
      </c>
      <c r="M650" s="20" t="n">
        <f aca="false">SUMIFS(Pedidos!$D$2:$D$7000,Pedidos!$B$2:$B$7000,A650,Pedidos!$C$2:$C$7000,"&gt;="&amp;(Parámetros!$B$4-365),Pedidos!$C$2:$C$7000,"&lt;"&amp;Parámetros!$B$4)</f>
        <v>0</v>
      </c>
      <c r="N650" s="7" t="str">
        <f aca="false">IF(H650=0,"Sin compras",IF(H650=1,"Una sola compra",IF(I650&gt;Parámetros!$B$5,"Perdido","Activo")))</f>
        <v>Perdido</v>
      </c>
      <c r="O650" s="21" t="str">
        <f aca="false">IF(N650&lt;&gt;"Activo","",1/(1+EXP(-(Parámetros!$B$10+Parámetros!$B$11*I650+Parámetros!$B$12*J650))))</f>
        <v/>
      </c>
      <c r="P650" s="7" t="str">
        <f aca="false">IF(O650="","",IF(O650&gt;=Parámetros!$B$7,"Alto",IF(O650&gt;=Parámetros!$B$8,"Medio","Bajo")))</f>
        <v/>
      </c>
      <c r="Q650" s="7" t="str">
        <f aca="false">IF(AND(N650="Activo",L650&lt;&gt;""),IF(L650&gt;Parámetros!$B$6,"Se está retrasando",""),"")</f>
        <v/>
      </c>
    </row>
    <row r="651" customFormat="false" ht="15" hidden="false" customHeight="false" outlineLevel="0" collapsed="false">
      <c r="A651" s="13" t="s">
        <v>1559</v>
      </c>
      <c r="B651" s="13" t="s">
        <v>9008</v>
      </c>
      <c r="C651" s="13" t="s">
        <v>8986</v>
      </c>
      <c r="D651" s="13" t="s">
        <v>8994</v>
      </c>
      <c r="E651" s="13" t="s">
        <v>8984</v>
      </c>
      <c r="F651" s="16" t="n">
        <f aca="false">_xlfn.MINIFS(Pedidos!$C$2:$C$7000,Pedidos!$B$2:$B$7000,A651,Pedidos!$C$2:$C$7000,"&lt;"&amp;Parámetros!$B$4)</f>
        <v>45722</v>
      </c>
      <c r="G651" s="16" t="n">
        <f aca="false">_xlfn.MAXIFS(Pedidos!$C$2:$C$7000,Pedidos!$B$2:$B$7000,A651,Pedidos!$C$2:$C$7000,"&lt;"&amp;Parámetros!$B$4)</f>
        <v>45722</v>
      </c>
      <c r="H651" s="17" t="n">
        <f aca="false">COUNTIFS(Pedidos!$B$2:$B$7000,A651,Pedidos!$C$2:$C$7000,"&lt;"&amp;Parámetros!$B$4)</f>
        <v>1</v>
      </c>
      <c r="I651" s="7" t="n">
        <f aca="false">IF(H651=0,"",Parámetros!$B$4-G651)</f>
        <v>574</v>
      </c>
      <c r="J651" s="17" t="n">
        <f aca="false">COUNTIFS(Pedidos!$B$2:$B$7000,A651,Pedidos!$C$2:$C$7000,"&gt;="&amp;(Parámetros!$B$4-180),Pedidos!$C$2:$C$7000,"&lt;"&amp;Parámetros!$B$4)</f>
        <v>0</v>
      </c>
      <c r="K651" s="18" t="str">
        <f aca="false">IF(H651&lt;2,"",(G651-F651)/(H651-1))</f>
        <v/>
      </c>
      <c r="L651" s="19" t="str">
        <f aca="false">IF(OR(K651="",K651=0),"",I651/K651)</f>
        <v/>
      </c>
      <c r="M651" s="20" t="n">
        <f aca="false">SUMIFS(Pedidos!$D$2:$D$7000,Pedidos!$B$2:$B$7000,A651,Pedidos!$C$2:$C$7000,"&gt;="&amp;(Parámetros!$B$4-365),Pedidos!$C$2:$C$7000,"&lt;"&amp;Parámetros!$B$4)</f>
        <v>0</v>
      </c>
      <c r="N651" s="7" t="str">
        <f aca="false">IF(H651=0,"Sin compras",IF(H651=1,"Una sola compra",IF(I651&gt;Parámetros!$B$5,"Perdido","Activo")))</f>
        <v>Una sola compra</v>
      </c>
      <c r="O651" s="21" t="str">
        <f aca="false">IF(N651&lt;&gt;"Activo","",1/(1+EXP(-(Parámetros!$B$10+Parámetros!$B$11*I651+Parámetros!$B$12*J651))))</f>
        <v/>
      </c>
      <c r="P651" s="7" t="str">
        <f aca="false">IF(O651="","",IF(O651&gt;=Parámetros!$B$7,"Alto",IF(O651&gt;=Parámetros!$B$8,"Medio","Bajo")))</f>
        <v/>
      </c>
      <c r="Q651" s="7" t="str">
        <f aca="false">IF(AND(N651="Activo",L651&lt;&gt;""),IF(L651&gt;Parámetros!$B$6,"Se está retrasando",""),"")</f>
        <v/>
      </c>
    </row>
    <row r="652" customFormat="false" ht="15" hidden="false" customHeight="false" outlineLevel="0" collapsed="false">
      <c r="A652" s="13" t="s">
        <v>392</v>
      </c>
      <c r="B652" s="13" t="s">
        <v>8998</v>
      </c>
      <c r="C652" s="13" t="s">
        <v>8990</v>
      </c>
      <c r="D652" s="13" t="s">
        <v>9006</v>
      </c>
      <c r="E652" s="13" t="s">
        <v>8988</v>
      </c>
      <c r="F652" s="16" t="n">
        <f aca="false">_xlfn.MINIFS(Pedidos!$C$2:$C$7000,Pedidos!$B$2:$B$7000,A652,Pedidos!$C$2:$C$7000,"&lt;"&amp;Parámetros!$B$4)</f>
        <v>45612</v>
      </c>
      <c r="G652" s="16" t="n">
        <f aca="false">_xlfn.MAXIFS(Pedidos!$C$2:$C$7000,Pedidos!$B$2:$B$7000,A652,Pedidos!$C$2:$C$7000,"&lt;"&amp;Parámetros!$B$4)</f>
        <v>45788</v>
      </c>
      <c r="H652" s="17" t="n">
        <f aca="false">COUNTIFS(Pedidos!$B$2:$B$7000,A652,Pedidos!$C$2:$C$7000,"&lt;"&amp;Parámetros!$B$4)</f>
        <v>4</v>
      </c>
      <c r="I652" s="7" t="n">
        <f aca="false">IF(H652=0,"",Parámetros!$B$4-G652)</f>
        <v>508</v>
      </c>
      <c r="J652" s="17" t="n">
        <f aca="false">COUNTIFS(Pedidos!$B$2:$B$7000,A652,Pedidos!$C$2:$C$7000,"&gt;="&amp;(Parámetros!$B$4-180),Pedidos!$C$2:$C$7000,"&lt;"&amp;Parámetros!$B$4)</f>
        <v>0</v>
      </c>
      <c r="K652" s="18" t="n">
        <f aca="false">IF(H652&lt;2,"",(G652-F652)/(H652-1))</f>
        <v>58.6666666666667</v>
      </c>
      <c r="L652" s="19" t="n">
        <f aca="false">IF(OR(K652="",K652=0),"",I652/K652)</f>
        <v>8.65909090909091</v>
      </c>
      <c r="M652" s="20" t="n">
        <f aca="false">SUMIFS(Pedidos!$D$2:$D$7000,Pedidos!$B$2:$B$7000,A652,Pedidos!$C$2:$C$7000,"&gt;="&amp;(Parámetros!$B$4-365),Pedidos!$C$2:$C$7000,"&lt;"&amp;Parámetros!$B$4)</f>
        <v>0</v>
      </c>
      <c r="N652" s="7" t="str">
        <f aca="false">IF(H652=0,"Sin compras",IF(H652=1,"Una sola compra",IF(I652&gt;Parámetros!$B$5,"Perdido","Activo")))</f>
        <v>Perdido</v>
      </c>
      <c r="O652" s="21" t="str">
        <f aca="false">IF(N652&lt;&gt;"Activo","",1/(1+EXP(-(Parámetros!$B$10+Parámetros!$B$11*I652+Parámetros!$B$12*J652))))</f>
        <v/>
      </c>
      <c r="P652" s="7" t="str">
        <f aca="false">IF(O652="","",IF(O652&gt;=Parámetros!$B$7,"Alto",IF(O652&gt;=Parámetros!$B$8,"Medio","Bajo")))</f>
        <v/>
      </c>
      <c r="Q652" s="7" t="str">
        <f aca="false">IF(AND(N652="Activo",L652&lt;&gt;""),IF(L652&gt;Parámetros!$B$6,"Se está retrasando",""),"")</f>
        <v/>
      </c>
    </row>
    <row r="653" customFormat="false" ht="15" hidden="false" customHeight="false" outlineLevel="0" collapsed="false">
      <c r="A653" s="13" t="s">
        <v>4187</v>
      </c>
      <c r="B653" s="13" t="s">
        <v>8981</v>
      </c>
      <c r="C653" s="13" t="s">
        <v>8982</v>
      </c>
      <c r="D653" s="13" t="s">
        <v>8999</v>
      </c>
      <c r="E653" s="13" t="s">
        <v>8984</v>
      </c>
      <c r="F653" s="16" t="n">
        <f aca="false">_xlfn.MINIFS(Pedidos!$C$2:$C$7000,Pedidos!$B$2:$B$7000,A653,Pedidos!$C$2:$C$7000,"&lt;"&amp;Parámetros!$B$4)</f>
        <v>45919</v>
      </c>
      <c r="G653" s="16" t="n">
        <f aca="false">_xlfn.MAXIFS(Pedidos!$C$2:$C$7000,Pedidos!$B$2:$B$7000,A653,Pedidos!$C$2:$C$7000,"&lt;"&amp;Parámetros!$B$4)</f>
        <v>46257</v>
      </c>
      <c r="H653" s="17" t="n">
        <f aca="false">COUNTIFS(Pedidos!$B$2:$B$7000,A653,Pedidos!$C$2:$C$7000,"&lt;"&amp;Parámetros!$B$4)</f>
        <v>6</v>
      </c>
      <c r="I653" s="7" t="n">
        <f aca="false">IF(H653=0,"",Parámetros!$B$4-G653)</f>
        <v>39</v>
      </c>
      <c r="J653" s="17" t="n">
        <f aca="false">COUNTIFS(Pedidos!$B$2:$B$7000,A653,Pedidos!$C$2:$C$7000,"&gt;="&amp;(Parámetros!$B$4-180),Pedidos!$C$2:$C$7000,"&lt;"&amp;Parámetros!$B$4)</f>
        <v>2</v>
      </c>
      <c r="K653" s="18" t="n">
        <f aca="false">IF(H653&lt;2,"",(G653-F653)/(H653-1))</f>
        <v>67.6</v>
      </c>
      <c r="L653" s="19" t="n">
        <f aca="false">IF(OR(K653="",K653=0),"",I653/K653)</f>
        <v>0.576923076923077</v>
      </c>
      <c r="M653" s="20" t="n">
        <f aca="false">SUMIFS(Pedidos!$D$2:$D$7000,Pedidos!$B$2:$B$7000,A653,Pedidos!$C$2:$C$7000,"&gt;="&amp;(Parámetros!$B$4-365),Pedidos!$C$2:$C$7000,"&lt;"&amp;Parámetros!$B$4)</f>
        <v>182.82</v>
      </c>
      <c r="N653" s="7" t="str">
        <f aca="false">IF(H653=0,"Sin compras",IF(H653=1,"Una sola compra",IF(I653&gt;Parámetros!$B$5,"Perdido","Activo")))</f>
        <v>Activo</v>
      </c>
      <c r="O653" s="21" t="n">
        <f aca="false">IF(N653&lt;&gt;"Activo","",1/(1+EXP(-(Parámetros!$B$10+Parámetros!$B$11*I653+Parámetros!$B$12*J653))))</f>
        <v>0.376648071132142</v>
      </c>
      <c r="P653" s="7" t="str">
        <f aca="false">IF(O653="","",IF(O653&gt;=Parámetros!$B$7,"Alto",IF(O653&gt;=Parámetros!$B$8,"Medio","Bajo")))</f>
        <v>Bajo</v>
      </c>
      <c r="Q653" s="7" t="str">
        <f aca="false">IF(AND(N653="Activo",L653&lt;&gt;""),IF(L653&gt;Parámetros!$B$6,"Se está retrasando",""),"")</f>
        <v/>
      </c>
    </row>
    <row r="654" customFormat="false" ht="15" hidden="false" customHeight="false" outlineLevel="0" collapsed="false">
      <c r="A654" s="13" t="s">
        <v>577</v>
      </c>
      <c r="B654" s="13" t="s">
        <v>8995</v>
      </c>
      <c r="C654" s="13" t="s">
        <v>8990</v>
      </c>
      <c r="D654" s="13" t="s">
        <v>8994</v>
      </c>
      <c r="E654" s="13" t="s">
        <v>8988</v>
      </c>
      <c r="F654" s="16" t="n">
        <f aca="false">_xlfn.MINIFS(Pedidos!$C$2:$C$7000,Pedidos!$B$2:$B$7000,A654,Pedidos!$C$2:$C$7000,"&lt;"&amp;Parámetros!$B$4)</f>
        <v>45634</v>
      </c>
      <c r="G654" s="16" t="n">
        <f aca="false">_xlfn.MAXIFS(Pedidos!$C$2:$C$7000,Pedidos!$B$2:$B$7000,A654,Pedidos!$C$2:$C$7000,"&lt;"&amp;Parámetros!$B$4)</f>
        <v>45634</v>
      </c>
      <c r="H654" s="17" t="n">
        <f aca="false">COUNTIFS(Pedidos!$B$2:$B$7000,A654,Pedidos!$C$2:$C$7000,"&lt;"&amp;Parámetros!$B$4)</f>
        <v>1</v>
      </c>
      <c r="I654" s="7" t="n">
        <f aca="false">IF(H654=0,"",Parámetros!$B$4-G654)</f>
        <v>662</v>
      </c>
      <c r="J654" s="17" t="n">
        <f aca="false">COUNTIFS(Pedidos!$B$2:$B$7000,A654,Pedidos!$C$2:$C$7000,"&gt;="&amp;(Parámetros!$B$4-180),Pedidos!$C$2:$C$7000,"&lt;"&amp;Parámetros!$B$4)</f>
        <v>0</v>
      </c>
      <c r="K654" s="18" t="str">
        <f aca="false">IF(H654&lt;2,"",(G654-F654)/(H654-1))</f>
        <v/>
      </c>
      <c r="L654" s="19" t="str">
        <f aca="false">IF(OR(K654="",K654=0),"",I654/K654)</f>
        <v/>
      </c>
      <c r="M654" s="20" t="n">
        <f aca="false">SUMIFS(Pedidos!$D$2:$D$7000,Pedidos!$B$2:$B$7000,A654,Pedidos!$C$2:$C$7000,"&gt;="&amp;(Parámetros!$B$4-365),Pedidos!$C$2:$C$7000,"&lt;"&amp;Parámetros!$B$4)</f>
        <v>0</v>
      </c>
      <c r="N654" s="7" t="str">
        <f aca="false">IF(H654=0,"Sin compras",IF(H654=1,"Una sola compra",IF(I654&gt;Parámetros!$B$5,"Perdido","Activo")))</f>
        <v>Una sola compra</v>
      </c>
      <c r="O654" s="21" t="str">
        <f aca="false">IF(N654&lt;&gt;"Activo","",1/(1+EXP(-(Parámetros!$B$10+Parámetros!$B$11*I654+Parámetros!$B$12*J654))))</f>
        <v/>
      </c>
      <c r="P654" s="7" t="str">
        <f aca="false">IF(O654="","",IF(O654&gt;=Parámetros!$B$7,"Alto",IF(O654&gt;=Parámetros!$B$8,"Medio","Bajo")))</f>
        <v/>
      </c>
      <c r="Q654" s="7" t="str">
        <f aca="false">IF(AND(N654="Activo",L654&lt;&gt;""),IF(L654&gt;Parámetros!$B$6,"Se está retrasando",""),"")</f>
        <v/>
      </c>
    </row>
    <row r="655" customFormat="false" ht="15" hidden="false" customHeight="false" outlineLevel="0" collapsed="false">
      <c r="A655" s="13" t="s">
        <v>4017</v>
      </c>
      <c r="B655" s="13" t="s">
        <v>8981</v>
      </c>
      <c r="C655" s="13" t="s">
        <v>8993</v>
      </c>
      <c r="D655" s="13" t="s">
        <v>8994</v>
      </c>
      <c r="E655" s="13" t="s">
        <v>8988</v>
      </c>
      <c r="F655" s="16" t="n">
        <f aca="false">_xlfn.MINIFS(Pedidos!$C$2:$C$7000,Pedidos!$B$2:$B$7000,A655,Pedidos!$C$2:$C$7000,"&lt;"&amp;Parámetros!$B$4)</f>
        <v>45905</v>
      </c>
      <c r="G655" s="16" t="n">
        <f aca="false">_xlfn.MAXIFS(Pedidos!$C$2:$C$7000,Pedidos!$B$2:$B$7000,A655,Pedidos!$C$2:$C$7000,"&lt;"&amp;Parámetros!$B$4)</f>
        <v>45905</v>
      </c>
      <c r="H655" s="17" t="n">
        <f aca="false">COUNTIFS(Pedidos!$B$2:$B$7000,A655,Pedidos!$C$2:$C$7000,"&lt;"&amp;Parámetros!$B$4)</f>
        <v>1</v>
      </c>
      <c r="I655" s="7" t="n">
        <f aca="false">IF(H655=0,"",Parámetros!$B$4-G655)</f>
        <v>391</v>
      </c>
      <c r="J655" s="17" t="n">
        <f aca="false">COUNTIFS(Pedidos!$B$2:$B$7000,A655,Pedidos!$C$2:$C$7000,"&gt;="&amp;(Parámetros!$B$4-180),Pedidos!$C$2:$C$7000,"&lt;"&amp;Parámetros!$B$4)</f>
        <v>0</v>
      </c>
      <c r="K655" s="18" t="str">
        <f aca="false">IF(H655&lt;2,"",(G655-F655)/(H655-1))</f>
        <v/>
      </c>
      <c r="L655" s="19" t="str">
        <f aca="false">IF(OR(K655="",K655=0),"",I655/K655)</f>
        <v/>
      </c>
      <c r="M655" s="20" t="n">
        <f aca="false">SUMIFS(Pedidos!$D$2:$D$7000,Pedidos!$B$2:$B$7000,A655,Pedidos!$C$2:$C$7000,"&gt;="&amp;(Parámetros!$B$4-365),Pedidos!$C$2:$C$7000,"&lt;"&amp;Parámetros!$B$4)</f>
        <v>0</v>
      </c>
      <c r="N655" s="7" t="str">
        <f aca="false">IF(H655=0,"Sin compras",IF(H655=1,"Una sola compra",IF(I655&gt;Parámetros!$B$5,"Perdido","Activo")))</f>
        <v>Una sola compra</v>
      </c>
      <c r="O655" s="21" t="str">
        <f aca="false">IF(N655&lt;&gt;"Activo","",1/(1+EXP(-(Parámetros!$B$10+Parámetros!$B$11*I655+Parámetros!$B$12*J655))))</f>
        <v/>
      </c>
      <c r="P655" s="7" t="str">
        <f aca="false">IF(O655="","",IF(O655&gt;=Parámetros!$B$7,"Alto",IF(O655&gt;=Parámetros!$B$8,"Medio","Bajo")))</f>
        <v/>
      </c>
      <c r="Q655" s="7" t="str">
        <f aca="false">IF(AND(N655="Activo",L655&lt;&gt;""),IF(L655&gt;Parámetros!$B$6,"Se está retrasando",""),"")</f>
        <v/>
      </c>
    </row>
    <row r="656" customFormat="false" ht="15" hidden="false" customHeight="false" outlineLevel="0" collapsed="false">
      <c r="A656" s="13" t="s">
        <v>223</v>
      </c>
      <c r="B656" s="13" t="s">
        <v>8995</v>
      </c>
      <c r="C656" s="13" t="s">
        <v>8990</v>
      </c>
      <c r="D656" s="13" t="s">
        <v>8999</v>
      </c>
      <c r="E656" s="13" t="s">
        <v>8984</v>
      </c>
      <c r="F656" s="16" t="n">
        <f aca="false">_xlfn.MINIFS(Pedidos!$C$2:$C$7000,Pedidos!$B$2:$B$7000,A656,Pedidos!$C$2:$C$7000,"&lt;"&amp;Parámetros!$B$4)</f>
        <v>45590</v>
      </c>
      <c r="G656" s="16" t="n">
        <f aca="false">_xlfn.MAXIFS(Pedidos!$C$2:$C$7000,Pedidos!$B$2:$B$7000,A656,Pedidos!$C$2:$C$7000,"&lt;"&amp;Parámetros!$B$4)</f>
        <v>46274</v>
      </c>
      <c r="H656" s="17" t="n">
        <f aca="false">COUNTIFS(Pedidos!$B$2:$B$7000,A656,Pedidos!$C$2:$C$7000,"&lt;"&amp;Parámetros!$B$4)</f>
        <v>14</v>
      </c>
      <c r="I656" s="7" t="n">
        <f aca="false">IF(H656=0,"",Parámetros!$B$4-G656)</f>
        <v>22</v>
      </c>
      <c r="J656" s="17" t="n">
        <f aca="false">COUNTIFS(Pedidos!$B$2:$B$7000,A656,Pedidos!$C$2:$C$7000,"&gt;="&amp;(Parámetros!$B$4-180),Pedidos!$C$2:$C$7000,"&lt;"&amp;Parámetros!$B$4)</f>
        <v>3</v>
      </c>
      <c r="K656" s="18" t="n">
        <f aca="false">IF(H656&lt;2,"",(G656-F656)/(H656-1))</f>
        <v>52.6153846153846</v>
      </c>
      <c r="L656" s="19" t="n">
        <f aca="false">IF(OR(K656="",K656=0),"",I656/K656)</f>
        <v>0.41812865497076</v>
      </c>
      <c r="M656" s="20" t="n">
        <f aca="false">SUMIFS(Pedidos!$D$2:$D$7000,Pedidos!$B$2:$B$7000,A656,Pedidos!$C$2:$C$7000,"&gt;="&amp;(Parámetros!$B$4-365),Pedidos!$C$2:$C$7000,"&lt;"&amp;Parámetros!$B$4)</f>
        <v>233.11</v>
      </c>
      <c r="N656" s="7" t="str">
        <f aca="false">IF(H656=0,"Sin compras",IF(H656=1,"Una sola compra",IF(I656&gt;Parámetros!$B$5,"Perdido","Activo")))</f>
        <v>Activo</v>
      </c>
      <c r="O656" s="21" t="n">
        <f aca="false">IF(N656&lt;&gt;"Activo","",1/(1+EXP(-(Parámetros!$B$10+Parámetros!$B$11*I656+Parámetros!$B$12*J656))))</f>
        <v>0.157161688478843</v>
      </c>
      <c r="P656" s="7" t="str">
        <f aca="false">IF(O656="","",IF(O656&gt;=Parámetros!$B$7,"Alto",IF(O656&gt;=Parámetros!$B$8,"Medio","Bajo")))</f>
        <v>Bajo</v>
      </c>
      <c r="Q656" s="7" t="str">
        <f aca="false">IF(AND(N656="Activo",L656&lt;&gt;""),IF(L656&gt;Parámetros!$B$6,"Se está retrasando",""),"")</f>
        <v/>
      </c>
    </row>
    <row r="657" customFormat="false" ht="15" hidden="false" customHeight="false" outlineLevel="0" collapsed="false">
      <c r="A657" s="13" t="s">
        <v>883</v>
      </c>
      <c r="B657" s="13" t="s">
        <v>8989</v>
      </c>
      <c r="C657" s="13" t="s">
        <v>8990</v>
      </c>
      <c r="D657" s="13" t="s">
        <v>8994</v>
      </c>
      <c r="E657" s="13" t="s">
        <v>8988</v>
      </c>
      <c r="F657" s="16" t="n">
        <f aca="false">_xlfn.MINIFS(Pedidos!$C$2:$C$7000,Pedidos!$B$2:$B$7000,A657,Pedidos!$C$2:$C$7000,"&lt;"&amp;Parámetros!$B$4)</f>
        <v>45663</v>
      </c>
      <c r="G657" s="16" t="n">
        <f aca="false">_xlfn.MAXIFS(Pedidos!$C$2:$C$7000,Pedidos!$B$2:$B$7000,A657,Pedidos!$C$2:$C$7000,"&lt;"&amp;Parámetros!$B$4)</f>
        <v>45663</v>
      </c>
      <c r="H657" s="17" t="n">
        <f aca="false">COUNTIFS(Pedidos!$B$2:$B$7000,A657,Pedidos!$C$2:$C$7000,"&lt;"&amp;Parámetros!$B$4)</f>
        <v>1</v>
      </c>
      <c r="I657" s="7" t="n">
        <f aca="false">IF(H657=0,"",Parámetros!$B$4-G657)</f>
        <v>633</v>
      </c>
      <c r="J657" s="17" t="n">
        <f aca="false">COUNTIFS(Pedidos!$B$2:$B$7000,A657,Pedidos!$C$2:$C$7000,"&gt;="&amp;(Parámetros!$B$4-180),Pedidos!$C$2:$C$7000,"&lt;"&amp;Parámetros!$B$4)</f>
        <v>0</v>
      </c>
      <c r="K657" s="18" t="str">
        <f aca="false">IF(H657&lt;2,"",(G657-F657)/(H657-1))</f>
        <v/>
      </c>
      <c r="L657" s="19" t="str">
        <f aca="false">IF(OR(K657="",K657=0),"",I657/K657)</f>
        <v/>
      </c>
      <c r="M657" s="20" t="n">
        <f aca="false">SUMIFS(Pedidos!$D$2:$D$7000,Pedidos!$B$2:$B$7000,A657,Pedidos!$C$2:$C$7000,"&gt;="&amp;(Parámetros!$B$4-365),Pedidos!$C$2:$C$7000,"&lt;"&amp;Parámetros!$B$4)</f>
        <v>0</v>
      </c>
      <c r="N657" s="7" t="str">
        <f aca="false">IF(H657=0,"Sin compras",IF(H657=1,"Una sola compra",IF(I657&gt;Parámetros!$B$5,"Perdido","Activo")))</f>
        <v>Una sola compra</v>
      </c>
      <c r="O657" s="21" t="str">
        <f aca="false">IF(N657&lt;&gt;"Activo","",1/(1+EXP(-(Parámetros!$B$10+Parámetros!$B$11*I657+Parámetros!$B$12*J657))))</f>
        <v/>
      </c>
      <c r="P657" s="7" t="str">
        <f aca="false">IF(O657="","",IF(O657&gt;=Parámetros!$B$7,"Alto",IF(O657&gt;=Parámetros!$B$8,"Medio","Bajo")))</f>
        <v/>
      </c>
      <c r="Q657" s="7" t="str">
        <f aca="false">IF(AND(N657="Activo",L657&lt;&gt;""),IF(L657&gt;Parámetros!$B$6,"Se está retrasando",""),"")</f>
        <v/>
      </c>
    </row>
    <row r="658" customFormat="false" ht="15" hidden="false" customHeight="false" outlineLevel="0" collapsed="false">
      <c r="A658" s="13" t="s">
        <v>1798</v>
      </c>
      <c r="B658" s="13" t="s">
        <v>8995</v>
      </c>
      <c r="C658" s="13" t="s">
        <v>8982</v>
      </c>
      <c r="D658" s="13" t="s">
        <v>8997</v>
      </c>
      <c r="E658" s="13" t="s">
        <v>8988</v>
      </c>
      <c r="F658" s="16" t="n">
        <f aca="false">_xlfn.MINIFS(Pedidos!$C$2:$C$7000,Pedidos!$B$2:$B$7000,A658,Pedidos!$C$2:$C$7000,"&lt;"&amp;Parámetros!$B$4)</f>
        <v>45740</v>
      </c>
      <c r="G658" s="16" t="n">
        <f aca="false">_xlfn.MAXIFS(Pedidos!$C$2:$C$7000,Pedidos!$B$2:$B$7000,A658,Pedidos!$C$2:$C$7000,"&lt;"&amp;Parámetros!$B$4)</f>
        <v>45991</v>
      </c>
      <c r="H658" s="17" t="n">
        <f aca="false">COUNTIFS(Pedidos!$B$2:$B$7000,A658,Pedidos!$C$2:$C$7000,"&lt;"&amp;Parámetros!$B$4)</f>
        <v>5</v>
      </c>
      <c r="I658" s="7" t="n">
        <f aca="false">IF(H658=0,"",Parámetros!$B$4-G658)</f>
        <v>305</v>
      </c>
      <c r="J658" s="17" t="n">
        <f aca="false">COUNTIFS(Pedidos!$B$2:$B$7000,A658,Pedidos!$C$2:$C$7000,"&gt;="&amp;(Parámetros!$B$4-180),Pedidos!$C$2:$C$7000,"&lt;"&amp;Parámetros!$B$4)</f>
        <v>0</v>
      </c>
      <c r="K658" s="18" t="n">
        <f aca="false">IF(H658&lt;2,"",(G658-F658)/(H658-1))</f>
        <v>62.75</v>
      </c>
      <c r="L658" s="19" t="n">
        <f aca="false">IF(OR(K658="",K658=0),"",I658/K658)</f>
        <v>4.8605577689243</v>
      </c>
      <c r="M658" s="20" t="n">
        <f aca="false">SUMIFS(Pedidos!$D$2:$D$7000,Pedidos!$B$2:$B$7000,A658,Pedidos!$C$2:$C$7000,"&gt;="&amp;(Parámetros!$B$4-365),Pedidos!$C$2:$C$7000,"&lt;"&amp;Parámetros!$B$4)</f>
        <v>52.75</v>
      </c>
      <c r="N658" s="7" t="str">
        <f aca="false">IF(H658=0,"Sin compras",IF(H658=1,"Una sola compra",IF(I658&gt;Parámetros!$B$5,"Perdido","Activo")))</f>
        <v>Perdido</v>
      </c>
      <c r="O658" s="21" t="str">
        <f aca="false">IF(N658&lt;&gt;"Activo","",1/(1+EXP(-(Parámetros!$B$10+Parámetros!$B$11*I658+Parámetros!$B$12*J658))))</f>
        <v/>
      </c>
      <c r="P658" s="7" t="str">
        <f aca="false">IF(O658="","",IF(O658&gt;=Parámetros!$B$7,"Alto",IF(O658&gt;=Parámetros!$B$8,"Medio","Bajo")))</f>
        <v/>
      </c>
      <c r="Q658" s="7" t="str">
        <f aca="false">IF(AND(N658="Activo",L658&lt;&gt;""),IF(L658&gt;Parámetros!$B$6,"Se está retrasando",""),"")</f>
        <v/>
      </c>
    </row>
    <row r="659" customFormat="false" ht="15" hidden="false" customHeight="false" outlineLevel="0" collapsed="false">
      <c r="A659" s="13" t="s">
        <v>1992</v>
      </c>
      <c r="B659" s="13" t="s">
        <v>8981</v>
      </c>
      <c r="C659" s="13" t="s">
        <v>8982</v>
      </c>
      <c r="D659" s="13" t="s">
        <v>9006</v>
      </c>
      <c r="E659" s="13" t="s">
        <v>8984</v>
      </c>
      <c r="F659" s="16" t="n">
        <f aca="false">_xlfn.MINIFS(Pedidos!$C$2:$C$7000,Pedidos!$B$2:$B$7000,A659,Pedidos!$C$2:$C$7000,"&lt;"&amp;Parámetros!$B$4)</f>
        <v>45755</v>
      </c>
      <c r="G659" s="16" t="n">
        <f aca="false">_xlfn.MAXIFS(Pedidos!$C$2:$C$7000,Pedidos!$B$2:$B$7000,A659,Pedidos!$C$2:$C$7000,"&lt;"&amp;Parámetros!$B$4)</f>
        <v>45934</v>
      </c>
      <c r="H659" s="17" t="n">
        <f aca="false">COUNTIFS(Pedidos!$B$2:$B$7000,A659,Pedidos!$C$2:$C$7000,"&lt;"&amp;Parámetros!$B$4)</f>
        <v>5</v>
      </c>
      <c r="I659" s="7" t="n">
        <f aca="false">IF(H659=0,"",Parámetros!$B$4-G659)</f>
        <v>362</v>
      </c>
      <c r="J659" s="17" t="n">
        <f aca="false">COUNTIFS(Pedidos!$B$2:$B$7000,A659,Pedidos!$C$2:$C$7000,"&gt;="&amp;(Parámetros!$B$4-180),Pedidos!$C$2:$C$7000,"&lt;"&amp;Parámetros!$B$4)</f>
        <v>0</v>
      </c>
      <c r="K659" s="18" t="n">
        <f aca="false">IF(H659&lt;2,"",(G659-F659)/(H659-1))</f>
        <v>44.75</v>
      </c>
      <c r="L659" s="19" t="n">
        <f aca="false">IF(OR(K659="",K659=0),"",I659/K659)</f>
        <v>8.08938547486034</v>
      </c>
      <c r="M659" s="20" t="n">
        <f aca="false">SUMIFS(Pedidos!$D$2:$D$7000,Pedidos!$B$2:$B$7000,A659,Pedidos!$C$2:$C$7000,"&gt;="&amp;(Parámetros!$B$4-365),Pedidos!$C$2:$C$7000,"&lt;"&amp;Parámetros!$B$4)</f>
        <v>62.31</v>
      </c>
      <c r="N659" s="7" t="str">
        <f aca="false">IF(H659=0,"Sin compras",IF(H659=1,"Una sola compra",IF(I659&gt;Parámetros!$B$5,"Perdido","Activo")))</f>
        <v>Perdido</v>
      </c>
      <c r="O659" s="21" t="str">
        <f aca="false">IF(N659&lt;&gt;"Activo","",1/(1+EXP(-(Parámetros!$B$10+Parámetros!$B$11*I659+Parámetros!$B$12*J659))))</f>
        <v/>
      </c>
      <c r="P659" s="7" t="str">
        <f aca="false">IF(O659="","",IF(O659&gt;=Parámetros!$B$7,"Alto",IF(O659&gt;=Parámetros!$B$8,"Medio","Bajo")))</f>
        <v/>
      </c>
      <c r="Q659" s="7" t="str">
        <f aca="false">IF(AND(N659="Activo",L659&lt;&gt;""),IF(L659&gt;Parámetros!$B$6,"Se está retrasando",""),"")</f>
        <v/>
      </c>
    </row>
    <row r="660" customFormat="false" ht="15" hidden="false" customHeight="false" outlineLevel="0" collapsed="false">
      <c r="A660" s="13" t="s">
        <v>1699</v>
      </c>
      <c r="B660" s="13" t="s">
        <v>8995</v>
      </c>
      <c r="C660" s="13" t="s">
        <v>8982</v>
      </c>
      <c r="D660" s="13" t="s">
        <v>9009</v>
      </c>
      <c r="E660" s="13" t="s">
        <v>8988</v>
      </c>
      <c r="F660" s="16" t="n">
        <f aca="false">_xlfn.MINIFS(Pedidos!$C$2:$C$7000,Pedidos!$B$2:$B$7000,A660,Pedidos!$C$2:$C$7000,"&lt;"&amp;Parámetros!$B$4)</f>
        <v>45731</v>
      </c>
      <c r="G660" s="16" t="n">
        <f aca="false">_xlfn.MAXIFS(Pedidos!$C$2:$C$7000,Pedidos!$B$2:$B$7000,A660,Pedidos!$C$2:$C$7000,"&lt;"&amp;Parámetros!$B$4)</f>
        <v>45922</v>
      </c>
      <c r="H660" s="17" t="n">
        <f aca="false">COUNTIFS(Pedidos!$B$2:$B$7000,A660,Pedidos!$C$2:$C$7000,"&lt;"&amp;Parámetros!$B$4)</f>
        <v>8</v>
      </c>
      <c r="I660" s="7" t="n">
        <f aca="false">IF(H660=0,"",Parámetros!$B$4-G660)</f>
        <v>374</v>
      </c>
      <c r="J660" s="17" t="n">
        <f aca="false">COUNTIFS(Pedidos!$B$2:$B$7000,A660,Pedidos!$C$2:$C$7000,"&gt;="&amp;(Parámetros!$B$4-180),Pedidos!$C$2:$C$7000,"&lt;"&amp;Parámetros!$B$4)</f>
        <v>0</v>
      </c>
      <c r="K660" s="18" t="n">
        <f aca="false">IF(H660&lt;2,"",(G660-F660)/(H660-1))</f>
        <v>27.2857142857143</v>
      </c>
      <c r="L660" s="19" t="n">
        <f aca="false">IF(OR(K660="",K660=0),"",I660/K660)</f>
        <v>13.7068062827225</v>
      </c>
      <c r="M660" s="20" t="n">
        <f aca="false">SUMIFS(Pedidos!$D$2:$D$7000,Pedidos!$B$2:$B$7000,A660,Pedidos!$C$2:$C$7000,"&gt;="&amp;(Parámetros!$B$4-365),Pedidos!$C$2:$C$7000,"&lt;"&amp;Parámetros!$B$4)</f>
        <v>0</v>
      </c>
      <c r="N660" s="7" t="str">
        <f aca="false">IF(H660=0,"Sin compras",IF(H660=1,"Una sola compra",IF(I660&gt;Parámetros!$B$5,"Perdido","Activo")))</f>
        <v>Perdido</v>
      </c>
      <c r="O660" s="21" t="str">
        <f aca="false">IF(N660&lt;&gt;"Activo","",1/(1+EXP(-(Parámetros!$B$10+Parámetros!$B$11*I660+Parámetros!$B$12*J660))))</f>
        <v/>
      </c>
      <c r="P660" s="7" t="str">
        <f aca="false">IF(O660="","",IF(O660&gt;=Parámetros!$B$7,"Alto",IF(O660&gt;=Parámetros!$B$8,"Medio","Bajo")))</f>
        <v/>
      </c>
      <c r="Q660" s="7" t="str">
        <f aca="false">IF(AND(N660="Activo",L660&lt;&gt;""),IF(L660&gt;Parámetros!$B$6,"Se está retrasando",""),"")</f>
        <v/>
      </c>
    </row>
    <row r="661" customFormat="false" ht="15" hidden="false" customHeight="false" outlineLevel="0" collapsed="false">
      <c r="A661" s="13" t="s">
        <v>1895</v>
      </c>
      <c r="B661" s="13" t="s">
        <v>8981</v>
      </c>
      <c r="C661" s="13" t="s">
        <v>8993</v>
      </c>
      <c r="D661" s="13" t="s">
        <v>8997</v>
      </c>
      <c r="E661" s="13" t="s">
        <v>8988</v>
      </c>
      <c r="F661" s="16" t="n">
        <f aca="false">_xlfn.MINIFS(Pedidos!$C$2:$C$7000,Pedidos!$B$2:$B$7000,A661,Pedidos!$C$2:$C$7000,"&lt;"&amp;Parámetros!$B$4)</f>
        <v>45747</v>
      </c>
      <c r="G661" s="16" t="n">
        <f aca="false">_xlfn.MAXIFS(Pedidos!$C$2:$C$7000,Pedidos!$B$2:$B$7000,A661,Pedidos!$C$2:$C$7000,"&lt;"&amp;Parámetros!$B$4)</f>
        <v>45948</v>
      </c>
      <c r="H661" s="17" t="n">
        <f aca="false">COUNTIFS(Pedidos!$B$2:$B$7000,A661,Pedidos!$C$2:$C$7000,"&lt;"&amp;Parámetros!$B$4)</f>
        <v>4</v>
      </c>
      <c r="I661" s="7" t="n">
        <f aca="false">IF(H661=0,"",Parámetros!$B$4-G661)</f>
        <v>348</v>
      </c>
      <c r="J661" s="17" t="n">
        <f aca="false">COUNTIFS(Pedidos!$B$2:$B$7000,A661,Pedidos!$C$2:$C$7000,"&gt;="&amp;(Parámetros!$B$4-180),Pedidos!$C$2:$C$7000,"&lt;"&amp;Parámetros!$B$4)</f>
        <v>0</v>
      </c>
      <c r="K661" s="18" t="n">
        <f aca="false">IF(H661&lt;2,"",(G661-F661)/(H661-1))</f>
        <v>67</v>
      </c>
      <c r="L661" s="19" t="n">
        <f aca="false">IF(OR(K661="",K661=0),"",I661/K661)</f>
        <v>5.19402985074627</v>
      </c>
      <c r="M661" s="20" t="n">
        <f aca="false">SUMIFS(Pedidos!$D$2:$D$7000,Pedidos!$B$2:$B$7000,A661,Pedidos!$C$2:$C$7000,"&gt;="&amp;(Parámetros!$B$4-365),Pedidos!$C$2:$C$7000,"&lt;"&amp;Parámetros!$B$4)</f>
        <v>53.24</v>
      </c>
      <c r="N661" s="7" t="str">
        <f aca="false">IF(H661=0,"Sin compras",IF(H661=1,"Una sola compra",IF(I661&gt;Parámetros!$B$5,"Perdido","Activo")))</f>
        <v>Perdido</v>
      </c>
      <c r="O661" s="21" t="str">
        <f aca="false">IF(N661&lt;&gt;"Activo","",1/(1+EXP(-(Parámetros!$B$10+Parámetros!$B$11*I661+Parámetros!$B$12*J661))))</f>
        <v/>
      </c>
      <c r="P661" s="7" t="str">
        <f aca="false">IF(O661="","",IF(O661&gt;=Parámetros!$B$7,"Alto",IF(O661&gt;=Parámetros!$B$8,"Medio","Bajo")))</f>
        <v/>
      </c>
      <c r="Q661" s="7" t="str">
        <f aca="false">IF(AND(N661="Activo",L661&lt;&gt;""),IF(L661&gt;Parámetros!$B$6,"Se está retrasando",""),"")</f>
        <v/>
      </c>
    </row>
    <row r="662" customFormat="false" ht="15" hidden="false" customHeight="false" outlineLevel="0" collapsed="false">
      <c r="A662" s="13" t="s">
        <v>739</v>
      </c>
      <c r="B662" s="13" t="s">
        <v>9007</v>
      </c>
      <c r="C662" s="13" t="s">
        <v>8993</v>
      </c>
      <c r="D662" s="13" t="s">
        <v>8994</v>
      </c>
      <c r="E662" s="13" t="s">
        <v>8988</v>
      </c>
      <c r="F662" s="16" t="n">
        <f aca="false">_xlfn.MINIFS(Pedidos!$C$2:$C$7000,Pedidos!$B$2:$B$7000,A662,Pedidos!$C$2:$C$7000,"&lt;"&amp;Parámetros!$B$4)</f>
        <v>45649</v>
      </c>
      <c r="G662" s="16" t="n">
        <f aca="false">_xlfn.MAXIFS(Pedidos!$C$2:$C$7000,Pedidos!$B$2:$B$7000,A662,Pedidos!$C$2:$C$7000,"&lt;"&amp;Parámetros!$B$4)</f>
        <v>45649</v>
      </c>
      <c r="H662" s="17" t="n">
        <f aca="false">COUNTIFS(Pedidos!$B$2:$B$7000,A662,Pedidos!$C$2:$C$7000,"&lt;"&amp;Parámetros!$B$4)</f>
        <v>1</v>
      </c>
      <c r="I662" s="7" t="n">
        <f aca="false">IF(H662=0,"",Parámetros!$B$4-G662)</f>
        <v>647</v>
      </c>
      <c r="J662" s="17" t="n">
        <f aca="false">COUNTIFS(Pedidos!$B$2:$B$7000,A662,Pedidos!$C$2:$C$7000,"&gt;="&amp;(Parámetros!$B$4-180),Pedidos!$C$2:$C$7000,"&lt;"&amp;Parámetros!$B$4)</f>
        <v>0</v>
      </c>
      <c r="K662" s="18" t="str">
        <f aca="false">IF(H662&lt;2,"",(G662-F662)/(H662-1))</f>
        <v/>
      </c>
      <c r="L662" s="19" t="str">
        <f aca="false">IF(OR(K662="",K662=0),"",I662/K662)</f>
        <v/>
      </c>
      <c r="M662" s="20" t="n">
        <f aca="false">SUMIFS(Pedidos!$D$2:$D$7000,Pedidos!$B$2:$B$7000,A662,Pedidos!$C$2:$C$7000,"&gt;="&amp;(Parámetros!$B$4-365),Pedidos!$C$2:$C$7000,"&lt;"&amp;Parámetros!$B$4)</f>
        <v>0</v>
      </c>
      <c r="N662" s="7" t="str">
        <f aca="false">IF(H662=0,"Sin compras",IF(H662=1,"Una sola compra",IF(I662&gt;Parámetros!$B$5,"Perdido","Activo")))</f>
        <v>Una sola compra</v>
      </c>
      <c r="O662" s="21" t="str">
        <f aca="false">IF(N662&lt;&gt;"Activo","",1/(1+EXP(-(Parámetros!$B$10+Parámetros!$B$11*I662+Parámetros!$B$12*J662))))</f>
        <v/>
      </c>
      <c r="P662" s="7" t="str">
        <f aca="false">IF(O662="","",IF(O662&gt;=Parámetros!$B$7,"Alto",IF(O662&gt;=Parámetros!$B$8,"Medio","Bajo")))</f>
        <v/>
      </c>
      <c r="Q662" s="7" t="str">
        <f aca="false">IF(AND(N662="Activo",L662&lt;&gt;""),IF(L662&gt;Parámetros!$B$6,"Se está retrasando",""),"")</f>
        <v/>
      </c>
    </row>
    <row r="663" customFormat="false" ht="15" hidden="false" customHeight="false" outlineLevel="0" collapsed="false">
      <c r="A663" s="13" t="s">
        <v>8532</v>
      </c>
      <c r="B663" s="13" t="s">
        <v>8989</v>
      </c>
      <c r="C663" s="13" t="s">
        <v>8993</v>
      </c>
      <c r="D663" s="13" t="s">
        <v>9002</v>
      </c>
      <c r="E663" s="13" t="s">
        <v>8988</v>
      </c>
      <c r="F663" s="16" t="n">
        <f aca="false">_xlfn.MINIFS(Pedidos!$C$2:$C$7000,Pedidos!$B$2:$B$7000,A663,Pedidos!$C$2:$C$7000,"&lt;"&amp;Parámetros!$B$4)</f>
        <v>46260</v>
      </c>
      <c r="G663" s="16" t="n">
        <f aca="false">_xlfn.MAXIFS(Pedidos!$C$2:$C$7000,Pedidos!$B$2:$B$7000,A663,Pedidos!$C$2:$C$7000,"&lt;"&amp;Parámetros!$B$4)</f>
        <v>46260</v>
      </c>
      <c r="H663" s="17" t="n">
        <f aca="false">COUNTIFS(Pedidos!$B$2:$B$7000,A663,Pedidos!$C$2:$C$7000,"&lt;"&amp;Parámetros!$B$4)</f>
        <v>1</v>
      </c>
      <c r="I663" s="7" t="n">
        <f aca="false">IF(H663=0,"",Parámetros!$B$4-G663)</f>
        <v>36</v>
      </c>
      <c r="J663" s="17" t="n">
        <f aca="false">COUNTIFS(Pedidos!$B$2:$B$7000,A663,Pedidos!$C$2:$C$7000,"&gt;="&amp;(Parámetros!$B$4-180),Pedidos!$C$2:$C$7000,"&lt;"&amp;Parámetros!$B$4)</f>
        <v>1</v>
      </c>
      <c r="K663" s="18" t="str">
        <f aca="false">IF(H663&lt;2,"",(G663-F663)/(H663-1))</f>
        <v/>
      </c>
      <c r="L663" s="19" t="str">
        <f aca="false">IF(OR(K663="",K663=0),"",I663/K663)</f>
        <v/>
      </c>
      <c r="M663" s="20" t="n">
        <f aca="false">SUMIFS(Pedidos!$D$2:$D$7000,Pedidos!$B$2:$B$7000,A663,Pedidos!$C$2:$C$7000,"&gt;="&amp;(Parámetros!$B$4-365),Pedidos!$C$2:$C$7000,"&lt;"&amp;Parámetros!$B$4)</f>
        <v>24.49</v>
      </c>
      <c r="N663" s="7" t="str">
        <f aca="false">IF(H663=0,"Sin compras",IF(H663=1,"Una sola compra",IF(I663&gt;Parámetros!$B$5,"Perdido","Activo")))</f>
        <v>Una sola compra</v>
      </c>
      <c r="O663" s="21" t="str">
        <f aca="false">IF(N663&lt;&gt;"Activo","",1/(1+EXP(-(Parámetros!$B$10+Parámetros!$B$11*I663+Parámetros!$B$12*J663))))</f>
        <v/>
      </c>
      <c r="P663" s="7" t="str">
        <f aca="false">IF(O663="","",IF(O663&gt;=Parámetros!$B$7,"Alto",IF(O663&gt;=Parámetros!$B$8,"Medio","Bajo")))</f>
        <v/>
      </c>
      <c r="Q663" s="7" t="str">
        <f aca="false">IF(AND(N663="Activo",L663&lt;&gt;""),IF(L663&gt;Parámetros!$B$6,"Se está retrasando",""),"")</f>
        <v/>
      </c>
    </row>
    <row r="664" customFormat="false" ht="15" hidden="false" customHeight="false" outlineLevel="0" collapsed="false">
      <c r="A664" s="13" t="s">
        <v>1334</v>
      </c>
      <c r="B664" s="13" t="s">
        <v>8985</v>
      </c>
      <c r="C664" s="13" t="s">
        <v>8993</v>
      </c>
      <c r="D664" s="13" t="s">
        <v>8994</v>
      </c>
      <c r="E664" s="13" t="s">
        <v>8988</v>
      </c>
      <c r="F664" s="16" t="n">
        <f aca="false">_xlfn.MINIFS(Pedidos!$C$2:$C$7000,Pedidos!$B$2:$B$7000,A664,Pedidos!$C$2:$C$7000,"&lt;"&amp;Parámetros!$B$4)</f>
        <v>45704</v>
      </c>
      <c r="G664" s="16" t="n">
        <f aca="false">_xlfn.MAXIFS(Pedidos!$C$2:$C$7000,Pedidos!$B$2:$B$7000,A664,Pedidos!$C$2:$C$7000,"&lt;"&amp;Parámetros!$B$4)</f>
        <v>45704</v>
      </c>
      <c r="H664" s="17" t="n">
        <f aca="false">COUNTIFS(Pedidos!$B$2:$B$7000,A664,Pedidos!$C$2:$C$7000,"&lt;"&amp;Parámetros!$B$4)</f>
        <v>1</v>
      </c>
      <c r="I664" s="7" t="n">
        <f aca="false">IF(H664=0,"",Parámetros!$B$4-G664)</f>
        <v>592</v>
      </c>
      <c r="J664" s="17" t="n">
        <f aca="false">COUNTIFS(Pedidos!$B$2:$B$7000,A664,Pedidos!$C$2:$C$7000,"&gt;="&amp;(Parámetros!$B$4-180),Pedidos!$C$2:$C$7000,"&lt;"&amp;Parámetros!$B$4)</f>
        <v>0</v>
      </c>
      <c r="K664" s="18" t="str">
        <f aca="false">IF(H664&lt;2,"",(G664-F664)/(H664-1))</f>
        <v/>
      </c>
      <c r="L664" s="19" t="str">
        <f aca="false">IF(OR(K664="",K664=0),"",I664/K664)</f>
        <v/>
      </c>
      <c r="M664" s="20" t="n">
        <f aca="false">SUMIFS(Pedidos!$D$2:$D$7000,Pedidos!$B$2:$B$7000,A664,Pedidos!$C$2:$C$7000,"&gt;="&amp;(Parámetros!$B$4-365),Pedidos!$C$2:$C$7000,"&lt;"&amp;Parámetros!$B$4)</f>
        <v>0</v>
      </c>
      <c r="N664" s="7" t="str">
        <f aca="false">IF(H664=0,"Sin compras",IF(H664=1,"Una sola compra",IF(I664&gt;Parámetros!$B$5,"Perdido","Activo")))</f>
        <v>Una sola compra</v>
      </c>
      <c r="O664" s="21" t="str">
        <f aca="false">IF(N664&lt;&gt;"Activo","",1/(1+EXP(-(Parámetros!$B$10+Parámetros!$B$11*I664+Parámetros!$B$12*J664))))</f>
        <v/>
      </c>
      <c r="P664" s="7" t="str">
        <f aca="false">IF(O664="","",IF(O664&gt;=Parámetros!$B$7,"Alto",IF(O664&gt;=Parámetros!$B$8,"Medio","Bajo")))</f>
        <v/>
      </c>
      <c r="Q664" s="7" t="str">
        <f aca="false">IF(AND(N664="Activo",L664&lt;&gt;""),IF(L664&gt;Parámetros!$B$6,"Se está retrasando",""),"")</f>
        <v/>
      </c>
    </row>
    <row r="665" customFormat="false" ht="15" hidden="false" customHeight="false" outlineLevel="0" collapsed="false">
      <c r="A665" s="13" t="s">
        <v>3332</v>
      </c>
      <c r="B665" s="13" t="s">
        <v>8992</v>
      </c>
      <c r="C665" s="13" t="s">
        <v>8993</v>
      </c>
      <c r="D665" s="13" t="s">
        <v>8994</v>
      </c>
      <c r="E665" s="13" t="s">
        <v>8988</v>
      </c>
      <c r="F665" s="16" t="n">
        <f aca="false">_xlfn.MINIFS(Pedidos!$C$2:$C$7000,Pedidos!$B$2:$B$7000,A665,Pedidos!$C$2:$C$7000,"&lt;"&amp;Parámetros!$B$4)</f>
        <v>45856</v>
      </c>
      <c r="G665" s="16" t="n">
        <f aca="false">_xlfn.MAXIFS(Pedidos!$C$2:$C$7000,Pedidos!$B$2:$B$7000,A665,Pedidos!$C$2:$C$7000,"&lt;"&amp;Parámetros!$B$4)</f>
        <v>45856</v>
      </c>
      <c r="H665" s="17" t="n">
        <f aca="false">COUNTIFS(Pedidos!$B$2:$B$7000,A665,Pedidos!$C$2:$C$7000,"&lt;"&amp;Parámetros!$B$4)</f>
        <v>1</v>
      </c>
      <c r="I665" s="7" t="n">
        <f aca="false">IF(H665=0,"",Parámetros!$B$4-G665)</f>
        <v>440</v>
      </c>
      <c r="J665" s="17" t="n">
        <f aca="false">COUNTIFS(Pedidos!$B$2:$B$7000,A665,Pedidos!$C$2:$C$7000,"&gt;="&amp;(Parámetros!$B$4-180),Pedidos!$C$2:$C$7000,"&lt;"&amp;Parámetros!$B$4)</f>
        <v>0</v>
      </c>
      <c r="K665" s="18" t="str">
        <f aca="false">IF(H665&lt;2,"",(G665-F665)/(H665-1))</f>
        <v/>
      </c>
      <c r="L665" s="19" t="str">
        <f aca="false">IF(OR(K665="",K665=0),"",I665/K665)</f>
        <v/>
      </c>
      <c r="M665" s="20" t="n">
        <f aca="false">SUMIFS(Pedidos!$D$2:$D$7000,Pedidos!$B$2:$B$7000,A665,Pedidos!$C$2:$C$7000,"&gt;="&amp;(Parámetros!$B$4-365),Pedidos!$C$2:$C$7000,"&lt;"&amp;Parámetros!$B$4)</f>
        <v>0</v>
      </c>
      <c r="N665" s="7" t="str">
        <f aca="false">IF(H665=0,"Sin compras",IF(H665=1,"Una sola compra",IF(I665&gt;Parámetros!$B$5,"Perdido","Activo")))</f>
        <v>Una sola compra</v>
      </c>
      <c r="O665" s="21" t="str">
        <f aca="false">IF(N665&lt;&gt;"Activo","",1/(1+EXP(-(Parámetros!$B$10+Parámetros!$B$11*I665+Parámetros!$B$12*J665))))</f>
        <v/>
      </c>
      <c r="P665" s="7" t="str">
        <f aca="false">IF(O665="","",IF(O665&gt;=Parámetros!$B$7,"Alto",IF(O665&gt;=Parámetros!$B$8,"Medio","Bajo")))</f>
        <v/>
      </c>
      <c r="Q665" s="7" t="str">
        <f aca="false">IF(AND(N665="Activo",L665&lt;&gt;""),IF(L665&gt;Parámetros!$B$6,"Se está retrasando",""),"")</f>
        <v/>
      </c>
    </row>
    <row r="666" customFormat="false" ht="15" hidden="false" customHeight="false" outlineLevel="0" collapsed="false">
      <c r="A666" s="13" t="s">
        <v>682</v>
      </c>
      <c r="B666" s="13" t="s">
        <v>8996</v>
      </c>
      <c r="C666" s="13" t="s">
        <v>8990</v>
      </c>
      <c r="D666" s="13" t="s">
        <v>8999</v>
      </c>
      <c r="E666" s="13" t="s">
        <v>8988</v>
      </c>
      <c r="F666" s="16" t="n">
        <f aca="false">_xlfn.MINIFS(Pedidos!$C$2:$C$7000,Pedidos!$B$2:$B$7000,A666,Pedidos!$C$2:$C$7000,"&lt;"&amp;Parámetros!$B$4)</f>
        <v>45644</v>
      </c>
      <c r="G666" s="16" t="n">
        <f aca="false">_xlfn.MAXIFS(Pedidos!$C$2:$C$7000,Pedidos!$B$2:$B$7000,A666,Pedidos!$C$2:$C$7000,"&lt;"&amp;Parámetros!$B$4)</f>
        <v>46290</v>
      </c>
      <c r="H666" s="17" t="n">
        <f aca="false">COUNTIFS(Pedidos!$B$2:$B$7000,A666,Pedidos!$C$2:$C$7000,"&lt;"&amp;Parámetros!$B$4)</f>
        <v>21</v>
      </c>
      <c r="I666" s="7" t="n">
        <f aca="false">IF(H666=0,"",Parámetros!$B$4-G666)</f>
        <v>6</v>
      </c>
      <c r="J666" s="17" t="n">
        <f aca="false">COUNTIFS(Pedidos!$B$2:$B$7000,A666,Pedidos!$C$2:$C$7000,"&gt;="&amp;(Parámetros!$B$4-180),Pedidos!$C$2:$C$7000,"&lt;"&amp;Parámetros!$B$4)</f>
        <v>7</v>
      </c>
      <c r="K666" s="18" t="n">
        <f aca="false">IF(H666&lt;2,"",(G666-F666)/(H666-1))</f>
        <v>32.3</v>
      </c>
      <c r="L666" s="19" t="n">
        <f aca="false">IF(OR(K666="",K666=0),"",I666/K666)</f>
        <v>0.185758513931889</v>
      </c>
      <c r="M666" s="20" t="n">
        <f aca="false">SUMIFS(Pedidos!$D$2:$D$7000,Pedidos!$B$2:$B$7000,A666,Pedidos!$C$2:$C$7000,"&gt;="&amp;(Parámetros!$B$4-365),Pedidos!$C$2:$C$7000,"&lt;"&amp;Parámetros!$B$4)</f>
        <v>427.16</v>
      </c>
      <c r="N666" s="7" t="str">
        <f aca="false">IF(H666=0,"Sin compras",IF(H666=1,"Una sola compra",IF(I666&gt;Parámetros!$B$5,"Perdido","Activo")))</f>
        <v>Activo</v>
      </c>
      <c r="O666" s="21" t="n">
        <f aca="false">IF(N666&lt;&gt;"Activo","",1/(1+EXP(-(Parámetros!$B$10+Parámetros!$B$11*I666+Parámetros!$B$12*J666))))</f>
        <v>0.00407703460074737</v>
      </c>
      <c r="P666" s="7" t="str">
        <f aca="false">IF(O666="","",IF(O666&gt;=Parámetros!$B$7,"Alto",IF(O666&gt;=Parámetros!$B$8,"Medio","Bajo")))</f>
        <v>Bajo</v>
      </c>
      <c r="Q666" s="7" t="str">
        <f aca="false">IF(AND(N666="Activo",L666&lt;&gt;""),IF(L666&gt;Parámetros!$B$6,"Se está retrasando",""),"")</f>
        <v/>
      </c>
    </row>
    <row r="667" customFormat="false" ht="15" hidden="false" customHeight="false" outlineLevel="0" collapsed="false">
      <c r="A667" s="13" t="s">
        <v>5776</v>
      </c>
      <c r="B667" s="13" t="s">
        <v>8992</v>
      </c>
      <c r="C667" s="13" t="s">
        <v>8993</v>
      </c>
      <c r="D667" s="13" t="s">
        <v>8983</v>
      </c>
      <c r="E667" s="13" t="s">
        <v>8984</v>
      </c>
      <c r="F667" s="16" t="n">
        <f aca="false">_xlfn.MINIFS(Pedidos!$C$2:$C$7000,Pedidos!$B$2:$B$7000,A667,Pedidos!$C$2:$C$7000,"&lt;"&amp;Parámetros!$B$4)</f>
        <v>46038</v>
      </c>
      <c r="G667" s="16" t="n">
        <f aca="false">_xlfn.MAXIFS(Pedidos!$C$2:$C$7000,Pedidos!$B$2:$B$7000,A667,Pedidos!$C$2:$C$7000,"&lt;"&amp;Parámetros!$B$4)</f>
        <v>46038</v>
      </c>
      <c r="H667" s="17" t="n">
        <f aca="false">COUNTIFS(Pedidos!$B$2:$B$7000,A667,Pedidos!$C$2:$C$7000,"&lt;"&amp;Parámetros!$B$4)</f>
        <v>1</v>
      </c>
      <c r="I667" s="7" t="n">
        <f aca="false">IF(H667=0,"",Parámetros!$B$4-G667)</f>
        <v>258</v>
      </c>
      <c r="J667" s="17" t="n">
        <f aca="false">COUNTIFS(Pedidos!$B$2:$B$7000,A667,Pedidos!$C$2:$C$7000,"&gt;="&amp;(Parámetros!$B$4-180),Pedidos!$C$2:$C$7000,"&lt;"&amp;Parámetros!$B$4)</f>
        <v>0</v>
      </c>
      <c r="K667" s="18" t="str">
        <f aca="false">IF(H667&lt;2,"",(G667-F667)/(H667-1))</f>
        <v/>
      </c>
      <c r="L667" s="19" t="str">
        <f aca="false">IF(OR(K667="",K667=0),"",I667/K667)</f>
        <v/>
      </c>
      <c r="M667" s="20" t="n">
        <f aca="false">SUMIFS(Pedidos!$D$2:$D$7000,Pedidos!$B$2:$B$7000,A667,Pedidos!$C$2:$C$7000,"&gt;="&amp;(Parámetros!$B$4-365),Pedidos!$C$2:$C$7000,"&lt;"&amp;Parámetros!$B$4)</f>
        <v>31.88</v>
      </c>
      <c r="N667" s="7" t="str">
        <f aca="false">IF(H667=0,"Sin compras",IF(H667=1,"Una sola compra",IF(I667&gt;Parámetros!$B$5,"Perdido","Activo")))</f>
        <v>Una sola compra</v>
      </c>
      <c r="O667" s="21" t="str">
        <f aca="false">IF(N667&lt;&gt;"Activo","",1/(1+EXP(-(Parámetros!$B$10+Parámetros!$B$11*I667+Parámetros!$B$12*J667))))</f>
        <v/>
      </c>
      <c r="P667" s="7" t="str">
        <f aca="false">IF(O667="","",IF(O667&gt;=Parámetros!$B$7,"Alto",IF(O667&gt;=Parámetros!$B$8,"Medio","Bajo")))</f>
        <v/>
      </c>
      <c r="Q667" s="7" t="str">
        <f aca="false">IF(AND(N667="Activo",L667&lt;&gt;""),IF(L667&gt;Parámetros!$B$6,"Se está retrasando",""),"")</f>
        <v/>
      </c>
    </row>
    <row r="668" customFormat="false" ht="15" hidden="false" customHeight="false" outlineLevel="0" collapsed="false">
      <c r="A668" s="13" t="s">
        <v>5538</v>
      </c>
      <c r="B668" s="13" t="s">
        <v>8985</v>
      </c>
      <c r="C668" s="13" t="s">
        <v>8990</v>
      </c>
      <c r="D668" s="13" t="s">
        <v>8983</v>
      </c>
      <c r="E668" s="13" t="s">
        <v>8988</v>
      </c>
      <c r="F668" s="16" t="n">
        <f aca="false">_xlfn.MINIFS(Pedidos!$C$2:$C$7000,Pedidos!$B$2:$B$7000,A668,Pedidos!$C$2:$C$7000,"&lt;"&amp;Parámetros!$B$4)</f>
        <v>46021</v>
      </c>
      <c r="G668" s="16" t="n">
        <f aca="false">_xlfn.MAXIFS(Pedidos!$C$2:$C$7000,Pedidos!$B$2:$B$7000,A668,Pedidos!$C$2:$C$7000,"&lt;"&amp;Parámetros!$B$4)</f>
        <v>46021</v>
      </c>
      <c r="H668" s="17" t="n">
        <f aca="false">COUNTIFS(Pedidos!$B$2:$B$7000,A668,Pedidos!$C$2:$C$7000,"&lt;"&amp;Parámetros!$B$4)</f>
        <v>1</v>
      </c>
      <c r="I668" s="7" t="n">
        <f aca="false">IF(H668=0,"",Parámetros!$B$4-G668)</f>
        <v>275</v>
      </c>
      <c r="J668" s="17" t="n">
        <f aca="false">COUNTIFS(Pedidos!$B$2:$B$7000,A668,Pedidos!$C$2:$C$7000,"&gt;="&amp;(Parámetros!$B$4-180),Pedidos!$C$2:$C$7000,"&lt;"&amp;Parámetros!$B$4)</f>
        <v>0</v>
      </c>
      <c r="K668" s="18" t="str">
        <f aca="false">IF(H668&lt;2,"",(G668-F668)/(H668-1))</f>
        <v/>
      </c>
      <c r="L668" s="19" t="str">
        <f aca="false">IF(OR(K668="",K668=0),"",I668/K668)</f>
        <v/>
      </c>
      <c r="M668" s="20" t="n">
        <f aca="false">SUMIFS(Pedidos!$D$2:$D$7000,Pedidos!$B$2:$B$7000,A668,Pedidos!$C$2:$C$7000,"&gt;="&amp;(Parámetros!$B$4-365),Pedidos!$C$2:$C$7000,"&lt;"&amp;Parámetros!$B$4)</f>
        <v>44.81</v>
      </c>
      <c r="N668" s="7" t="str">
        <f aca="false">IF(H668=0,"Sin compras",IF(H668=1,"Una sola compra",IF(I668&gt;Parámetros!$B$5,"Perdido","Activo")))</f>
        <v>Una sola compra</v>
      </c>
      <c r="O668" s="21" t="str">
        <f aca="false">IF(N668&lt;&gt;"Activo","",1/(1+EXP(-(Parámetros!$B$10+Parámetros!$B$11*I668+Parámetros!$B$12*J668))))</f>
        <v/>
      </c>
      <c r="P668" s="7" t="str">
        <f aca="false">IF(O668="","",IF(O668&gt;=Parámetros!$B$7,"Alto",IF(O668&gt;=Parámetros!$B$8,"Medio","Bajo")))</f>
        <v/>
      </c>
      <c r="Q668" s="7" t="str">
        <f aca="false">IF(AND(N668="Activo",L668&lt;&gt;""),IF(L668&gt;Parámetros!$B$6,"Se está retrasando",""),"")</f>
        <v/>
      </c>
    </row>
    <row r="669" customFormat="false" ht="15" hidden="false" customHeight="false" outlineLevel="0" collapsed="false">
      <c r="A669" s="13" t="s">
        <v>2850</v>
      </c>
      <c r="B669" s="13" t="s">
        <v>8981</v>
      </c>
      <c r="C669" s="13" t="s">
        <v>8986</v>
      </c>
      <c r="D669" s="13" t="s">
        <v>8999</v>
      </c>
      <c r="E669" s="13" t="s">
        <v>8988</v>
      </c>
      <c r="F669" s="16" t="n">
        <f aca="false">_xlfn.MINIFS(Pedidos!$C$2:$C$7000,Pedidos!$B$2:$B$7000,A669,Pedidos!$C$2:$C$7000,"&lt;"&amp;Parámetros!$B$4)</f>
        <v>45820</v>
      </c>
      <c r="G669" s="16" t="n">
        <f aca="false">_xlfn.MAXIFS(Pedidos!$C$2:$C$7000,Pedidos!$B$2:$B$7000,A669,Pedidos!$C$2:$C$7000,"&lt;"&amp;Parámetros!$B$4)</f>
        <v>46274</v>
      </c>
      <c r="H669" s="17" t="n">
        <f aca="false">COUNTIFS(Pedidos!$B$2:$B$7000,A669,Pedidos!$C$2:$C$7000,"&lt;"&amp;Parámetros!$B$4)</f>
        <v>9</v>
      </c>
      <c r="I669" s="7" t="n">
        <f aca="false">IF(H669=0,"",Parámetros!$B$4-G669)</f>
        <v>22</v>
      </c>
      <c r="J669" s="17" t="n">
        <f aca="false">COUNTIFS(Pedidos!$B$2:$B$7000,A669,Pedidos!$C$2:$C$7000,"&gt;="&amp;(Parámetros!$B$4-180),Pedidos!$C$2:$C$7000,"&lt;"&amp;Parámetros!$B$4)</f>
        <v>4</v>
      </c>
      <c r="K669" s="18" t="n">
        <f aca="false">IF(H669&lt;2,"",(G669-F669)/(H669-1))</f>
        <v>56.75</v>
      </c>
      <c r="L669" s="19" t="n">
        <f aca="false">IF(OR(K669="",K669=0),"",I669/K669)</f>
        <v>0.387665198237886</v>
      </c>
      <c r="M669" s="20" t="n">
        <f aca="false">SUMIFS(Pedidos!$D$2:$D$7000,Pedidos!$B$2:$B$7000,A669,Pedidos!$C$2:$C$7000,"&gt;="&amp;(Parámetros!$B$4-365),Pedidos!$C$2:$C$7000,"&lt;"&amp;Parámetros!$B$4)</f>
        <v>234.22</v>
      </c>
      <c r="N669" s="7" t="str">
        <f aca="false">IF(H669=0,"Sin compras",IF(H669=1,"Una sola compra",IF(I669&gt;Parámetros!$B$5,"Perdido","Activo")))</f>
        <v>Activo</v>
      </c>
      <c r="O669" s="21" t="n">
        <f aca="false">IF(N669&lt;&gt;"Activo","",1/(1+EXP(-(Parámetros!$B$10+Parámetros!$B$11*I669+Parámetros!$B$12*J669))))</f>
        <v>0.0713456650957024</v>
      </c>
      <c r="P669" s="7" t="str">
        <f aca="false">IF(O669="","",IF(O669&gt;=Parámetros!$B$7,"Alto",IF(O669&gt;=Parámetros!$B$8,"Medio","Bajo")))</f>
        <v>Bajo</v>
      </c>
      <c r="Q669" s="7" t="str">
        <f aca="false">IF(AND(N669="Activo",L669&lt;&gt;""),IF(L669&gt;Parámetros!$B$6,"Se está retrasando",""),"")</f>
        <v/>
      </c>
    </row>
    <row r="670" customFormat="false" ht="15" hidden="false" customHeight="false" outlineLevel="0" collapsed="false">
      <c r="A670" s="13" t="s">
        <v>1193</v>
      </c>
      <c r="B670" s="13" t="s">
        <v>8989</v>
      </c>
      <c r="C670" s="13" t="s">
        <v>8982</v>
      </c>
      <c r="D670" s="13" t="s">
        <v>9009</v>
      </c>
      <c r="E670" s="13" t="s">
        <v>8988</v>
      </c>
      <c r="F670" s="16" t="n">
        <f aca="false">_xlfn.MINIFS(Pedidos!$C$2:$C$7000,Pedidos!$B$2:$B$7000,A670,Pedidos!$C$2:$C$7000,"&lt;"&amp;Parámetros!$B$4)</f>
        <v>45692</v>
      </c>
      <c r="G670" s="16" t="n">
        <f aca="false">_xlfn.MAXIFS(Pedidos!$C$2:$C$7000,Pedidos!$B$2:$B$7000,A670,Pedidos!$C$2:$C$7000,"&lt;"&amp;Parámetros!$B$4)</f>
        <v>45899</v>
      </c>
      <c r="H670" s="17" t="n">
        <f aca="false">COUNTIFS(Pedidos!$B$2:$B$7000,A670,Pedidos!$C$2:$C$7000,"&lt;"&amp;Parámetros!$B$4)</f>
        <v>7</v>
      </c>
      <c r="I670" s="7" t="n">
        <f aca="false">IF(H670=0,"",Parámetros!$B$4-G670)</f>
        <v>397</v>
      </c>
      <c r="J670" s="17" t="n">
        <f aca="false">COUNTIFS(Pedidos!$B$2:$B$7000,A670,Pedidos!$C$2:$C$7000,"&gt;="&amp;(Parámetros!$B$4-180),Pedidos!$C$2:$C$7000,"&lt;"&amp;Parámetros!$B$4)</f>
        <v>0</v>
      </c>
      <c r="K670" s="18" t="n">
        <f aca="false">IF(H670&lt;2,"",(G670-F670)/(H670-1))</f>
        <v>34.5</v>
      </c>
      <c r="L670" s="19" t="n">
        <f aca="false">IF(OR(K670="",K670=0),"",I670/K670)</f>
        <v>11.5072463768116</v>
      </c>
      <c r="M670" s="20" t="n">
        <f aca="false">SUMIFS(Pedidos!$D$2:$D$7000,Pedidos!$B$2:$B$7000,A670,Pedidos!$C$2:$C$7000,"&gt;="&amp;(Parámetros!$B$4-365),Pedidos!$C$2:$C$7000,"&lt;"&amp;Parámetros!$B$4)</f>
        <v>0</v>
      </c>
      <c r="N670" s="7" t="str">
        <f aca="false">IF(H670=0,"Sin compras",IF(H670=1,"Una sola compra",IF(I670&gt;Parámetros!$B$5,"Perdido","Activo")))</f>
        <v>Perdido</v>
      </c>
      <c r="O670" s="21" t="str">
        <f aca="false">IF(N670&lt;&gt;"Activo","",1/(1+EXP(-(Parámetros!$B$10+Parámetros!$B$11*I670+Parámetros!$B$12*J670))))</f>
        <v/>
      </c>
      <c r="P670" s="7" t="str">
        <f aca="false">IF(O670="","",IF(O670&gt;=Parámetros!$B$7,"Alto",IF(O670&gt;=Parámetros!$B$8,"Medio","Bajo")))</f>
        <v/>
      </c>
      <c r="Q670" s="7" t="str">
        <f aca="false">IF(AND(N670="Activo",L670&lt;&gt;""),IF(L670&gt;Parámetros!$B$6,"Se está retrasando",""),"")</f>
        <v/>
      </c>
    </row>
    <row r="671" customFormat="false" ht="15" hidden="false" customHeight="false" outlineLevel="0" collapsed="false">
      <c r="A671" s="13" t="s">
        <v>2234</v>
      </c>
      <c r="B671" s="13" t="s">
        <v>8995</v>
      </c>
      <c r="C671" s="13" t="s">
        <v>8982</v>
      </c>
      <c r="D671" s="13" t="s">
        <v>8994</v>
      </c>
      <c r="E671" s="13" t="s">
        <v>8984</v>
      </c>
      <c r="F671" s="16" t="n">
        <f aca="false">_xlfn.MINIFS(Pedidos!$C$2:$C$7000,Pedidos!$B$2:$B$7000,A671,Pedidos!$C$2:$C$7000,"&lt;"&amp;Parámetros!$B$4)</f>
        <v>45773</v>
      </c>
      <c r="G671" s="16" t="n">
        <f aca="false">_xlfn.MAXIFS(Pedidos!$C$2:$C$7000,Pedidos!$B$2:$B$7000,A671,Pedidos!$C$2:$C$7000,"&lt;"&amp;Parámetros!$B$4)</f>
        <v>45773</v>
      </c>
      <c r="H671" s="17" t="n">
        <f aca="false">COUNTIFS(Pedidos!$B$2:$B$7000,A671,Pedidos!$C$2:$C$7000,"&lt;"&amp;Parámetros!$B$4)</f>
        <v>1</v>
      </c>
      <c r="I671" s="7" t="n">
        <f aca="false">IF(H671=0,"",Parámetros!$B$4-G671)</f>
        <v>523</v>
      </c>
      <c r="J671" s="17" t="n">
        <f aca="false">COUNTIFS(Pedidos!$B$2:$B$7000,A671,Pedidos!$C$2:$C$7000,"&gt;="&amp;(Parámetros!$B$4-180),Pedidos!$C$2:$C$7000,"&lt;"&amp;Parámetros!$B$4)</f>
        <v>0</v>
      </c>
      <c r="K671" s="18" t="str">
        <f aca="false">IF(H671&lt;2,"",(G671-F671)/(H671-1))</f>
        <v/>
      </c>
      <c r="L671" s="19" t="str">
        <f aca="false">IF(OR(K671="",K671=0),"",I671/K671)</f>
        <v/>
      </c>
      <c r="M671" s="20" t="n">
        <f aca="false">SUMIFS(Pedidos!$D$2:$D$7000,Pedidos!$B$2:$B$7000,A671,Pedidos!$C$2:$C$7000,"&gt;="&amp;(Parámetros!$B$4-365),Pedidos!$C$2:$C$7000,"&lt;"&amp;Parámetros!$B$4)</f>
        <v>0</v>
      </c>
      <c r="N671" s="7" t="str">
        <f aca="false">IF(H671=0,"Sin compras",IF(H671=1,"Una sola compra",IF(I671&gt;Parámetros!$B$5,"Perdido","Activo")))</f>
        <v>Una sola compra</v>
      </c>
      <c r="O671" s="21" t="str">
        <f aca="false">IF(N671&lt;&gt;"Activo","",1/(1+EXP(-(Parámetros!$B$10+Parámetros!$B$11*I671+Parámetros!$B$12*J671))))</f>
        <v/>
      </c>
      <c r="P671" s="7" t="str">
        <f aca="false">IF(O671="","",IF(O671&gt;=Parámetros!$B$7,"Alto",IF(O671&gt;=Parámetros!$B$8,"Medio","Bajo")))</f>
        <v/>
      </c>
      <c r="Q671" s="7" t="str">
        <f aca="false">IF(AND(N671="Activo",L671&lt;&gt;""),IF(L671&gt;Parámetros!$B$6,"Se está retrasando",""),"")</f>
        <v/>
      </c>
    </row>
    <row r="672" customFormat="false" ht="15" hidden="false" customHeight="false" outlineLevel="0" collapsed="false">
      <c r="A672" s="13" t="s">
        <v>2657</v>
      </c>
      <c r="B672" s="13" t="s">
        <v>8995</v>
      </c>
      <c r="C672" s="13" t="s">
        <v>8990</v>
      </c>
      <c r="D672" s="13" t="s">
        <v>8997</v>
      </c>
      <c r="E672" s="13" t="s">
        <v>8988</v>
      </c>
      <c r="F672" s="16" t="n">
        <f aca="false">_xlfn.MINIFS(Pedidos!$C$2:$C$7000,Pedidos!$B$2:$B$7000,A672,Pedidos!$C$2:$C$7000,"&lt;"&amp;Parámetros!$B$4)</f>
        <v>45806</v>
      </c>
      <c r="G672" s="16" t="n">
        <f aca="false">_xlfn.MAXIFS(Pedidos!$C$2:$C$7000,Pedidos!$B$2:$B$7000,A672,Pedidos!$C$2:$C$7000,"&lt;"&amp;Parámetros!$B$4)</f>
        <v>46141</v>
      </c>
      <c r="H672" s="17" t="n">
        <f aca="false">COUNTIFS(Pedidos!$B$2:$B$7000,A672,Pedidos!$C$2:$C$7000,"&lt;"&amp;Parámetros!$B$4)</f>
        <v>10</v>
      </c>
      <c r="I672" s="7" t="n">
        <f aca="false">IF(H672=0,"",Parámetros!$B$4-G672)</f>
        <v>155</v>
      </c>
      <c r="J672" s="17" t="n">
        <f aca="false">COUNTIFS(Pedidos!$B$2:$B$7000,A672,Pedidos!$C$2:$C$7000,"&gt;="&amp;(Parámetros!$B$4-180),Pedidos!$C$2:$C$7000,"&lt;"&amp;Parámetros!$B$4)</f>
        <v>1</v>
      </c>
      <c r="K672" s="18" t="n">
        <f aca="false">IF(H672&lt;2,"",(G672-F672)/(H672-1))</f>
        <v>37.2222222222222</v>
      </c>
      <c r="L672" s="19" t="n">
        <f aca="false">IF(OR(K672="",K672=0),"",I672/K672)</f>
        <v>4.16417910447761</v>
      </c>
      <c r="M672" s="20" t="n">
        <f aca="false">SUMIFS(Pedidos!$D$2:$D$7000,Pedidos!$B$2:$B$7000,A672,Pedidos!$C$2:$C$7000,"&gt;="&amp;(Parámetros!$B$4-365),Pedidos!$C$2:$C$7000,"&lt;"&amp;Parámetros!$B$4)</f>
        <v>286.04</v>
      </c>
      <c r="N672" s="7" t="str">
        <f aca="false">IF(H672=0,"Sin compras",IF(H672=1,"Una sola compra",IF(I672&gt;Parámetros!$B$5,"Perdido","Activo")))</f>
        <v>Activo</v>
      </c>
      <c r="O672" s="21" t="n">
        <f aca="false">IF(N672&lt;&gt;"Activo","",1/(1+EXP(-(Parámetros!$B$10+Parámetros!$B$11*I672+Parámetros!$B$12*J672))))</f>
        <v>0.913322918399817</v>
      </c>
      <c r="P672" s="7" t="str">
        <f aca="false">IF(O672="","",IF(O672&gt;=Parámetros!$B$7,"Alto",IF(O672&gt;=Parámetros!$B$8,"Medio","Bajo")))</f>
        <v>Alto</v>
      </c>
      <c r="Q672" s="7" t="str">
        <f aca="false">IF(AND(N672="Activo",L672&lt;&gt;""),IF(L672&gt;Parámetros!$B$6,"Se está retrasando",""),"")</f>
        <v>Se está retrasando</v>
      </c>
    </row>
    <row r="673" customFormat="false" ht="15" hidden="false" customHeight="false" outlineLevel="0" collapsed="false">
      <c r="A673" s="13" t="s">
        <v>4207</v>
      </c>
      <c r="B673" s="13" t="s">
        <v>9011</v>
      </c>
      <c r="C673" s="13" t="s">
        <v>8993</v>
      </c>
      <c r="D673" s="13" t="s">
        <v>8997</v>
      </c>
      <c r="E673" s="13" t="s">
        <v>8988</v>
      </c>
      <c r="F673" s="16" t="n">
        <f aca="false">_xlfn.MINIFS(Pedidos!$C$2:$C$7000,Pedidos!$B$2:$B$7000,A673,Pedidos!$C$2:$C$7000,"&lt;"&amp;Parámetros!$B$4)</f>
        <v>45920</v>
      </c>
      <c r="G673" s="16" t="n">
        <f aca="false">_xlfn.MAXIFS(Pedidos!$C$2:$C$7000,Pedidos!$B$2:$B$7000,A673,Pedidos!$C$2:$C$7000,"&lt;"&amp;Parámetros!$B$4)</f>
        <v>46076</v>
      </c>
      <c r="H673" s="17" t="n">
        <f aca="false">COUNTIFS(Pedidos!$B$2:$B$7000,A673,Pedidos!$C$2:$C$7000,"&lt;"&amp;Parámetros!$B$4)</f>
        <v>4</v>
      </c>
      <c r="I673" s="7" t="n">
        <f aca="false">IF(H673=0,"",Parámetros!$B$4-G673)</f>
        <v>220</v>
      </c>
      <c r="J673" s="17" t="n">
        <f aca="false">COUNTIFS(Pedidos!$B$2:$B$7000,A673,Pedidos!$C$2:$C$7000,"&gt;="&amp;(Parámetros!$B$4-180),Pedidos!$C$2:$C$7000,"&lt;"&amp;Parámetros!$B$4)</f>
        <v>0</v>
      </c>
      <c r="K673" s="18" t="n">
        <f aca="false">IF(H673&lt;2,"",(G673-F673)/(H673-1))</f>
        <v>52</v>
      </c>
      <c r="L673" s="19" t="n">
        <f aca="false">IF(OR(K673="",K673=0),"",I673/K673)</f>
        <v>4.23076923076923</v>
      </c>
      <c r="M673" s="20" t="n">
        <f aca="false">SUMIFS(Pedidos!$D$2:$D$7000,Pedidos!$B$2:$B$7000,A673,Pedidos!$C$2:$C$7000,"&gt;="&amp;(Parámetros!$B$4-365),Pedidos!$C$2:$C$7000,"&lt;"&amp;Parámetros!$B$4)</f>
        <v>109.93</v>
      </c>
      <c r="N673" s="7" t="str">
        <f aca="false">IF(H673=0,"Sin compras",IF(H673=1,"Una sola compra",IF(I673&gt;Parámetros!$B$5,"Perdido","Activo")))</f>
        <v>Perdido</v>
      </c>
      <c r="O673" s="21" t="str">
        <f aca="false">IF(N673&lt;&gt;"Activo","",1/(1+EXP(-(Parámetros!$B$10+Parámetros!$B$11*I673+Parámetros!$B$12*J673))))</f>
        <v/>
      </c>
      <c r="P673" s="7" t="str">
        <f aca="false">IF(O673="","",IF(O673&gt;=Parámetros!$B$7,"Alto",IF(O673&gt;=Parámetros!$B$8,"Medio","Bajo")))</f>
        <v/>
      </c>
      <c r="Q673" s="7" t="str">
        <f aca="false">IF(AND(N673="Activo",L673&lt;&gt;""),IF(L673&gt;Parámetros!$B$6,"Se está retrasando",""),"")</f>
        <v/>
      </c>
    </row>
    <row r="674" customFormat="false" ht="15" hidden="false" customHeight="false" outlineLevel="0" collapsed="false">
      <c r="A674" s="13" t="s">
        <v>2675</v>
      </c>
      <c r="B674" s="13" t="s">
        <v>8995</v>
      </c>
      <c r="C674" s="13" t="s">
        <v>8993</v>
      </c>
      <c r="D674" s="13" t="s">
        <v>8983</v>
      </c>
      <c r="E674" s="13" t="s">
        <v>8988</v>
      </c>
      <c r="F674" s="16" t="n">
        <f aca="false">_xlfn.MINIFS(Pedidos!$C$2:$C$7000,Pedidos!$B$2:$B$7000,A674,Pedidos!$C$2:$C$7000,"&lt;"&amp;Parámetros!$B$4)</f>
        <v>45807</v>
      </c>
      <c r="G674" s="16" t="n">
        <f aca="false">_xlfn.MAXIFS(Pedidos!$C$2:$C$7000,Pedidos!$B$2:$B$7000,A674,Pedidos!$C$2:$C$7000,"&lt;"&amp;Parámetros!$B$4)</f>
        <v>45997</v>
      </c>
      <c r="H674" s="17" t="n">
        <f aca="false">COUNTIFS(Pedidos!$B$2:$B$7000,A674,Pedidos!$C$2:$C$7000,"&lt;"&amp;Parámetros!$B$4)</f>
        <v>2</v>
      </c>
      <c r="I674" s="7" t="n">
        <f aca="false">IF(H674=0,"",Parámetros!$B$4-G674)</f>
        <v>299</v>
      </c>
      <c r="J674" s="17" t="n">
        <f aca="false">COUNTIFS(Pedidos!$B$2:$B$7000,A674,Pedidos!$C$2:$C$7000,"&gt;="&amp;(Parámetros!$B$4-180),Pedidos!$C$2:$C$7000,"&lt;"&amp;Parámetros!$B$4)</f>
        <v>0</v>
      </c>
      <c r="K674" s="18" t="n">
        <f aca="false">IF(H674&lt;2,"",(G674-F674)/(H674-1))</f>
        <v>190</v>
      </c>
      <c r="L674" s="19" t="n">
        <f aca="false">IF(OR(K674="",K674=0),"",I674/K674)</f>
        <v>1.57368421052632</v>
      </c>
      <c r="M674" s="20" t="n">
        <f aca="false">SUMIFS(Pedidos!$D$2:$D$7000,Pedidos!$B$2:$B$7000,A674,Pedidos!$C$2:$C$7000,"&gt;="&amp;(Parámetros!$B$4-365),Pedidos!$C$2:$C$7000,"&lt;"&amp;Parámetros!$B$4)</f>
        <v>42.74</v>
      </c>
      <c r="N674" s="7" t="str">
        <f aca="false">IF(H674=0,"Sin compras",IF(H674=1,"Una sola compra",IF(I674&gt;Parámetros!$B$5,"Perdido","Activo")))</f>
        <v>Perdido</v>
      </c>
      <c r="O674" s="21" t="str">
        <f aca="false">IF(N674&lt;&gt;"Activo","",1/(1+EXP(-(Parámetros!$B$10+Parámetros!$B$11*I674+Parámetros!$B$12*J674))))</f>
        <v/>
      </c>
      <c r="P674" s="7" t="str">
        <f aca="false">IF(O674="","",IF(O674&gt;=Parámetros!$B$7,"Alto",IF(O674&gt;=Parámetros!$B$8,"Medio","Bajo")))</f>
        <v/>
      </c>
      <c r="Q674" s="7" t="str">
        <f aca="false">IF(AND(N674="Activo",L674&lt;&gt;""),IF(L674&gt;Parámetros!$B$6,"Se está retrasando",""),"")</f>
        <v/>
      </c>
    </row>
    <row r="675" customFormat="false" ht="15" hidden="false" customHeight="false" outlineLevel="0" collapsed="false">
      <c r="A675" s="13" t="s">
        <v>5175</v>
      </c>
      <c r="B675" s="13" t="s">
        <v>8989</v>
      </c>
      <c r="C675" s="13" t="s">
        <v>8986</v>
      </c>
      <c r="D675" s="13" t="s">
        <v>8987</v>
      </c>
      <c r="E675" s="13" t="s">
        <v>8988</v>
      </c>
      <c r="F675" s="16" t="n">
        <f aca="false">_xlfn.MINIFS(Pedidos!$C$2:$C$7000,Pedidos!$B$2:$B$7000,A675,Pedidos!$C$2:$C$7000,"&lt;"&amp;Parámetros!$B$4)</f>
        <v>45992</v>
      </c>
      <c r="G675" s="16" t="n">
        <f aca="false">_xlfn.MAXIFS(Pedidos!$C$2:$C$7000,Pedidos!$B$2:$B$7000,A675,Pedidos!$C$2:$C$7000,"&lt;"&amp;Parámetros!$B$4)</f>
        <v>46273</v>
      </c>
      <c r="H675" s="17" t="n">
        <f aca="false">COUNTIFS(Pedidos!$B$2:$B$7000,A675,Pedidos!$C$2:$C$7000,"&lt;"&amp;Parámetros!$B$4)</f>
        <v>3</v>
      </c>
      <c r="I675" s="7" t="n">
        <f aca="false">IF(H675=0,"",Parámetros!$B$4-G675)</f>
        <v>23</v>
      </c>
      <c r="J675" s="17" t="n">
        <f aca="false">COUNTIFS(Pedidos!$B$2:$B$7000,A675,Pedidos!$C$2:$C$7000,"&gt;="&amp;(Parámetros!$B$4-180),Pedidos!$C$2:$C$7000,"&lt;"&amp;Parámetros!$B$4)</f>
        <v>2</v>
      </c>
      <c r="K675" s="18" t="n">
        <f aca="false">IF(H675&lt;2,"",(G675-F675)/(H675-1))</f>
        <v>140.5</v>
      </c>
      <c r="L675" s="19" t="n">
        <f aca="false">IF(OR(K675="",K675=0),"",I675/K675)</f>
        <v>0.163701067615658</v>
      </c>
      <c r="M675" s="20" t="n">
        <f aca="false">SUMIFS(Pedidos!$D$2:$D$7000,Pedidos!$B$2:$B$7000,A675,Pedidos!$C$2:$C$7000,"&gt;="&amp;(Parámetros!$B$4-365),Pedidos!$C$2:$C$7000,"&lt;"&amp;Parámetros!$B$4)</f>
        <v>91.96</v>
      </c>
      <c r="N675" s="7" t="str">
        <f aca="false">IF(H675=0,"Sin compras",IF(H675=1,"Una sola compra",IF(I675&gt;Parámetros!$B$5,"Perdido","Activo")))</f>
        <v>Activo</v>
      </c>
      <c r="O675" s="21" t="n">
        <f aca="false">IF(N675&lt;&gt;"Activo","",1/(1+EXP(-(Parámetros!$B$10+Parámetros!$B$11*I675+Parámetros!$B$12*J675))))</f>
        <v>0.31522578736328</v>
      </c>
      <c r="P675" s="7" t="str">
        <f aca="false">IF(O675="","",IF(O675&gt;=Parámetros!$B$7,"Alto",IF(O675&gt;=Parámetros!$B$8,"Medio","Bajo")))</f>
        <v>Bajo</v>
      </c>
      <c r="Q675" s="7" t="str">
        <f aca="false">IF(AND(N675="Activo",L675&lt;&gt;""),IF(L675&gt;Parámetros!$B$6,"Se está retrasando",""),"")</f>
        <v/>
      </c>
    </row>
    <row r="676" customFormat="false" ht="15" hidden="false" customHeight="false" outlineLevel="0" collapsed="false">
      <c r="A676" s="13" t="s">
        <v>3045</v>
      </c>
      <c r="B676" s="13" t="s">
        <v>9007</v>
      </c>
      <c r="C676" s="13" t="s">
        <v>8982</v>
      </c>
      <c r="D676" s="13" t="s">
        <v>8994</v>
      </c>
      <c r="E676" s="13" t="s">
        <v>8988</v>
      </c>
      <c r="F676" s="16" t="n">
        <f aca="false">_xlfn.MINIFS(Pedidos!$C$2:$C$7000,Pedidos!$B$2:$B$7000,A676,Pedidos!$C$2:$C$7000,"&lt;"&amp;Parámetros!$B$4)</f>
        <v>45834</v>
      </c>
      <c r="G676" s="16" t="n">
        <f aca="false">_xlfn.MAXIFS(Pedidos!$C$2:$C$7000,Pedidos!$B$2:$B$7000,A676,Pedidos!$C$2:$C$7000,"&lt;"&amp;Parámetros!$B$4)</f>
        <v>45834</v>
      </c>
      <c r="H676" s="17" t="n">
        <f aca="false">COUNTIFS(Pedidos!$B$2:$B$7000,A676,Pedidos!$C$2:$C$7000,"&lt;"&amp;Parámetros!$B$4)</f>
        <v>1</v>
      </c>
      <c r="I676" s="7" t="n">
        <f aca="false">IF(H676=0,"",Parámetros!$B$4-G676)</f>
        <v>462</v>
      </c>
      <c r="J676" s="17" t="n">
        <f aca="false">COUNTIFS(Pedidos!$B$2:$B$7000,A676,Pedidos!$C$2:$C$7000,"&gt;="&amp;(Parámetros!$B$4-180),Pedidos!$C$2:$C$7000,"&lt;"&amp;Parámetros!$B$4)</f>
        <v>0</v>
      </c>
      <c r="K676" s="18" t="str">
        <f aca="false">IF(H676&lt;2,"",(G676-F676)/(H676-1))</f>
        <v/>
      </c>
      <c r="L676" s="19" t="str">
        <f aca="false">IF(OR(K676="",K676=0),"",I676/K676)</f>
        <v/>
      </c>
      <c r="M676" s="20" t="n">
        <f aca="false">SUMIFS(Pedidos!$D$2:$D$7000,Pedidos!$B$2:$B$7000,A676,Pedidos!$C$2:$C$7000,"&gt;="&amp;(Parámetros!$B$4-365),Pedidos!$C$2:$C$7000,"&lt;"&amp;Parámetros!$B$4)</f>
        <v>0</v>
      </c>
      <c r="N676" s="7" t="str">
        <f aca="false">IF(H676=0,"Sin compras",IF(H676=1,"Una sola compra",IF(I676&gt;Parámetros!$B$5,"Perdido","Activo")))</f>
        <v>Una sola compra</v>
      </c>
      <c r="O676" s="21" t="str">
        <f aca="false">IF(N676&lt;&gt;"Activo","",1/(1+EXP(-(Parámetros!$B$10+Parámetros!$B$11*I676+Parámetros!$B$12*J676))))</f>
        <v/>
      </c>
      <c r="P676" s="7" t="str">
        <f aca="false">IF(O676="","",IF(O676&gt;=Parámetros!$B$7,"Alto",IF(O676&gt;=Parámetros!$B$8,"Medio","Bajo")))</f>
        <v/>
      </c>
      <c r="Q676" s="7" t="str">
        <f aca="false">IF(AND(N676="Activo",L676&lt;&gt;""),IF(L676&gt;Parámetros!$B$6,"Se está retrasando",""),"")</f>
        <v/>
      </c>
    </row>
    <row r="677" customFormat="false" ht="15" hidden="false" customHeight="false" outlineLevel="0" collapsed="false">
      <c r="A677" s="13" t="s">
        <v>394</v>
      </c>
      <c r="B677" s="13" t="s">
        <v>8981</v>
      </c>
      <c r="C677" s="13" t="s">
        <v>8990</v>
      </c>
      <c r="D677" s="13" t="s">
        <v>8994</v>
      </c>
      <c r="E677" s="13" t="s">
        <v>8984</v>
      </c>
      <c r="F677" s="16" t="n">
        <f aca="false">_xlfn.MINIFS(Pedidos!$C$2:$C$7000,Pedidos!$B$2:$B$7000,A677,Pedidos!$C$2:$C$7000,"&lt;"&amp;Parámetros!$B$4)</f>
        <v>45612</v>
      </c>
      <c r="G677" s="16" t="n">
        <f aca="false">_xlfn.MAXIFS(Pedidos!$C$2:$C$7000,Pedidos!$B$2:$B$7000,A677,Pedidos!$C$2:$C$7000,"&lt;"&amp;Parámetros!$B$4)</f>
        <v>45612</v>
      </c>
      <c r="H677" s="17" t="n">
        <f aca="false">COUNTIFS(Pedidos!$B$2:$B$7000,A677,Pedidos!$C$2:$C$7000,"&lt;"&amp;Parámetros!$B$4)</f>
        <v>1</v>
      </c>
      <c r="I677" s="7" t="n">
        <f aca="false">IF(H677=0,"",Parámetros!$B$4-G677)</f>
        <v>684</v>
      </c>
      <c r="J677" s="17" t="n">
        <f aca="false">COUNTIFS(Pedidos!$B$2:$B$7000,A677,Pedidos!$C$2:$C$7000,"&gt;="&amp;(Parámetros!$B$4-180),Pedidos!$C$2:$C$7000,"&lt;"&amp;Parámetros!$B$4)</f>
        <v>0</v>
      </c>
      <c r="K677" s="18" t="str">
        <f aca="false">IF(H677&lt;2,"",(G677-F677)/(H677-1))</f>
        <v/>
      </c>
      <c r="L677" s="19" t="str">
        <f aca="false">IF(OR(K677="",K677=0),"",I677/K677)</f>
        <v/>
      </c>
      <c r="M677" s="20" t="n">
        <f aca="false">SUMIFS(Pedidos!$D$2:$D$7000,Pedidos!$B$2:$B$7000,A677,Pedidos!$C$2:$C$7000,"&gt;="&amp;(Parámetros!$B$4-365),Pedidos!$C$2:$C$7000,"&lt;"&amp;Parámetros!$B$4)</f>
        <v>0</v>
      </c>
      <c r="N677" s="7" t="str">
        <f aca="false">IF(H677=0,"Sin compras",IF(H677=1,"Una sola compra",IF(I677&gt;Parámetros!$B$5,"Perdido","Activo")))</f>
        <v>Una sola compra</v>
      </c>
      <c r="O677" s="21" t="str">
        <f aca="false">IF(N677&lt;&gt;"Activo","",1/(1+EXP(-(Parámetros!$B$10+Parámetros!$B$11*I677+Parámetros!$B$12*J677))))</f>
        <v/>
      </c>
      <c r="P677" s="7" t="str">
        <f aca="false">IF(O677="","",IF(O677&gt;=Parámetros!$B$7,"Alto",IF(O677&gt;=Parámetros!$B$8,"Medio","Bajo")))</f>
        <v/>
      </c>
      <c r="Q677" s="7" t="str">
        <f aca="false">IF(AND(N677="Activo",L677&lt;&gt;""),IF(L677&gt;Parámetros!$B$6,"Se está retrasando",""),"")</f>
        <v/>
      </c>
    </row>
    <row r="678" customFormat="false" ht="15" hidden="false" customHeight="false" outlineLevel="0" collapsed="false">
      <c r="A678" s="13" t="s">
        <v>6095</v>
      </c>
      <c r="B678" s="13" t="s">
        <v>8981</v>
      </c>
      <c r="C678" s="13" t="s">
        <v>8993</v>
      </c>
      <c r="D678" s="13" t="s">
        <v>8983</v>
      </c>
      <c r="E678" s="13" t="s">
        <v>8988</v>
      </c>
      <c r="F678" s="16" t="n">
        <f aca="false">_xlfn.MINIFS(Pedidos!$C$2:$C$7000,Pedidos!$B$2:$B$7000,A678,Pedidos!$C$2:$C$7000,"&lt;"&amp;Parámetros!$B$4)</f>
        <v>46063</v>
      </c>
      <c r="G678" s="16" t="n">
        <f aca="false">_xlfn.MAXIFS(Pedidos!$C$2:$C$7000,Pedidos!$B$2:$B$7000,A678,Pedidos!$C$2:$C$7000,"&lt;"&amp;Parámetros!$B$4)</f>
        <v>46063</v>
      </c>
      <c r="H678" s="17" t="n">
        <f aca="false">COUNTIFS(Pedidos!$B$2:$B$7000,A678,Pedidos!$C$2:$C$7000,"&lt;"&amp;Parámetros!$B$4)</f>
        <v>1</v>
      </c>
      <c r="I678" s="7" t="n">
        <f aca="false">IF(H678=0,"",Parámetros!$B$4-G678)</f>
        <v>233</v>
      </c>
      <c r="J678" s="17" t="n">
        <f aca="false">COUNTIFS(Pedidos!$B$2:$B$7000,A678,Pedidos!$C$2:$C$7000,"&gt;="&amp;(Parámetros!$B$4-180),Pedidos!$C$2:$C$7000,"&lt;"&amp;Parámetros!$B$4)</f>
        <v>0</v>
      </c>
      <c r="K678" s="18" t="str">
        <f aca="false">IF(H678&lt;2,"",(G678-F678)/(H678-1))</f>
        <v/>
      </c>
      <c r="L678" s="19" t="str">
        <f aca="false">IF(OR(K678="",K678=0),"",I678/K678)</f>
        <v/>
      </c>
      <c r="M678" s="20" t="n">
        <f aca="false">SUMIFS(Pedidos!$D$2:$D$7000,Pedidos!$B$2:$B$7000,A678,Pedidos!$C$2:$C$7000,"&gt;="&amp;(Parámetros!$B$4-365),Pedidos!$C$2:$C$7000,"&lt;"&amp;Parámetros!$B$4)</f>
        <v>22.96</v>
      </c>
      <c r="N678" s="7" t="str">
        <f aca="false">IF(H678=0,"Sin compras",IF(H678=1,"Una sola compra",IF(I678&gt;Parámetros!$B$5,"Perdido","Activo")))</f>
        <v>Una sola compra</v>
      </c>
      <c r="O678" s="21" t="str">
        <f aca="false">IF(N678&lt;&gt;"Activo","",1/(1+EXP(-(Parámetros!$B$10+Parámetros!$B$11*I678+Parámetros!$B$12*J678))))</f>
        <v/>
      </c>
      <c r="P678" s="7" t="str">
        <f aca="false">IF(O678="","",IF(O678&gt;=Parámetros!$B$7,"Alto",IF(O678&gt;=Parámetros!$B$8,"Medio","Bajo")))</f>
        <v/>
      </c>
      <c r="Q678" s="7" t="str">
        <f aca="false">IF(AND(N678="Activo",L678&lt;&gt;""),IF(L678&gt;Parámetros!$B$6,"Se está retrasando",""),"")</f>
        <v/>
      </c>
    </row>
    <row r="679" customFormat="false" ht="15" hidden="false" customHeight="false" outlineLevel="0" collapsed="false">
      <c r="A679" s="13" t="s">
        <v>2659</v>
      </c>
      <c r="B679" s="13" t="s">
        <v>8995</v>
      </c>
      <c r="C679" s="13" t="s">
        <v>8982</v>
      </c>
      <c r="D679" s="13" t="s">
        <v>8994</v>
      </c>
      <c r="E679" s="13" t="s">
        <v>8988</v>
      </c>
      <c r="F679" s="16" t="n">
        <f aca="false">_xlfn.MINIFS(Pedidos!$C$2:$C$7000,Pedidos!$B$2:$B$7000,A679,Pedidos!$C$2:$C$7000,"&lt;"&amp;Parámetros!$B$4)</f>
        <v>45806</v>
      </c>
      <c r="G679" s="16" t="n">
        <f aca="false">_xlfn.MAXIFS(Pedidos!$C$2:$C$7000,Pedidos!$B$2:$B$7000,A679,Pedidos!$C$2:$C$7000,"&lt;"&amp;Parámetros!$B$4)</f>
        <v>45806</v>
      </c>
      <c r="H679" s="17" t="n">
        <f aca="false">COUNTIFS(Pedidos!$B$2:$B$7000,A679,Pedidos!$C$2:$C$7000,"&lt;"&amp;Parámetros!$B$4)</f>
        <v>1</v>
      </c>
      <c r="I679" s="7" t="n">
        <f aca="false">IF(H679=0,"",Parámetros!$B$4-G679)</f>
        <v>490</v>
      </c>
      <c r="J679" s="17" t="n">
        <f aca="false">COUNTIFS(Pedidos!$B$2:$B$7000,A679,Pedidos!$C$2:$C$7000,"&gt;="&amp;(Parámetros!$B$4-180),Pedidos!$C$2:$C$7000,"&lt;"&amp;Parámetros!$B$4)</f>
        <v>0</v>
      </c>
      <c r="K679" s="18" t="str">
        <f aca="false">IF(H679&lt;2,"",(G679-F679)/(H679-1))</f>
        <v/>
      </c>
      <c r="L679" s="19" t="str">
        <f aca="false">IF(OR(K679="",K679=0),"",I679/K679)</f>
        <v/>
      </c>
      <c r="M679" s="20" t="n">
        <f aca="false">SUMIFS(Pedidos!$D$2:$D$7000,Pedidos!$B$2:$B$7000,A679,Pedidos!$C$2:$C$7000,"&gt;="&amp;(Parámetros!$B$4-365),Pedidos!$C$2:$C$7000,"&lt;"&amp;Parámetros!$B$4)</f>
        <v>0</v>
      </c>
      <c r="N679" s="7" t="str">
        <f aca="false">IF(H679=0,"Sin compras",IF(H679=1,"Una sola compra",IF(I679&gt;Parámetros!$B$5,"Perdido","Activo")))</f>
        <v>Una sola compra</v>
      </c>
      <c r="O679" s="21" t="str">
        <f aca="false">IF(N679&lt;&gt;"Activo","",1/(1+EXP(-(Parámetros!$B$10+Parámetros!$B$11*I679+Parámetros!$B$12*J679))))</f>
        <v/>
      </c>
      <c r="P679" s="7" t="str">
        <f aca="false">IF(O679="","",IF(O679&gt;=Parámetros!$B$7,"Alto",IF(O679&gt;=Parámetros!$B$8,"Medio","Bajo")))</f>
        <v/>
      </c>
      <c r="Q679" s="7" t="str">
        <f aca="false">IF(AND(N679="Activo",L679&lt;&gt;""),IF(L679&gt;Parámetros!$B$6,"Se está retrasando",""),"")</f>
        <v/>
      </c>
    </row>
    <row r="680" customFormat="false" ht="15" hidden="false" customHeight="false" outlineLevel="0" collapsed="false">
      <c r="A680" s="13" t="s">
        <v>8844</v>
      </c>
      <c r="B680" s="13" t="s">
        <v>9007</v>
      </c>
      <c r="C680" s="13" t="s">
        <v>8990</v>
      </c>
      <c r="D680" s="13" t="s">
        <v>9002</v>
      </c>
      <c r="E680" s="13" t="s">
        <v>8988</v>
      </c>
      <c r="F680" s="16" t="n">
        <f aca="false">_xlfn.MINIFS(Pedidos!$C$2:$C$7000,Pedidos!$B$2:$B$7000,A680,Pedidos!$C$2:$C$7000,"&lt;"&amp;Parámetros!$B$4)</f>
        <v>46286</v>
      </c>
      <c r="G680" s="16" t="n">
        <f aca="false">_xlfn.MAXIFS(Pedidos!$C$2:$C$7000,Pedidos!$B$2:$B$7000,A680,Pedidos!$C$2:$C$7000,"&lt;"&amp;Parámetros!$B$4)</f>
        <v>46286</v>
      </c>
      <c r="H680" s="17" t="n">
        <f aca="false">COUNTIFS(Pedidos!$B$2:$B$7000,A680,Pedidos!$C$2:$C$7000,"&lt;"&amp;Parámetros!$B$4)</f>
        <v>1</v>
      </c>
      <c r="I680" s="7" t="n">
        <f aca="false">IF(H680=0,"",Parámetros!$B$4-G680)</f>
        <v>10</v>
      </c>
      <c r="J680" s="17" t="n">
        <f aca="false">COUNTIFS(Pedidos!$B$2:$B$7000,A680,Pedidos!$C$2:$C$7000,"&gt;="&amp;(Parámetros!$B$4-180),Pedidos!$C$2:$C$7000,"&lt;"&amp;Parámetros!$B$4)</f>
        <v>1</v>
      </c>
      <c r="K680" s="18" t="str">
        <f aca="false">IF(H680&lt;2,"",(G680-F680)/(H680-1))</f>
        <v/>
      </c>
      <c r="L680" s="19" t="str">
        <f aca="false">IF(OR(K680="",K680=0),"",I680/K680)</f>
        <v/>
      </c>
      <c r="M680" s="20" t="n">
        <f aca="false">SUMIFS(Pedidos!$D$2:$D$7000,Pedidos!$B$2:$B$7000,A680,Pedidos!$C$2:$C$7000,"&gt;="&amp;(Parámetros!$B$4-365),Pedidos!$C$2:$C$7000,"&lt;"&amp;Parámetros!$B$4)</f>
        <v>36.61</v>
      </c>
      <c r="N680" s="7" t="str">
        <f aca="false">IF(H680=0,"Sin compras",IF(H680=1,"Una sola compra",IF(I680&gt;Parámetros!$B$5,"Perdido","Activo")))</f>
        <v>Una sola compra</v>
      </c>
      <c r="O680" s="21" t="str">
        <f aca="false">IF(N680&lt;&gt;"Activo","",1/(1+EXP(-(Parámetros!$B$10+Parámetros!$B$11*I680+Parámetros!$B$12*J680))))</f>
        <v/>
      </c>
      <c r="P680" s="7" t="str">
        <f aca="false">IF(O680="","",IF(O680&gt;=Parámetros!$B$7,"Alto",IF(O680&gt;=Parámetros!$B$8,"Medio","Bajo")))</f>
        <v/>
      </c>
      <c r="Q680" s="7" t="str">
        <f aca="false">IF(AND(N680="Activo",L680&lt;&gt;""),IF(L680&gt;Parámetros!$B$6,"Se está retrasando",""),"")</f>
        <v/>
      </c>
    </row>
    <row r="681" customFormat="false" ht="15" hidden="false" customHeight="false" outlineLevel="0" collapsed="false">
      <c r="A681" s="13" t="s">
        <v>3240</v>
      </c>
      <c r="B681" s="13" t="s">
        <v>8981</v>
      </c>
      <c r="C681" s="13" t="s">
        <v>8990</v>
      </c>
      <c r="D681" s="13" t="s">
        <v>8994</v>
      </c>
      <c r="E681" s="13" t="s">
        <v>8984</v>
      </c>
      <c r="F681" s="16" t="n">
        <f aca="false">_xlfn.MINIFS(Pedidos!$C$2:$C$7000,Pedidos!$B$2:$B$7000,A681,Pedidos!$C$2:$C$7000,"&lt;"&amp;Parámetros!$B$4)</f>
        <v>45849</v>
      </c>
      <c r="G681" s="16" t="n">
        <f aca="false">_xlfn.MAXIFS(Pedidos!$C$2:$C$7000,Pedidos!$B$2:$B$7000,A681,Pedidos!$C$2:$C$7000,"&lt;"&amp;Parámetros!$B$4)</f>
        <v>45849</v>
      </c>
      <c r="H681" s="17" t="n">
        <f aca="false">COUNTIFS(Pedidos!$B$2:$B$7000,A681,Pedidos!$C$2:$C$7000,"&lt;"&amp;Parámetros!$B$4)</f>
        <v>1</v>
      </c>
      <c r="I681" s="7" t="n">
        <f aca="false">IF(H681=0,"",Parámetros!$B$4-G681)</f>
        <v>447</v>
      </c>
      <c r="J681" s="17" t="n">
        <f aca="false">COUNTIFS(Pedidos!$B$2:$B$7000,A681,Pedidos!$C$2:$C$7000,"&gt;="&amp;(Parámetros!$B$4-180),Pedidos!$C$2:$C$7000,"&lt;"&amp;Parámetros!$B$4)</f>
        <v>0</v>
      </c>
      <c r="K681" s="18" t="str">
        <f aca="false">IF(H681&lt;2,"",(G681-F681)/(H681-1))</f>
        <v/>
      </c>
      <c r="L681" s="19" t="str">
        <f aca="false">IF(OR(K681="",K681=0),"",I681/K681)</f>
        <v/>
      </c>
      <c r="M681" s="20" t="n">
        <f aca="false">SUMIFS(Pedidos!$D$2:$D$7000,Pedidos!$B$2:$B$7000,A681,Pedidos!$C$2:$C$7000,"&gt;="&amp;(Parámetros!$B$4-365),Pedidos!$C$2:$C$7000,"&lt;"&amp;Parámetros!$B$4)</f>
        <v>0</v>
      </c>
      <c r="N681" s="7" t="str">
        <f aca="false">IF(H681=0,"Sin compras",IF(H681=1,"Una sola compra",IF(I681&gt;Parámetros!$B$5,"Perdido","Activo")))</f>
        <v>Una sola compra</v>
      </c>
      <c r="O681" s="21" t="str">
        <f aca="false">IF(N681&lt;&gt;"Activo","",1/(1+EXP(-(Parámetros!$B$10+Parámetros!$B$11*I681+Parámetros!$B$12*J681))))</f>
        <v/>
      </c>
      <c r="P681" s="7" t="str">
        <f aca="false">IF(O681="","",IF(O681&gt;=Parámetros!$B$7,"Alto",IF(O681&gt;=Parámetros!$B$8,"Medio","Bajo")))</f>
        <v/>
      </c>
      <c r="Q681" s="7" t="str">
        <f aca="false">IF(AND(N681="Activo",L681&lt;&gt;""),IF(L681&gt;Parámetros!$B$6,"Se está retrasando",""),"")</f>
        <v/>
      </c>
    </row>
    <row r="682" customFormat="false" ht="15" hidden="false" customHeight="false" outlineLevel="0" collapsed="false">
      <c r="A682" s="13" t="s">
        <v>7071</v>
      </c>
      <c r="B682" s="13" t="s">
        <v>9000</v>
      </c>
      <c r="C682" s="13" t="s">
        <v>8993</v>
      </c>
      <c r="D682" s="13" t="s">
        <v>8991</v>
      </c>
      <c r="E682" s="13" t="s">
        <v>8988</v>
      </c>
      <c r="F682" s="16" t="n">
        <f aca="false">_xlfn.MINIFS(Pedidos!$C$2:$C$7000,Pedidos!$B$2:$B$7000,A682,Pedidos!$C$2:$C$7000,"&lt;"&amp;Parámetros!$B$4)</f>
        <v>46140</v>
      </c>
      <c r="G682" s="16" t="n">
        <f aca="false">_xlfn.MAXIFS(Pedidos!$C$2:$C$7000,Pedidos!$B$2:$B$7000,A682,Pedidos!$C$2:$C$7000,"&lt;"&amp;Parámetros!$B$4)</f>
        <v>46140</v>
      </c>
      <c r="H682" s="17" t="n">
        <f aca="false">COUNTIFS(Pedidos!$B$2:$B$7000,A682,Pedidos!$C$2:$C$7000,"&lt;"&amp;Parámetros!$B$4)</f>
        <v>1</v>
      </c>
      <c r="I682" s="7" t="n">
        <f aca="false">IF(H682=0,"",Parámetros!$B$4-G682)</f>
        <v>156</v>
      </c>
      <c r="J682" s="17" t="n">
        <f aca="false">COUNTIFS(Pedidos!$B$2:$B$7000,A682,Pedidos!$C$2:$C$7000,"&gt;="&amp;(Parámetros!$B$4-180),Pedidos!$C$2:$C$7000,"&lt;"&amp;Parámetros!$B$4)</f>
        <v>1</v>
      </c>
      <c r="K682" s="18" t="str">
        <f aca="false">IF(H682&lt;2,"",(G682-F682)/(H682-1))</f>
        <v/>
      </c>
      <c r="L682" s="19" t="str">
        <f aca="false">IF(OR(K682="",K682=0),"",I682/K682)</f>
        <v/>
      </c>
      <c r="M682" s="20" t="n">
        <f aca="false">SUMIFS(Pedidos!$D$2:$D$7000,Pedidos!$B$2:$B$7000,A682,Pedidos!$C$2:$C$7000,"&gt;="&amp;(Parámetros!$B$4-365),Pedidos!$C$2:$C$7000,"&lt;"&amp;Parámetros!$B$4)</f>
        <v>18.36</v>
      </c>
      <c r="N682" s="7" t="str">
        <f aca="false">IF(H682=0,"Sin compras",IF(H682=1,"Una sola compra",IF(I682&gt;Parámetros!$B$5,"Perdido","Activo")))</f>
        <v>Una sola compra</v>
      </c>
      <c r="O682" s="21" t="str">
        <f aca="false">IF(N682&lt;&gt;"Activo","",1/(1+EXP(-(Parámetros!$B$10+Parámetros!$B$11*I682+Parámetros!$B$12*J682))))</f>
        <v/>
      </c>
      <c r="P682" s="7" t="str">
        <f aca="false">IF(O682="","",IF(O682&gt;=Parámetros!$B$7,"Alto",IF(O682&gt;=Parámetros!$B$8,"Medio","Bajo")))</f>
        <v/>
      </c>
      <c r="Q682" s="7" t="str">
        <f aca="false">IF(AND(N682="Activo",L682&lt;&gt;""),IF(L682&gt;Parámetros!$B$6,"Se está retrasando",""),"")</f>
        <v/>
      </c>
    </row>
    <row r="683" customFormat="false" ht="15" hidden="false" customHeight="false" outlineLevel="0" collapsed="false">
      <c r="A683" s="13" t="s">
        <v>5015</v>
      </c>
      <c r="B683" s="13" t="s">
        <v>8996</v>
      </c>
      <c r="C683" s="13" t="s">
        <v>8982</v>
      </c>
      <c r="D683" s="13" t="s">
        <v>8983</v>
      </c>
      <c r="E683" s="13" t="s">
        <v>8988</v>
      </c>
      <c r="F683" s="16" t="n">
        <f aca="false">_xlfn.MINIFS(Pedidos!$C$2:$C$7000,Pedidos!$B$2:$B$7000,A683,Pedidos!$C$2:$C$7000,"&lt;"&amp;Parámetros!$B$4)</f>
        <v>45981</v>
      </c>
      <c r="G683" s="16" t="n">
        <f aca="false">_xlfn.MAXIFS(Pedidos!$C$2:$C$7000,Pedidos!$B$2:$B$7000,A683,Pedidos!$C$2:$C$7000,"&lt;"&amp;Parámetros!$B$4)</f>
        <v>45981</v>
      </c>
      <c r="H683" s="17" t="n">
        <f aca="false">COUNTIFS(Pedidos!$B$2:$B$7000,A683,Pedidos!$C$2:$C$7000,"&lt;"&amp;Parámetros!$B$4)</f>
        <v>1</v>
      </c>
      <c r="I683" s="7" t="n">
        <f aca="false">IF(H683=0,"",Parámetros!$B$4-G683)</f>
        <v>315</v>
      </c>
      <c r="J683" s="17" t="n">
        <f aca="false">COUNTIFS(Pedidos!$B$2:$B$7000,A683,Pedidos!$C$2:$C$7000,"&gt;="&amp;(Parámetros!$B$4-180),Pedidos!$C$2:$C$7000,"&lt;"&amp;Parámetros!$B$4)</f>
        <v>0</v>
      </c>
      <c r="K683" s="18" t="str">
        <f aca="false">IF(H683&lt;2,"",(G683-F683)/(H683-1))</f>
        <v/>
      </c>
      <c r="L683" s="19" t="str">
        <f aca="false">IF(OR(K683="",K683=0),"",I683/K683)</f>
        <v/>
      </c>
      <c r="M683" s="20" t="n">
        <f aca="false">SUMIFS(Pedidos!$D$2:$D$7000,Pedidos!$B$2:$B$7000,A683,Pedidos!$C$2:$C$7000,"&gt;="&amp;(Parámetros!$B$4-365),Pedidos!$C$2:$C$7000,"&lt;"&amp;Parámetros!$B$4)</f>
        <v>19.5</v>
      </c>
      <c r="N683" s="7" t="str">
        <f aca="false">IF(H683=0,"Sin compras",IF(H683=1,"Una sola compra",IF(I683&gt;Parámetros!$B$5,"Perdido","Activo")))</f>
        <v>Una sola compra</v>
      </c>
      <c r="O683" s="21" t="str">
        <f aca="false">IF(N683&lt;&gt;"Activo","",1/(1+EXP(-(Parámetros!$B$10+Parámetros!$B$11*I683+Parámetros!$B$12*J683))))</f>
        <v/>
      </c>
      <c r="P683" s="7" t="str">
        <f aca="false">IF(O683="","",IF(O683&gt;=Parámetros!$B$7,"Alto",IF(O683&gt;=Parámetros!$B$8,"Medio","Bajo")))</f>
        <v/>
      </c>
      <c r="Q683" s="7" t="str">
        <f aca="false">IF(AND(N683="Activo",L683&lt;&gt;""),IF(L683&gt;Parámetros!$B$6,"Se está retrasando",""),"")</f>
        <v/>
      </c>
    </row>
    <row r="684" customFormat="false" ht="15" hidden="false" customHeight="false" outlineLevel="0" collapsed="false">
      <c r="A684" s="13" t="s">
        <v>3522</v>
      </c>
      <c r="B684" s="13" t="s">
        <v>8981</v>
      </c>
      <c r="C684" s="13" t="s">
        <v>8982</v>
      </c>
      <c r="D684" s="13" t="s">
        <v>8987</v>
      </c>
      <c r="E684" s="13" t="s">
        <v>8988</v>
      </c>
      <c r="F684" s="16" t="n">
        <f aca="false">_xlfn.MINIFS(Pedidos!$C$2:$C$7000,Pedidos!$B$2:$B$7000,A684,Pedidos!$C$2:$C$7000,"&lt;"&amp;Parámetros!$B$4)</f>
        <v>45869</v>
      </c>
      <c r="G684" s="16" t="n">
        <f aca="false">_xlfn.MAXIFS(Pedidos!$C$2:$C$7000,Pedidos!$B$2:$B$7000,A684,Pedidos!$C$2:$C$7000,"&lt;"&amp;Parámetros!$B$4)</f>
        <v>46273</v>
      </c>
      <c r="H684" s="17" t="n">
        <f aca="false">COUNTIFS(Pedidos!$B$2:$B$7000,A684,Pedidos!$C$2:$C$7000,"&lt;"&amp;Parámetros!$B$4)</f>
        <v>3</v>
      </c>
      <c r="I684" s="7" t="n">
        <f aca="false">IF(H684=0,"",Parámetros!$B$4-G684)</f>
        <v>23</v>
      </c>
      <c r="J684" s="17" t="n">
        <f aca="false">COUNTIFS(Pedidos!$B$2:$B$7000,A684,Pedidos!$C$2:$C$7000,"&gt;="&amp;(Parámetros!$B$4-180),Pedidos!$C$2:$C$7000,"&lt;"&amp;Parámetros!$B$4)</f>
        <v>1</v>
      </c>
      <c r="K684" s="18" t="n">
        <f aca="false">IF(H684&lt;2,"",(G684-F684)/(H684-1))</f>
        <v>202</v>
      </c>
      <c r="L684" s="19" t="n">
        <f aca="false">IF(OR(K684="",K684=0),"",I684/K684)</f>
        <v>0.113861386138614</v>
      </c>
      <c r="M684" s="20" t="n">
        <f aca="false">SUMIFS(Pedidos!$D$2:$D$7000,Pedidos!$B$2:$B$7000,A684,Pedidos!$C$2:$C$7000,"&gt;="&amp;(Parámetros!$B$4-365),Pedidos!$C$2:$C$7000,"&lt;"&amp;Parámetros!$B$4)</f>
        <v>87.36</v>
      </c>
      <c r="N684" s="7" t="str">
        <f aca="false">IF(H684=0,"Sin compras",IF(H684=1,"Una sola compra",IF(I684&gt;Parámetros!$B$5,"Perdido","Activo")))</f>
        <v>Activo</v>
      </c>
      <c r="O684" s="21" t="n">
        <f aca="false">IF(N684&lt;&gt;"Activo","",1/(1+EXP(-(Parámetros!$B$10+Parámetros!$B$11*I684+Parámetros!$B$12*J684))))</f>
        <v>0.527696619528488</v>
      </c>
      <c r="P684" s="7" t="str">
        <f aca="false">IF(O684="","",IF(O684&gt;=Parámetros!$B$7,"Alto",IF(O684&gt;=Parámetros!$B$8,"Medio","Bajo")))</f>
        <v>Medio</v>
      </c>
      <c r="Q684" s="7" t="str">
        <f aca="false">IF(AND(N684="Activo",L684&lt;&gt;""),IF(L684&gt;Parámetros!$B$6,"Se está retrasando",""),"")</f>
        <v/>
      </c>
    </row>
    <row r="685" customFormat="false" ht="15" hidden="false" customHeight="false" outlineLevel="0" collapsed="false">
      <c r="A685" s="13" t="s">
        <v>1635</v>
      </c>
      <c r="B685" s="13" t="s">
        <v>8995</v>
      </c>
      <c r="C685" s="13" t="s">
        <v>8990</v>
      </c>
      <c r="D685" s="13" t="s">
        <v>8987</v>
      </c>
      <c r="E685" s="13" t="s">
        <v>8984</v>
      </c>
      <c r="F685" s="16" t="n">
        <f aca="false">_xlfn.MINIFS(Pedidos!$C$2:$C$7000,Pedidos!$B$2:$B$7000,A685,Pedidos!$C$2:$C$7000,"&lt;"&amp;Parámetros!$B$4)</f>
        <v>45728</v>
      </c>
      <c r="G685" s="16" t="n">
        <f aca="false">_xlfn.MAXIFS(Pedidos!$C$2:$C$7000,Pedidos!$B$2:$B$7000,A685,Pedidos!$C$2:$C$7000,"&lt;"&amp;Parámetros!$B$4)</f>
        <v>46138</v>
      </c>
      <c r="H685" s="17" t="n">
        <f aca="false">COUNTIFS(Pedidos!$B$2:$B$7000,A685,Pedidos!$C$2:$C$7000,"&lt;"&amp;Parámetros!$B$4)</f>
        <v>3</v>
      </c>
      <c r="I685" s="7" t="n">
        <f aca="false">IF(H685=0,"",Parámetros!$B$4-G685)</f>
        <v>158</v>
      </c>
      <c r="J685" s="17" t="n">
        <f aca="false">COUNTIFS(Pedidos!$B$2:$B$7000,A685,Pedidos!$C$2:$C$7000,"&gt;="&amp;(Parámetros!$B$4-180),Pedidos!$C$2:$C$7000,"&lt;"&amp;Parámetros!$B$4)</f>
        <v>1</v>
      </c>
      <c r="K685" s="18" t="n">
        <f aca="false">IF(H685&lt;2,"",(G685-F685)/(H685-1))</f>
        <v>205</v>
      </c>
      <c r="L685" s="19" t="n">
        <f aca="false">IF(OR(K685="",K685=0),"",I685/K685)</f>
        <v>0.770731707317073</v>
      </c>
      <c r="M685" s="20" t="n">
        <f aca="false">SUMIFS(Pedidos!$D$2:$D$7000,Pedidos!$B$2:$B$7000,A685,Pedidos!$C$2:$C$7000,"&gt;="&amp;(Parámetros!$B$4-365),Pedidos!$C$2:$C$7000,"&lt;"&amp;Parámetros!$B$4)</f>
        <v>46.91</v>
      </c>
      <c r="N685" s="7" t="str">
        <f aca="false">IF(H685=0,"Sin compras",IF(H685=1,"Una sola compra",IF(I685&gt;Parámetros!$B$5,"Perdido","Activo")))</f>
        <v>Activo</v>
      </c>
      <c r="O685" s="21" t="n">
        <f aca="false">IF(N685&lt;&gt;"Activo","",1/(1+EXP(-(Parámetros!$B$10+Parámetros!$B$11*I685+Parámetros!$B$12*J685))))</f>
        <v>0.917276102974546</v>
      </c>
      <c r="P685" s="7" t="str">
        <f aca="false">IF(O685="","",IF(O685&gt;=Parámetros!$B$7,"Alto",IF(O685&gt;=Parámetros!$B$8,"Medio","Bajo")))</f>
        <v>Alto</v>
      </c>
      <c r="Q685" s="7" t="str">
        <f aca="false">IF(AND(N685="Activo",L685&lt;&gt;""),IF(L685&gt;Parámetros!$B$6,"Se está retrasando",""),"")</f>
        <v/>
      </c>
    </row>
    <row r="686" customFormat="false" ht="15" hidden="false" customHeight="false" outlineLevel="0" collapsed="false">
      <c r="A686" s="13" t="s">
        <v>2008</v>
      </c>
      <c r="B686" s="13" t="s">
        <v>8981</v>
      </c>
      <c r="C686" s="13" t="s">
        <v>8993</v>
      </c>
      <c r="D686" s="13" t="s">
        <v>8994</v>
      </c>
      <c r="E686" s="13" t="s">
        <v>8988</v>
      </c>
      <c r="F686" s="16" t="n">
        <f aca="false">_xlfn.MINIFS(Pedidos!$C$2:$C$7000,Pedidos!$B$2:$B$7000,A686,Pedidos!$C$2:$C$7000,"&lt;"&amp;Parámetros!$B$4)</f>
        <v>45756</v>
      </c>
      <c r="G686" s="16" t="n">
        <f aca="false">_xlfn.MAXIFS(Pedidos!$C$2:$C$7000,Pedidos!$B$2:$B$7000,A686,Pedidos!$C$2:$C$7000,"&lt;"&amp;Parámetros!$B$4)</f>
        <v>45756</v>
      </c>
      <c r="H686" s="17" t="n">
        <f aca="false">COUNTIFS(Pedidos!$B$2:$B$7000,A686,Pedidos!$C$2:$C$7000,"&lt;"&amp;Parámetros!$B$4)</f>
        <v>1</v>
      </c>
      <c r="I686" s="7" t="n">
        <f aca="false">IF(H686=0,"",Parámetros!$B$4-G686)</f>
        <v>540</v>
      </c>
      <c r="J686" s="17" t="n">
        <f aca="false">COUNTIFS(Pedidos!$B$2:$B$7000,A686,Pedidos!$C$2:$C$7000,"&gt;="&amp;(Parámetros!$B$4-180),Pedidos!$C$2:$C$7000,"&lt;"&amp;Parámetros!$B$4)</f>
        <v>0</v>
      </c>
      <c r="K686" s="18" t="str">
        <f aca="false">IF(H686&lt;2,"",(G686-F686)/(H686-1))</f>
        <v/>
      </c>
      <c r="L686" s="19" t="str">
        <f aca="false">IF(OR(K686="",K686=0),"",I686/K686)</f>
        <v/>
      </c>
      <c r="M686" s="20" t="n">
        <f aca="false">SUMIFS(Pedidos!$D$2:$D$7000,Pedidos!$B$2:$B$7000,A686,Pedidos!$C$2:$C$7000,"&gt;="&amp;(Parámetros!$B$4-365),Pedidos!$C$2:$C$7000,"&lt;"&amp;Parámetros!$B$4)</f>
        <v>0</v>
      </c>
      <c r="N686" s="7" t="str">
        <f aca="false">IF(H686=0,"Sin compras",IF(H686=1,"Una sola compra",IF(I686&gt;Parámetros!$B$5,"Perdido","Activo")))</f>
        <v>Una sola compra</v>
      </c>
      <c r="O686" s="21" t="str">
        <f aca="false">IF(N686&lt;&gt;"Activo","",1/(1+EXP(-(Parámetros!$B$10+Parámetros!$B$11*I686+Parámetros!$B$12*J686))))</f>
        <v/>
      </c>
      <c r="P686" s="7" t="str">
        <f aca="false">IF(O686="","",IF(O686&gt;=Parámetros!$B$7,"Alto",IF(O686&gt;=Parámetros!$B$8,"Medio","Bajo")))</f>
        <v/>
      </c>
      <c r="Q686" s="7" t="str">
        <f aca="false">IF(AND(N686="Activo",L686&lt;&gt;""),IF(L686&gt;Parámetros!$B$6,"Se está retrasando",""),"")</f>
        <v/>
      </c>
    </row>
    <row r="687" customFormat="false" ht="15" hidden="false" customHeight="false" outlineLevel="0" collapsed="false">
      <c r="A687" s="13" t="s">
        <v>868</v>
      </c>
      <c r="B687" s="13" t="s">
        <v>8981</v>
      </c>
      <c r="C687" s="13" t="s">
        <v>8993</v>
      </c>
      <c r="D687" s="13" t="s">
        <v>8994</v>
      </c>
      <c r="E687" s="13" t="s">
        <v>8988</v>
      </c>
      <c r="F687" s="16" t="n">
        <f aca="false">_xlfn.MINIFS(Pedidos!$C$2:$C$7000,Pedidos!$B$2:$B$7000,A687,Pedidos!$C$2:$C$7000,"&lt;"&amp;Parámetros!$B$4)</f>
        <v>45662</v>
      </c>
      <c r="G687" s="16" t="n">
        <f aca="false">_xlfn.MAXIFS(Pedidos!$C$2:$C$7000,Pedidos!$B$2:$B$7000,A687,Pedidos!$C$2:$C$7000,"&lt;"&amp;Parámetros!$B$4)</f>
        <v>45726</v>
      </c>
      <c r="H687" s="17" t="n">
        <f aca="false">COUNTIFS(Pedidos!$B$2:$B$7000,A687,Pedidos!$C$2:$C$7000,"&lt;"&amp;Parámetros!$B$4)</f>
        <v>2</v>
      </c>
      <c r="I687" s="7" t="n">
        <f aca="false">IF(H687=0,"",Parámetros!$B$4-G687)</f>
        <v>570</v>
      </c>
      <c r="J687" s="17" t="n">
        <f aca="false">COUNTIFS(Pedidos!$B$2:$B$7000,A687,Pedidos!$C$2:$C$7000,"&gt;="&amp;(Parámetros!$B$4-180),Pedidos!$C$2:$C$7000,"&lt;"&amp;Parámetros!$B$4)</f>
        <v>0</v>
      </c>
      <c r="K687" s="18" t="n">
        <f aca="false">IF(H687&lt;2,"",(G687-F687)/(H687-1))</f>
        <v>64</v>
      </c>
      <c r="L687" s="19" t="n">
        <f aca="false">IF(OR(K687="",K687=0),"",I687/K687)</f>
        <v>8.90625</v>
      </c>
      <c r="M687" s="20" t="n">
        <f aca="false">SUMIFS(Pedidos!$D$2:$D$7000,Pedidos!$B$2:$B$7000,A687,Pedidos!$C$2:$C$7000,"&gt;="&amp;(Parámetros!$B$4-365),Pedidos!$C$2:$C$7000,"&lt;"&amp;Parámetros!$B$4)</f>
        <v>0</v>
      </c>
      <c r="N687" s="7" t="str">
        <f aca="false">IF(H687=0,"Sin compras",IF(H687=1,"Una sola compra",IF(I687&gt;Parámetros!$B$5,"Perdido","Activo")))</f>
        <v>Perdido</v>
      </c>
      <c r="O687" s="21" t="str">
        <f aca="false">IF(N687&lt;&gt;"Activo","",1/(1+EXP(-(Parámetros!$B$10+Parámetros!$B$11*I687+Parámetros!$B$12*J687))))</f>
        <v/>
      </c>
      <c r="P687" s="7" t="str">
        <f aca="false">IF(O687="","",IF(O687&gt;=Parámetros!$B$7,"Alto",IF(O687&gt;=Parámetros!$B$8,"Medio","Bajo")))</f>
        <v/>
      </c>
      <c r="Q687" s="7" t="str">
        <f aca="false">IF(AND(N687="Activo",L687&lt;&gt;""),IF(L687&gt;Parámetros!$B$6,"Se está retrasando",""),"")</f>
        <v/>
      </c>
    </row>
    <row r="688" customFormat="false" ht="15" hidden="false" customHeight="false" outlineLevel="0" collapsed="false">
      <c r="A688" s="13" t="s">
        <v>771</v>
      </c>
      <c r="B688" s="13" t="s">
        <v>9010</v>
      </c>
      <c r="C688" s="13" t="s">
        <v>8986</v>
      </c>
      <c r="D688" s="13" t="s">
        <v>9006</v>
      </c>
      <c r="E688" s="13" t="s">
        <v>8988</v>
      </c>
      <c r="F688" s="16" t="n">
        <f aca="false">_xlfn.MINIFS(Pedidos!$C$2:$C$7000,Pedidos!$B$2:$B$7000,A688,Pedidos!$C$2:$C$7000,"&lt;"&amp;Parámetros!$B$4)</f>
        <v>45652</v>
      </c>
      <c r="G688" s="16" t="n">
        <f aca="false">_xlfn.MAXIFS(Pedidos!$C$2:$C$7000,Pedidos!$B$2:$B$7000,A688,Pedidos!$C$2:$C$7000,"&lt;"&amp;Parámetros!$B$4)</f>
        <v>45839</v>
      </c>
      <c r="H688" s="17" t="n">
        <f aca="false">COUNTIFS(Pedidos!$B$2:$B$7000,A688,Pedidos!$C$2:$C$7000,"&lt;"&amp;Parámetros!$B$4)</f>
        <v>4</v>
      </c>
      <c r="I688" s="7" t="n">
        <f aca="false">IF(H688=0,"",Parámetros!$B$4-G688)</f>
        <v>457</v>
      </c>
      <c r="J688" s="17" t="n">
        <f aca="false">COUNTIFS(Pedidos!$B$2:$B$7000,A688,Pedidos!$C$2:$C$7000,"&gt;="&amp;(Parámetros!$B$4-180),Pedidos!$C$2:$C$7000,"&lt;"&amp;Parámetros!$B$4)</f>
        <v>0</v>
      </c>
      <c r="K688" s="18" t="n">
        <f aca="false">IF(H688&lt;2,"",(G688-F688)/(H688-1))</f>
        <v>62.3333333333333</v>
      </c>
      <c r="L688" s="19" t="n">
        <f aca="false">IF(OR(K688="",K688=0),"",I688/K688)</f>
        <v>7.33155080213904</v>
      </c>
      <c r="M688" s="20" t="n">
        <f aca="false">SUMIFS(Pedidos!$D$2:$D$7000,Pedidos!$B$2:$B$7000,A688,Pedidos!$C$2:$C$7000,"&gt;="&amp;(Parámetros!$B$4-365),Pedidos!$C$2:$C$7000,"&lt;"&amp;Parámetros!$B$4)</f>
        <v>0</v>
      </c>
      <c r="N688" s="7" t="str">
        <f aca="false">IF(H688=0,"Sin compras",IF(H688=1,"Una sola compra",IF(I688&gt;Parámetros!$B$5,"Perdido","Activo")))</f>
        <v>Perdido</v>
      </c>
      <c r="O688" s="21" t="str">
        <f aca="false">IF(N688&lt;&gt;"Activo","",1/(1+EXP(-(Parámetros!$B$10+Parámetros!$B$11*I688+Parámetros!$B$12*J688))))</f>
        <v/>
      </c>
      <c r="P688" s="7" t="str">
        <f aca="false">IF(O688="","",IF(O688&gt;=Parámetros!$B$7,"Alto",IF(O688&gt;=Parámetros!$B$8,"Medio","Bajo")))</f>
        <v/>
      </c>
      <c r="Q688" s="7" t="str">
        <f aca="false">IF(AND(N688="Activo",L688&lt;&gt;""),IF(L688&gt;Parámetros!$B$6,"Se está retrasando",""),"")</f>
        <v/>
      </c>
    </row>
    <row r="689" customFormat="false" ht="15" hidden="false" customHeight="false" outlineLevel="0" collapsed="false">
      <c r="A689" s="13" t="s">
        <v>6439</v>
      </c>
      <c r="B689" s="13" t="s">
        <v>8995</v>
      </c>
      <c r="C689" s="13" t="s">
        <v>8982</v>
      </c>
      <c r="D689" s="13" t="s">
        <v>8983</v>
      </c>
      <c r="E689" s="13" t="s">
        <v>8988</v>
      </c>
      <c r="F689" s="16" t="n">
        <f aca="false">_xlfn.MINIFS(Pedidos!$C$2:$C$7000,Pedidos!$B$2:$B$7000,A689,Pedidos!$C$2:$C$7000,"&lt;"&amp;Parámetros!$B$4)</f>
        <v>46088</v>
      </c>
      <c r="G689" s="16" t="n">
        <f aca="false">_xlfn.MAXIFS(Pedidos!$C$2:$C$7000,Pedidos!$B$2:$B$7000,A689,Pedidos!$C$2:$C$7000,"&lt;"&amp;Parámetros!$B$4)</f>
        <v>46088</v>
      </c>
      <c r="H689" s="17" t="n">
        <f aca="false">COUNTIFS(Pedidos!$B$2:$B$7000,A689,Pedidos!$C$2:$C$7000,"&lt;"&amp;Parámetros!$B$4)</f>
        <v>1</v>
      </c>
      <c r="I689" s="7" t="n">
        <f aca="false">IF(H689=0,"",Parámetros!$B$4-G689)</f>
        <v>208</v>
      </c>
      <c r="J689" s="17" t="n">
        <f aca="false">COUNTIFS(Pedidos!$B$2:$B$7000,A689,Pedidos!$C$2:$C$7000,"&gt;="&amp;(Parámetros!$B$4-180),Pedidos!$C$2:$C$7000,"&lt;"&amp;Parámetros!$B$4)</f>
        <v>0</v>
      </c>
      <c r="K689" s="18" t="str">
        <f aca="false">IF(H689&lt;2,"",(G689-F689)/(H689-1))</f>
        <v/>
      </c>
      <c r="L689" s="19" t="str">
        <f aca="false">IF(OR(K689="",K689=0),"",I689/K689)</f>
        <v/>
      </c>
      <c r="M689" s="20" t="n">
        <f aca="false">SUMIFS(Pedidos!$D$2:$D$7000,Pedidos!$B$2:$B$7000,A689,Pedidos!$C$2:$C$7000,"&gt;="&amp;(Parámetros!$B$4-365),Pedidos!$C$2:$C$7000,"&lt;"&amp;Parámetros!$B$4)</f>
        <v>42.91</v>
      </c>
      <c r="N689" s="7" t="str">
        <f aca="false">IF(H689=0,"Sin compras",IF(H689=1,"Una sola compra",IF(I689&gt;Parámetros!$B$5,"Perdido","Activo")))</f>
        <v>Una sola compra</v>
      </c>
      <c r="O689" s="21" t="str">
        <f aca="false">IF(N689&lt;&gt;"Activo","",1/(1+EXP(-(Parámetros!$B$10+Parámetros!$B$11*I689+Parámetros!$B$12*J689))))</f>
        <v/>
      </c>
      <c r="P689" s="7" t="str">
        <f aca="false">IF(O689="","",IF(O689&gt;=Parámetros!$B$7,"Alto",IF(O689&gt;=Parámetros!$B$8,"Medio","Bajo")))</f>
        <v/>
      </c>
      <c r="Q689" s="7" t="str">
        <f aca="false">IF(AND(N689="Activo",L689&lt;&gt;""),IF(L689&gt;Parámetros!$B$6,"Se está retrasando",""),"")</f>
        <v/>
      </c>
    </row>
    <row r="690" customFormat="false" ht="15" hidden="false" customHeight="false" outlineLevel="0" collapsed="false">
      <c r="A690" s="13" t="s">
        <v>2852</v>
      </c>
      <c r="B690" s="13" t="s">
        <v>8985</v>
      </c>
      <c r="C690" s="13" t="s">
        <v>8982</v>
      </c>
      <c r="D690" s="13" t="s">
        <v>8983</v>
      </c>
      <c r="E690" s="13" t="s">
        <v>8984</v>
      </c>
      <c r="F690" s="16" t="n">
        <f aca="false">_xlfn.MINIFS(Pedidos!$C$2:$C$7000,Pedidos!$B$2:$B$7000,A690,Pedidos!$C$2:$C$7000,"&lt;"&amp;Parámetros!$B$4)</f>
        <v>45820</v>
      </c>
      <c r="G690" s="16" t="n">
        <f aca="false">_xlfn.MAXIFS(Pedidos!$C$2:$C$7000,Pedidos!$B$2:$B$7000,A690,Pedidos!$C$2:$C$7000,"&lt;"&amp;Parámetros!$B$4)</f>
        <v>46023</v>
      </c>
      <c r="H690" s="17" t="n">
        <f aca="false">COUNTIFS(Pedidos!$B$2:$B$7000,A690,Pedidos!$C$2:$C$7000,"&lt;"&amp;Parámetros!$B$4)</f>
        <v>2</v>
      </c>
      <c r="I690" s="7" t="n">
        <f aca="false">IF(H690=0,"",Parámetros!$B$4-G690)</f>
        <v>273</v>
      </c>
      <c r="J690" s="17" t="n">
        <f aca="false">COUNTIFS(Pedidos!$B$2:$B$7000,A690,Pedidos!$C$2:$C$7000,"&gt;="&amp;(Parámetros!$B$4-180),Pedidos!$C$2:$C$7000,"&lt;"&amp;Parámetros!$B$4)</f>
        <v>0</v>
      </c>
      <c r="K690" s="18" t="n">
        <f aca="false">IF(H690&lt;2,"",(G690-F690)/(H690-1))</f>
        <v>203</v>
      </c>
      <c r="L690" s="19" t="n">
        <f aca="false">IF(OR(K690="",K690=0),"",I690/K690)</f>
        <v>1.3448275862069</v>
      </c>
      <c r="M690" s="20" t="n">
        <f aca="false">SUMIFS(Pedidos!$D$2:$D$7000,Pedidos!$B$2:$B$7000,A690,Pedidos!$C$2:$C$7000,"&gt;="&amp;(Parámetros!$B$4-365),Pedidos!$C$2:$C$7000,"&lt;"&amp;Parámetros!$B$4)</f>
        <v>52.81</v>
      </c>
      <c r="N690" s="7" t="str">
        <f aca="false">IF(H690=0,"Sin compras",IF(H690=1,"Una sola compra",IF(I690&gt;Parámetros!$B$5,"Perdido","Activo")))</f>
        <v>Perdido</v>
      </c>
      <c r="O690" s="21" t="str">
        <f aca="false">IF(N690&lt;&gt;"Activo","",1/(1+EXP(-(Parámetros!$B$10+Parámetros!$B$11*I690+Parámetros!$B$12*J690))))</f>
        <v/>
      </c>
      <c r="P690" s="7" t="str">
        <f aca="false">IF(O690="","",IF(O690&gt;=Parámetros!$B$7,"Alto",IF(O690&gt;=Parámetros!$B$8,"Medio","Bajo")))</f>
        <v/>
      </c>
      <c r="Q690" s="7" t="str">
        <f aca="false">IF(AND(N690="Activo",L690&lt;&gt;""),IF(L690&gt;Parámetros!$B$6,"Se está retrasando",""),"")</f>
        <v/>
      </c>
    </row>
    <row r="691" customFormat="false" ht="15" hidden="false" customHeight="false" outlineLevel="0" collapsed="false">
      <c r="A691" s="13" t="s">
        <v>70</v>
      </c>
      <c r="B691" s="13" t="s">
        <v>8995</v>
      </c>
      <c r="C691" s="13" t="s">
        <v>8986</v>
      </c>
      <c r="D691" s="13" t="s">
        <v>9006</v>
      </c>
      <c r="E691" s="13" t="s">
        <v>8988</v>
      </c>
      <c r="F691" s="16" t="n">
        <f aca="false">_xlfn.MINIFS(Pedidos!$C$2:$C$7000,Pedidos!$B$2:$B$7000,A691,Pedidos!$C$2:$C$7000,"&lt;"&amp;Parámetros!$B$4)</f>
        <v>45571</v>
      </c>
      <c r="G691" s="16" t="n">
        <f aca="false">_xlfn.MAXIFS(Pedidos!$C$2:$C$7000,Pedidos!$B$2:$B$7000,A691,Pedidos!$C$2:$C$7000,"&lt;"&amp;Parámetros!$B$4)</f>
        <v>45762</v>
      </c>
      <c r="H691" s="17" t="n">
        <f aca="false">COUNTIFS(Pedidos!$B$2:$B$7000,A691,Pedidos!$C$2:$C$7000,"&lt;"&amp;Parámetros!$B$4)</f>
        <v>4</v>
      </c>
      <c r="I691" s="7" t="n">
        <f aca="false">IF(H691=0,"",Parámetros!$B$4-G691)</f>
        <v>534</v>
      </c>
      <c r="J691" s="17" t="n">
        <f aca="false">COUNTIFS(Pedidos!$B$2:$B$7000,A691,Pedidos!$C$2:$C$7000,"&gt;="&amp;(Parámetros!$B$4-180),Pedidos!$C$2:$C$7000,"&lt;"&amp;Parámetros!$B$4)</f>
        <v>0</v>
      </c>
      <c r="K691" s="18" t="n">
        <f aca="false">IF(H691&lt;2,"",(G691-F691)/(H691-1))</f>
        <v>63.6666666666667</v>
      </c>
      <c r="L691" s="19" t="n">
        <f aca="false">IF(OR(K691="",K691=0),"",I691/K691)</f>
        <v>8.38743455497382</v>
      </c>
      <c r="M691" s="20" t="n">
        <f aca="false">SUMIFS(Pedidos!$D$2:$D$7000,Pedidos!$B$2:$B$7000,A691,Pedidos!$C$2:$C$7000,"&gt;="&amp;(Parámetros!$B$4-365),Pedidos!$C$2:$C$7000,"&lt;"&amp;Parámetros!$B$4)</f>
        <v>0</v>
      </c>
      <c r="N691" s="7" t="str">
        <f aca="false">IF(H691=0,"Sin compras",IF(H691=1,"Una sola compra",IF(I691&gt;Parámetros!$B$5,"Perdido","Activo")))</f>
        <v>Perdido</v>
      </c>
      <c r="O691" s="21" t="str">
        <f aca="false">IF(N691&lt;&gt;"Activo","",1/(1+EXP(-(Parámetros!$B$10+Parámetros!$B$11*I691+Parámetros!$B$12*J691))))</f>
        <v/>
      </c>
      <c r="P691" s="7" t="str">
        <f aca="false">IF(O691="","",IF(O691&gt;=Parámetros!$B$7,"Alto",IF(O691&gt;=Parámetros!$B$8,"Medio","Bajo")))</f>
        <v/>
      </c>
      <c r="Q691" s="7" t="str">
        <f aca="false">IF(AND(N691="Activo",L691&lt;&gt;""),IF(L691&gt;Parámetros!$B$6,"Se está retrasando",""),"")</f>
        <v/>
      </c>
    </row>
    <row r="692" customFormat="false" ht="15" hidden="false" customHeight="false" outlineLevel="0" collapsed="false">
      <c r="A692" s="13" t="s">
        <v>5270</v>
      </c>
      <c r="B692" s="13" t="s">
        <v>8996</v>
      </c>
      <c r="C692" s="13" t="s">
        <v>8993</v>
      </c>
      <c r="D692" s="13" t="s">
        <v>8983</v>
      </c>
      <c r="E692" s="13" t="s">
        <v>8988</v>
      </c>
      <c r="F692" s="16" t="n">
        <f aca="false">_xlfn.MINIFS(Pedidos!$C$2:$C$7000,Pedidos!$B$2:$B$7000,A692,Pedidos!$C$2:$C$7000,"&lt;"&amp;Parámetros!$B$4)</f>
        <v>46000</v>
      </c>
      <c r="G692" s="16" t="n">
        <f aca="false">_xlfn.MAXIFS(Pedidos!$C$2:$C$7000,Pedidos!$B$2:$B$7000,A692,Pedidos!$C$2:$C$7000,"&lt;"&amp;Parámetros!$B$4)</f>
        <v>46000</v>
      </c>
      <c r="H692" s="17" t="n">
        <f aca="false">COUNTIFS(Pedidos!$B$2:$B$7000,A692,Pedidos!$C$2:$C$7000,"&lt;"&amp;Parámetros!$B$4)</f>
        <v>1</v>
      </c>
      <c r="I692" s="7" t="n">
        <f aca="false">IF(H692=0,"",Parámetros!$B$4-G692)</f>
        <v>296</v>
      </c>
      <c r="J692" s="17" t="n">
        <f aca="false">COUNTIFS(Pedidos!$B$2:$B$7000,A692,Pedidos!$C$2:$C$7000,"&gt;="&amp;(Parámetros!$B$4-180),Pedidos!$C$2:$C$7000,"&lt;"&amp;Parámetros!$B$4)</f>
        <v>0</v>
      </c>
      <c r="K692" s="18" t="str">
        <f aca="false">IF(H692&lt;2,"",(G692-F692)/(H692-1))</f>
        <v/>
      </c>
      <c r="L692" s="19" t="str">
        <f aca="false">IF(OR(K692="",K692=0),"",I692/K692)</f>
        <v/>
      </c>
      <c r="M692" s="20" t="n">
        <f aca="false">SUMIFS(Pedidos!$D$2:$D$7000,Pedidos!$B$2:$B$7000,A692,Pedidos!$C$2:$C$7000,"&gt;="&amp;(Parámetros!$B$4-365),Pedidos!$C$2:$C$7000,"&lt;"&amp;Parámetros!$B$4)</f>
        <v>28.63</v>
      </c>
      <c r="N692" s="7" t="str">
        <f aca="false">IF(H692=0,"Sin compras",IF(H692=1,"Una sola compra",IF(I692&gt;Parámetros!$B$5,"Perdido","Activo")))</f>
        <v>Una sola compra</v>
      </c>
      <c r="O692" s="21" t="str">
        <f aca="false">IF(N692&lt;&gt;"Activo","",1/(1+EXP(-(Parámetros!$B$10+Parámetros!$B$11*I692+Parámetros!$B$12*J692))))</f>
        <v/>
      </c>
      <c r="P692" s="7" t="str">
        <f aca="false">IF(O692="","",IF(O692&gt;=Parámetros!$B$7,"Alto",IF(O692&gt;=Parámetros!$B$8,"Medio","Bajo")))</f>
        <v/>
      </c>
      <c r="Q692" s="7" t="str">
        <f aca="false">IF(AND(N692="Activo",L692&lt;&gt;""),IF(L692&gt;Parámetros!$B$6,"Se está retrasando",""),"")</f>
        <v/>
      </c>
    </row>
    <row r="693" customFormat="false" ht="15" hidden="false" customHeight="false" outlineLevel="0" collapsed="false">
      <c r="A693" s="13" t="s">
        <v>8097</v>
      </c>
      <c r="B693" s="13" t="s">
        <v>8995</v>
      </c>
      <c r="C693" s="13" t="s">
        <v>8993</v>
      </c>
      <c r="D693" s="13" t="s">
        <v>8991</v>
      </c>
      <c r="E693" s="13" t="s">
        <v>8988</v>
      </c>
      <c r="F693" s="16" t="n">
        <f aca="false">_xlfn.MINIFS(Pedidos!$C$2:$C$7000,Pedidos!$B$2:$B$7000,A693,Pedidos!$C$2:$C$7000,"&lt;"&amp;Parámetros!$B$4)</f>
        <v>46224</v>
      </c>
      <c r="G693" s="16" t="n">
        <f aca="false">_xlfn.MAXIFS(Pedidos!$C$2:$C$7000,Pedidos!$B$2:$B$7000,A693,Pedidos!$C$2:$C$7000,"&lt;"&amp;Parámetros!$B$4)</f>
        <v>46224</v>
      </c>
      <c r="H693" s="17" t="n">
        <f aca="false">COUNTIFS(Pedidos!$B$2:$B$7000,A693,Pedidos!$C$2:$C$7000,"&lt;"&amp;Parámetros!$B$4)</f>
        <v>1</v>
      </c>
      <c r="I693" s="7" t="n">
        <f aca="false">IF(H693=0,"",Parámetros!$B$4-G693)</f>
        <v>72</v>
      </c>
      <c r="J693" s="17" t="n">
        <f aca="false">COUNTIFS(Pedidos!$B$2:$B$7000,A693,Pedidos!$C$2:$C$7000,"&gt;="&amp;(Parámetros!$B$4-180),Pedidos!$C$2:$C$7000,"&lt;"&amp;Parámetros!$B$4)</f>
        <v>1</v>
      </c>
      <c r="K693" s="18" t="str">
        <f aca="false">IF(H693&lt;2,"",(G693-F693)/(H693-1))</f>
        <v/>
      </c>
      <c r="L693" s="19" t="str">
        <f aca="false">IF(OR(K693="",K693=0),"",I693/K693)</f>
        <v/>
      </c>
      <c r="M693" s="20" t="n">
        <f aca="false">SUMIFS(Pedidos!$D$2:$D$7000,Pedidos!$B$2:$B$7000,A693,Pedidos!$C$2:$C$7000,"&gt;="&amp;(Parámetros!$B$4-365),Pedidos!$C$2:$C$7000,"&lt;"&amp;Parámetros!$B$4)</f>
        <v>48.18</v>
      </c>
      <c r="N693" s="7" t="str">
        <f aca="false">IF(H693=0,"Sin compras",IF(H693=1,"Una sola compra",IF(I693&gt;Parámetros!$B$5,"Perdido","Activo")))</f>
        <v>Una sola compra</v>
      </c>
      <c r="O693" s="21" t="str">
        <f aca="false">IF(N693&lt;&gt;"Activo","",1/(1+EXP(-(Parámetros!$B$10+Parámetros!$B$11*I693+Parámetros!$B$12*J693))))</f>
        <v/>
      </c>
      <c r="P693" s="7" t="str">
        <f aca="false">IF(O693="","",IF(O693&gt;=Parámetros!$B$7,"Alto",IF(O693&gt;=Parámetros!$B$8,"Medio","Bajo")))</f>
        <v/>
      </c>
      <c r="Q693" s="7" t="str">
        <f aca="false">IF(AND(N693="Activo",L693&lt;&gt;""),IF(L693&gt;Parámetros!$B$6,"Se está retrasando",""),"")</f>
        <v/>
      </c>
    </row>
    <row r="694" customFormat="false" ht="15" hidden="false" customHeight="false" outlineLevel="0" collapsed="false">
      <c r="A694" s="13" t="s">
        <v>2452</v>
      </c>
      <c r="B694" s="13" t="s">
        <v>8995</v>
      </c>
      <c r="C694" s="13" t="s">
        <v>8982</v>
      </c>
      <c r="D694" s="13" t="s">
        <v>8983</v>
      </c>
      <c r="E694" s="13" t="s">
        <v>8988</v>
      </c>
      <c r="F694" s="16" t="n">
        <f aca="false">_xlfn.MINIFS(Pedidos!$C$2:$C$7000,Pedidos!$B$2:$B$7000,A694,Pedidos!$C$2:$C$7000,"&lt;"&amp;Parámetros!$B$4)</f>
        <v>45789</v>
      </c>
      <c r="G694" s="16" t="n">
        <f aca="false">_xlfn.MAXIFS(Pedidos!$C$2:$C$7000,Pedidos!$B$2:$B$7000,A694,Pedidos!$C$2:$C$7000,"&lt;"&amp;Parámetros!$B$4)</f>
        <v>45960</v>
      </c>
      <c r="H694" s="17" t="n">
        <f aca="false">COUNTIFS(Pedidos!$B$2:$B$7000,A694,Pedidos!$C$2:$C$7000,"&lt;"&amp;Parámetros!$B$4)</f>
        <v>2</v>
      </c>
      <c r="I694" s="7" t="n">
        <f aca="false">IF(H694=0,"",Parámetros!$B$4-G694)</f>
        <v>336</v>
      </c>
      <c r="J694" s="17" t="n">
        <f aca="false">COUNTIFS(Pedidos!$B$2:$B$7000,A694,Pedidos!$C$2:$C$7000,"&gt;="&amp;(Parámetros!$B$4-180),Pedidos!$C$2:$C$7000,"&lt;"&amp;Parámetros!$B$4)</f>
        <v>0</v>
      </c>
      <c r="K694" s="18" t="n">
        <f aca="false">IF(H694&lt;2,"",(G694-F694)/(H694-1))</f>
        <v>171</v>
      </c>
      <c r="L694" s="19" t="n">
        <f aca="false">IF(OR(K694="",K694=0),"",I694/K694)</f>
        <v>1.96491228070175</v>
      </c>
      <c r="M694" s="20" t="n">
        <f aca="false">SUMIFS(Pedidos!$D$2:$D$7000,Pedidos!$B$2:$B$7000,A694,Pedidos!$C$2:$C$7000,"&gt;="&amp;(Parámetros!$B$4-365),Pedidos!$C$2:$C$7000,"&lt;"&amp;Parámetros!$B$4)</f>
        <v>53.54</v>
      </c>
      <c r="N694" s="7" t="str">
        <f aca="false">IF(H694=0,"Sin compras",IF(H694=1,"Una sola compra",IF(I694&gt;Parámetros!$B$5,"Perdido","Activo")))</f>
        <v>Perdido</v>
      </c>
      <c r="O694" s="21" t="str">
        <f aca="false">IF(N694&lt;&gt;"Activo","",1/(1+EXP(-(Parámetros!$B$10+Parámetros!$B$11*I694+Parámetros!$B$12*J694))))</f>
        <v/>
      </c>
      <c r="P694" s="7" t="str">
        <f aca="false">IF(O694="","",IF(O694&gt;=Parámetros!$B$7,"Alto",IF(O694&gt;=Parámetros!$B$8,"Medio","Bajo")))</f>
        <v/>
      </c>
      <c r="Q694" s="7" t="str">
        <f aca="false">IF(AND(N694="Activo",L694&lt;&gt;""),IF(L694&gt;Parámetros!$B$6,"Se está retrasando",""),"")</f>
        <v/>
      </c>
    </row>
    <row r="695" customFormat="false" ht="15" hidden="false" customHeight="false" outlineLevel="0" collapsed="false">
      <c r="A695" s="13" t="s">
        <v>6911</v>
      </c>
      <c r="B695" s="13" t="s">
        <v>8995</v>
      </c>
      <c r="C695" s="13" t="s">
        <v>8993</v>
      </c>
      <c r="D695" s="13" t="s">
        <v>8991</v>
      </c>
      <c r="E695" s="13" t="s">
        <v>8988</v>
      </c>
      <c r="F695" s="16" t="n">
        <f aca="false">_xlfn.MINIFS(Pedidos!$C$2:$C$7000,Pedidos!$B$2:$B$7000,A695,Pedidos!$C$2:$C$7000,"&lt;"&amp;Parámetros!$B$4)</f>
        <v>46125</v>
      </c>
      <c r="G695" s="16" t="n">
        <f aca="false">_xlfn.MAXIFS(Pedidos!$C$2:$C$7000,Pedidos!$B$2:$B$7000,A695,Pedidos!$C$2:$C$7000,"&lt;"&amp;Parámetros!$B$4)</f>
        <v>46125</v>
      </c>
      <c r="H695" s="17" t="n">
        <f aca="false">COUNTIFS(Pedidos!$B$2:$B$7000,A695,Pedidos!$C$2:$C$7000,"&lt;"&amp;Parámetros!$B$4)</f>
        <v>1</v>
      </c>
      <c r="I695" s="7" t="n">
        <f aca="false">IF(H695=0,"",Parámetros!$B$4-G695)</f>
        <v>171</v>
      </c>
      <c r="J695" s="17" t="n">
        <f aca="false">COUNTIFS(Pedidos!$B$2:$B$7000,A695,Pedidos!$C$2:$C$7000,"&gt;="&amp;(Parámetros!$B$4-180),Pedidos!$C$2:$C$7000,"&lt;"&amp;Parámetros!$B$4)</f>
        <v>1</v>
      </c>
      <c r="K695" s="18" t="str">
        <f aca="false">IF(H695&lt;2,"",(G695-F695)/(H695-1))</f>
        <v/>
      </c>
      <c r="L695" s="19" t="str">
        <f aca="false">IF(OR(K695="",K695=0),"",I695/K695)</f>
        <v/>
      </c>
      <c r="M695" s="20" t="n">
        <f aca="false">SUMIFS(Pedidos!$D$2:$D$7000,Pedidos!$B$2:$B$7000,A695,Pedidos!$C$2:$C$7000,"&gt;="&amp;(Parámetros!$B$4-365),Pedidos!$C$2:$C$7000,"&lt;"&amp;Parámetros!$B$4)</f>
        <v>29.23</v>
      </c>
      <c r="N695" s="7" t="str">
        <f aca="false">IF(H695=0,"Sin compras",IF(H695=1,"Una sola compra",IF(I695&gt;Parámetros!$B$5,"Perdido","Activo")))</f>
        <v>Una sola compra</v>
      </c>
      <c r="O695" s="21" t="str">
        <f aca="false">IF(N695&lt;&gt;"Activo","",1/(1+EXP(-(Parámetros!$B$10+Parámetros!$B$11*I695+Parámetros!$B$12*J695))))</f>
        <v/>
      </c>
      <c r="P695" s="7" t="str">
        <f aca="false">IF(O695="","",IF(O695&gt;=Parámetros!$B$7,"Alto",IF(O695&gt;=Parámetros!$B$8,"Medio","Bajo")))</f>
        <v/>
      </c>
      <c r="Q695" s="7" t="str">
        <f aca="false">IF(AND(N695="Activo",L695&lt;&gt;""),IF(L695&gt;Parámetros!$B$6,"Se está retrasando",""),"")</f>
        <v/>
      </c>
    </row>
    <row r="696" customFormat="false" ht="15" hidden="false" customHeight="false" outlineLevel="0" collapsed="false">
      <c r="A696" s="13" t="s">
        <v>8192</v>
      </c>
      <c r="B696" s="13" t="s">
        <v>8981</v>
      </c>
      <c r="C696" s="13" t="s">
        <v>8993</v>
      </c>
      <c r="D696" s="13" t="s">
        <v>9002</v>
      </c>
      <c r="E696" s="13" t="s">
        <v>8988</v>
      </c>
      <c r="F696" s="16" t="n">
        <f aca="false">_xlfn.MINIFS(Pedidos!$C$2:$C$7000,Pedidos!$B$2:$B$7000,A696,Pedidos!$C$2:$C$7000,"&lt;"&amp;Parámetros!$B$4)</f>
        <v>46232</v>
      </c>
      <c r="G696" s="16" t="n">
        <f aca="false">_xlfn.MAXIFS(Pedidos!$C$2:$C$7000,Pedidos!$B$2:$B$7000,A696,Pedidos!$C$2:$C$7000,"&lt;"&amp;Parámetros!$B$4)</f>
        <v>46232</v>
      </c>
      <c r="H696" s="17" t="n">
        <f aca="false">COUNTIFS(Pedidos!$B$2:$B$7000,A696,Pedidos!$C$2:$C$7000,"&lt;"&amp;Parámetros!$B$4)</f>
        <v>1</v>
      </c>
      <c r="I696" s="7" t="n">
        <f aca="false">IF(H696=0,"",Parámetros!$B$4-G696)</f>
        <v>64</v>
      </c>
      <c r="J696" s="17" t="n">
        <f aca="false">COUNTIFS(Pedidos!$B$2:$B$7000,A696,Pedidos!$C$2:$C$7000,"&gt;="&amp;(Parámetros!$B$4-180),Pedidos!$C$2:$C$7000,"&lt;"&amp;Parámetros!$B$4)</f>
        <v>1</v>
      </c>
      <c r="K696" s="18" t="str">
        <f aca="false">IF(H696&lt;2,"",(G696-F696)/(H696-1))</f>
        <v/>
      </c>
      <c r="L696" s="19" t="str">
        <f aca="false">IF(OR(K696="",K696=0),"",I696/K696)</f>
        <v/>
      </c>
      <c r="M696" s="20" t="n">
        <f aca="false">SUMIFS(Pedidos!$D$2:$D$7000,Pedidos!$B$2:$B$7000,A696,Pedidos!$C$2:$C$7000,"&gt;="&amp;(Parámetros!$B$4-365),Pedidos!$C$2:$C$7000,"&lt;"&amp;Parámetros!$B$4)</f>
        <v>64.21</v>
      </c>
      <c r="N696" s="7" t="str">
        <f aca="false">IF(H696=0,"Sin compras",IF(H696=1,"Una sola compra",IF(I696&gt;Parámetros!$B$5,"Perdido","Activo")))</f>
        <v>Una sola compra</v>
      </c>
      <c r="O696" s="21" t="str">
        <f aca="false">IF(N696&lt;&gt;"Activo","",1/(1+EXP(-(Parámetros!$B$10+Parámetros!$B$11*I696+Parámetros!$B$12*J696))))</f>
        <v/>
      </c>
      <c r="P696" s="7" t="str">
        <f aca="false">IF(O696="","",IF(O696&gt;=Parámetros!$B$7,"Alto",IF(O696&gt;=Parámetros!$B$8,"Medio","Bajo")))</f>
        <v/>
      </c>
      <c r="Q696" s="7" t="str">
        <f aca="false">IF(AND(N696="Activo",L696&lt;&gt;""),IF(L696&gt;Parámetros!$B$6,"Se está retrasando",""),"")</f>
        <v/>
      </c>
    </row>
    <row r="697" customFormat="false" ht="15" hidden="false" customHeight="false" outlineLevel="0" collapsed="false">
      <c r="A697" s="13" t="s">
        <v>72</v>
      </c>
      <c r="B697" s="13" t="s">
        <v>8996</v>
      </c>
      <c r="C697" s="13" t="s">
        <v>8990</v>
      </c>
      <c r="D697" s="13" t="s">
        <v>9006</v>
      </c>
      <c r="E697" s="13" t="s">
        <v>8988</v>
      </c>
      <c r="F697" s="16" t="n">
        <f aca="false">_xlfn.MINIFS(Pedidos!$C$2:$C$7000,Pedidos!$B$2:$B$7000,A697,Pedidos!$C$2:$C$7000,"&lt;"&amp;Parámetros!$B$4)</f>
        <v>45571</v>
      </c>
      <c r="G697" s="16" t="n">
        <f aca="false">_xlfn.MAXIFS(Pedidos!$C$2:$C$7000,Pedidos!$B$2:$B$7000,A697,Pedidos!$C$2:$C$7000,"&lt;"&amp;Parámetros!$B$4)</f>
        <v>45719</v>
      </c>
      <c r="H697" s="17" t="n">
        <f aca="false">COUNTIFS(Pedidos!$B$2:$B$7000,A697,Pedidos!$C$2:$C$7000,"&lt;"&amp;Parámetros!$B$4)</f>
        <v>4</v>
      </c>
      <c r="I697" s="7" t="n">
        <f aca="false">IF(H697=0,"",Parámetros!$B$4-G697)</f>
        <v>577</v>
      </c>
      <c r="J697" s="17" t="n">
        <f aca="false">COUNTIFS(Pedidos!$B$2:$B$7000,A697,Pedidos!$C$2:$C$7000,"&gt;="&amp;(Parámetros!$B$4-180),Pedidos!$C$2:$C$7000,"&lt;"&amp;Parámetros!$B$4)</f>
        <v>0</v>
      </c>
      <c r="K697" s="18" t="n">
        <f aca="false">IF(H697&lt;2,"",(G697-F697)/(H697-1))</f>
        <v>49.3333333333333</v>
      </c>
      <c r="L697" s="19" t="n">
        <f aca="false">IF(OR(K697="",K697=0),"",I697/K697)</f>
        <v>11.6959459459459</v>
      </c>
      <c r="M697" s="20" t="n">
        <f aca="false">SUMIFS(Pedidos!$D$2:$D$7000,Pedidos!$B$2:$B$7000,A697,Pedidos!$C$2:$C$7000,"&gt;="&amp;(Parámetros!$B$4-365),Pedidos!$C$2:$C$7000,"&lt;"&amp;Parámetros!$B$4)</f>
        <v>0</v>
      </c>
      <c r="N697" s="7" t="str">
        <f aca="false">IF(H697=0,"Sin compras",IF(H697=1,"Una sola compra",IF(I697&gt;Parámetros!$B$5,"Perdido","Activo")))</f>
        <v>Perdido</v>
      </c>
      <c r="O697" s="21" t="str">
        <f aca="false">IF(N697&lt;&gt;"Activo","",1/(1+EXP(-(Parámetros!$B$10+Parámetros!$B$11*I697+Parámetros!$B$12*J697))))</f>
        <v/>
      </c>
      <c r="P697" s="7" t="str">
        <f aca="false">IF(O697="","",IF(O697&gt;=Parámetros!$B$7,"Alto",IF(O697&gt;=Parámetros!$B$8,"Medio","Bajo")))</f>
        <v/>
      </c>
      <c r="Q697" s="7" t="str">
        <f aca="false">IF(AND(N697="Activo",L697&lt;&gt;""),IF(L697&gt;Parámetros!$B$6,"Se está retrasando",""),"")</f>
        <v/>
      </c>
    </row>
    <row r="698" customFormat="false" ht="15" hidden="false" customHeight="false" outlineLevel="0" collapsed="false">
      <c r="A698" s="13" t="s">
        <v>3805</v>
      </c>
      <c r="B698" s="13" t="s">
        <v>8995</v>
      </c>
      <c r="C698" s="13" t="s">
        <v>8986</v>
      </c>
      <c r="D698" s="13" t="s">
        <v>8983</v>
      </c>
      <c r="E698" s="13" t="s">
        <v>8984</v>
      </c>
      <c r="F698" s="16" t="n">
        <f aca="false">_xlfn.MINIFS(Pedidos!$C$2:$C$7000,Pedidos!$B$2:$B$7000,A698,Pedidos!$C$2:$C$7000,"&lt;"&amp;Parámetros!$B$4)</f>
        <v>45889</v>
      </c>
      <c r="G698" s="16" t="n">
        <f aca="false">_xlfn.MAXIFS(Pedidos!$C$2:$C$7000,Pedidos!$B$2:$B$7000,A698,Pedidos!$C$2:$C$7000,"&lt;"&amp;Parámetros!$B$4)</f>
        <v>46032</v>
      </c>
      <c r="H698" s="17" t="n">
        <f aca="false">COUNTIFS(Pedidos!$B$2:$B$7000,A698,Pedidos!$C$2:$C$7000,"&lt;"&amp;Parámetros!$B$4)</f>
        <v>2</v>
      </c>
      <c r="I698" s="7" t="n">
        <f aca="false">IF(H698=0,"",Parámetros!$B$4-G698)</f>
        <v>264</v>
      </c>
      <c r="J698" s="17" t="n">
        <f aca="false">COUNTIFS(Pedidos!$B$2:$B$7000,A698,Pedidos!$C$2:$C$7000,"&gt;="&amp;(Parámetros!$B$4-180),Pedidos!$C$2:$C$7000,"&lt;"&amp;Parámetros!$B$4)</f>
        <v>0</v>
      </c>
      <c r="K698" s="18" t="n">
        <f aca="false">IF(H698&lt;2,"",(G698-F698)/(H698-1))</f>
        <v>143</v>
      </c>
      <c r="L698" s="19" t="n">
        <f aca="false">IF(OR(K698="",K698=0),"",I698/K698)</f>
        <v>1.84615384615385</v>
      </c>
      <c r="M698" s="20" t="n">
        <f aca="false">SUMIFS(Pedidos!$D$2:$D$7000,Pedidos!$B$2:$B$7000,A698,Pedidos!$C$2:$C$7000,"&gt;="&amp;(Parámetros!$B$4-365),Pedidos!$C$2:$C$7000,"&lt;"&amp;Parámetros!$B$4)</f>
        <v>72.56</v>
      </c>
      <c r="N698" s="7" t="str">
        <f aca="false">IF(H698=0,"Sin compras",IF(H698=1,"Una sola compra",IF(I698&gt;Parámetros!$B$5,"Perdido","Activo")))</f>
        <v>Perdido</v>
      </c>
      <c r="O698" s="21" t="str">
        <f aca="false">IF(N698&lt;&gt;"Activo","",1/(1+EXP(-(Parámetros!$B$10+Parámetros!$B$11*I698+Parámetros!$B$12*J698))))</f>
        <v/>
      </c>
      <c r="P698" s="7" t="str">
        <f aca="false">IF(O698="","",IF(O698&gt;=Parámetros!$B$7,"Alto",IF(O698&gt;=Parámetros!$B$8,"Medio","Bajo")))</f>
        <v/>
      </c>
      <c r="Q698" s="7" t="str">
        <f aca="false">IF(AND(N698="Activo",L698&lt;&gt;""),IF(L698&gt;Parámetros!$B$6,"Se está retrasando",""),"")</f>
        <v/>
      </c>
    </row>
    <row r="699" customFormat="false" ht="15" hidden="false" customHeight="false" outlineLevel="0" collapsed="false">
      <c r="A699" s="13" t="s">
        <v>1637</v>
      </c>
      <c r="B699" s="13" t="s">
        <v>8981</v>
      </c>
      <c r="C699" s="13" t="s">
        <v>8982</v>
      </c>
      <c r="D699" s="13" t="s">
        <v>8994</v>
      </c>
      <c r="E699" s="13" t="s">
        <v>8988</v>
      </c>
      <c r="F699" s="16" t="n">
        <f aca="false">_xlfn.MINIFS(Pedidos!$C$2:$C$7000,Pedidos!$B$2:$B$7000,A699,Pedidos!$C$2:$C$7000,"&lt;"&amp;Parámetros!$B$4)</f>
        <v>45728</v>
      </c>
      <c r="G699" s="16" t="n">
        <f aca="false">_xlfn.MAXIFS(Pedidos!$C$2:$C$7000,Pedidos!$B$2:$B$7000,A699,Pedidos!$C$2:$C$7000,"&lt;"&amp;Parámetros!$B$4)</f>
        <v>45728</v>
      </c>
      <c r="H699" s="17" t="n">
        <f aca="false">COUNTIFS(Pedidos!$B$2:$B$7000,A699,Pedidos!$C$2:$C$7000,"&lt;"&amp;Parámetros!$B$4)</f>
        <v>1</v>
      </c>
      <c r="I699" s="7" t="n">
        <f aca="false">IF(H699=0,"",Parámetros!$B$4-G699)</f>
        <v>568</v>
      </c>
      <c r="J699" s="17" t="n">
        <f aca="false">COUNTIFS(Pedidos!$B$2:$B$7000,A699,Pedidos!$C$2:$C$7000,"&gt;="&amp;(Parámetros!$B$4-180),Pedidos!$C$2:$C$7000,"&lt;"&amp;Parámetros!$B$4)</f>
        <v>0</v>
      </c>
      <c r="K699" s="18" t="str">
        <f aca="false">IF(H699&lt;2,"",(G699-F699)/(H699-1))</f>
        <v/>
      </c>
      <c r="L699" s="19" t="str">
        <f aca="false">IF(OR(K699="",K699=0),"",I699/K699)</f>
        <v/>
      </c>
      <c r="M699" s="20" t="n">
        <f aca="false">SUMIFS(Pedidos!$D$2:$D$7000,Pedidos!$B$2:$B$7000,A699,Pedidos!$C$2:$C$7000,"&gt;="&amp;(Parámetros!$B$4-365),Pedidos!$C$2:$C$7000,"&lt;"&amp;Parámetros!$B$4)</f>
        <v>0</v>
      </c>
      <c r="N699" s="7" t="str">
        <f aca="false">IF(H699=0,"Sin compras",IF(H699=1,"Una sola compra",IF(I699&gt;Parámetros!$B$5,"Perdido","Activo")))</f>
        <v>Una sola compra</v>
      </c>
      <c r="O699" s="21" t="str">
        <f aca="false">IF(N699&lt;&gt;"Activo","",1/(1+EXP(-(Parámetros!$B$10+Parámetros!$B$11*I699+Parámetros!$B$12*J699))))</f>
        <v/>
      </c>
      <c r="P699" s="7" t="str">
        <f aca="false">IF(O699="","",IF(O699&gt;=Parámetros!$B$7,"Alto",IF(O699&gt;=Parámetros!$B$8,"Medio","Bajo")))</f>
        <v/>
      </c>
      <c r="Q699" s="7" t="str">
        <f aca="false">IF(AND(N699="Activo",L699&lt;&gt;""),IF(L699&gt;Parámetros!$B$6,"Se está retrasando",""),"")</f>
        <v/>
      </c>
    </row>
    <row r="700" customFormat="false" ht="15" hidden="false" customHeight="false" outlineLevel="0" collapsed="false">
      <c r="A700" s="13" t="s">
        <v>3177</v>
      </c>
      <c r="B700" s="13" t="s">
        <v>8981</v>
      </c>
      <c r="C700" s="13" t="s">
        <v>8990</v>
      </c>
      <c r="D700" s="13" t="s">
        <v>8983</v>
      </c>
      <c r="E700" s="13" t="s">
        <v>8988</v>
      </c>
      <c r="F700" s="16" t="n">
        <f aca="false">_xlfn.MINIFS(Pedidos!$C$2:$C$7000,Pedidos!$B$2:$B$7000,A700,Pedidos!$C$2:$C$7000,"&lt;"&amp;Parámetros!$B$4)</f>
        <v>45844</v>
      </c>
      <c r="G700" s="16" t="n">
        <f aca="false">_xlfn.MAXIFS(Pedidos!$C$2:$C$7000,Pedidos!$B$2:$B$7000,A700,Pedidos!$C$2:$C$7000,"&lt;"&amp;Parámetros!$B$4)</f>
        <v>46083</v>
      </c>
      <c r="H700" s="17" t="n">
        <f aca="false">COUNTIFS(Pedidos!$B$2:$B$7000,A700,Pedidos!$C$2:$C$7000,"&lt;"&amp;Parámetros!$B$4)</f>
        <v>2</v>
      </c>
      <c r="I700" s="7" t="n">
        <f aca="false">IF(H700=0,"",Parámetros!$B$4-G700)</f>
        <v>213</v>
      </c>
      <c r="J700" s="17" t="n">
        <f aca="false">COUNTIFS(Pedidos!$B$2:$B$7000,A700,Pedidos!$C$2:$C$7000,"&gt;="&amp;(Parámetros!$B$4-180),Pedidos!$C$2:$C$7000,"&lt;"&amp;Parámetros!$B$4)</f>
        <v>0</v>
      </c>
      <c r="K700" s="18" t="n">
        <f aca="false">IF(H700&lt;2,"",(G700-F700)/(H700-1))</f>
        <v>239</v>
      </c>
      <c r="L700" s="19" t="n">
        <f aca="false">IF(OR(K700="",K700=0),"",I700/K700)</f>
        <v>0.891213389121339</v>
      </c>
      <c r="M700" s="20" t="n">
        <f aca="false">SUMIFS(Pedidos!$D$2:$D$7000,Pedidos!$B$2:$B$7000,A700,Pedidos!$C$2:$C$7000,"&gt;="&amp;(Parámetros!$B$4-365),Pedidos!$C$2:$C$7000,"&lt;"&amp;Parámetros!$B$4)</f>
        <v>18.95</v>
      </c>
      <c r="N700" s="7" t="str">
        <f aca="false">IF(H700=0,"Sin compras",IF(H700=1,"Una sola compra",IF(I700&gt;Parámetros!$B$5,"Perdido","Activo")))</f>
        <v>Perdido</v>
      </c>
      <c r="O700" s="21" t="str">
        <f aca="false">IF(N700&lt;&gt;"Activo","",1/(1+EXP(-(Parámetros!$B$10+Parámetros!$B$11*I700+Parámetros!$B$12*J700))))</f>
        <v/>
      </c>
      <c r="P700" s="7" t="str">
        <f aca="false">IF(O700="","",IF(O700&gt;=Parámetros!$B$7,"Alto",IF(O700&gt;=Parámetros!$B$8,"Medio","Bajo")))</f>
        <v/>
      </c>
      <c r="Q700" s="7" t="str">
        <f aca="false">IF(AND(N700="Activo",L700&lt;&gt;""),IF(L700&gt;Parámetros!$B$6,"Se está retrasando",""),"")</f>
        <v/>
      </c>
    </row>
    <row r="701" customFormat="false" ht="15" hidden="false" customHeight="false" outlineLevel="0" collapsed="false">
      <c r="A701" s="13" t="s">
        <v>8816</v>
      </c>
      <c r="B701" s="13" t="s">
        <v>8989</v>
      </c>
      <c r="C701" s="13" t="s">
        <v>8993</v>
      </c>
      <c r="D701" s="13" t="s">
        <v>9002</v>
      </c>
      <c r="E701" s="13" t="s">
        <v>8988</v>
      </c>
      <c r="F701" s="16" t="n">
        <f aca="false">_xlfn.MINIFS(Pedidos!$C$2:$C$7000,Pedidos!$B$2:$B$7000,A701,Pedidos!$C$2:$C$7000,"&lt;"&amp;Parámetros!$B$4)</f>
        <v>46284</v>
      </c>
      <c r="G701" s="16" t="n">
        <f aca="false">_xlfn.MAXIFS(Pedidos!$C$2:$C$7000,Pedidos!$B$2:$B$7000,A701,Pedidos!$C$2:$C$7000,"&lt;"&amp;Parámetros!$B$4)</f>
        <v>46284</v>
      </c>
      <c r="H701" s="17" t="n">
        <f aca="false">COUNTIFS(Pedidos!$B$2:$B$7000,A701,Pedidos!$C$2:$C$7000,"&lt;"&amp;Parámetros!$B$4)</f>
        <v>1</v>
      </c>
      <c r="I701" s="7" t="n">
        <f aca="false">IF(H701=0,"",Parámetros!$B$4-G701)</f>
        <v>12</v>
      </c>
      <c r="J701" s="17" t="n">
        <f aca="false">COUNTIFS(Pedidos!$B$2:$B$7000,A701,Pedidos!$C$2:$C$7000,"&gt;="&amp;(Parámetros!$B$4-180),Pedidos!$C$2:$C$7000,"&lt;"&amp;Parámetros!$B$4)</f>
        <v>1</v>
      </c>
      <c r="K701" s="18" t="str">
        <f aca="false">IF(H701&lt;2,"",(G701-F701)/(H701-1))</f>
        <v/>
      </c>
      <c r="L701" s="19" t="str">
        <f aca="false">IF(OR(K701="",K701=0),"",I701/K701)</f>
        <v/>
      </c>
      <c r="M701" s="20" t="n">
        <f aca="false">SUMIFS(Pedidos!$D$2:$D$7000,Pedidos!$B$2:$B$7000,A701,Pedidos!$C$2:$C$7000,"&gt;="&amp;(Parámetros!$B$4-365),Pedidos!$C$2:$C$7000,"&lt;"&amp;Parámetros!$B$4)</f>
        <v>36.97</v>
      </c>
      <c r="N701" s="7" t="str">
        <f aca="false">IF(H701=0,"Sin compras",IF(H701=1,"Una sola compra",IF(I701&gt;Parámetros!$B$5,"Perdido","Activo")))</f>
        <v>Una sola compra</v>
      </c>
      <c r="O701" s="21" t="str">
        <f aca="false">IF(N701&lt;&gt;"Activo","",1/(1+EXP(-(Parámetros!$B$10+Parámetros!$B$11*I701+Parámetros!$B$12*J701))))</f>
        <v/>
      </c>
      <c r="P701" s="7" t="str">
        <f aca="false">IF(O701="","",IF(O701&gt;=Parámetros!$B$7,"Alto",IF(O701&gt;=Parámetros!$B$8,"Medio","Bajo")))</f>
        <v/>
      </c>
      <c r="Q701" s="7" t="str">
        <f aca="false">IF(AND(N701="Activo",L701&lt;&gt;""),IF(L701&gt;Parámetros!$B$6,"Se está retrasando",""),"")</f>
        <v/>
      </c>
    </row>
    <row r="702" customFormat="false" ht="15" hidden="false" customHeight="false" outlineLevel="0" collapsed="false">
      <c r="A702" s="13" t="s">
        <v>3746</v>
      </c>
      <c r="B702" s="13" t="s">
        <v>8995</v>
      </c>
      <c r="C702" s="13" t="s">
        <v>8982</v>
      </c>
      <c r="D702" s="13" t="s">
        <v>8994</v>
      </c>
      <c r="E702" s="13" t="s">
        <v>8984</v>
      </c>
      <c r="F702" s="16" t="n">
        <f aca="false">_xlfn.MINIFS(Pedidos!$C$2:$C$7000,Pedidos!$B$2:$B$7000,A702,Pedidos!$C$2:$C$7000,"&lt;"&amp;Parámetros!$B$4)</f>
        <v>45885</v>
      </c>
      <c r="G702" s="16" t="n">
        <f aca="false">_xlfn.MAXIFS(Pedidos!$C$2:$C$7000,Pedidos!$B$2:$B$7000,A702,Pedidos!$C$2:$C$7000,"&lt;"&amp;Parámetros!$B$4)</f>
        <v>45885</v>
      </c>
      <c r="H702" s="17" t="n">
        <f aca="false">COUNTIFS(Pedidos!$B$2:$B$7000,A702,Pedidos!$C$2:$C$7000,"&lt;"&amp;Parámetros!$B$4)</f>
        <v>1</v>
      </c>
      <c r="I702" s="7" t="n">
        <f aca="false">IF(H702=0,"",Parámetros!$B$4-G702)</f>
        <v>411</v>
      </c>
      <c r="J702" s="17" t="n">
        <f aca="false">COUNTIFS(Pedidos!$B$2:$B$7000,A702,Pedidos!$C$2:$C$7000,"&gt;="&amp;(Parámetros!$B$4-180),Pedidos!$C$2:$C$7000,"&lt;"&amp;Parámetros!$B$4)</f>
        <v>0</v>
      </c>
      <c r="K702" s="18" t="str">
        <f aca="false">IF(H702&lt;2,"",(G702-F702)/(H702-1))</f>
        <v/>
      </c>
      <c r="L702" s="19" t="str">
        <f aca="false">IF(OR(K702="",K702=0),"",I702/K702)</f>
        <v/>
      </c>
      <c r="M702" s="20" t="n">
        <f aca="false">SUMIFS(Pedidos!$D$2:$D$7000,Pedidos!$B$2:$B$7000,A702,Pedidos!$C$2:$C$7000,"&gt;="&amp;(Parámetros!$B$4-365),Pedidos!$C$2:$C$7000,"&lt;"&amp;Parámetros!$B$4)</f>
        <v>0</v>
      </c>
      <c r="N702" s="7" t="str">
        <f aca="false">IF(H702=0,"Sin compras",IF(H702=1,"Una sola compra",IF(I702&gt;Parámetros!$B$5,"Perdido","Activo")))</f>
        <v>Una sola compra</v>
      </c>
      <c r="O702" s="21" t="str">
        <f aca="false">IF(N702&lt;&gt;"Activo","",1/(1+EXP(-(Parámetros!$B$10+Parámetros!$B$11*I702+Parámetros!$B$12*J702))))</f>
        <v/>
      </c>
      <c r="P702" s="7" t="str">
        <f aca="false">IF(O702="","",IF(O702&gt;=Parámetros!$B$7,"Alto",IF(O702&gt;=Parámetros!$B$8,"Medio","Bajo")))</f>
        <v/>
      </c>
      <c r="Q702" s="7" t="str">
        <f aca="false">IF(AND(N702="Activo",L702&lt;&gt;""),IF(L702&gt;Parámetros!$B$6,"Se está retrasando",""),"")</f>
        <v/>
      </c>
    </row>
    <row r="703" customFormat="false" ht="15" hidden="false" customHeight="false" outlineLevel="0" collapsed="false">
      <c r="A703" s="13" t="s">
        <v>1757</v>
      </c>
      <c r="B703" s="13" t="s">
        <v>9001</v>
      </c>
      <c r="C703" s="13" t="s">
        <v>8990</v>
      </c>
      <c r="D703" s="13" t="s">
        <v>8994</v>
      </c>
      <c r="E703" s="13" t="s">
        <v>8988</v>
      </c>
      <c r="F703" s="16" t="n">
        <f aca="false">_xlfn.MINIFS(Pedidos!$C$2:$C$7000,Pedidos!$B$2:$B$7000,A703,Pedidos!$C$2:$C$7000,"&lt;"&amp;Parámetros!$B$4)</f>
        <v>45736</v>
      </c>
      <c r="G703" s="16" t="n">
        <f aca="false">_xlfn.MAXIFS(Pedidos!$C$2:$C$7000,Pedidos!$B$2:$B$7000,A703,Pedidos!$C$2:$C$7000,"&lt;"&amp;Parámetros!$B$4)</f>
        <v>45736</v>
      </c>
      <c r="H703" s="17" t="n">
        <f aca="false">COUNTIFS(Pedidos!$B$2:$B$7000,A703,Pedidos!$C$2:$C$7000,"&lt;"&amp;Parámetros!$B$4)</f>
        <v>1</v>
      </c>
      <c r="I703" s="7" t="n">
        <f aca="false">IF(H703=0,"",Parámetros!$B$4-G703)</f>
        <v>560</v>
      </c>
      <c r="J703" s="17" t="n">
        <f aca="false">COUNTIFS(Pedidos!$B$2:$B$7000,A703,Pedidos!$C$2:$C$7000,"&gt;="&amp;(Parámetros!$B$4-180),Pedidos!$C$2:$C$7000,"&lt;"&amp;Parámetros!$B$4)</f>
        <v>0</v>
      </c>
      <c r="K703" s="18" t="str">
        <f aca="false">IF(H703&lt;2,"",(G703-F703)/(H703-1))</f>
        <v/>
      </c>
      <c r="L703" s="19" t="str">
        <f aca="false">IF(OR(K703="",K703=0),"",I703/K703)</f>
        <v/>
      </c>
      <c r="M703" s="20" t="n">
        <f aca="false">SUMIFS(Pedidos!$D$2:$D$7000,Pedidos!$B$2:$B$7000,A703,Pedidos!$C$2:$C$7000,"&gt;="&amp;(Parámetros!$B$4-365),Pedidos!$C$2:$C$7000,"&lt;"&amp;Parámetros!$B$4)</f>
        <v>0</v>
      </c>
      <c r="N703" s="7" t="str">
        <f aca="false">IF(H703=0,"Sin compras",IF(H703=1,"Una sola compra",IF(I703&gt;Parámetros!$B$5,"Perdido","Activo")))</f>
        <v>Una sola compra</v>
      </c>
      <c r="O703" s="21" t="str">
        <f aca="false">IF(N703&lt;&gt;"Activo","",1/(1+EXP(-(Parámetros!$B$10+Parámetros!$B$11*I703+Parámetros!$B$12*J703))))</f>
        <v/>
      </c>
      <c r="P703" s="7" t="str">
        <f aca="false">IF(O703="","",IF(O703&gt;=Parámetros!$B$7,"Alto",IF(O703&gt;=Parámetros!$B$8,"Medio","Bajo")))</f>
        <v/>
      </c>
      <c r="Q703" s="7" t="str">
        <f aca="false">IF(AND(N703="Activo",L703&lt;&gt;""),IF(L703&gt;Parámetros!$B$6,"Se está retrasando",""),"")</f>
        <v/>
      </c>
    </row>
    <row r="704" customFormat="false" ht="15" hidden="false" customHeight="false" outlineLevel="0" collapsed="false">
      <c r="A704" s="13" t="s">
        <v>285</v>
      </c>
      <c r="B704" s="13" t="s">
        <v>8985</v>
      </c>
      <c r="C704" s="13" t="s">
        <v>8990</v>
      </c>
      <c r="D704" s="13" t="s">
        <v>9009</v>
      </c>
      <c r="E704" s="13" t="s">
        <v>8988</v>
      </c>
      <c r="F704" s="16" t="n">
        <f aca="false">_xlfn.MINIFS(Pedidos!$C$2:$C$7000,Pedidos!$B$2:$B$7000,A704,Pedidos!$C$2:$C$7000,"&lt;"&amp;Parámetros!$B$4)</f>
        <v>45598</v>
      </c>
      <c r="G704" s="16" t="n">
        <f aca="false">_xlfn.MAXIFS(Pedidos!$C$2:$C$7000,Pedidos!$B$2:$B$7000,A704,Pedidos!$C$2:$C$7000,"&lt;"&amp;Parámetros!$B$4)</f>
        <v>45787</v>
      </c>
      <c r="H704" s="17" t="n">
        <f aca="false">COUNTIFS(Pedidos!$B$2:$B$7000,A704,Pedidos!$C$2:$C$7000,"&lt;"&amp;Parámetros!$B$4)</f>
        <v>7</v>
      </c>
      <c r="I704" s="7" t="n">
        <f aca="false">IF(H704=0,"",Parámetros!$B$4-G704)</f>
        <v>509</v>
      </c>
      <c r="J704" s="17" t="n">
        <f aca="false">COUNTIFS(Pedidos!$B$2:$B$7000,A704,Pedidos!$C$2:$C$7000,"&gt;="&amp;(Parámetros!$B$4-180),Pedidos!$C$2:$C$7000,"&lt;"&amp;Parámetros!$B$4)</f>
        <v>0</v>
      </c>
      <c r="K704" s="18" t="n">
        <f aca="false">IF(H704&lt;2,"",(G704-F704)/(H704-1))</f>
        <v>31.5</v>
      </c>
      <c r="L704" s="19" t="n">
        <f aca="false">IF(OR(K704="",K704=0),"",I704/K704)</f>
        <v>16.1587301587302</v>
      </c>
      <c r="M704" s="20" t="n">
        <f aca="false">SUMIFS(Pedidos!$D$2:$D$7000,Pedidos!$B$2:$B$7000,A704,Pedidos!$C$2:$C$7000,"&gt;="&amp;(Parámetros!$B$4-365),Pedidos!$C$2:$C$7000,"&lt;"&amp;Parámetros!$B$4)</f>
        <v>0</v>
      </c>
      <c r="N704" s="7" t="str">
        <f aca="false">IF(H704=0,"Sin compras",IF(H704=1,"Una sola compra",IF(I704&gt;Parámetros!$B$5,"Perdido","Activo")))</f>
        <v>Perdido</v>
      </c>
      <c r="O704" s="21" t="str">
        <f aca="false">IF(N704&lt;&gt;"Activo","",1/(1+EXP(-(Parámetros!$B$10+Parámetros!$B$11*I704+Parámetros!$B$12*J704))))</f>
        <v/>
      </c>
      <c r="P704" s="7" t="str">
        <f aca="false">IF(O704="","",IF(O704&gt;=Parámetros!$B$7,"Alto",IF(O704&gt;=Parámetros!$B$8,"Medio","Bajo")))</f>
        <v/>
      </c>
      <c r="Q704" s="7" t="str">
        <f aca="false">IF(AND(N704="Activo",L704&lt;&gt;""),IF(L704&gt;Parámetros!$B$6,"Se está retrasando",""),"")</f>
        <v/>
      </c>
    </row>
    <row r="705" customFormat="false" ht="15" hidden="false" customHeight="false" outlineLevel="0" collapsed="false">
      <c r="A705" s="13" t="s">
        <v>2433</v>
      </c>
      <c r="B705" s="13" t="s">
        <v>8995</v>
      </c>
      <c r="C705" s="13" t="s">
        <v>8990</v>
      </c>
      <c r="D705" s="13" t="s">
        <v>8994</v>
      </c>
      <c r="E705" s="13" t="s">
        <v>8988</v>
      </c>
      <c r="F705" s="16" t="n">
        <f aca="false">_xlfn.MINIFS(Pedidos!$C$2:$C$7000,Pedidos!$B$2:$B$7000,A705,Pedidos!$C$2:$C$7000,"&lt;"&amp;Parámetros!$B$4)</f>
        <v>45788</v>
      </c>
      <c r="G705" s="16" t="n">
        <f aca="false">_xlfn.MAXIFS(Pedidos!$C$2:$C$7000,Pedidos!$B$2:$B$7000,A705,Pedidos!$C$2:$C$7000,"&lt;"&amp;Parámetros!$B$4)</f>
        <v>45788</v>
      </c>
      <c r="H705" s="17" t="n">
        <f aca="false">COUNTIFS(Pedidos!$B$2:$B$7000,A705,Pedidos!$C$2:$C$7000,"&lt;"&amp;Parámetros!$B$4)</f>
        <v>1</v>
      </c>
      <c r="I705" s="7" t="n">
        <f aca="false">IF(H705=0,"",Parámetros!$B$4-G705)</f>
        <v>508</v>
      </c>
      <c r="J705" s="17" t="n">
        <f aca="false">COUNTIFS(Pedidos!$B$2:$B$7000,A705,Pedidos!$C$2:$C$7000,"&gt;="&amp;(Parámetros!$B$4-180),Pedidos!$C$2:$C$7000,"&lt;"&amp;Parámetros!$B$4)</f>
        <v>0</v>
      </c>
      <c r="K705" s="18" t="str">
        <f aca="false">IF(H705&lt;2,"",(G705-F705)/(H705-1))</f>
        <v/>
      </c>
      <c r="L705" s="19" t="str">
        <f aca="false">IF(OR(K705="",K705=0),"",I705/K705)</f>
        <v/>
      </c>
      <c r="M705" s="20" t="n">
        <f aca="false">SUMIFS(Pedidos!$D$2:$D$7000,Pedidos!$B$2:$B$7000,A705,Pedidos!$C$2:$C$7000,"&gt;="&amp;(Parámetros!$B$4-365),Pedidos!$C$2:$C$7000,"&lt;"&amp;Parámetros!$B$4)</f>
        <v>0</v>
      </c>
      <c r="N705" s="7" t="str">
        <f aca="false">IF(H705=0,"Sin compras",IF(H705=1,"Una sola compra",IF(I705&gt;Parámetros!$B$5,"Perdido","Activo")))</f>
        <v>Una sola compra</v>
      </c>
      <c r="O705" s="21" t="str">
        <f aca="false">IF(N705&lt;&gt;"Activo","",1/(1+EXP(-(Parámetros!$B$10+Parámetros!$B$11*I705+Parámetros!$B$12*J705))))</f>
        <v/>
      </c>
      <c r="P705" s="7" t="str">
        <f aca="false">IF(O705="","",IF(O705&gt;=Parámetros!$B$7,"Alto",IF(O705&gt;=Parámetros!$B$8,"Medio","Bajo")))</f>
        <v/>
      </c>
      <c r="Q705" s="7" t="str">
        <f aca="false">IF(AND(N705="Activo",L705&lt;&gt;""),IF(L705&gt;Parámetros!$B$6,"Se está retrasando",""),"")</f>
        <v/>
      </c>
    </row>
    <row r="706" customFormat="false" ht="15" hidden="false" customHeight="false" outlineLevel="0" collapsed="false">
      <c r="A706" s="13" t="s">
        <v>3143</v>
      </c>
      <c r="B706" s="13" t="s">
        <v>9011</v>
      </c>
      <c r="C706" s="13" t="s">
        <v>8982</v>
      </c>
      <c r="D706" s="13" t="s">
        <v>8994</v>
      </c>
      <c r="E706" s="13" t="s">
        <v>8984</v>
      </c>
      <c r="F706" s="16" t="n">
        <f aca="false">_xlfn.MINIFS(Pedidos!$C$2:$C$7000,Pedidos!$B$2:$B$7000,A706,Pedidos!$C$2:$C$7000,"&lt;"&amp;Parámetros!$B$4)</f>
        <v>45842</v>
      </c>
      <c r="G706" s="16" t="n">
        <f aca="false">_xlfn.MAXIFS(Pedidos!$C$2:$C$7000,Pedidos!$B$2:$B$7000,A706,Pedidos!$C$2:$C$7000,"&lt;"&amp;Parámetros!$B$4)</f>
        <v>45842</v>
      </c>
      <c r="H706" s="17" t="n">
        <f aca="false">COUNTIFS(Pedidos!$B$2:$B$7000,A706,Pedidos!$C$2:$C$7000,"&lt;"&amp;Parámetros!$B$4)</f>
        <v>1</v>
      </c>
      <c r="I706" s="7" t="n">
        <f aca="false">IF(H706=0,"",Parámetros!$B$4-G706)</f>
        <v>454</v>
      </c>
      <c r="J706" s="17" t="n">
        <f aca="false">COUNTIFS(Pedidos!$B$2:$B$7000,A706,Pedidos!$C$2:$C$7000,"&gt;="&amp;(Parámetros!$B$4-180),Pedidos!$C$2:$C$7000,"&lt;"&amp;Parámetros!$B$4)</f>
        <v>0</v>
      </c>
      <c r="K706" s="18" t="str">
        <f aca="false">IF(H706&lt;2,"",(G706-F706)/(H706-1))</f>
        <v/>
      </c>
      <c r="L706" s="19" t="str">
        <f aca="false">IF(OR(K706="",K706=0),"",I706/K706)</f>
        <v/>
      </c>
      <c r="M706" s="20" t="n">
        <f aca="false">SUMIFS(Pedidos!$D$2:$D$7000,Pedidos!$B$2:$B$7000,A706,Pedidos!$C$2:$C$7000,"&gt;="&amp;(Parámetros!$B$4-365),Pedidos!$C$2:$C$7000,"&lt;"&amp;Parámetros!$B$4)</f>
        <v>0</v>
      </c>
      <c r="N706" s="7" t="str">
        <f aca="false">IF(H706=0,"Sin compras",IF(H706=1,"Una sola compra",IF(I706&gt;Parámetros!$B$5,"Perdido","Activo")))</f>
        <v>Una sola compra</v>
      </c>
      <c r="O706" s="21" t="str">
        <f aca="false">IF(N706&lt;&gt;"Activo","",1/(1+EXP(-(Parámetros!$B$10+Parámetros!$B$11*I706+Parámetros!$B$12*J706))))</f>
        <v/>
      </c>
      <c r="P706" s="7" t="str">
        <f aca="false">IF(O706="","",IF(O706&gt;=Parámetros!$B$7,"Alto",IF(O706&gt;=Parámetros!$B$8,"Medio","Bajo")))</f>
        <v/>
      </c>
      <c r="Q706" s="7" t="str">
        <f aca="false">IF(AND(N706="Activo",L706&lt;&gt;""),IF(L706&gt;Parámetros!$B$6,"Se está retrasando",""),"")</f>
        <v/>
      </c>
    </row>
    <row r="707" customFormat="false" ht="15" hidden="false" customHeight="false" outlineLevel="0" collapsed="false">
      <c r="A707" s="13" t="s">
        <v>7223</v>
      </c>
      <c r="B707" s="13" t="s">
        <v>8996</v>
      </c>
      <c r="C707" s="13" t="s">
        <v>8993</v>
      </c>
      <c r="D707" s="13" t="s">
        <v>8991</v>
      </c>
      <c r="E707" s="13" t="s">
        <v>8988</v>
      </c>
      <c r="F707" s="16" t="n">
        <f aca="false">_xlfn.MINIFS(Pedidos!$C$2:$C$7000,Pedidos!$B$2:$B$7000,A707,Pedidos!$C$2:$C$7000,"&lt;"&amp;Parámetros!$B$4)</f>
        <v>46153</v>
      </c>
      <c r="G707" s="16" t="n">
        <f aca="false">_xlfn.MAXIFS(Pedidos!$C$2:$C$7000,Pedidos!$B$2:$B$7000,A707,Pedidos!$C$2:$C$7000,"&lt;"&amp;Parámetros!$B$4)</f>
        <v>46153</v>
      </c>
      <c r="H707" s="17" t="n">
        <f aca="false">COUNTIFS(Pedidos!$B$2:$B$7000,A707,Pedidos!$C$2:$C$7000,"&lt;"&amp;Parámetros!$B$4)</f>
        <v>1</v>
      </c>
      <c r="I707" s="7" t="n">
        <f aca="false">IF(H707=0,"",Parámetros!$B$4-G707)</f>
        <v>143</v>
      </c>
      <c r="J707" s="17" t="n">
        <f aca="false">COUNTIFS(Pedidos!$B$2:$B$7000,A707,Pedidos!$C$2:$C$7000,"&gt;="&amp;(Parámetros!$B$4-180),Pedidos!$C$2:$C$7000,"&lt;"&amp;Parámetros!$B$4)</f>
        <v>1</v>
      </c>
      <c r="K707" s="18" t="str">
        <f aca="false">IF(H707&lt;2,"",(G707-F707)/(H707-1))</f>
        <v/>
      </c>
      <c r="L707" s="19" t="str">
        <f aca="false">IF(OR(K707="",K707=0),"",I707/K707)</f>
        <v/>
      </c>
      <c r="M707" s="20" t="n">
        <f aca="false">SUMIFS(Pedidos!$D$2:$D$7000,Pedidos!$B$2:$B$7000,A707,Pedidos!$C$2:$C$7000,"&gt;="&amp;(Parámetros!$B$4-365),Pedidos!$C$2:$C$7000,"&lt;"&amp;Parámetros!$B$4)</f>
        <v>42.28</v>
      </c>
      <c r="N707" s="7" t="str">
        <f aca="false">IF(H707=0,"Sin compras",IF(H707=1,"Una sola compra",IF(I707&gt;Parámetros!$B$5,"Perdido","Activo")))</f>
        <v>Una sola compra</v>
      </c>
      <c r="O707" s="21" t="str">
        <f aca="false">IF(N707&lt;&gt;"Activo","",1/(1+EXP(-(Parámetros!$B$10+Parámetros!$B$11*I707+Parámetros!$B$12*J707))))</f>
        <v/>
      </c>
      <c r="P707" s="7" t="str">
        <f aca="false">IF(O707="","",IF(O707&gt;=Parámetros!$B$7,"Alto",IF(O707&gt;=Parámetros!$B$8,"Medio","Bajo")))</f>
        <v/>
      </c>
      <c r="Q707" s="7" t="str">
        <f aca="false">IF(AND(N707="Activo",L707&lt;&gt;""),IF(L707&gt;Parámetros!$B$6,"Se está retrasando",""),"")</f>
        <v/>
      </c>
    </row>
    <row r="708" customFormat="false" ht="15" hidden="false" customHeight="false" outlineLevel="0" collapsed="false">
      <c r="A708" s="13" t="s">
        <v>1576</v>
      </c>
      <c r="B708" s="13" t="s">
        <v>8981</v>
      </c>
      <c r="C708" s="13" t="s">
        <v>8982</v>
      </c>
      <c r="D708" s="13" t="s">
        <v>8994</v>
      </c>
      <c r="E708" s="13" t="s">
        <v>8988</v>
      </c>
      <c r="F708" s="16" t="n">
        <f aca="false">_xlfn.MINIFS(Pedidos!$C$2:$C$7000,Pedidos!$B$2:$B$7000,A708,Pedidos!$C$2:$C$7000,"&lt;"&amp;Parámetros!$B$4)</f>
        <v>45723</v>
      </c>
      <c r="G708" s="16" t="n">
        <f aca="false">_xlfn.MAXIFS(Pedidos!$C$2:$C$7000,Pedidos!$B$2:$B$7000,A708,Pedidos!$C$2:$C$7000,"&lt;"&amp;Parámetros!$B$4)</f>
        <v>45723</v>
      </c>
      <c r="H708" s="17" t="n">
        <f aca="false">COUNTIFS(Pedidos!$B$2:$B$7000,A708,Pedidos!$C$2:$C$7000,"&lt;"&amp;Parámetros!$B$4)</f>
        <v>1</v>
      </c>
      <c r="I708" s="7" t="n">
        <f aca="false">IF(H708=0,"",Parámetros!$B$4-G708)</f>
        <v>573</v>
      </c>
      <c r="J708" s="17" t="n">
        <f aca="false">COUNTIFS(Pedidos!$B$2:$B$7000,A708,Pedidos!$C$2:$C$7000,"&gt;="&amp;(Parámetros!$B$4-180),Pedidos!$C$2:$C$7000,"&lt;"&amp;Parámetros!$B$4)</f>
        <v>0</v>
      </c>
      <c r="K708" s="18" t="str">
        <f aca="false">IF(H708&lt;2,"",(G708-F708)/(H708-1))</f>
        <v/>
      </c>
      <c r="L708" s="19" t="str">
        <f aca="false">IF(OR(K708="",K708=0),"",I708/K708)</f>
        <v/>
      </c>
      <c r="M708" s="20" t="n">
        <f aca="false">SUMIFS(Pedidos!$D$2:$D$7000,Pedidos!$B$2:$B$7000,A708,Pedidos!$C$2:$C$7000,"&gt;="&amp;(Parámetros!$B$4-365),Pedidos!$C$2:$C$7000,"&lt;"&amp;Parámetros!$B$4)</f>
        <v>0</v>
      </c>
      <c r="N708" s="7" t="str">
        <f aca="false">IF(H708=0,"Sin compras",IF(H708=1,"Una sola compra",IF(I708&gt;Parámetros!$B$5,"Perdido","Activo")))</f>
        <v>Una sola compra</v>
      </c>
      <c r="O708" s="21" t="str">
        <f aca="false">IF(N708&lt;&gt;"Activo","",1/(1+EXP(-(Parámetros!$B$10+Parámetros!$B$11*I708+Parámetros!$B$12*J708))))</f>
        <v/>
      </c>
      <c r="P708" s="7" t="str">
        <f aca="false">IF(O708="","",IF(O708&gt;=Parámetros!$B$7,"Alto",IF(O708&gt;=Parámetros!$B$8,"Medio","Bajo")))</f>
        <v/>
      </c>
      <c r="Q708" s="7" t="str">
        <f aca="false">IF(AND(N708="Activo",L708&lt;&gt;""),IF(L708&gt;Parámetros!$B$6,"Se está retrasando",""),"")</f>
        <v/>
      </c>
    </row>
    <row r="709" customFormat="false" ht="15" hidden="false" customHeight="false" outlineLevel="0" collapsed="false">
      <c r="A709" s="13" t="s">
        <v>3470</v>
      </c>
      <c r="B709" s="13" t="s">
        <v>8981</v>
      </c>
      <c r="C709" s="13" t="s">
        <v>8982</v>
      </c>
      <c r="D709" s="13" t="s">
        <v>8994</v>
      </c>
      <c r="E709" s="13" t="s">
        <v>8988</v>
      </c>
      <c r="F709" s="16" t="n">
        <f aca="false">_xlfn.MINIFS(Pedidos!$C$2:$C$7000,Pedidos!$B$2:$B$7000,A709,Pedidos!$C$2:$C$7000,"&lt;"&amp;Parámetros!$B$4)</f>
        <v>45866</v>
      </c>
      <c r="G709" s="16" t="n">
        <f aca="false">_xlfn.MAXIFS(Pedidos!$C$2:$C$7000,Pedidos!$B$2:$B$7000,A709,Pedidos!$C$2:$C$7000,"&lt;"&amp;Parámetros!$B$4)</f>
        <v>45935</v>
      </c>
      <c r="H709" s="17" t="n">
        <f aca="false">COUNTIFS(Pedidos!$B$2:$B$7000,A709,Pedidos!$C$2:$C$7000,"&lt;"&amp;Parámetros!$B$4)</f>
        <v>2</v>
      </c>
      <c r="I709" s="7" t="n">
        <f aca="false">IF(H709=0,"",Parámetros!$B$4-G709)</f>
        <v>361</v>
      </c>
      <c r="J709" s="17" t="n">
        <f aca="false">COUNTIFS(Pedidos!$B$2:$B$7000,A709,Pedidos!$C$2:$C$7000,"&gt;="&amp;(Parámetros!$B$4-180),Pedidos!$C$2:$C$7000,"&lt;"&amp;Parámetros!$B$4)</f>
        <v>0</v>
      </c>
      <c r="K709" s="18" t="n">
        <f aca="false">IF(H709&lt;2,"",(G709-F709)/(H709-1))</f>
        <v>69</v>
      </c>
      <c r="L709" s="19" t="n">
        <f aca="false">IF(OR(K709="",K709=0),"",I709/K709)</f>
        <v>5.23188405797102</v>
      </c>
      <c r="M709" s="20" t="n">
        <f aca="false">SUMIFS(Pedidos!$D$2:$D$7000,Pedidos!$B$2:$B$7000,A709,Pedidos!$C$2:$C$7000,"&gt;="&amp;(Parámetros!$B$4-365),Pedidos!$C$2:$C$7000,"&lt;"&amp;Parámetros!$B$4)</f>
        <v>42.74</v>
      </c>
      <c r="N709" s="7" t="str">
        <f aca="false">IF(H709=0,"Sin compras",IF(H709=1,"Una sola compra",IF(I709&gt;Parámetros!$B$5,"Perdido","Activo")))</f>
        <v>Perdido</v>
      </c>
      <c r="O709" s="21" t="str">
        <f aca="false">IF(N709&lt;&gt;"Activo","",1/(1+EXP(-(Parámetros!$B$10+Parámetros!$B$11*I709+Parámetros!$B$12*J709))))</f>
        <v/>
      </c>
      <c r="P709" s="7" t="str">
        <f aca="false">IF(O709="","",IF(O709&gt;=Parámetros!$B$7,"Alto",IF(O709&gt;=Parámetros!$B$8,"Medio","Bajo")))</f>
        <v/>
      </c>
      <c r="Q709" s="7" t="str">
        <f aca="false">IF(AND(N709="Activo",L709&lt;&gt;""),IF(L709&gt;Parámetros!$B$6,"Se está retrasando",""),"")</f>
        <v/>
      </c>
    </row>
    <row r="710" customFormat="false" ht="15" hidden="false" customHeight="false" outlineLevel="0" collapsed="false">
      <c r="A710" s="13" t="s">
        <v>2697</v>
      </c>
      <c r="B710" s="13" t="s">
        <v>9003</v>
      </c>
      <c r="C710" s="13" t="s">
        <v>8993</v>
      </c>
      <c r="D710" s="13" t="s">
        <v>8994</v>
      </c>
      <c r="E710" s="13" t="s">
        <v>8984</v>
      </c>
      <c r="F710" s="16" t="n">
        <f aca="false">_xlfn.MINIFS(Pedidos!$C$2:$C$7000,Pedidos!$B$2:$B$7000,A710,Pedidos!$C$2:$C$7000,"&lt;"&amp;Parámetros!$B$4)</f>
        <v>45809</v>
      </c>
      <c r="G710" s="16" t="n">
        <f aca="false">_xlfn.MAXIFS(Pedidos!$C$2:$C$7000,Pedidos!$B$2:$B$7000,A710,Pedidos!$C$2:$C$7000,"&lt;"&amp;Parámetros!$B$4)</f>
        <v>45809</v>
      </c>
      <c r="H710" s="17" t="n">
        <f aca="false">COUNTIFS(Pedidos!$B$2:$B$7000,A710,Pedidos!$C$2:$C$7000,"&lt;"&amp;Parámetros!$B$4)</f>
        <v>1</v>
      </c>
      <c r="I710" s="7" t="n">
        <f aca="false">IF(H710=0,"",Parámetros!$B$4-G710)</f>
        <v>487</v>
      </c>
      <c r="J710" s="17" t="n">
        <f aca="false">COUNTIFS(Pedidos!$B$2:$B$7000,A710,Pedidos!$C$2:$C$7000,"&gt;="&amp;(Parámetros!$B$4-180),Pedidos!$C$2:$C$7000,"&lt;"&amp;Parámetros!$B$4)</f>
        <v>0</v>
      </c>
      <c r="K710" s="18" t="str">
        <f aca="false">IF(H710&lt;2,"",(G710-F710)/(H710-1))</f>
        <v/>
      </c>
      <c r="L710" s="19" t="str">
        <f aca="false">IF(OR(K710="",K710=0),"",I710/K710)</f>
        <v/>
      </c>
      <c r="M710" s="20" t="n">
        <f aca="false">SUMIFS(Pedidos!$D$2:$D$7000,Pedidos!$B$2:$B$7000,A710,Pedidos!$C$2:$C$7000,"&gt;="&amp;(Parámetros!$B$4-365),Pedidos!$C$2:$C$7000,"&lt;"&amp;Parámetros!$B$4)</f>
        <v>0</v>
      </c>
      <c r="N710" s="7" t="str">
        <f aca="false">IF(H710=0,"Sin compras",IF(H710=1,"Una sola compra",IF(I710&gt;Parámetros!$B$5,"Perdido","Activo")))</f>
        <v>Una sola compra</v>
      </c>
      <c r="O710" s="21" t="str">
        <f aca="false">IF(N710&lt;&gt;"Activo","",1/(1+EXP(-(Parámetros!$B$10+Parámetros!$B$11*I710+Parámetros!$B$12*J710))))</f>
        <v/>
      </c>
      <c r="P710" s="7" t="str">
        <f aca="false">IF(O710="","",IF(O710&gt;=Parámetros!$B$7,"Alto",IF(O710&gt;=Parámetros!$B$8,"Medio","Bajo")))</f>
        <v/>
      </c>
      <c r="Q710" s="7" t="str">
        <f aca="false">IF(AND(N710="Activo",L710&lt;&gt;""),IF(L710&gt;Parámetros!$B$6,"Se está retrasando",""),"")</f>
        <v/>
      </c>
    </row>
    <row r="711" customFormat="false" ht="15" hidden="false" customHeight="false" outlineLevel="0" collapsed="false">
      <c r="A711" s="13" t="s">
        <v>4065</v>
      </c>
      <c r="B711" s="13" t="s">
        <v>9001</v>
      </c>
      <c r="C711" s="13" t="s">
        <v>8982</v>
      </c>
      <c r="D711" s="13" t="s">
        <v>8994</v>
      </c>
      <c r="E711" s="13" t="s">
        <v>8988</v>
      </c>
      <c r="F711" s="16" t="n">
        <f aca="false">_xlfn.MINIFS(Pedidos!$C$2:$C$7000,Pedidos!$B$2:$B$7000,A711,Pedidos!$C$2:$C$7000,"&lt;"&amp;Parámetros!$B$4)</f>
        <v>45910</v>
      </c>
      <c r="G711" s="16" t="n">
        <f aca="false">_xlfn.MAXIFS(Pedidos!$C$2:$C$7000,Pedidos!$B$2:$B$7000,A711,Pedidos!$C$2:$C$7000,"&lt;"&amp;Parámetros!$B$4)</f>
        <v>45910</v>
      </c>
      <c r="H711" s="17" t="n">
        <f aca="false">COUNTIFS(Pedidos!$B$2:$B$7000,A711,Pedidos!$C$2:$C$7000,"&lt;"&amp;Parámetros!$B$4)</f>
        <v>1</v>
      </c>
      <c r="I711" s="7" t="n">
        <f aca="false">IF(H711=0,"",Parámetros!$B$4-G711)</f>
        <v>386</v>
      </c>
      <c r="J711" s="17" t="n">
        <f aca="false">COUNTIFS(Pedidos!$B$2:$B$7000,A711,Pedidos!$C$2:$C$7000,"&gt;="&amp;(Parámetros!$B$4-180),Pedidos!$C$2:$C$7000,"&lt;"&amp;Parámetros!$B$4)</f>
        <v>0</v>
      </c>
      <c r="K711" s="18" t="str">
        <f aca="false">IF(H711&lt;2,"",(G711-F711)/(H711-1))</f>
        <v/>
      </c>
      <c r="L711" s="19" t="str">
        <f aca="false">IF(OR(K711="",K711=0),"",I711/K711)</f>
        <v/>
      </c>
      <c r="M711" s="20" t="n">
        <f aca="false">SUMIFS(Pedidos!$D$2:$D$7000,Pedidos!$B$2:$B$7000,A711,Pedidos!$C$2:$C$7000,"&gt;="&amp;(Parámetros!$B$4-365),Pedidos!$C$2:$C$7000,"&lt;"&amp;Parámetros!$B$4)</f>
        <v>0</v>
      </c>
      <c r="N711" s="7" t="str">
        <f aca="false">IF(H711=0,"Sin compras",IF(H711=1,"Una sola compra",IF(I711&gt;Parámetros!$B$5,"Perdido","Activo")))</f>
        <v>Una sola compra</v>
      </c>
      <c r="O711" s="21" t="str">
        <f aca="false">IF(N711&lt;&gt;"Activo","",1/(1+EXP(-(Parámetros!$B$10+Parámetros!$B$11*I711+Parámetros!$B$12*J711))))</f>
        <v/>
      </c>
      <c r="P711" s="7" t="str">
        <f aca="false">IF(O711="","",IF(O711&gt;=Parámetros!$B$7,"Alto",IF(O711&gt;=Parámetros!$B$8,"Medio","Bajo")))</f>
        <v/>
      </c>
      <c r="Q711" s="7" t="str">
        <f aca="false">IF(AND(N711="Activo",L711&lt;&gt;""),IF(L711&gt;Parámetros!$B$6,"Se está retrasando",""),"")</f>
        <v/>
      </c>
    </row>
    <row r="712" customFormat="false" ht="15" hidden="false" customHeight="false" outlineLevel="0" collapsed="false">
      <c r="A712" s="13" t="s">
        <v>5869</v>
      </c>
      <c r="B712" s="13" t="s">
        <v>8998</v>
      </c>
      <c r="C712" s="13" t="s">
        <v>8990</v>
      </c>
      <c r="D712" s="13" t="s">
        <v>8983</v>
      </c>
      <c r="E712" s="13" t="s">
        <v>8988</v>
      </c>
      <c r="F712" s="16" t="n">
        <f aca="false">_xlfn.MINIFS(Pedidos!$C$2:$C$7000,Pedidos!$B$2:$B$7000,A712,Pedidos!$C$2:$C$7000,"&lt;"&amp;Parámetros!$B$4)</f>
        <v>46046</v>
      </c>
      <c r="G712" s="16" t="n">
        <f aca="false">_xlfn.MAXIFS(Pedidos!$C$2:$C$7000,Pedidos!$B$2:$B$7000,A712,Pedidos!$C$2:$C$7000,"&lt;"&amp;Parámetros!$B$4)</f>
        <v>46046</v>
      </c>
      <c r="H712" s="17" t="n">
        <f aca="false">COUNTIFS(Pedidos!$B$2:$B$7000,A712,Pedidos!$C$2:$C$7000,"&lt;"&amp;Parámetros!$B$4)</f>
        <v>1</v>
      </c>
      <c r="I712" s="7" t="n">
        <f aca="false">IF(H712=0,"",Parámetros!$B$4-G712)</f>
        <v>250</v>
      </c>
      <c r="J712" s="17" t="n">
        <f aca="false">COUNTIFS(Pedidos!$B$2:$B$7000,A712,Pedidos!$C$2:$C$7000,"&gt;="&amp;(Parámetros!$B$4-180),Pedidos!$C$2:$C$7000,"&lt;"&amp;Parámetros!$B$4)</f>
        <v>0</v>
      </c>
      <c r="K712" s="18" t="str">
        <f aca="false">IF(H712&lt;2,"",(G712-F712)/(H712-1))</f>
        <v/>
      </c>
      <c r="L712" s="19" t="str">
        <f aca="false">IF(OR(K712="",K712=0),"",I712/K712)</f>
        <v/>
      </c>
      <c r="M712" s="20" t="n">
        <f aca="false">SUMIFS(Pedidos!$D$2:$D$7000,Pedidos!$B$2:$B$7000,A712,Pedidos!$C$2:$C$7000,"&gt;="&amp;(Parámetros!$B$4-365),Pedidos!$C$2:$C$7000,"&lt;"&amp;Parámetros!$B$4)</f>
        <v>39.38</v>
      </c>
      <c r="N712" s="7" t="str">
        <f aca="false">IF(H712=0,"Sin compras",IF(H712=1,"Una sola compra",IF(I712&gt;Parámetros!$B$5,"Perdido","Activo")))</f>
        <v>Una sola compra</v>
      </c>
      <c r="O712" s="21" t="str">
        <f aca="false">IF(N712&lt;&gt;"Activo","",1/(1+EXP(-(Parámetros!$B$10+Parámetros!$B$11*I712+Parámetros!$B$12*J712))))</f>
        <v/>
      </c>
      <c r="P712" s="7" t="str">
        <f aca="false">IF(O712="","",IF(O712&gt;=Parámetros!$B$7,"Alto",IF(O712&gt;=Parámetros!$B$8,"Medio","Bajo")))</f>
        <v/>
      </c>
      <c r="Q712" s="7" t="str">
        <f aca="false">IF(AND(N712="Activo",L712&lt;&gt;""),IF(L712&gt;Parámetros!$B$6,"Se está retrasando",""),"")</f>
        <v/>
      </c>
    </row>
    <row r="713" customFormat="false" ht="15" hidden="false" customHeight="false" outlineLevel="0" collapsed="false">
      <c r="A713" s="13" t="s">
        <v>1279</v>
      </c>
      <c r="B713" s="13" t="s">
        <v>8995</v>
      </c>
      <c r="C713" s="13" t="s">
        <v>8982</v>
      </c>
      <c r="D713" s="13" t="s">
        <v>9009</v>
      </c>
      <c r="E713" s="13" t="s">
        <v>8988</v>
      </c>
      <c r="F713" s="16" t="n">
        <f aca="false">_xlfn.MINIFS(Pedidos!$C$2:$C$7000,Pedidos!$B$2:$B$7000,A713,Pedidos!$C$2:$C$7000,"&lt;"&amp;Parámetros!$B$4)</f>
        <v>45700</v>
      </c>
      <c r="G713" s="16" t="n">
        <f aca="false">_xlfn.MAXIFS(Pedidos!$C$2:$C$7000,Pedidos!$B$2:$B$7000,A713,Pedidos!$C$2:$C$7000,"&lt;"&amp;Parámetros!$B$4)</f>
        <v>45889</v>
      </c>
      <c r="H713" s="17" t="n">
        <f aca="false">COUNTIFS(Pedidos!$B$2:$B$7000,A713,Pedidos!$C$2:$C$7000,"&lt;"&amp;Parámetros!$B$4)</f>
        <v>7</v>
      </c>
      <c r="I713" s="7" t="n">
        <f aca="false">IF(H713=0,"",Parámetros!$B$4-G713)</f>
        <v>407</v>
      </c>
      <c r="J713" s="17" t="n">
        <f aca="false">COUNTIFS(Pedidos!$B$2:$B$7000,A713,Pedidos!$C$2:$C$7000,"&gt;="&amp;(Parámetros!$B$4-180),Pedidos!$C$2:$C$7000,"&lt;"&amp;Parámetros!$B$4)</f>
        <v>0</v>
      </c>
      <c r="K713" s="18" t="n">
        <f aca="false">IF(H713&lt;2,"",(G713-F713)/(H713-1))</f>
        <v>31.5</v>
      </c>
      <c r="L713" s="19" t="n">
        <f aca="false">IF(OR(K713="",K713=0),"",I713/K713)</f>
        <v>12.9206349206349</v>
      </c>
      <c r="M713" s="20" t="n">
        <f aca="false">SUMIFS(Pedidos!$D$2:$D$7000,Pedidos!$B$2:$B$7000,A713,Pedidos!$C$2:$C$7000,"&gt;="&amp;(Parámetros!$B$4-365),Pedidos!$C$2:$C$7000,"&lt;"&amp;Parámetros!$B$4)</f>
        <v>0</v>
      </c>
      <c r="N713" s="7" t="str">
        <f aca="false">IF(H713=0,"Sin compras",IF(H713=1,"Una sola compra",IF(I713&gt;Parámetros!$B$5,"Perdido","Activo")))</f>
        <v>Perdido</v>
      </c>
      <c r="O713" s="21" t="str">
        <f aca="false">IF(N713&lt;&gt;"Activo","",1/(1+EXP(-(Parámetros!$B$10+Parámetros!$B$11*I713+Parámetros!$B$12*J713))))</f>
        <v/>
      </c>
      <c r="P713" s="7" t="str">
        <f aca="false">IF(O713="","",IF(O713&gt;=Parámetros!$B$7,"Alto",IF(O713&gt;=Parámetros!$B$8,"Medio","Bajo")))</f>
        <v/>
      </c>
      <c r="Q713" s="7" t="str">
        <f aca="false">IF(AND(N713="Activo",L713&lt;&gt;""),IF(L713&gt;Parámetros!$B$6,"Se está retrasando",""),"")</f>
        <v/>
      </c>
    </row>
    <row r="714" customFormat="false" ht="15" hidden="false" customHeight="false" outlineLevel="0" collapsed="false">
      <c r="A714" s="13" t="s">
        <v>3714</v>
      </c>
      <c r="B714" s="13" t="s">
        <v>8995</v>
      </c>
      <c r="C714" s="13" t="s">
        <v>8982</v>
      </c>
      <c r="D714" s="13" t="s">
        <v>8994</v>
      </c>
      <c r="E714" s="13" t="s">
        <v>8984</v>
      </c>
      <c r="F714" s="16" t="n">
        <f aca="false">_xlfn.MINIFS(Pedidos!$C$2:$C$7000,Pedidos!$B$2:$B$7000,A714,Pedidos!$C$2:$C$7000,"&lt;"&amp;Parámetros!$B$4)</f>
        <v>45883</v>
      </c>
      <c r="G714" s="16" t="n">
        <f aca="false">_xlfn.MAXIFS(Pedidos!$C$2:$C$7000,Pedidos!$B$2:$B$7000,A714,Pedidos!$C$2:$C$7000,"&lt;"&amp;Parámetros!$B$4)</f>
        <v>45883</v>
      </c>
      <c r="H714" s="17" t="n">
        <f aca="false">COUNTIFS(Pedidos!$B$2:$B$7000,A714,Pedidos!$C$2:$C$7000,"&lt;"&amp;Parámetros!$B$4)</f>
        <v>1</v>
      </c>
      <c r="I714" s="7" t="n">
        <f aca="false">IF(H714=0,"",Parámetros!$B$4-G714)</f>
        <v>413</v>
      </c>
      <c r="J714" s="17" t="n">
        <f aca="false">COUNTIFS(Pedidos!$B$2:$B$7000,A714,Pedidos!$C$2:$C$7000,"&gt;="&amp;(Parámetros!$B$4-180),Pedidos!$C$2:$C$7000,"&lt;"&amp;Parámetros!$B$4)</f>
        <v>0</v>
      </c>
      <c r="K714" s="18" t="str">
        <f aca="false">IF(H714&lt;2,"",(G714-F714)/(H714-1))</f>
        <v/>
      </c>
      <c r="L714" s="19" t="str">
        <f aca="false">IF(OR(K714="",K714=0),"",I714/K714)</f>
        <v/>
      </c>
      <c r="M714" s="20" t="n">
        <f aca="false">SUMIFS(Pedidos!$D$2:$D$7000,Pedidos!$B$2:$B$7000,A714,Pedidos!$C$2:$C$7000,"&gt;="&amp;(Parámetros!$B$4-365),Pedidos!$C$2:$C$7000,"&lt;"&amp;Parámetros!$B$4)</f>
        <v>0</v>
      </c>
      <c r="N714" s="7" t="str">
        <f aca="false">IF(H714=0,"Sin compras",IF(H714=1,"Una sola compra",IF(I714&gt;Parámetros!$B$5,"Perdido","Activo")))</f>
        <v>Una sola compra</v>
      </c>
      <c r="O714" s="21" t="str">
        <f aca="false">IF(N714&lt;&gt;"Activo","",1/(1+EXP(-(Parámetros!$B$10+Parámetros!$B$11*I714+Parámetros!$B$12*J714))))</f>
        <v/>
      </c>
      <c r="P714" s="7" t="str">
        <f aca="false">IF(O714="","",IF(O714&gt;=Parámetros!$B$7,"Alto",IF(O714&gt;=Parámetros!$B$8,"Medio","Bajo")))</f>
        <v/>
      </c>
      <c r="Q714" s="7" t="str">
        <f aca="false">IF(AND(N714="Activo",L714&lt;&gt;""),IF(L714&gt;Parámetros!$B$6,"Se está retrasando",""),"")</f>
        <v/>
      </c>
    </row>
    <row r="715" customFormat="false" ht="15" hidden="false" customHeight="false" outlineLevel="0" collapsed="false">
      <c r="A715" s="13" t="s">
        <v>4052</v>
      </c>
      <c r="B715" s="13" t="s">
        <v>9000</v>
      </c>
      <c r="C715" s="13" t="s">
        <v>8990</v>
      </c>
      <c r="D715" s="13" t="s">
        <v>8999</v>
      </c>
      <c r="E715" s="13" t="s">
        <v>8988</v>
      </c>
      <c r="F715" s="16" t="n">
        <f aca="false">_xlfn.MINIFS(Pedidos!$C$2:$C$7000,Pedidos!$B$2:$B$7000,A715,Pedidos!$C$2:$C$7000,"&lt;"&amp;Parámetros!$B$4)</f>
        <v>45909</v>
      </c>
      <c r="G715" s="16" t="n">
        <f aca="false">_xlfn.MAXIFS(Pedidos!$C$2:$C$7000,Pedidos!$B$2:$B$7000,A715,Pedidos!$C$2:$C$7000,"&lt;"&amp;Parámetros!$B$4)</f>
        <v>46258</v>
      </c>
      <c r="H715" s="17" t="n">
        <f aca="false">COUNTIFS(Pedidos!$B$2:$B$7000,A715,Pedidos!$C$2:$C$7000,"&lt;"&amp;Parámetros!$B$4)</f>
        <v>5</v>
      </c>
      <c r="I715" s="7" t="n">
        <f aca="false">IF(H715=0,"",Parámetros!$B$4-G715)</f>
        <v>38</v>
      </c>
      <c r="J715" s="17" t="n">
        <f aca="false">COUNTIFS(Pedidos!$B$2:$B$7000,A715,Pedidos!$C$2:$C$7000,"&gt;="&amp;(Parámetros!$B$4-180),Pedidos!$C$2:$C$7000,"&lt;"&amp;Parámetros!$B$4)</f>
        <v>2</v>
      </c>
      <c r="K715" s="18" t="n">
        <f aca="false">IF(H715&lt;2,"",(G715-F715)/(H715-1))</f>
        <v>87.25</v>
      </c>
      <c r="L715" s="19" t="n">
        <f aca="false">IF(OR(K715="",K715=0),"",I715/K715)</f>
        <v>0.435530085959885</v>
      </c>
      <c r="M715" s="20" t="n">
        <f aca="false">SUMIFS(Pedidos!$D$2:$D$7000,Pedidos!$B$2:$B$7000,A715,Pedidos!$C$2:$C$7000,"&gt;="&amp;(Parámetros!$B$4-365),Pedidos!$C$2:$C$7000,"&lt;"&amp;Parámetros!$B$4)</f>
        <v>107.68</v>
      </c>
      <c r="N715" s="7" t="str">
        <f aca="false">IF(H715=0,"Sin compras",IF(H715=1,"Una sola compra",IF(I715&gt;Parámetros!$B$5,"Perdido","Activo")))</f>
        <v>Activo</v>
      </c>
      <c r="O715" s="21" t="n">
        <f aca="false">IF(N715&lt;&gt;"Activo","",1/(1+EXP(-(Parámetros!$B$10+Parámetros!$B$11*I715+Parámetros!$B$12*J715))))</f>
        <v>0.372665185966523</v>
      </c>
      <c r="P715" s="7" t="str">
        <f aca="false">IF(O715="","",IF(O715&gt;=Parámetros!$B$7,"Alto",IF(O715&gt;=Parámetros!$B$8,"Medio","Bajo")))</f>
        <v>Bajo</v>
      </c>
      <c r="Q715" s="7" t="str">
        <f aca="false">IF(AND(N715="Activo",L715&lt;&gt;""),IF(L715&gt;Parámetros!$B$6,"Se está retrasando",""),"")</f>
        <v/>
      </c>
    </row>
    <row r="716" customFormat="false" ht="15" hidden="false" customHeight="false" outlineLevel="0" collapsed="false">
      <c r="A716" s="13" t="s">
        <v>5150</v>
      </c>
      <c r="B716" s="13" t="s">
        <v>8995</v>
      </c>
      <c r="C716" s="13" t="s">
        <v>8993</v>
      </c>
      <c r="D716" s="13" t="s">
        <v>8983</v>
      </c>
      <c r="E716" s="13" t="s">
        <v>8988</v>
      </c>
      <c r="F716" s="16" t="n">
        <f aca="false">_xlfn.MINIFS(Pedidos!$C$2:$C$7000,Pedidos!$B$2:$B$7000,A716,Pedidos!$C$2:$C$7000,"&lt;"&amp;Parámetros!$B$4)</f>
        <v>45990</v>
      </c>
      <c r="G716" s="16" t="n">
        <f aca="false">_xlfn.MAXIFS(Pedidos!$C$2:$C$7000,Pedidos!$B$2:$B$7000,A716,Pedidos!$C$2:$C$7000,"&lt;"&amp;Parámetros!$B$4)</f>
        <v>45990</v>
      </c>
      <c r="H716" s="17" t="n">
        <f aca="false">COUNTIFS(Pedidos!$B$2:$B$7000,A716,Pedidos!$C$2:$C$7000,"&lt;"&amp;Parámetros!$B$4)</f>
        <v>1</v>
      </c>
      <c r="I716" s="7" t="n">
        <f aca="false">IF(H716=0,"",Parámetros!$B$4-G716)</f>
        <v>306</v>
      </c>
      <c r="J716" s="17" t="n">
        <f aca="false">COUNTIFS(Pedidos!$B$2:$B$7000,A716,Pedidos!$C$2:$C$7000,"&gt;="&amp;(Parámetros!$B$4-180),Pedidos!$C$2:$C$7000,"&lt;"&amp;Parámetros!$B$4)</f>
        <v>0</v>
      </c>
      <c r="K716" s="18" t="str">
        <f aca="false">IF(H716&lt;2,"",(G716-F716)/(H716-1))</f>
        <v/>
      </c>
      <c r="L716" s="19" t="str">
        <f aca="false">IF(OR(K716="",K716=0),"",I716/K716)</f>
        <v/>
      </c>
      <c r="M716" s="20" t="n">
        <f aca="false">SUMIFS(Pedidos!$D$2:$D$7000,Pedidos!$B$2:$B$7000,A716,Pedidos!$C$2:$C$7000,"&gt;="&amp;(Parámetros!$B$4-365),Pedidos!$C$2:$C$7000,"&lt;"&amp;Parámetros!$B$4)</f>
        <v>15.45</v>
      </c>
      <c r="N716" s="7" t="str">
        <f aca="false">IF(H716=0,"Sin compras",IF(H716=1,"Una sola compra",IF(I716&gt;Parámetros!$B$5,"Perdido","Activo")))</f>
        <v>Una sola compra</v>
      </c>
      <c r="O716" s="21" t="str">
        <f aca="false">IF(N716&lt;&gt;"Activo","",1/(1+EXP(-(Parámetros!$B$10+Parámetros!$B$11*I716+Parámetros!$B$12*J716))))</f>
        <v/>
      </c>
      <c r="P716" s="7" t="str">
        <f aca="false">IF(O716="","",IF(O716&gt;=Parámetros!$B$7,"Alto",IF(O716&gt;=Parámetros!$B$8,"Medio","Bajo")))</f>
        <v/>
      </c>
      <c r="Q716" s="7" t="str">
        <f aca="false">IF(AND(N716="Activo",L716&lt;&gt;""),IF(L716&gt;Parámetros!$B$6,"Se está retrasando",""),"")</f>
        <v/>
      </c>
    </row>
    <row r="717" customFormat="false" ht="15" hidden="false" customHeight="false" outlineLevel="0" collapsed="false">
      <c r="A717" s="13" t="s">
        <v>1578</v>
      </c>
      <c r="B717" s="13" t="s">
        <v>8981</v>
      </c>
      <c r="C717" s="13" t="s">
        <v>8993</v>
      </c>
      <c r="D717" s="13" t="s">
        <v>8994</v>
      </c>
      <c r="E717" s="13" t="s">
        <v>8988</v>
      </c>
      <c r="F717" s="16" t="n">
        <f aca="false">_xlfn.MINIFS(Pedidos!$C$2:$C$7000,Pedidos!$B$2:$B$7000,A717,Pedidos!$C$2:$C$7000,"&lt;"&amp;Parámetros!$B$4)</f>
        <v>45723</v>
      </c>
      <c r="G717" s="16" t="n">
        <f aca="false">_xlfn.MAXIFS(Pedidos!$C$2:$C$7000,Pedidos!$B$2:$B$7000,A717,Pedidos!$C$2:$C$7000,"&lt;"&amp;Parámetros!$B$4)</f>
        <v>45723</v>
      </c>
      <c r="H717" s="17" t="n">
        <f aca="false">COUNTIFS(Pedidos!$B$2:$B$7000,A717,Pedidos!$C$2:$C$7000,"&lt;"&amp;Parámetros!$B$4)</f>
        <v>1</v>
      </c>
      <c r="I717" s="7" t="n">
        <f aca="false">IF(H717=0,"",Parámetros!$B$4-G717)</f>
        <v>573</v>
      </c>
      <c r="J717" s="17" t="n">
        <f aca="false">COUNTIFS(Pedidos!$B$2:$B$7000,A717,Pedidos!$C$2:$C$7000,"&gt;="&amp;(Parámetros!$B$4-180),Pedidos!$C$2:$C$7000,"&lt;"&amp;Parámetros!$B$4)</f>
        <v>0</v>
      </c>
      <c r="K717" s="18" t="str">
        <f aca="false">IF(H717&lt;2,"",(G717-F717)/(H717-1))</f>
        <v/>
      </c>
      <c r="L717" s="19" t="str">
        <f aca="false">IF(OR(K717="",K717=0),"",I717/K717)</f>
        <v/>
      </c>
      <c r="M717" s="20" t="n">
        <f aca="false">SUMIFS(Pedidos!$D$2:$D$7000,Pedidos!$B$2:$B$7000,A717,Pedidos!$C$2:$C$7000,"&gt;="&amp;(Parámetros!$B$4-365),Pedidos!$C$2:$C$7000,"&lt;"&amp;Parámetros!$B$4)</f>
        <v>0</v>
      </c>
      <c r="N717" s="7" t="str">
        <f aca="false">IF(H717=0,"Sin compras",IF(H717=1,"Una sola compra",IF(I717&gt;Parámetros!$B$5,"Perdido","Activo")))</f>
        <v>Una sola compra</v>
      </c>
      <c r="O717" s="21" t="str">
        <f aca="false">IF(N717&lt;&gt;"Activo","",1/(1+EXP(-(Parámetros!$B$10+Parámetros!$B$11*I717+Parámetros!$B$12*J717))))</f>
        <v/>
      </c>
      <c r="P717" s="7" t="str">
        <f aca="false">IF(O717="","",IF(O717&gt;=Parámetros!$B$7,"Alto",IF(O717&gt;=Parámetros!$B$8,"Medio","Bajo")))</f>
        <v/>
      </c>
      <c r="Q717" s="7" t="str">
        <f aca="false">IF(AND(N717="Activo",L717&lt;&gt;""),IF(L717&gt;Parámetros!$B$6,"Se está retrasando",""),"")</f>
        <v/>
      </c>
    </row>
    <row r="718" customFormat="false" ht="15" hidden="false" customHeight="false" outlineLevel="0" collapsed="false">
      <c r="A718" s="13" t="s">
        <v>7321</v>
      </c>
      <c r="B718" s="13" t="s">
        <v>8995</v>
      </c>
      <c r="C718" s="13" t="s">
        <v>8982</v>
      </c>
      <c r="D718" s="13" t="s">
        <v>8987</v>
      </c>
      <c r="E718" s="13" t="s">
        <v>8988</v>
      </c>
      <c r="F718" s="16" t="n">
        <f aca="false">_xlfn.MINIFS(Pedidos!$C$2:$C$7000,Pedidos!$B$2:$B$7000,A718,Pedidos!$C$2:$C$7000,"&lt;"&amp;Parámetros!$B$4)</f>
        <v>46162</v>
      </c>
      <c r="G718" s="16" t="n">
        <f aca="false">_xlfn.MAXIFS(Pedidos!$C$2:$C$7000,Pedidos!$B$2:$B$7000,A718,Pedidos!$C$2:$C$7000,"&lt;"&amp;Parámetros!$B$4)</f>
        <v>46236</v>
      </c>
      <c r="H718" s="17" t="n">
        <f aca="false">COUNTIFS(Pedidos!$B$2:$B$7000,A718,Pedidos!$C$2:$C$7000,"&lt;"&amp;Parámetros!$B$4)</f>
        <v>2</v>
      </c>
      <c r="I718" s="7" t="n">
        <f aca="false">IF(H718=0,"",Parámetros!$B$4-G718)</f>
        <v>60</v>
      </c>
      <c r="J718" s="17" t="n">
        <f aca="false">COUNTIFS(Pedidos!$B$2:$B$7000,A718,Pedidos!$C$2:$C$7000,"&gt;="&amp;(Parámetros!$B$4-180),Pedidos!$C$2:$C$7000,"&lt;"&amp;Parámetros!$B$4)</f>
        <v>2</v>
      </c>
      <c r="K718" s="18" t="n">
        <f aca="false">IF(H718&lt;2,"",(G718-F718)/(H718-1))</f>
        <v>74</v>
      </c>
      <c r="L718" s="19" t="n">
        <f aca="false">IF(OR(K718="",K718=0),"",I718/K718)</f>
        <v>0.810810810810811</v>
      </c>
      <c r="M718" s="20" t="n">
        <f aca="false">SUMIFS(Pedidos!$D$2:$D$7000,Pedidos!$B$2:$B$7000,A718,Pedidos!$C$2:$C$7000,"&gt;="&amp;(Parámetros!$B$4-365),Pedidos!$C$2:$C$7000,"&lt;"&amp;Parámetros!$B$4)</f>
        <v>104.72</v>
      </c>
      <c r="N718" s="7" t="str">
        <f aca="false">IF(H718=0,"Sin compras",IF(H718=1,"Una sola compra",IF(I718&gt;Parámetros!$B$5,"Perdido","Activo")))</f>
        <v>Activo</v>
      </c>
      <c r="O718" s="21" t="n">
        <f aca="false">IF(N718&lt;&gt;"Activo","",1/(1+EXP(-(Parámetros!$B$10+Parámetros!$B$11*I718+Parámetros!$B$12*J718))))</f>
        <v>0.463365766093459</v>
      </c>
      <c r="P718" s="7" t="str">
        <f aca="false">IF(O718="","",IF(O718&gt;=Parámetros!$B$7,"Alto",IF(O718&gt;=Parámetros!$B$8,"Medio","Bajo")))</f>
        <v>Medio</v>
      </c>
      <c r="Q718" s="7" t="str">
        <f aca="false">IF(AND(N718="Activo",L718&lt;&gt;""),IF(L718&gt;Parámetros!$B$6,"Se está retrasando",""),"")</f>
        <v/>
      </c>
    </row>
    <row r="719" customFormat="false" ht="15" hidden="false" customHeight="false" outlineLevel="0" collapsed="false">
      <c r="A719" s="13" t="s">
        <v>5315</v>
      </c>
      <c r="B719" s="13" t="s">
        <v>8995</v>
      </c>
      <c r="C719" s="13" t="s">
        <v>8982</v>
      </c>
      <c r="D719" s="13" t="s">
        <v>8987</v>
      </c>
      <c r="E719" s="13" t="s">
        <v>8988</v>
      </c>
      <c r="F719" s="16" t="n">
        <f aca="false">_xlfn.MINIFS(Pedidos!$C$2:$C$7000,Pedidos!$B$2:$B$7000,A719,Pedidos!$C$2:$C$7000,"&lt;"&amp;Parámetros!$B$4)</f>
        <v>46003</v>
      </c>
      <c r="G719" s="16" t="n">
        <f aca="false">_xlfn.MAXIFS(Pedidos!$C$2:$C$7000,Pedidos!$B$2:$B$7000,A719,Pedidos!$C$2:$C$7000,"&lt;"&amp;Parámetros!$B$4)</f>
        <v>46217</v>
      </c>
      <c r="H719" s="17" t="n">
        <f aca="false">COUNTIFS(Pedidos!$B$2:$B$7000,A719,Pedidos!$C$2:$C$7000,"&lt;"&amp;Parámetros!$B$4)</f>
        <v>2</v>
      </c>
      <c r="I719" s="7" t="n">
        <f aca="false">IF(H719=0,"",Parámetros!$B$4-G719)</f>
        <v>79</v>
      </c>
      <c r="J719" s="17" t="n">
        <f aca="false">COUNTIFS(Pedidos!$B$2:$B$7000,A719,Pedidos!$C$2:$C$7000,"&gt;="&amp;(Parámetros!$B$4-180),Pedidos!$C$2:$C$7000,"&lt;"&amp;Parámetros!$B$4)</f>
        <v>1</v>
      </c>
      <c r="K719" s="18" t="n">
        <f aca="false">IF(H719&lt;2,"",(G719-F719)/(H719-1))</f>
        <v>214</v>
      </c>
      <c r="L719" s="19" t="n">
        <f aca="false">IF(OR(K719="",K719=0),"",I719/K719)</f>
        <v>0.369158878504673</v>
      </c>
      <c r="M719" s="20" t="n">
        <f aca="false">SUMIFS(Pedidos!$D$2:$D$7000,Pedidos!$B$2:$B$7000,A719,Pedidos!$C$2:$C$7000,"&gt;="&amp;(Parámetros!$B$4-365),Pedidos!$C$2:$C$7000,"&lt;"&amp;Parámetros!$B$4)</f>
        <v>52.33</v>
      </c>
      <c r="N719" s="7" t="str">
        <f aca="false">IF(H719=0,"Sin compras",IF(H719=1,"Una sola compra",IF(I719&gt;Parámetros!$B$5,"Perdido","Activo")))</f>
        <v>Activo</v>
      </c>
      <c r="O719" s="21" t="n">
        <f aca="false">IF(N719&lt;&gt;"Activo","",1/(1+EXP(-(Parámetros!$B$10+Parámetros!$B$11*I719+Parámetros!$B$12*J719))))</f>
        <v>0.743244348913891</v>
      </c>
      <c r="P719" s="7" t="str">
        <f aca="false">IF(O719="","",IF(O719&gt;=Parámetros!$B$7,"Alto",IF(O719&gt;=Parámetros!$B$8,"Medio","Bajo")))</f>
        <v>Alto</v>
      </c>
      <c r="Q719" s="7" t="str">
        <f aca="false">IF(AND(N719="Activo",L719&lt;&gt;""),IF(L719&gt;Parámetros!$B$6,"Se está retrasando",""),"")</f>
        <v/>
      </c>
    </row>
    <row r="720" customFormat="false" ht="15" hidden="false" customHeight="false" outlineLevel="0" collapsed="false">
      <c r="A720" s="13" t="s">
        <v>8935</v>
      </c>
      <c r="B720" s="13" t="s">
        <v>8995</v>
      </c>
      <c r="C720" s="13" t="s">
        <v>8982</v>
      </c>
      <c r="D720" s="13" t="s">
        <v>9002</v>
      </c>
      <c r="E720" s="13" t="s">
        <v>8988</v>
      </c>
      <c r="F720" s="16" t="n">
        <f aca="false">_xlfn.MINIFS(Pedidos!$C$2:$C$7000,Pedidos!$B$2:$B$7000,A720,Pedidos!$C$2:$C$7000,"&lt;"&amp;Parámetros!$B$4)</f>
        <v>46293</v>
      </c>
      <c r="G720" s="16" t="n">
        <f aca="false">_xlfn.MAXIFS(Pedidos!$C$2:$C$7000,Pedidos!$B$2:$B$7000,A720,Pedidos!$C$2:$C$7000,"&lt;"&amp;Parámetros!$B$4)</f>
        <v>46293</v>
      </c>
      <c r="H720" s="17" t="n">
        <f aca="false">COUNTIFS(Pedidos!$B$2:$B$7000,A720,Pedidos!$C$2:$C$7000,"&lt;"&amp;Parámetros!$B$4)</f>
        <v>1</v>
      </c>
      <c r="I720" s="7" t="n">
        <f aca="false">IF(H720=0,"",Parámetros!$B$4-G720)</f>
        <v>3</v>
      </c>
      <c r="J720" s="17" t="n">
        <f aca="false">COUNTIFS(Pedidos!$B$2:$B$7000,A720,Pedidos!$C$2:$C$7000,"&gt;="&amp;(Parámetros!$B$4-180),Pedidos!$C$2:$C$7000,"&lt;"&amp;Parámetros!$B$4)</f>
        <v>1</v>
      </c>
      <c r="K720" s="18" t="str">
        <f aca="false">IF(H720&lt;2,"",(G720-F720)/(H720-1))</f>
        <v/>
      </c>
      <c r="L720" s="19" t="str">
        <f aca="false">IF(OR(K720="",K720=0),"",I720/K720)</f>
        <v/>
      </c>
      <c r="M720" s="20" t="n">
        <f aca="false">SUMIFS(Pedidos!$D$2:$D$7000,Pedidos!$B$2:$B$7000,A720,Pedidos!$C$2:$C$7000,"&gt;="&amp;(Parámetros!$B$4-365),Pedidos!$C$2:$C$7000,"&lt;"&amp;Parámetros!$B$4)</f>
        <v>36.81</v>
      </c>
      <c r="N720" s="7" t="str">
        <f aca="false">IF(H720=0,"Sin compras",IF(H720=1,"Una sola compra",IF(I720&gt;Parámetros!$B$5,"Perdido","Activo")))</f>
        <v>Una sola compra</v>
      </c>
      <c r="O720" s="21" t="str">
        <f aca="false">IF(N720&lt;&gt;"Activo","",1/(1+EXP(-(Parámetros!$B$10+Parámetros!$B$11*I720+Parámetros!$B$12*J720))))</f>
        <v/>
      </c>
      <c r="P720" s="7" t="str">
        <f aca="false">IF(O720="","",IF(O720&gt;=Parámetros!$B$7,"Alto",IF(O720&gt;=Parámetros!$B$8,"Medio","Bajo")))</f>
        <v/>
      </c>
      <c r="Q720" s="7" t="str">
        <f aca="false">IF(AND(N720="Activo",L720&lt;&gt;""),IF(L720&gt;Parámetros!$B$6,"Se está retrasando",""),"")</f>
        <v/>
      </c>
    </row>
    <row r="721" customFormat="false" ht="15" hidden="false" customHeight="false" outlineLevel="0" collapsed="false">
      <c r="A721" s="13" t="s">
        <v>3230</v>
      </c>
      <c r="B721" s="13" t="s">
        <v>9000</v>
      </c>
      <c r="C721" s="13" t="s">
        <v>8982</v>
      </c>
      <c r="D721" s="13" t="s">
        <v>8994</v>
      </c>
      <c r="E721" s="13" t="s">
        <v>8988</v>
      </c>
      <c r="F721" s="16" t="n">
        <f aca="false">_xlfn.MINIFS(Pedidos!$C$2:$C$7000,Pedidos!$B$2:$B$7000,A721,Pedidos!$C$2:$C$7000,"&lt;"&amp;Parámetros!$B$4)</f>
        <v>45848</v>
      </c>
      <c r="G721" s="16" t="n">
        <f aca="false">_xlfn.MAXIFS(Pedidos!$C$2:$C$7000,Pedidos!$B$2:$B$7000,A721,Pedidos!$C$2:$C$7000,"&lt;"&amp;Parámetros!$B$4)</f>
        <v>45848</v>
      </c>
      <c r="H721" s="17" t="n">
        <f aca="false">COUNTIFS(Pedidos!$B$2:$B$7000,A721,Pedidos!$C$2:$C$7000,"&lt;"&amp;Parámetros!$B$4)</f>
        <v>1</v>
      </c>
      <c r="I721" s="7" t="n">
        <f aca="false">IF(H721=0,"",Parámetros!$B$4-G721)</f>
        <v>448</v>
      </c>
      <c r="J721" s="17" t="n">
        <f aca="false">COUNTIFS(Pedidos!$B$2:$B$7000,A721,Pedidos!$C$2:$C$7000,"&gt;="&amp;(Parámetros!$B$4-180),Pedidos!$C$2:$C$7000,"&lt;"&amp;Parámetros!$B$4)</f>
        <v>0</v>
      </c>
      <c r="K721" s="18" t="str">
        <f aca="false">IF(H721&lt;2,"",(G721-F721)/(H721-1))</f>
        <v/>
      </c>
      <c r="L721" s="19" t="str">
        <f aca="false">IF(OR(K721="",K721=0),"",I721/K721)</f>
        <v/>
      </c>
      <c r="M721" s="20" t="n">
        <f aca="false">SUMIFS(Pedidos!$D$2:$D$7000,Pedidos!$B$2:$B$7000,A721,Pedidos!$C$2:$C$7000,"&gt;="&amp;(Parámetros!$B$4-365),Pedidos!$C$2:$C$7000,"&lt;"&amp;Parámetros!$B$4)</f>
        <v>0</v>
      </c>
      <c r="N721" s="7" t="str">
        <f aca="false">IF(H721=0,"Sin compras",IF(H721=1,"Una sola compra",IF(I721&gt;Parámetros!$B$5,"Perdido","Activo")))</f>
        <v>Una sola compra</v>
      </c>
      <c r="O721" s="21" t="str">
        <f aca="false">IF(N721&lt;&gt;"Activo","",1/(1+EXP(-(Parámetros!$B$10+Parámetros!$B$11*I721+Parámetros!$B$12*J721))))</f>
        <v/>
      </c>
      <c r="P721" s="7" t="str">
        <f aca="false">IF(O721="","",IF(O721&gt;=Parámetros!$B$7,"Alto",IF(O721&gt;=Parámetros!$B$8,"Medio","Bajo")))</f>
        <v/>
      </c>
      <c r="Q721" s="7" t="str">
        <f aca="false">IF(AND(N721="Activo",L721&lt;&gt;""),IF(L721&gt;Parámetros!$B$6,"Se está retrasando",""),"")</f>
        <v/>
      </c>
    </row>
    <row r="722" customFormat="false" ht="15" hidden="false" customHeight="false" outlineLevel="0" collapsed="false">
      <c r="A722" s="13" t="s">
        <v>1051</v>
      </c>
      <c r="B722" s="13" t="s">
        <v>8995</v>
      </c>
      <c r="C722" s="13" t="s">
        <v>8993</v>
      </c>
      <c r="D722" s="13" t="s">
        <v>9006</v>
      </c>
      <c r="E722" s="13" t="s">
        <v>8988</v>
      </c>
      <c r="F722" s="16" t="n">
        <f aca="false">_xlfn.MINIFS(Pedidos!$C$2:$C$7000,Pedidos!$B$2:$B$7000,A722,Pedidos!$C$2:$C$7000,"&lt;"&amp;Parámetros!$B$4)</f>
        <v>45680</v>
      </c>
      <c r="G722" s="16" t="n">
        <f aca="false">_xlfn.MAXIFS(Pedidos!$C$2:$C$7000,Pedidos!$B$2:$B$7000,A722,Pedidos!$C$2:$C$7000,"&lt;"&amp;Parámetros!$B$4)</f>
        <v>45903</v>
      </c>
      <c r="H722" s="17" t="n">
        <f aca="false">COUNTIFS(Pedidos!$B$2:$B$7000,A722,Pedidos!$C$2:$C$7000,"&lt;"&amp;Parámetros!$B$4)</f>
        <v>4</v>
      </c>
      <c r="I722" s="7" t="n">
        <f aca="false">IF(H722=0,"",Parámetros!$B$4-G722)</f>
        <v>393</v>
      </c>
      <c r="J722" s="17" t="n">
        <f aca="false">COUNTIFS(Pedidos!$B$2:$B$7000,A722,Pedidos!$C$2:$C$7000,"&gt;="&amp;(Parámetros!$B$4-180),Pedidos!$C$2:$C$7000,"&lt;"&amp;Parámetros!$B$4)</f>
        <v>0</v>
      </c>
      <c r="K722" s="18" t="n">
        <f aca="false">IF(H722&lt;2,"",(G722-F722)/(H722-1))</f>
        <v>74.3333333333333</v>
      </c>
      <c r="L722" s="19" t="n">
        <f aca="false">IF(OR(K722="",K722=0),"",I722/K722)</f>
        <v>5.28699551569507</v>
      </c>
      <c r="M722" s="20" t="n">
        <f aca="false">SUMIFS(Pedidos!$D$2:$D$7000,Pedidos!$B$2:$B$7000,A722,Pedidos!$C$2:$C$7000,"&gt;="&amp;(Parámetros!$B$4-365),Pedidos!$C$2:$C$7000,"&lt;"&amp;Parámetros!$B$4)</f>
        <v>0</v>
      </c>
      <c r="N722" s="7" t="str">
        <f aca="false">IF(H722=0,"Sin compras",IF(H722=1,"Una sola compra",IF(I722&gt;Parámetros!$B$5,"Perdido","Activo")))</f>
        <v>Perdido</v>
      </c>
      <c r="O722" s="21" t="str">
        <f aca="false">IF(N722&lt;&gt;"Activo","",1/(1+EXP(-(Parámetros!$B$10+Parámetros!$B$11*I722+Parámetros!$B$12*J722))))</f>
        <v/>
      </c>
      <c r="P722" s="7" t="str">
        <f aca="false">IF(O722="","",IF(O722&gt;=Parámetros!$B$7,"Alto",IF(O722&gt;=Parámetros!$B$8,"Medio","Bajo")))</f>
        <v/>
      </c>
      <c r="Q722" s="7" t="str">
        <f aca="false">IF(AND(N722="Activo",L722&lt;&gt;""),IF(L722&gt;Parámetros!$B$6,"Se está retrasando",""),"")</f>
        <v/>
      </c>
    </row>
    <row r="723" customFormat="false" ht="15" hidden="false" customHeight="false" outlineLevel="0" collapsed="false">
      <c r="A723" s="13" t="s">
        <v>3642</v>
      </c>
      <c r="B723" s="13" t="s">
        <v>8996</v>
      </c>
      <c r="C723" s="13" t="s">
        <v>8990</v>
      </c>
      <c r="D723" s="13" t="s">
        <v>8994</v>
      </c>
      <c r="E723" s="13" t="s">
        <v>8988</v>
      </c>
      <c r="F723" s="16" t="n">
        <f aca="false">_xlfn.MINIFS(Pedidos!$C$2:$C$7000,Pedidos!$B$2:$B$7000,A723,Pedidos!$C$2:$C$7000,"&lt;"&amp;Parámetros!$B$4)</f>
        <v>45878</v>
      </c>
      <c r="G723" s="16" t="n">
        <f aca="false">_xlfn.MAXIFS(Pedidos!$C$2:$C$7000,Pedidos!$B$2:$B$7000,A723,Pedidos!$C$2:$C$7000,"&lt;"&amp;Parámetros!$B$4)</f>
        <v>45924</v>
      </c>
      <c r="H723" s="17" t="n">
        <f aca="false">COUNTIFS(Pedidos!$B$2:$B$7000,A723,Pedidos!$C$2:$C$7000,"&lt;"&amp;Parámetros!$B$4)</f>
        <v>2</v>
      </c>
      <c r="I723" s="7" t="n">
        <f aca="false">IF(H723=0,"",Parámetros!$B$4-G723)</f>
        <v>372</v>
      </c>
      <c r="J723" s="17" t="n">
        <f aca="false">COUNTIFS(Pedidos!$B$2:$B$7000,A723,Pedidos!$C$2:$C$7000,"&gt;="&amp;(Parámetros!$B$4-180),Pedidos!$C$2:$C$7000,"&lt;"&amp;Parámetros!$B$4)</f>
        <v>0</v>
      </c>
      <c r="K723" s="18" t="n">
        <f aca="false">IF(H723&lt;2,"",(G723-F723)/(H723-1))</f>
        <v>46</v>
      </c>
      <c r="L723" s="19" t="n">
        <f aca="false">IF(OR(K723="",K723=0),"",I723/K723)</f>
        <v>8.08695652173913</v>
      </c>
      <c r="M723" s="20" t="n">
        <f aca="false">SUMIFS(Pedidos!$D$2:$D$7000,Pedidos!$B$2:$B$7000,A723,Pedidos!$C$2:$C$7000,"&gt;="&amp;(Parámetros!$B$4-365),Pedidos!$C$2:$C$7000,"&lt;"&amp;Parámetros!$B$4)</f>
        <v>0</v>
      </c>
      <c r="N723" s="7" t="str">
        <f aca="false">IF(H723=0,"Sin compras",IF(H723=1,"Una sola compra",IF(I723&gt;Parámetros!$B$5,"Perdido","Activo")))</f>
        <v>Perdido</v>
      </c>
      <c r="O723" s="21" t="str">
        <f aca="false">IF(N723&lt;&gt;"Activo","",1/(1+EXP(-(Parámetros!$B$10+Parámetros!$B$11*I723+Parámetros!$B$12*J723))))</f>
        <v/>
      </c>
      <c r="P723" s="7" t="str">
        <f aca="false">IF(O723="","",IF(O723&gt;=Parámetros!$B$7,"Alto",IF(O723&gt;=Parámetros!$B$8,"Medio","Bajo")))</f>
        <v/>
      </c>
      <c r="Q723" s="7" t="str">
        <f aca="false">IF(AND(N723="Activo",L723&lt;&gt;""),IF(L723&gt;Parámetros!$B$6,"Se está retrasando",""),"")</f>
        <v/>
      </c>
    </row>
    <row r="724" customFormat="false" ht="15" hidden="false" customHeight="false" outlineLevel="0" collapsed="false">
      <c r="A724" s="13" t="s">
        <v>6184</v>
      </c>
      <c r="B724" s="13" t="s">
        <v>8995</v>
      </c>
      <c r="C724" s="13" t="s">
        <v>8986</v>
      </c>
      <c r="D724" s="13" t="s">
        <v>8999</v>
      </c>
      <c r="E724" s="13" t="s">
        <v>8988</v>
      </c>
      <c r="F724" s="16" t="n">
        <f aca="false">_xlfn.MINIFS(Pedidos!$C$2:$C$7000,Pedidos!$B$2:$B$7000,A724,Pedidos!$C$2:$C$7000,"&lt;"&amp;Parámetros!$B$4)</f>
        <v>46069</v>
      </c>
      <c r="G724" s="16" t="n">
        <f aca="false">_xlfn.MAXIFS(Pedidos!$C$2:$C$7000,Pedidos!$B$2:$B$7000,A724,Pedidos!$C$2:$C$7000,"&lt;"&amp;Parámetros!$B$4)</f>
        <v>46257</v>
      </c>
      <c r="H724" s="17" t="n">
        <f aca="false">COUNTIFS(Pedidos!$B$2:$B$7000,A724,Pedidos!$C$2:$C$7000,"&lt;"&amp;Parámetros!$B$4)</f>
        <v>7</v>
      </c>
      <c r="I724" s="7" t="n">
        <f aca="false">IF(H724=0,"",Parámetros!$B$4-G724)</f>
        <v>39</v>
      </c>
      <c r="J724" s="17" t="n">
        <f aca="false">COUNTIFS(Pedidos!$B$2:$B$7000,A724,Pedidos!$C$2:$C$7000,"&gt;="&amp;(Parámetros!$B$4-180),Pedidos!$C$2:$C$7000,"&lt;"&amp;Parámetros!$B$4)</f>
        <v>5</v>
      </c>
      <c r="K724" s="18" t="n">
        <f aca="false">IF(H724&lt;2,"",(G724-F724)/(H724-1))</f>
        <v>31.3333333333333</v>
      </c>
      <c r="L724" s="19" t="n">
        <f aca="false">IF(OR(K724="",K724=0),"",I724/K724)</f>
        <v>1.24468085106383</v>
      </c>
      <c r="M724" s="20" t="n">
        <f aca="false">SUMIFS(Pedidos!$D$2:$D$7000,Pedidos!$B$2:$B$7000,A724,Pedidos!$C$2:$C$7000,"&gt;="&amp;(Parámetros!$B$4-365),Pedidos!$C$2:$C$7000,"&lt;"&amp;Parámetros!$B$4)</f>
        <v>277.35</v>
      </c>
      <c r="N724" s="7" t="str">
        <f aca="false">IF(H724=0,"Sin compras",IF(H724=1,"Una sola compra",IF(I724&gt;Parámetros!$B$5,"Perdido","Activo")))</f>
        <v>Activo</v>
      </c>
      <c r="O724" s="21" t="n">
        <f aca="false">IF(N724&lt;&gt;"Activo","",1/(1+EXP(-(Parámetros!$B$10+Parámetros!$B$11*I724+Parámetros!$B$12*J724))))</f>
        <v>0.0405470597283126</v>
      </c>
      <c r="P724" s="7" t="str">
        <f aca="false">IF(O724="","",IF(O724&gt;=Parámetros!$B$7,"Alto",IF(O724&gt;=Parámetros!$B$8,"Medio","Bajo")))</f>
        <v>Bajo</v>
      </c>
      <c r="Q724" s="7" t="str">
        <f aca="false">IF(AND(N724="Activo",L724&lt;&gt;""),IF(L724&gt;Parámetros!$B$6,"Se está retrasando",""),"")</f>
        <v/>
      </c>
    </row>
    <row r="725" customFormat="false" ht="15" hidden="false" customHeight="false" outlineLevel="0" collapsed="false">
      <c r="A725" s="13" t="s">
        <v>4330</v>
      </c>
      <c r="B725" s="13" t="s">
        <v>8996</v>
      </c>
      <c r="C725" s="13" t="s">
        <v>8993</v>
      </c>
      <c r="D725" s="13" t="s">
        <v>8997</v>
      </c>
      <c r="E725" s="13" t="s">
        <v>8988</v>
      </c>
      <c r="F725" s="16" t="n">
        <f aca="false">_xlfn.MINIFS(Pedidos!$C$2:$C$7000,Pedidos!$B$2:$B$7000,A725,Pedidos!$C$2:$C$7000,"&lt;"&amp;Parámetros!$B$4)</f>
        <v>45931</v>
      </c>
      <c r="G725" s="16" t="n">
        <f aca="false">_xlfn.MAXIFS(Pedidos!$C$2:$C$7000,Pedidos!$B$2:$B$7000,A725,Pedidos!$C$2:$C$7000,"&lt;"&amp;Parámetros!$B$4)</f>
        <v>46201</v>
      </c>
      <c r="H725" s="17" t="n">
        <f aca="false">COUNTIFS(Pedidos!$B$2:$B$7000,A725,Pedidos!$C$2:$C$7000,"&lt;"&amp;Parámetros!$B$4)</f>
        <v>11</v>
      </c>
      <c r="I725" s="7" t="n">
        <f aca="false">IF(H725=0,"",Parámetros!$B$4-G725)</f>
        <v>95</v>
      </c>
      <c r="J725" s="17" t="n">
        <f aca="false">COUNTIFS(Pedidos!$B$2:$B$7000,A725,Pedidos!$C$2:$C$7000,"&gt;="&amp;(Parámetros!$B$4-180),Pedidos!$C$2:$C$7000,"&lt;"&amp;Parámetros!$B$4)</f>
        <v>3</v>
      </c>
      <c r="K725" s="18" t="n">
        <f aca="false">IF(H725&lt;2,"",(G725-F725)/(H725-1))</f>
        <v>27</v>
      </c>
      <c r="L725" s="19" t="n">
        <f aca="false">IF(OR(K725="",K725=0),"",I725/K725)</f>
        <v>3.51851851851852</v>
      </c>
      <c r="M725" s="20" t="n">
        <f aca="false">SUMIFS(Pedidos!$D$2:$D$7000,Pedidos!$B$2:$B$7000,A725,Pedidos!$C$2:$C$7000,"&gt;="&amp;(Parámetros!$B$4-365),Pedidos!$C$2:$C$7000,"&lt;"&amp;Parámetros!$B$4)</f>
        <v>467.5</v>
      </c>
      <c r="N725" s="7" t="str">
        <f aca="false">IF(H725=0,"Sin compras",IF(H725=1,"Una sola compra",IF(I725&gt;Parámetros!$B$5,"Perdido","Activo")))</f>
        <v>Activo</v>
      </c>
      <c r="O725" s="21" t="n">
        <f aca="false">IF(N725&lt;&gt;"Activo","",1/(1+EXP(-(Parámetros!$B$10+Parámetros!$B$11*I725+Parámetros!$B$12*J725))))</f>
        <v>0.392098447210177</v>
      </c>
      <c r="P725" s="7" t="str">
        <f aca="false">IF(O725="","",IF(O725&gt;=Parámetros!$B$7,"Alto",IF(O725&gt;=Parámetros!$B$8,"Medio","Bajo")))</f>
        <v>Bajo</v>
      </c>
      <c r="Q725" s="7" t="str">
        <f aca="false">IF(AND(N725="Activo",L725&lt;&gt;""),IF(L725&gt;Parámetros!$B$6,"Se está retrasando",""),"")</f>
        <v>Se está retrasando</v>
      </c>
    </row>
    <row r="726" customFormat="false" ht="15" hidden="false" customHeight="false" outlineLevel="0" collapsed="false">
      <c r="A726" s="13" t="s">
        <v>5249</v>
      </c>
      <c r="B726" s="13" t="s">
        <v>8981</v>
      </c>
      <c r="C726" s="13" t="s">
        <v>8993</v>
      </c>
      <c r="D726" s="13" t="s">
        <v>8987</v>
      </c>
      <c r="E726" s="13" t="s">
        <v>8988</v>
      </c>
      <c r="F726" s="16" t="n">
        <f aca="false">_xlfn.MINIFS(Pedidos!$C$2:$C$7000,Pedidos!$B$2:$B$7000,A726,Pedidos!$C$2:$C$7000,"&lt;"&amp;Parámetros!$B$4)</f>
        <v>45998</v>
      </c>
      <c r="G726" s="16" t="n">
        <f aca="false">_xlfn.MAXIFS(Pedidos!$C$2:$C$7000,Pedidos!$B$2:$B$7000,A726,Pedidos!$C$2:$C$7000,"&lt;"&amp;Parámetros!$B$4)</f>
        <v>46204</v>
      </c>
      <c r="H726" s="17" t="n">
        <f aca="false">COUNTIFS(Pedidos!$B$2:$B$7000,A726,Pedidos!$C$2:$C$7000,"&lt;"&amp;Parámetros!$B$4)</f>
        <v>2</v>
      </c>
      <c r="I726" s="7" t="n">
        <f aca="false">IF(H726=0,"",Parámetros!$B$4-G726)</f>
        <v>92</v>
      </c>
      <c r="J726" s="17" t="n">
        <f aca="false">COUNTIFS(Pedidos!$B$2:$B$7000,A726,Pedidos!$C$2:$C$7000,"&gt;="&amp;(Parámetros!$B$4-180),Pedidos!$C$2:$C$7000,"&lt;"&amp;Parámetros!$B$4)</f>
        <v>1</v>
      </c>
      <c r="K726" s="18" t="n">
        <f aca="false">IF(H726&lt;2,"",(G726-F726)/(H726-1))</f>
        <v>206</v>
      </c>
      <c r="L726" s="19" t="n">
        <f aca="false">IF(OR(K726="",K726=0),"",I726/K726)</f>
        <v>0.446601941747573</v>
      </c>
      <c r="M726" s="20" t="n">
        <f aca="false">SUMIFS(Pedidos!$D$2:$D$7000,Pedidos!$B$2:$B$7000,A726,Pedidos!$C$2:$C$7000,"&gt;="&amp;(Parámetros!$B$4-365),Pedidos!$C$2:$C$7000,"&lt;"&amp;Parámetros!$B$4)</f>
        <v>45.4</v>
      </c>
      <c r="N726" s="7" t="str">
        <f aca="false">IF(H726=0,"Sin compras",IF(H726=1,"Una sola compra",IF(I726&gt;Parámetros!$B$5,"Perdido","Activo")))</f>
        <v>Activo</v>
      </c>
      <c r="O726" s="21" t="n">
        <f aca="false">IF(N726&lt;&gt;"Activo","",1/(1+EXP(-(Parámetros!$B$10+Parámetros!$B$11*I726+Parámetros!$B$12*J726))))</f>
        <v>0.783112911386347</v>
      </c>
      <c r="P726" s="7" t="str">
        <f aca="false">IF(O726="","",IF(O726&gt;=Parámetros!$B$7,"Alto",IF(O726&gt;=Parámetros!$B$8,"Medio","Bajo")))</f>
        <v>Alto</v>
      </c>
      <c r="Q726" s="7" t="str">
        <f aca="false">IF(AND(N726="Activo",L726&lt;&gt;""),IF(L726&gt;Parámetros!$B$6,"Se está retrasando",""),"")</f>
        <v/>
      </c>
    </row>
    <row r="727" customFormat="false" ht="15" hidden="false" customHeight="false" outlineLevel="0" collapsed="false">
      <c r="A727" s="13" t="s">
        <v>4668</v>
      </c>
      <c r="B727" s="13" t="s">
        <v>9008</v>
      </c>
      <c r="C727" s="13" t="s">
        <v>8982</v>
      </c>
      <c r="D727" s="13" t="s">
        <v>8999</v>
      </c>
      <c r="E727" s="13" t="s">
        <v>8988</v>
      </c>
      <c r="F727" s="16" t="n">
        <f aca="false">_xlfn.MINIFS(Pedidos!$C$2:$C$7000,Pedidos!$B$2:$B$7000,A727,Pedidos!$C$2:$C$7000,"&lt;"&amp;Parámetros!$B$4)</f>
        <v>45954</v>
      </c>
      <c r="G727" s="16" t="n">
        <f aca="false">_xlfn.MAXIFS(Pedidos!$C$2:$C$7000,Pedidos!$B$2:$B$7000,A727,Pedidos!$C$2:$C$7000,"&lt;"&amp;Parámetros!$B$4)</f>
        <v>46266</v>
      </c>
      <c r="H727" s="17" t="n">
        <f aca="false">COUNTIFS(Pedidos!$B$2:$B$7000,A727,Pedidos!$C$2:$C$7000,"&lt;"&amp;Parámetros!$B$4)</f>
        <v>6</v>
      </c>
      <c r="I727" s="7" t="n">
        <f aca="false">IF(H727=0,"",Parámetros!$B$4-G727)</f>
        <v>30</v>
      </c>
      <c r="J727" s="17" t="n">
        <f aca="false">COUNTIFS(Pedidos!$B$2:$B$7000,A727,Pedidos!$C$2:$C$7000,"&gt;="&amp;(Parámetros!$B$4-180),Pedidos!$C$2:$C$7000,"&lt;"&amp;Parámetros!$B$4)</f>
        <v>3</v>
      </c>
      <c r="K727" s="18" t="n">
        <f aca="false">IF(H727&lt;2,"",(G727-F727)/(H727-1))</f>
        <v>62.4</v>
      </c>
      <c r="L727" s="19" t="n">
        <f aca="false">IF(OR(K727="",K727=0),"",I727/K727)</f>
        <v>0.480769230769231</v>
      </c>
      <c r="M727" s="20" t="n">
        <f aca="false">SUMIFS(Pedidos!$D$2:$D$7000,Pedidos!$B$2:$B$7000,A727,Pedidos!$C$2:$C$7000,"&gt;="&amp;(Parámetros!$B$4-365),Pedidos!$C$2:$C$7000,"&lt;"&amp;Parámetros!$B$4)</f>
        <v>269.57</v>
      </c>
      <c r="N727" s="7" t="str">
        <f aca="false">IF(H727=0,"Sin compras",IF(H727=1,"Una sola compra",IF(I727&gt;Parámetros!$B$5,"Perdido","Activo")))</f>
        <v>Activo</v>
      </c>
      <c r="O727" s="21" t="n">
        <f aca="false">IF(N727&lt;&gt;"Activo","",1/(1+EXP(-(Parámetros!$B$10+Parámetros!$B$11*I727+Parámetros!$B$12*J727))))</f>
        <v>0.176027053668151</v>
      </c>
      <c r="P727" s="7" t="str">
        <f aca="false">IF(O727="","",IF(O727&gt;=Parámetros!$B$7,"Alto",IF(O727&gt;=Parámetros!$B$8,"Medio","Bajo")))</f>
        <v>Bajo</v>
      </c>
      <c r="Q727" s="7" t="str">
        <f aca="false">IF(AND(N727="Activo",L727&lt;&gt;""),IF(L727&gt;Parámetros!$B$6,"Se está retrasando",""),"")</f>
        <v/>
      </c>
    </row>
    <row r="728" customFormat="false" ht="15" hidden="false" customHeight="false" outlineLevel="0" collapsed="false">
      <c r="A728" s="13" t="s">
        <v>3129</v>
      </c>
      <c r="B728" s="13" t="s">
        <v>9001</v>
      </c>
      <c r="C728" s="13" t="s">
        <v>8986</v>
      </c>
      <c r="D728" s="13" t="s">
        <v>8999</v>
      </c>
      <c r="E728" s="13" t="s">
        <v>8988</v>
      </c>
      <c r="F728" s="16" t="n">
        <f aca="false">_xlfn.MINIFS(Pedidos!$C$2:$C$7000,Pedidos!$B$2:$B$7000,A728,Pedidos!$C$2:$C$7000,"&lt;"&amp;Parámetros!$B$4)</f>
        <v>45841</v>
      </c>
      <c r="G728" s="16" t="n">
        <f aca="false">_xlfn.MAXIFS(Pedidos!$C$2:$C$7000,Pedidos!$B$2:$B$7000,A728,Pedidos!$C$2:$C$7000,"&lt;"&amp;Parámetros!$B$4)</f>
        <v>46287</v>
      </c>
      <c r="H728" s="17" t="n">
        <f aca="false">COUNTIFS(Pedidos!$B$2:$B$7000,A728,Pedidos!$C$2:$C$7000,"&lt;"&amp;Parámetros!$B$4)</f>
        <v>12</v>
      </c>
      <c r="I728" s="7" t="n">
        <f aca="false">IF(H728=0,"",Parámetros!$B$4-G728)</f>
        <v>9</v>
      </c>
      <c r="J728" s="17" t="n">
        <f aca="false">COUNTIFS(Pedidos!$B$2:$B$7000,A728,Pedidos!$C$2:$C$7000,"&gt;="&amp;(Parámetros!$B$4-180),Pedidos!$C$2:$C$7000,"&lt;"&amp;Parámetros!$B$4)</f>
        <v>5</v>
      </c>
      <c r="K728" s="18" t="n">
        <f aca="false">IF(H728&lt;2,"",(G728-F728)/(H728-1))</f>
        <v>40.5454545454546</v>
      </c>
      <c r="L728" s="19" t="n">
        <f aca="false">IF(OR(K728="",K728=0),"",I728/K728)</f>
        <v>0.221973094170404</v>
      </c>
      <c r="M728" s="20" t="n">
        <f aca="false">SUMIFS(Pedidos!$D$2:$D$7000,Pedidos!$B$2:$B$7000,A728,Pedidos!$C$2:$C$7000,"&gt;="&amp;(Parámetros!$B$4-365),Pedidos!$C$2:$C$7000,"&lt;"&amp;Parámetros!$B$4)</f>
        <v>514.77</v>
      </c>
      <c r="N728" s="7" t="str">
        <f aca="false">IF(H728=0,"Sin compras",IF(H728=1,"Una sola compra",IF(I728&gt;Parámetros!$B$5,"Perdido","Activo")))</f>
        <v>Activo</v>
      </c>
      <c r="O728" s="21" t="n">
        <f aca="false">IF(N728&lt;&gt;"Activo","",1/(1+EXP(-(Parámetros!$B$10+Parámetros!$B$11*I728+Parámetros!$B$12*J728))))</f>
        <v>0.0247492362878049</v>
      </c>
      <c r="P728" s="7" t="str">
        <f aca="false">IF(O728="","",IF(O728&gt;=Parámetros!$B$7,"Alto",IF(O728&gt;=Parámetros!$B$8,"Medio","Bajo")))</f>
        <v>Bajo</v>
      </c>
      <c r="Q728" s="7" t="str">
        <f aca="false">IF(AND(N728="Activo",L728&lt;&gt;""),IF(L728&gt;Parámetros!$B$6,"Se está retrasando",""),"")</f>
        <v/>
      </c>
    </row>
    <row r="729" customFormat="false" ht="15" hidden="false" customHeight="false" outlineLevel="0" collapsed="false">
      <c r="A729" s="13" t="s">
        <v>2380</v>
      </c>
      <c r="B729" s="13" t="s">
        <v>8998</v>
      </c>
      <c r="C729" s="13" t="s">
        <v>8986</v>
      </c>
      <c r="D729" s="13" t="s">
        <v>8983</v>
      </c>
      <c r="E729" s="13" t="s">
        <v>8988</v>
      </c>
      <c r="F729" s="16" t="n">
        <f aca="false">_xlfn.MINIFS(Pedidos!$C$2:$C$7000,Pedidos!$B$2:$B$7000,A729,Pedidos!$C$2:$C$7000,"&lt;"&amp;Parámetros!$B$4)</f>
        <v>45784</v>
      </c>
      <c r="G729" s="16" t="n">
        <f aca="false">_xlfn.MAXIFS(Pedidos!$C$2:$C$7000,Pedidos!$B$2:$B$7000,A729,Pedidos!$C$2:$C$7000,"&lt;"&amp;Parámetros!$B$4)</f>
        <v>46009</v>
      </c>
      <c r="H729" s="17" t="n">
        <f aca="false">COUNTIFS(Pedidos!$B$2:$B$7000,A729,Pedidos!$C$2:$C$7000,"&lt;"&amp;Parámetros!$B$4)</f>
        <v>2</v>
      </c>
      <c r="I729" s="7" t="n">
        <f aca="false">IF(H729=0,"",Parámetros!$B$4-G729)</f>
        <v>287</v>
      </c>
      <c r="J729" s="17" t="n">
        <f aca="false">COUNTIFS(Pedidos!$B$2:$B$7000,A729,Pedidos!$C$2:$C$7000,"&gt;="&amp;(Parámetros!$B$4-180),Pedidos!$C$2:$C$7000,"&lt;"&amp;Parámetros!$B$4)</f>
        <v>0</v>
      </c>
      <c r="K729" s="18" t="n">
        <f aca="false">IF(H729&lt;2,"",(G729-F729)/(H729-1))</f>
        <v>225</v>
      </c>
      <c r="L729" s="19" t="n">
        <f aca="false">IF(OR(K729="",K729=0),"",I729/K729)</f>
        <v>1.27555555555556</v>
      </c>
      <c r="M729" s="20" t="n">
        <f aca="false">SUMIFS(Pedidos!$D$2:$D$7000,Pedidos!$B$2:$B$7000,A729,Pedidos!$C$2:$C$7000,"&gt;="&amp;(Parámetros!$B$4-365),Pedidos!$C$2:$C$7000,"&lt;"&amp;Parámetros!$B$4)</f>
        <v>18.81</v>
      </c>
      <c r="N729" s="7" t="str">
        <f aca="false">IF(H729=0,"Sin compras",IF(H729=1,"Una sola compra",IF(I729&gt;Parámetros!$B$5,"Perdido","Activo")))</f>
        <v>Perdido</v>
      </c>
      <c r="O729" s="21" t="str">
        <f aca="false">IF(N729&lt;&gt;"Activo","",1/(1+EXP(-(Parámetros!$B$10+Parámetros!$B$11*I729+Parámetros!$B$12*J729))))</f>
        <v/>
      </c>
      <c r="P729" s="7" t="str">
        <f aca="false">IF(O729="","",IF(O729&gt;=Parámetros!$B$7,"Alto",IF(O729&gt;=Parámetros!$B$8,"Medio","Bajo")))</f>
        <v/>
      </c>
      <c r="Q729" s="7" t="str">
        <f aca="false">IF(AND(N729="Activo",L729&lt;&gt;""),IF(L729&gt;Parámetros!$B$6,"Se está retrasando",""),"")</f>
        <v/>
      </c>
    </row>
    <row r="730" customFormat="false" ht="15" hidden="false" customHeight="false" outlineLevel="0" collapsed="false">
      <c r="A730" s="13" t="s">
        <v>3986</v>
      </c>
      <c r="B730" s="13" t="s">
        <v>8985</v>
      </c>
      <c r="C730" s="13" t="s">
        <v>8993</v>
      </c>
      <c r="D730" s="13" t="s">
        <v>8987</v>
      </c>
      <c r="E730" s="13" t="s">
        <v>8988</v>
      </c>
      <c r="F730" s="16" t="n">
        <f aca="false">_xlfn.MINIFS(Pedidos!$C$2:$C$7000,Pedidos!$B$2:$B$7000,A730,Pedidos!$C$2:$C$7000,"&lt;"&amp;Parámetros!$B$4)</f>
        <v>45903</v>
      </c>
      <c r="G730" s="16" t="n">
        <f aca="false">_xlfn.MAXIFS(Pedidos!$C$2:$C$7000,Pedidos!$B$2:$B$7000,A730,Pedidos!$C$2:$C$7000,"&lt;"&amp;Parámetros!$B$4)</f>
        <v>46193</v>
      </c>
      <c r="H730" s="17" t="n">
        <f aca="false">COUNTIFS(Pedidos!$B$2:$B$7000,A730,Pedidos!$C$2:$C$7000,"&lt;"&amp;Parámetros!$B$4)</f>
        <v>3</v>
      </c>
      <c r="I730" s="7" t="n">
        <f aca="false">IF(H730=0,"",Parámetros!$B$4-G730)</f>
        <v>103</v>
      </c>
      <c r="J730" s="17" t="n">
        <f aca="false">COUNTIFS(Pedidos!$B$2:$B$7000,A730,Pedidos!$C$2:$C$7000,"&gt;="&amp;(Parámetros!$B$4-180),Pedidos!$C$2:$C$7000,"&lt;"&amp;Parámetros!$B$4)</f>
        <v>1</v>
      </c>
      <c r="K730" s="18" t="n">
        <f aca="false">IF(H730&lt;2,"",(G730-F730)/(H730-1))</f>
        <v>145</v>
      </c>
      <c r="L730" s="19" t="n">
        <f aca="false">IF(OR(K730="",K730=0),"",I730/K730)</f>
        <v>0.710344827586207</v>
      </c>
      <c r="M730" s="20" t="n">
        <f aca="false">SUMIFS(Pedidos!$D$2:$D$7000,Pedidos!$B$2:$B$7000,A730,Pedidos!$C$2:$C$7000,"&gt;="&amp;(Parámetros!$B$4-365),Pedidos!$C$2:$C$7000,"&lt;"&amp;Parámetros!$B$4)</f>
        <v>81.96</v>
      </c>
      <c r="N730" s="7" t="str">
        <f aca="false">IF(H730=0,"Sin compras",IF(H730=1,"Una sola compra",IF(I730&gt;Parámetros!$B$5,"Perdido","Activo")))</f>
        <v>Activo</v>
      </c>
      <c r="O730" s="21" t="n">
        <f aca="false">IF(N730&lt;&gt;"Activo","",1/(1+EXP(-(Parámetros!$B$10+Parámetros!$B$11*I730+Parámetros!$B$12*J730))))</f>
        <v>0.813194143056951</v>
      </c>
      <c r="P730" s="7" t="str">
        <f aca="false">IF(O730="","",IF(O730&gt;=Parámetros!$B$7,"Alto",IF(O730&gt;=Parámetros!$B$8,"Medio","Bajo")))</f>
        <v>Alto</v>
      </c>
      <c r="Q730" s="7" t="str">
        <f aca="false">IF(AND(N730="Activo",L730&lt;&gt;""),IF(L730&gt;Parámetros!$B$6,"Se está retrasando",""),"")</f>
        <v/>
      </c>
    </row>
    <row r="731" customFormat="false" ht="15" hidden="false" customHeight="false" outlineLevel="0" collapsed="false">
      <c r="A731" s="13" t="s">
        <v>8884</v>
      </c>
      <c r="B731" s="13" t="s">
        <v>9007</v>
      </c>
      <c r="C731" s="13" t="s">
        <v>8993</v>
      </c>
      <c r="D731" s="13" t="s">
        <v>9002</v>
      </c>
      <c r="E731" s="13" t="s">
        <v>8988</v>
      </c>
      <c r="F731" s="16" t="n">
        <f aca="false">_xlfn.MINIFS(Pedidos!$C$2:$C$7000,Pedidos!$B$2:$B$7000,A731,Pedidos!$C$2:$C$7000,"&lt;"&amp;Parámetros!$B$4)</f>
        <v>46289</v>
      </c>
      <c r="G731" s="16" t="n">
        <f aca="false">_xlfn.MAXIFS(Pedidos!$C$2:$C$7000,Pedidos!$B$2:$B$7000,A731,Pedidos!$C$2:$C$7000,"&lt;"&amp;Parámetros!$B$4)</f>
        <v>46289</v>
      </c>
      <c r="H731" s="17" t="n">
        <f aca="false">COUNTIFS(Pedidos!$B$2:$B$7000,A731,Pedidos!$C$2:$C$7000,"&lt;"&amp;Parámetros!$B$4)</f>
        <v>1</v>
      </c>
      <c r="I731" s="7" t="n">
        <f aca="false">IF(H731=0,"",Parámetros!$B$4-G731)</f>
        <v>7</v>
      </c>
      <c r="J731" s="17" t="n">
        <f aca="false">COUNTIFS(Pedidos!$B$2:$B$7000,A731,Pedidos!$C$2:$C$7000,"&gt;="&amp;(Parámetros!$B$4-180),Pedidos!$C$2:$C$7000,"&lt;"&amp;Parámetros!$B$4)</f>
        <v>1</v>
      </c>
      <c r="K731" s="18" t="str">
        <f aca="false">IF(H731&lt;2,"",(G731-F731)/(H731-1))</f>
        <v/>
      </c>
      <c r="L731" s="19" t="str">
        <f aca="false">IF(OR(K731="",K731=0),"",I731/K731)</f>
        <v/>
      </c>
      <c r="M731" s="20" t="n">
        <f aca="false">SUMIFS(Pedidos!$D$2:$D$7000,Pedidos!$B$2:$B$7000,A731,Pedidos!$C$2:$C$7000,"&gt;="&amp;(Parámetros!$B$4-365),Pedidos!$C$2:$C$7000,"&lt;"&amp;Parámetros!$B$4)</f>
        <v>46.15</v>
      </c>
      <c r="N731" s="7" t="str">
        <f aca="false">IF(H731=0,"Sin compras",IF(H731=1,"Una sola compra",IF(I731&gt;Parámetros!$B$5,"Perdido","Activo")))</f>
        <v>Una sola compra</v>
      </c>
      <c r="O731" s="21" t="str">
        <f aca="false">IF(N731&lt;&gt;"Activo","",1/(1+EXP(-(Parámetros!$B$10+Parámetros!$B$11*I731+Parámetros!$B$12*J731))))</f>
        <v/>
      </c>
      <c r="P731" s="7" t="str">
        <f aca="false">IF(O731="","",IF(O731&gt;=Parámetros!$B$7,"Alto",IF(O731&gt;=Parámetros!$B$8,"Medio","Bajo")))</f>
        <v/>
      </c>
      <c r="Q731" s="7" t="str">
        <f aca="false">IF(AND(N731="Activo",L731&lt;&gt;""),IF(L731&gt;Parámetros!$B$6,"Se está retrasando",""),"")</f>
        <v/>
      </c>
    </row>
    <row r="732" customFormat="false" ht="15" hidden="false" customHeight="false" outlineLevel="0" collapsed="false">
      <c r="A732" s="13" t="s">
        <v>799</v>
      </c>
      <c r="B732" s="13" t="s">
        <v>9000</v>
      </c>
      <c r="C732" s="13" t="s">
        <v>8993</v>
      </c>
      <c r="D732" s="13" t="s">
        <v>8994</v>
      </c>
      <c r="E732" s="13" t="s">
        <v>8988</v>
      </c>
      <c r="F732" s="16" t="n">
        <f aca="false">_xlfn.MINIFS(Pedidos!$C$2:$C$7000,Pedidos!$B$2:$B$7000,A732,Pedidos!$C$2:$C$7000,"&lt;"&amp;Parámetros!$B$4)</f>
        <v>45656</v>
      </c>
      <c r="G732" s="16" t="n">
        <f aca="false">_xlfn.MAXIFS(Pedidos!$C$2:$C$7000,Pedidos!$B$2:$B$7000,A732,Pedidos!$C$2:$C$7000,"&lt;"&amp;Parámetros!$B$4)</f>
        <v>45656</v>
      </c>
      <c r="H732" s="17" t="n">
        <f aca="false">COUNTIFS(Pedidos!$B$2:$B$7000,A732,Pedidos!$C$2:$C$7000,"&lt;"&amp;Parámetros!$B$4)</f>
        <v>1</v>
      </c>
      <c r="I732" s="7" t="n">
        <f aca="false">IF(H732=0,"",Parámetros!$B$4-G732)</f>
        <v>640</v>
      </c>
      <c r="J732" s="17" t="n">
        <f aca="false">COUNTIFS(Pedidos!$B$2:$B$7000,A732,Pedidos!$C$2:$C$7000,"&gt;="&amp;(Parámetros!$B$4-180),Pedidos!$C$2:$C$7000,"&lt;"&amp;Parámetros!$B$4)</f>
        <v>0</v>
      </c>
      <c r="K732" s="18" t="str">
        <f aca="false">IF(H732&lt;2,"",(G732-F732)/(H732-1))</f>
        <v/>
      </c>
      <c r="L732" s="19" t="str">
        <f aca="false">IF(OR(K732="",K732=0),"",I732/K732)</f>
        <v/>
      </c>
      <c r="M732" s="20" t="n">
        <f aca="false">SUMIFS(Pedidos!$D$2:$D$7000,Pedidos!$B$2:$B$7000,A732,Pedidos!$C$2:$C$7000,"&gt;="&amp;(Parámetros!$B$4-365),Pedidos!$C$2:$C$7000,"&lt;"&amp;Parámetros!$B$4)</f>
        <v>0</v>
      </c>
      <c r="N732" s="7" t="str">
        <f aca="false">IF(H732=0,"Sin compras",IF(H732=1,"Una sola compra",IF(I732&gt;Parámetros!$B$5,"Perdido","Activo")))</f>
        <v>Una sola compra</v>
      </c>
      <c r="O732" s="21" t="str">
        <f aca="false">IF(N732&lt;&gt;"Activo","",1/(1+EXP(-(Parámetros!$B$10+Parámetros!$B$11*I732+Parámetros!$B$12*J732))))</f>
        <v/>
      </c>
      <c r="P732" s="7" t="str">
        <f aca="false">IF(O732="","",IF(O732&gt;=Parámetros!$B$7,"Alto",IF(O732&gt;=Parámetros!$B$8,"Medio","Bajo")))</f>
        <v/>
      </c>
      <c r="Q732" s="7" t="str">
        <f aca="false">IF(AND(N732="Activo",L732&lt;&gt;""),IF(L732&gt;Parámetros!$B$6,"Se está retrasando",""),"")</f>
        <v/>
      </c>
    </row>
    <row r="733" customFormat="false" ht="15" hidden="false" customHeight="false" outlineLevel="0" collapsed="false">
      <c r="A733" s="13" t="s">
        <v>1238</v>
      </c>
      <c r="B733" s="13" t="s">
        <v>8995</v>
      </c>
      <c r="C733" s="13" t="s">
        <v>8982</v>
      </c>
      <c r="D733" s="13" t="s">
        <v>8987</v>
      </c>
      <c r="E733" s="13" t="s">
        <v>8988</v>
      </c>
      <c r="F733" s="16" t="n">
        <f aca="false">_xlfn.MINIFS(Pedidos!$C$2:$C$7000,Pedidos!$B$2:$B$7000,A733,Pedidos!$C$2:$C$7000,"&lt;"&amp;Parámetros!$B$4)</f>
        <v>45696</v>
      </c>
      <c r="G733" s="16" t="n">
        <f aca="false">_xlfn.MAXIFS(Pedidos!$C$2:$C$7000,Pedidos!$B$2:$B$7000,A733,Pedidos!$C$2:$C$7000,"&lt;"&amp;Parámetros!$B$4)</f>
        <v>46138</v>
      </c>
      <c r="H733" s="17" t="n">
        <f aca="false">COUNTIFS(Pedidos!$B$2:$B$7000,A733,Pedidos!$C$2:$C$7000,"&lt;"&amp;Parámetros!$B$4)</f>
        <v>3</v>
      </c>
      <c r="I733" s="7" t="n">
        <f aca="false">IF(H733=0,"",Parámetros!$B$4-G733)</f>
        <v>158</v>
      </c>
      <c r="J733" s="17" t="n">
        <f aca="false">COUNTIFS(Pedidos!$B$2:$B$7000,A733,Pedidos!$C$2:$C$7000,"&gt;="&amp;(Parámetros!$B$4-180),Pedidos!$C$2:$C$7000,"&lt;"&amp;Parámetros!$B$4)</f>
        <v>1</v>
      </c>
      <c r="K733" s="18" t="n">
        <f aca="false">IF(H733&lt;2,"",(G733-F733)/(H733-1))</f>
        <v>221</v>
      </c>
      <c r="L733" s="19" t="n">
        <f aca="false">IF(OR(K733="",K733=0),"",I733/K733)</f>
        <v>0.714932126696833</v>
      </c>
      <c r="M733" s="20" t="n">
        <f aca="false">SUMIFS(Pedidos!$D$2:$D$7000,Pedidos!$B$2:$B$7000,A733,Pedidos!$C$2:$C$7000,"&gt;="&amp;(Parámetros!$B$4-365),Pedidos!$C$2:$C$7000,"&lt;"&amp;Parámetros!$B$4)</f>
        <v>50.11</v>
      </c>
      <c r="N733" s="7" t="str">
        <f aca="false">IF(H733=0,"Sin compras",IF(H733=1,"Una sola compra",IF(I733&gt;Parámetros!$B$5,"Perdido","Activo")))</f>
        <v>Activo</v>
      </c>
      <c r="O733" s="21" t="n">
        <f aca="false">IF(N733&lt;&gt;"Activo","",1/(1+EXP(-(Parámetros!$B$10+Parámetros!$B$11*I733+Parámetros!$B$12*J733))))</f>
        <v>0.917276102974546</v>
      </c>
      <c r="P733" s="7" t="str">
        <f aca="false">IF(O733="","",IF(O733&gt;=Parámetros!$B$7,"Alto",IF(O733&gt;=Parámetros!$B$8,"Medio","Bajo")))</f>
        <v>Alto</v>
      </c>
      <c r="Q733" s="7" t="str">
        <f aca="false">IF(AND(N733="Activo",L733&lt;&gt;""),IF(L733&gt;Parámetros!$B$6,"Se está retrasando",""),"")</f>
        <v/>
      </c>
    </row>
    <row r="734" customFormat="false" ht="15" hidden="false" customHeight="false" outlineLevel="0" collapsed="false">
      <c r="A734" s="13" t="s">
        <v>2099</v>
      </c>
      <c r="B734" s="13" t="s">
        <v>8992</v>
      </c>
      <c r="C734" s="13" t="s">
        <v>8986</v>
      </c>
      <c r="D734" s="13" t="s">
        <v>8983</v>
      </c>
      <c r="E734" s="13" t="s">
        <v>8988</v>
      </c>
      <c r="F734" s="16" t="n">
        <f aca="false">_xlfn.MINIFS(Pedidos!$C$2:$C$7000,Pedidos!$B$2:$B$7000,A734,Pedidos!$C$2:$C$7000,"&lt;"&amp;Parámetros!$B$4)</f>
        <v>45763</v>
      </c>
      <c r="G734" s="16" t="n">
        <f aca="false">_xlfn.MAXIFS(Pedidos!$C$2:$C$7000,Pedidos!$B$2:$B$7000,A734,Pedidos!$C$2:$C$7000,"&lt;"&amp;Parámetros!$B$4)</f>
        <v>45962</v>
      </c>
      <c r="H734" s="17" t="n">
        <f aca="false">COUNTIFS(Pedidos!$B$2:$B$7000,A734,Pedidos!$C$2:$C$7000,"&lt;"&amp;Parámetros!$B$4)</f>
        <v>2</v>
      </c>
      <c r="I734" s="7" t="n">
        <f aca="false">IF(H734=0,"",Parámetros!$B$4-G734)</f>
        <v>334</v>
      </c>
      <c r="J734" s="17" t="n">
        <f aca="false">COUNTIFS(Pedidos!$B$2:$B$7000,A734,Pedidos!$C$2:$C$7000,"&gt;="&amp;(Parámetros!$B$4-180),Pedidos!$C$2:$C$7000,"&lt;"&amp;Parámetros!$B$4)</f>
        <v>0</v>
      </c>
      <c r="K734" s="18" t="n">
        <f aca="false">IF(H734&lt;2,"",(G734-F734)/(H734-1))</f>
        <v>199</v>
      </c>
      <c r="L734" s="19" t="n">
        <f aca="false">IF(OR(K734="",K734=0),"",I734/K734)</f>
        <v>1.678391959799</v>
      </c>
      <c r="M734" s="20" t="n">
        <f aca="false">SUMIFS(Pedidos!$D$2:$D$7000,Pedidos!$B$2:$B$7000,A734,Pedidos!$C$2:$C$7000,"&gt;="&amp;(Parámetros!$B$4-365),Pedidos!$C$2:$C$7000,"&lt;"&amp;Parámetros!$B$4)</f>
        <v>33.54</v>
      </c>
      <c r="N734" s="7" t="str">
        <f aca="false">IF(H734=0,"Sin compras",IF(H734=1,"Una sola compra",IF(I734&gt;Parámetros!$B$5,"Perdido","Activo")))</f>
        <v>Perdido</v>
      </c>
      <c r="O734" s="21" t="str">
        <f aca="false">IF(N734&lt;&gt;"Activo","",1/(1+EXP(-(Parámetros!$B$10+Parámetros!$B$11*I734+Parámetros!$B$12*J734))))</f>
        <v/>
      </c>
      <c r="P734" s="7" t="str">
        <f aca="false">IF(O734="","",IF(O734&gt;=Parámetros!$B$7,"Alto",IF(O734&gt;=Parámetros!$B$8,"Medio","Bajo")))</f>
        <v/>
      </c>
      <c r="Q734" s="7" t="str">
        <f aca="false">IF(AND(N734="Activo",L734&lt;&gt;""),IF(L734&gt;Parámetros!$B$6,"Se está retrasando",""),"")</f>
        <v/>
      </c>
    </row>
    <row r="735" customFormat="false" ht="15" hidden="false" customHeight="false" outlineLevel="0" collapsed="false">
      <c r="A735" s="13" t="s">
        <v>1385</v>
      </c>
      <c r="B735" s="13" t="s">
        <v>9007</v>
      </c>
      <c r="C735" s="13" t="s">
        <v>8993</v>
      </c>
      <c r="D735" s="13" t="s">
        <v>8994</v>
      </c>
      <c r="E735" s="13" t="s">
        <v>8988</v>
      </c>
      <c r="F735" s="16" t="n">
        <f aca="false">_xlfn.MINIFS(Pedidos!$C$2:$C$7000,Pedidos!$B$2:$B$7000,A735,Pedidos!$C$2:$C$7000,"&lt;"&amp;Parámetros!$B$4)</f>
        <v>45708</v>
      </c>
      <c r="G735" s="16" t="n">
        <f aca="false">_xlfn.MAXIFS(Pedidos!$C$2:$C$7000,Pedidos!$B$2:$B$7000,A735,Pedidos!$C$2:$C$7000,"&lt;"&amp;Parámetros!$B$4)</f>
        <v>45708</v>
      </c>
      <c r="H735" s="17" t="n">
        <f aca="false">COUNTIFS(Pedidos!$B$2:$B$7000,A735,Pedidos!$C$2:$C$7000,"&lt;"&amp;Parámetros!$B$4)</f>
        <v>1</v>
      </c>
      <c r="I735" s="7" t="n">
        <f aca="false">IF(H735=0,"",Parámetros!$B$4-G735)</f>
        <v>588</v>
      </c>
      <c r="J735" s="17" t="n">
        <f aca="false">COUNTIFS(Pedidos!$B$2:$B$7000,A735,Pedidos!$C$2:$C$7000,"&gt;="&amp;(Parámetros!$B$4-180),Pedidos!$C$2:$C$7000,"&lt;"&amp;Parámetros!$B$4)</f>
        <v>0</v>
      </c>
      <c r="K735" s="18" t="str">
        <f aca="false">IF(H735&lt;2,"",(G735-F735)/(H735-1))</f>
        <v/>
      </c>
      <c r="L735" s="19" t="str">
        <f aca="false">IF(OR(K735="",K735=0),"",I735/K735)</f>
        <v/>
      </c>
      <c r="M735" s="20" t="n">
        <f aca="false">SUMIFS(Pedidos!$D$2:$D$7000,Pedidos!$B$2:$B$7000,A735,Pedidos!$C$2:$C$7000,"&gt;="&amp;(Parámetros!$B$4-365),Pedidos!$C$2:$C$7000,"&lt;"&amp;Parámetros!$B$4)</f>
        <v>0</v>
      </c>
      <c r="N735" s="7" t="str">
        <f aca="false">IF(H735=0,"Sin compras",IF(H735=1,"Una sola compra",IF(I735&gt;Parámetros!$B$5,"Perdido","Activo")))</f>
        <v>Una sola compra</v>
      </c>
      <c r="O735" s="21" t="str">
        <f aca="false">IF(N735&lt;&gt;"Activo","",1/(1+EXP(-(Parámetros!$B$10+Parámetros!$B$11*I735+Parámetros!$B$12*J735))))</f>
        <v/>
      </c>
      <c r="P735" s="7" t="str">
        <f aca="false">IF(O735="","",IF(O735&gt;=Parámetros!$B$7,"Alto",IF(O735&gt;=Parámetros!$B$8,"Medio","Bajo")))</f>
        <v/>
      </c>
      <c r="Q735" s="7" t="str">
        <f aca="false">IF(AND(N735="Activo",L735&lt;&gt;""),IF(L735&gt;Parámetros!$B$6,"Se está retrasando",""),"")</f>
        <v/>
      </c>
    </row>
    <row r="736" customFormat="false" ht="15" hidden="false" customHeight="false" outlineLevel="0" collapsed="false">
      <c r="A736" s="13" t="s">
        <v>2210</v>
      </c>
      <c r="B736" s="13" t="s">
        <v>8996</v>
      </c>
      <c r="C736" s="13" t="s">
        <v>8993</v>
      </c>
      <c r="D736" s="13" t="s">
        <v>8994</v>
      </c>
      <c r="E736" s="13" t="s">
        <v>8988</v>
      </c>
      <c r="F736" s="16" t="n">
        <f aca="false">_xlfn.MINIFS(Pedidos!$C$2:$C$7000,Pedidos!$B$2:$B$7000,A736,Pedidos!$C$2:$C$7000,"&lt;"&amp;Parámetros!$B$4)</f>
        <v>45771</v>
      </c>
      <c r="G736" s="16" t="n">
        <f aca="false">_xlfn.MAXIFS(Pedidos!$C$2:$C$7000,Pedidos!$B$2:$B$7000,A736,Pedidos!$C$2:$C$7000,"&lt;"&amp;Parámetros!$B$4)</f>
        <v>45771</v>
      </c>
      <c r="H736" s="17" t="n">
        <f aca="false">COUNTIFS(Pedidos!$B$2:$B$7000,A736,Pedidos!$C$2:$C$7000,"&lt;"&amp;Parámetros!$B$4)</f>
        <v>1</v>
      </c>
      <c r="I736" s="7" t="n">
        <f aca="false">IF(H736=0,"",Parámetros!$B$4-G736)</f>
        <v>525</v>
      </c>
      <c r="J736" s="17" t="n">
        <f aca="false">COUNTIFS(Pedidos!$B$2:$B$7000,A736,Pedidos!$C$2:$C$7000,"&gt;="&amp;(Parámetros!$B$4-180),Pedidos!$C$2:$C$7000,"&lt;"&amp;Parámetros!$B$4)</f>
        <v>0</v>
      </c>
      <c r="K736" s="18" t="str">
        <f aca="false">IF(H736&lt;2,"",(G736-F736)/(H736-1))</f>
        <v/>
      </c>
      <c r="L736" s="19" t="str">
        <f aca="false">IF(OR(K736="",K736=0),"",I736/K736)</f>
        <v/>
      </c>
      <c r="M736" s="20" t="n">
        <f aca="false">SUMIFS(Pedidos!$D$2:$D$7000,Pedidos!$B$2:$B$7000,A736,Pedidos!$C$2:$C$7000,"&gt;="&amp;(Parámetros!$B$4-365),Pedidos!$C$2:$C$7000,"&lt;"&amp;Parámetros!$B$4)</f>
        <v>0</v>
      </c>
      <c r="N736" s="7" t="str">
        <f aca="false">IF(H736=0,"Sin compras",IF(H736=1,"Una sola compra",IF(I736&gt;Parámetros!$B$5,"Perdido","Activo")))</f>
        <v>Una sola compra</v>
      </c>
      <c r="O736" s="21" t="str">
        <f aca="false">IF(N736&lt;&gt;"Activo","",1/(1+EXP(-(Parámetros!$B$10+Parámetros!$B$11*I736+Parámetros!$B$12*J736))))</f>
        <v/>
      </c>
      <c r="P736" s="7" t="str">
        <f aca="false">IF(O736="","",IF(O736&gt;=Parámetros!$B$7,"Alto",IF(O736&gt;=Parámetros!$B$8,"Medio","Bajo")))</f>
        <v/>
      </c>
      <c r="Q736" s="7" t="str">
        <f aca="false">IF(AND(N736="Activo",L736&lt;&gt;""),IF(L736&gt;Parámetros!$B$6,"Se está retrasando",""),"")</f>
        <v/>
      </c>
    </row>
    <row r="737" customFormat="false" ht="15" hidden="false" customHeight="false" outlineLevel="0" collapsed="false">
      <c r="A737" s="13" t="s">
        <v>5937</v>
      </c>
      <c r="B737" s="13" t="s">
        <v>8995</v>
      </c>
      <c r="C737" s="13" t="s">
        <v>8982</v>
      </c>
      <c r="D737" s="13" t="s">
        <v>8983</v>
      </c>
      <c r="E737" s="13" t="s">
        <v>8988</v>
      </c>
      <c r="F737" s="16" t="n">
        <f aca="false">_xlfn.MINIFS(Pedidos!$C$2:$C$7000,Pedidos!$B$2:$B$7000,A737,Pedidos!$C$2:$C$7000,"&lt;"&amp;Parámetros!$B$4)</f>
        <v>46051</v>
      </c>
      <c r="G737" s="16" t="n">
        <f aca="false">_xlfn.MAXIFS(Pedidos!$C$2:$C$7000,Pedidos!$B$2:$B$7000,A737,Pedidos!$C$2:$C$7000,"&lt;"&amp;Parámetros!$B$4)</f>
        <v>46051</v>
      </c>
      <c r="H737" s="17" t="n">
        <f aca="false">COUNTIFS(Pedidos!$B$2:$B$7000,A737,Pedidos!$C$2:$C$7000,"&lt;"&amp;Parámetros!$B$4)</f>
        <v>1</v>
      </c>
      <c r="I737" s="7" t="n">
        <f aca="false">IF(H737=0,"",Parámetros!$B$4-G737)</f>
        <v>245</v>
      </c>
      <c r="J737" s="17" t="n">
        <f aca="false">COUNTIFS(Pedidos!$B$2:$B$7000,A737,Pedidos!$C$2:$C$7000,"&gt;="&amp;(Parámetros!$B$4-180),Pedidos!$C$2:$C$7000,"&lt;"&amp;Parámetros!$B$4)</f>
        <v>0</v>
      </c>
      <c r="K737" s="18" t="str">
        <f aca="false">IF(H737&lt;2,"",(G737-F737)/(H737-1))</f>
        <v/>
      </c>
      <c r="L737" s="19" t="str">
        <f aca="false">IF(OR(K737="",K737=0),"",I737/K737)</f>
        <v/>
      </c>
      <c r="M737" s="20" t="n">
        <f aca="false">SUMIFS(Pedidos!$D$2:$D$7000,Pedidos!$B$2:$B$7000,A737,Pedidos!$C$2:$C$7000,"&gt;="&amp;(Parámetros!$B$4-365),Pedidos!$C$2:$C$7000,"&lt;"&amp;Parámetros!$B$4)</f>
        <v>16.01</v>
      </c>
      <c r="N737" s="7" t="str">
        <f aca="false">IF(H737=0,"Sin compras",IF(H737=1,"Una sola compra",IF(I737&gt;Parámetros!$B$5,"Perdido","Activo")))</f>
        <v>Una sola compra</v>
      </c>
      <c r="O737" s="21" t="str">
        <f aca="false">IF(N737&lt;&gt;"Activo","",1/(1+EXP(-(Parámetros!$B$10+Parámetros!$B$11*I737+Parámetros!$B$12*J737))))</f>
        <v/>
      </c>
      <c r="P737" s="7" t="str">
        <f aca="false">IF(O737="","",IF(O737&gt;=Parámetros!$B$7,"Alto",IF(O737&gt;=Parámetros!$B$8,"Medio","Bajo")))</f>
        <v/>
      </c>
      <c r="Q737" s="7" t="str">
        <f aca="false">IF(AND(N737="Activo",L737&lt;&gt;""),IF(L737&gt;Parámetros!$B$6,"Se está retrasando",""),"")</f>
        <v/>
      </c>
    </row>
    <row r="738" customFormat="false" ht="15" hidden="false" customHeight="false" outlineLevel="0" collapsed="false">
      <c r="A738" s="13" t="s">
        <v>7734</v>
      </c>
      <c r="B738" s="13" t="s">
        <v>8992</v>
      </c>
      <c r="C738" s="13" t="s">
        <v>8982</v>
      </c>
      <c r="D738" s="13" t="s">
        <v>8991</v>
      </c>
      <c r="E738" s="13" t="s">
        <v>8988</v>
      </c>
      <c r="F738" s="16" t="n">
        <f aca="false">_xlfn.MINIFS(Pedidos!$C$2:$C$7000,Pedidos!$B$2:$B$7000,A738,Pedidos!$C$2:$C$7000,"&lt;"&amp;Parámetros!$B$4)</f>
        <v>46197</v>
      </c>
      <c r="G738" s="16" t="n">
        <f aca="false">_xlfn.MAXIFS(Pedidos!$C$2:$C$7000,Pedidos!$B$2:$B$7000,A738,Pedidos!$C$2:$C$7000,"&lt;"&amp;Parámetros!$B$4)</f>
        <v>46197</v>
      </c>
      <c r="H738" s="17" t="n">
        <f aca="false">COUNTIFS(Pedidos!$B$2:$B$7000,A738,Pedidos!$C$2:$C$7000,"&lt;"&amp;Parámetros!$B$4)</f>
        <v>1</v>
      </c>
      <c r="I738" s="7" t="n">
        <f aca="false">IF(H738=0,"",Parámetros!$B$4-G738)</f>
        <v>99</v>
      </c>
      <c r="J738" s="17" t="n">
        <f aca="false">COUNTIFS(Pedidos!$B$2:$B$7000,A738,Pedidos!$C$2:$C$7000,"&gt;="&amp;(Parámetros!$B$4-180),Pedidos!$C$2:$C$7000,"&lt;"&amp;Parámetros!$B$4)</f>
        <v>1</v>
      </c>
      <c r="K738" s="18" t="str">
        <f aca="false">IF(H738&lt;2,"",(G738-F738)/(H738-1))</f>
        <v/>
      </c>
      <c r="L738" s="19" t="str">
        <f aca="false">IF(OR(K738="",K738=0),"",I738/K738)</f>
        <v/>
      </c>
      <c r="M738" s="20" t="n">
        <f aca="false">SUMIFS(Pedidos!$D$2:$D$7000,Pedidos!$B$2:$B$7000,A738,Pedidos!$C$2:$C$7000,"&gt;="&amp;(Parámetros!$B$4-365),Pedidos!$C$2:$C$7000,"&lt;"&amp;Parámetros!$B$4)</f>
        <v>32.07</v>
      </c>
      <c r="N738" s="7" t="str">
        <f aca="false">IF(H738=0,"Sin compras",IF(H738=1,"Una sola compra",IF(I738&gt;Parámetros!$B$5,"Perdido","Activo")))</f>
        <v>Una sola compra</v>
      </c>
      <c r="O738" s="21" t="str">
        <f aca="false">IF(N738&lt;&gt;"Activo","",1/(1+EXP(-(Parámetros!$B$10+Parámetros!$B$11*I738+Parámetros!$B$12*J738))))</f>
        <v/>
      </c>
      <c r="P738" s="7" t="str">
        <f aca="false">IF(O738="","",IF(O738&gt;=Parámetros!$B$7,"Alto",IF(O738&gt;=Parámetros!$B$8,"Medio","Bajo")))</f>
        <v/>
      </c>
      <c r="Q738" s="7" t="str">
        <f aca="false">IF(AND(N738="Activo",L738&lt;&gt;""),IF(L738&gt;Parámetros!$B$6,"Se está retrasando",""),"")</f>
        <v/>
      </c>
    </row>
    <row r="739" customFormat="false" ht="15" hidden="false" customHeight="false" outlineLevel="0" collapsed="false">
      <c r="A739" s="13" t="s">
        <v>8369</v>
      </c>
      <c r="B739" s="13" t="s">
        <v>8995</v>
      </c>
      <c r="C739" s="13" t="s">
        <v>8990</v>
      </c>
      <c r="D739" s="13" t="s">
        <v>9002</v>
      </c>
      <c r="E739" s="13" t="s">
        <v>8984</v>
      </c>
      <c r="F739" s="16" t="n">
        <f aca="false">_xlfn.MINIFS(Pedidos!$C$2:$C$7000,Pedidos!$B$2:$B$7000,A739,Pedidos!$C$2:$C$7000,"&lt;"&amp;Parámetros!$B$4)</f>
        <v>46246</v>
      </c>
      <c r="G739" s="16" t="n">
        <f aca="false">_xlfn.MAXIFS(Pedidos!$C$2:$C$7000,Pedidos!$B$2:$B$7000,A739,Pedidos!$C$2:$C$7000,"&lt;"&amp;Parámetros!$B$4)</f>
        <v>46246</v>
      </c>
      <c r="H739" s="17" t="n">
        <f aca="false">COUNTIFS(Pedidos!$B$2:$B$7000,A739,Pedidos!$C$2:$C$7000,"&lt;"&amp;Parámetros!$B$4)</f>
        <v>1</v>
      </c>
      <c r="I739" s="7" t="n">
        <f aca="false">IF(H739=0,"",Parámetros!$B$4-G739)</f>
        <v>50</v>
      </c>
      <c r="J739" s="17" t="n">
        <f aca="false">COUNTIFS(Pedidos!$B$2:$B$7000,A739,Pedidos!$C$2:$C$7000,"&gt;="&amp;(Parámetros!$B$4-180),Pedidos!$C$2:$C$7000,"&lt;"&amp;Parámetros!$B$4)</f>
        <v>1</v>
      </c>
      <c r="K739" s="18" t="str">
        <f aca="false">IF(H739&lt;2,"",(G739-F739)/(H739-1))</f>
        <v/>
      </c>
      <c r="L739" s="19" t="str">
        <f aca="false">IF(OR(K739="",K739=0),"",I739/K739)</f>
        <v/>
      </c>
      <c r="M739" s="20" t="n">
        <f aca="false">SUMIFS(Pedidos!$D$2:$D$7000,Pedidos!$B$2:$B$7000,A739,Pedidos!$C$2:$C$7000,"&gt;="&amp;(Parámetros!$B$4-365),Pedidos!$C$2:$C$7000,"&lt;"&amp;Parámetros!$B$4)</f>
        <v>23.31</v>
      </c>
      <c r="N739" s="7" t="str">
        <f aca="false">IF(H739=0,"Sin compras",IF(H739=1,"Una sola compra",IF(I739&gt;Parámetros!$B$5,"Perdido","Activo")))</f>
        <v>Una sola compra</v>
      </c>
      <c r="O739" s="21" t="str">
        <f aca="false">IF(N739&lt;&gt;"Activo","",1/(1+EXP(-(Parámetros!$B$10+Parámetros!$B$11*I739+Parámetros!$B$12*J739))))</f>
        <v/>
      </c>
      <c r="P739" s="7" t="str">
        <f aca="false">IF(O739="","",IF(O739&gt;=Parámetros!$B$7,"Alto",IF(O739&gt;=Parámetros!$B$8,"Medio","Bajo")))</f>
        <v/>
      </c>
      <c r="Q739" s="7" t="str">
        <f aca="false">IF(AND(N739="Activo",L739&lt;&gt;""),IF(L739&gt;Parámetros!$B$6,"Se está retrasando",""),"")</f>
        <v/>
      </c>
    </row>
    <row r="740" customFormat="false" ht="15" hidden="false" customHeight="false" outlineLevel="0" collapsed="false">
      <c r="A740" s="13" t="s">
        <v>62</v>
      </c>
      <c r="B740" s="13" t="s">
        <v>8981</v>
      </c>
      <c r="C740" s="13" t="s">
        <v>8990</v>
      </c>
      <c r="D740" s="13" t="s">
        <v>9009</v>
      </c>
      <c r="E740" s="13" t="s">
        <v>8988</v>
      </c>
      <c r="F740" s="16" t="n">
        <f aca="false">_xlfn.MINIFS(Pedidos!$C$2:$C$7000,Pedidos!$B$2:$B$7000,A740,Pedidos!$C$2:$C$7000,"&lt;"&amp;Parámetros!$B$4)</f>
        <v>45570</v>
      </c>
      <c r="G740" s="16" t="n">
        <f aca="false">_xlfn.MAXIFS(Pedidos!$C$2:$C$7000,Pedidos!$B$2:$B$7000,A740,Pedidos!$C$2:$C$7000,"&lt;"&amp;Parámetros!$B$4)</f>
        <v>45790</v>
      </c>
      <c r="H740" s="17" t="n">
        <f aca="false">COUNTIFS(Pedidos!$B$2:$B$7000,A740,Pedidos!$C$2:$C$7000,"&lt;"&amp;Parámetros!$B$4)</f>
        <v>7</v>
      </c>
      <c r="I740" s="7" t="n">
        <f aca="false">IF(H740=0,"",Parámetros!$B$4-G740)</f>
        <v>506</v>
      </c>
      <c r="J740" s="17" t="n">
        <f aca="false">COUNTIFS(Pedidos!$B$2:$B$7000,A740,Pedidos!$C$2:$C$7000,"&gt;="&amp;(Parámetros!$B$4-180),Pedidos!$C$2:$C$7000,"&lt;"&amp;Parámetros!$B$4)</f>
        <v>0</v>
      </c>
      <c r="K740" s="18" t="n">
        <f aca="false">IF(H740&lt;2,"",(G740-F740)/(H740-1))</f>
        <v>36.6666666666667</v>
      </c>
      <c r="L740" s="19" t="n">
        <f aca="false">IF(OR(K740="",K740=0),"",I740/K740)</f>
        <v>13.8</v>
      </c>
      <c r="M740" s="20" t="n">
        <f aca="false">SUMIFS(Pedidos!$D$2:$D$7000,Pedidos!$B$2:$B$7000,A740,Pedidos!$C$2:$C$7000,"&gt;="&amp;(Parámetros!$B$4-365),Pedidos!$C$2:$C$7000,"&lt;"&amp;Parámetros!$B$4)</f>
        <v>0</v>
      </c>
      <c r="N740" s="7" t="str">
        <f aca="false">IF(H740=0,"Sin compras",IF(H740=1,"Una sola compra",IF(I740&gt;Parámetros!$B$5,"Perdido","Activo")))</f>
        <v>Perdido</v>
      </c>
      <c r="O740" s="21" t="str">
        <f aca="false">IF(N740&lt;&gt;"Activo","",1/(1+EXP(-(Parámetros!$B$10+Parámetros!$B$11*I740+Parámetros!$B$12*J740))))</f>
        <v/>
      </c>
      <c r="P740" s="7" t="str">
        <f aca="false">IF(O740="","",IF(O740&gt;=Parámetros!$B$7,"Alto",IF(O740&gt;=Parámetros!$B$8,"Medio","Bajo")))</f>
        <v/>
      </c>
      <c r="Q740" s="7" t="str">
        <f aca="false">IF(AND(N740="Activo",L740&lt;&gt;""),IF(L740&gt;Parámetros!$B$6,"Se está retrasando",""),"")</f>
        <v/>
      </c>
    </row>
    <row r="741" customFormat="false" ht="15" hidden="false" customHeight="false" outlineLevel="0" collapsed="false">
      <c r="A741" s="13" t="s">
        <v>2349</v>
      </c>
      <c r="B741" s="13" t="s">
        <v>8981</v>
      </c>
      <c r="C741" s="13" t="s">
        <v>8993</v>
      </c>
      <c r="D741" s="13" t="s">
        <v>8994</v>
      </c>
      <c r="E741" s="13" t="s">
        <v>8984</v>
      </c>
      <c r="F741" s="16" t="n">
        <f aca="false">_xlfn.MINIFS(Pedidos!$C$2:$C$7000,Pedidos!$B$2:$B$7000,A741,Pedidos!$C$2:$C$7000,"&lt;"&amp;Parámetros!$B$4)</f>
        <v>45781</v>
      </c>
      <c r="G741" s="16" t="n">
        <f aca="false">_xlfn.MAXIFS(Pedidos!$C$2:$C$7000,Pedidos!$B$2:$B$7000,A741,Pedidos!$C$2:$C$7000,"&lt;"&amp;Parámetros!$B$4)</f>
        <v>45781</v>
      </c>
      <c r="H741" s="17" t="n">
        <f aca="false">COUNTIFS(Pedidos!$B$2:$B$7000,A741,Pedidos!$C$2:$C$7000,"&lt;"&amp;Parámetros!$B$4)</f>
        <v>1</v>
      </c>
      <c r="I741" s="7" t="n">
        <f aca="false">IF(H741=0,"",Parámetros!$B$4-G741)</f>
        <v>515</v>
      </c>
      <c r="J741" s="17" t="n">
        <f aca="false">COUNTIFS(Pedidos!$B$2:$B$7000,A741,Pedidos!$C$2:$C$7000,"&gt;="&amp;(Parámetros!$B$4-180),Pedidos!$C$2:$C$7000,"&lt;"&amp;Parámetros!$B$4)</f>
        <v>0</v>
      </c>
      <c r="K741" s="18" t="str">
        <f aca="false">IF(H741&lt;2,"",(G741-F741)/(H741-1))</f>
        <v/>
      </c>
      <c r="L741" s="19" t="str">
        <f aca="false">IF(OR(K741="",K741=0),"",I741/K741)</f>
        <v/>
      </c>
      <c r="M741" s="20" t="n">
        <f aca="false">SUMIFS(Pedidos!$D$2:$D$7000,Pedidos!$B$2:$B$7000,A741,Pedidos!$C$2:$C$7000,"&gt;="&amp;(Parámetros!$B$4-365),Pedidos!$C$2:$C$7000,"&lt;"&amp;Parámetros!$B$4)</f>
        <v>0</v>
      </c>
      <c r="N741" s="7" t="str">
        <f aca="false">IF(H741=0,"Sin compras",IF(H741=1,"Una sola compra",IF(I741&gt;Parámetros!$B$5,"Perdido","Activo")))</f>
        <v>Una sola compra</v>
      </c>
      <c r="O741" s="21" t="str">
        <f aca="false">IF(N741&lt;&gt;"Activo","",1/(1+EXP(-(Parámetros!$B$10+Parámetros!$B$11*I741+Parámetros!$B$12*J741))))</f>
        <v/>
      </c>
      <c r="P741" s="7" t="str">
        <f aca="false">IF(O741="","",IF(O741&gt;=Parámetros!$B$7,"Alto",IF(O741&gt;=Parámetros!$B$8,"Medio","Bajo")))</f>
        <v/>
      </c>
      <c r="Q741" s="7" t="str">
        <f aca="false">IF(AND(N741="Activo",L741&lt;&gt;""),IF(L741&gt;Parámetros!$B$6,"Se está retrasando",""),"")</f>
        <v/>
      </c>
    </row>
    <row r="742" customFormat="false" ht="15" hidden="false" customHeight="false" outlineLevel="0" collapsed="false">
      <c r="A742" s="13" t="s">
        <v>225</v>
      </c>
      <c r="B742" s="13" t="s">
        <v>8981</v>
      </c>
      <c r="C742" s="13" t="s">
        <v>8982</v>
      </c>
      <c r="D742" s="13" t="s">
        <v>9006</v>
      </c>
      <c r="E742" s="13" t="s">
        <v>8988</v>
      </c>
      <c r="F742" s="16" t="n">
        <f aca="false">_xlfn.MINIFS(Pedidos!$C$2:$C$7000,Pedidos!$B$2:$B$7000,A742,Pedidos!$C$2:$C$7000,"&lt;"&amp;Parámetros!$B$4)</f>
        <v>45590</v>
      </c>
      <c r="G742" s="16" t="n">
        <f aca="false">_xlfn.MAXIFS(Pedidos!$C$2:$C$7000,Pedidos!$B$2:$B$7000,A742,Pedidos!$C$2:$C$7000,"&lt;"&amp;Parámetros!$B$4)</f>
        <v>45728</v>
      </c>
      <c r="H742" s="17" t="n">
        <f aca="false">COUNTIFS(Pedidos!$B$2:$B$7000,A742,Pedidos!$C$2:$C$7000,"&lt;"&amp;Parámetros!$B$4)</f>
        <v>4</v>
      </c>
      <c r="I742" s="7" t="n">
        <f aca="false">IF(H742=0,"",Parámetros!$B$4-G742)</f>
        <v>568</v>
      </c>
      <c r="J742" s="17" t="n">
        <f aca="false">COUNTIFS(Pedidos!$B$2:$B$7000,A742,Pedidos!$C$2:$C$7000,"&gt;="&amp;(Parámetros!$B$4-180),Pedidos!$C$2:$C$7000,"&lt;"&amp;Parámetros!$B$4)</f>
        <v>0</v>
      </c>
      <c r="K742" s="18" t="n">
        <f aca="false">IF(H742&lt;2,"",(G742-F742)/(H742-1))</f>
        <v>46</v>
      </c>
      <c r="L742" s="19" t="n">
        <f aca="false">IF(OR(K742="",K742=0),"",I742/K742)</f>
        <v>12.3478260869565</v>
      </c>
      <c r="M742" s="20" t="n">
        <f aca="false">SUMIFS(Pedidos!$D$2:$D$7000,Pedidos!$B$2:$B$7000,A742,Pedidos!$C$2:$C$7000,"&gt;="&amp;(Parámetros!$B$4-365),Pedidos!$C$2:$C$7000,"&lt;"&amp;Parámetros!$B$4)</f>
        <v>0</v>
      </c>
      <c r="N742" s="7" t="str">
        <f aca="false">IF(H742=0,"Sin compras",IF(H742=1,"Una sola compra",IF(I742&gt;Parámetros!$B$5,"Perdido","Activo")))</f>
        <v>Perdido</v>
      </c>
      <c r="O742" s="21" t="str">
        <f aca="false">IF(N742&lt;&gt;"Activo","",1/(1+EXP(-(Parámetros!$B$10+Parámetros!$B$11*I742+Parámetros!$B$12*J742))))</f>
        <v/>
      </c>
      <c r="P742" s="7" t="str">
        <f aca="false">IF(O742="","",IF(O742&gt;=Parámetros!$B$7,"Alto",IF(O742&gt;=Parámetros!$B$8,"Medio","Bajo")))</f>
        <v/>
      </c>
      <c r="Q742" s="7" t="str">
        <f aca="false">IF(AND(N742="Activo",L742&lt;&gt;""),IF(L742&gt;Parámetros!$B$6,"Se está retrasando",""),"")</f>
        <v/>
      </c>
    </row>
    <row r="743" customFormat="false" ht="15" hidden="false" customHeight="false" outlineLevel="0" collapsed="false">
      <c r="A743" s="13" t="s">
        <v>650</v>
      </c>
      <c r="B743" s="13" t="s">
        <v>8995</v>
      </c>
      <c r="C743" s="13" t="s">
        <v>8986</v>
      </c>
      <c r="D743" s="13" t="s">
        <v>8994</v>
      </c>
      <c r="E743" s="13" t="s">
        <v>8988</v>
      </c>
      <c r="F743" s="16" t="n">
        <f aca="false">_xlfn.MINIFS(Pedidos!$C$2:$C$7000,Pedidos!$B$2:$B$7000,A743,Pedidos!$C$2:$C$7000,"&lt;"&amp;Parámetros!$B$4)</f>
        <v>45640</v>
      </c>
      <c r="G743" s="16" t="n">
        <f aca="false">_xlfn.MAXIFS(Pedidos!$C$2:$C$7000,Pedidos!$B$2:$B$7000,A743,Pedidos!$C$2:$C$7000,"&lt;"&amp;Parámetros!$B$4)</f>
        <v>45640</v>
      </c>
      <c r="H743" s="17" t="n">
        <f aca="false">COUNTIFS(Pedidos!$B$2:$B$7000,A743,Pedidos!$C$2:$C$7000,"&lt;"&amp;Parámetros!$B$4)</f>
        <v>1</v>
      </c>
      <c r="I743" s="7" t="n">
        <f aca="false">IF(H743=0,"",Parámetros!$B$4-G743)</f>
        <v>656</v>
      </c>
      <c r="J743" s="17" t="n">
        <f aca="false">COUNTIFS(Pedidos!$B$2:$B$7000,A743,Pedidos!$C$2:$C$7000,"&gt;="&amp;(Parámetros!$B$4-180),Pedidos!$C$2:$C$7000,"&lt;"&amp;Parámetros!$B$4)</f>
        <v>0</v>
      </c>
      <c r="K743" s="18" t="str">
        <f aca="false">IF(H743&lt;2,"",(G743-F743)/(H743-1))</f>
        <v/>
      </c>
      <c r="L743" s="19" t="str">
        <f aca="false">IF(OR(K743="",K743=0),"",I743/K743)</f>
        <v/>
      </c>
      <c r="M743" s="20" t="n">
        <f aca="false">SUMIFS(Pedidos!$D$2:$D$7000,Pedidos!$B$2:$B$7000,A743,Pedidos!$C$2:$C$7000,"&gt;="&amp;(Parámetros!$B$4-365),Pedidos!$C$2:$C$7000,"&lt;"&amp;Parámetros!$B$4)</f>
        <v>0</v>
      </c>
      <c r="N743" s="7" t="str">
        <f aca="false">IF(H743=0,"Sin compras",IF(H743=1,"Una sola compra",IF(I743&gt;Parámetros!$B$5,"Perdido","Activo")))</f>
        <v>Una sola compra</v>
      </c>
      <c r="O743" s="21" t="str">
        <f aca="false">IF(N743&lt;&gt;"Activo","",1/(1+EXP(-(Parámetros!$B$10+Parámetros!$B$11*I743+Parámetros!$B$12*J743))))</f>
        <v/>
      </c>
      <c r="P743" s="7" t="str">
        <f aca="false">IF(O743="","",IF(O743&gt;=Parámetros!$B$7,"Alto",IF(O743&gt;=Parámetros!$B$8,"Medio","Bajo")))</f>
        <v/>
      </c>
      <c r="Q743" s="7" t="str">
        <f aca="false">IF(AND(N743="Activo",L743&lt;&gt;""),IF(L743&gt;Parámetros!$B$6,"Se está retrasando",""),"")</f>
        <v/>
      </c>
    </row>
    <row r="744" customFormat="false" ht="15" hidden="false" customHeight="false" outlineLevel="0" collapsed="false">
      <c r="A744" s="13" t="s">
        <v>1667</v>
      </c>
      <c r="B744" s="13" t="s">
        <v>8981</v>
      </c>
      <c r="C744" s="13" t="s">
        <v>8990</v>
      </c>
      <c r="D744" s="13" t="s">
        <v>8994</v>
      </c>
      <c r="E744" s="13" t="s">
        <v>8988</v>
      </c>
      <c r="F744" s="16" t="n">
        <f aca="false">_xlfn.MINIFS(Pedidos!$C$2:$C$7000,Pedidos!$B$2:$B$7000,A744,Pedidos!$C$2:$C$7000,"&lt;"&amp;Parámetros!$B$4)</f>
        <v>45729</v>
      </c>
      <c r="G744" s="16" t="n">
        <f aca="false">_xlfn.MAXIFS(Pedidos!$C$2:$C$7000,Pedidos!$B$2:$B$7000,A744,Pedidos!$C$2:$C$7000,"&lt;"&amp;Parámetros!$B$4)</f>
        <v>45892</v>
      </c>
      <c r="H744" s="17" t="n">
        <f aca="false">COUNTIFS(Pedidos!$B$2:$B$7000,A744,Pedidos!$C$2:$C$7000,"&lt;"&amp;Parámetros!$B$4)</f>
        <v>2</v>
      </c>
      <c r="I744" s="7" t="n">
        <f aca="false">IF(H744=0,"",Parámetros!$B$4-G744)</f>
        <v>404</v>
      </c>
      <c r="J744" s="17" t="n">
        <f aca="false">COUNTIFS(Pedidos!$B$2:$B$7000,A744,Pedidos!$C$2:$C$7000,"&gt;="&amp;(Parámetros!$B$4-180),Pedidos!$C$2:$C$7000,"&lt;"&amp;Parámetros!$B$4)</f>
        <v>0</v>
      </c>
      <c r="K744" s="18" t="n">
        <f aca="false">IF(H744&lt;2,"",(G744-F744)/(H744-1))</f>
        <v>163</v>
      </c>
      <c r="L744" s="19" t="n">
        <f aca="false">IF(OR(K744="",K744=0),"",I744/K744)</f>
        <v>2.47852760736196</v>
      </c>
      <c r="M744" s="20" t="n">
        <f aca="false">SUMIFS(Pedidos!$D$2:$D$7000,Pedidos!$B$2:$B$7000,A744,Pedidos!$C$2:$C$7000,"&gt;="&amp;(Parámetros!$B$4-365),Pedidos!$C$2:$C$7000,"&lt;"&amp;Parámetros!$B$4)</f>
        <v>0</v>
      </c>
      <c r="N744" s="7" t="str">
        <f aca="false">IF(H744=0,"Sin compras",IF(H744=1,"Una sola compra",IF(I744&gt;Parámetros!$B$5,"Perdido","Activo")))</f>
        <v>Perdido</v>
      </c>
      <c r="O744" s="21" t="str">
        <f aca="false">IF(N744&lt;&gt;"Activo","",1/(1+EXP(-(Parámetros!$B$10+Parámetros!$B$11*I744+Parámetros!$B$12*J744))))</f>
        <v/>
      </c>
      <c r="P744" s="7" t="str">
        <f aca="false">IF(O744="","",IF(O744&gt;=Parámetros!$B$7,"Alto",IF(O744&gt;=Parámetros!$B$8,"Medio","Bajo")))</f>
        <v/>
      </c>
      <c r="Q744" s="7" t="str">
        <f aca="false">IF(AND(N744="Activo",L744&lt;&gt;""),IF(L744&gt;Parámetros!$B$6,"Se está retrasando",""),"")</f>
        <v/>
      </c>
    </row>
    <row r="745" customFormat="false" ht="15" hidden="false" customHeight="false" outlineLevel="0" collapsed="false">
      <c r="A745" s="13" t="s">
        <v>4784</v>
      </c>
      <c r="B745" s="13" t="s">
        <v>9010</v>
      </c>
      <c r="C745" s="13" t="s">
        <v>8993</v>
      </c>
      <c r="D745" s="13" t="s">
        <v>8983</v>
      </c>
      <c r="E745" s="13" t="s">
        <v>8988</v>
      </c>
      <c r="F745" s="16" t="n">
        <f aca="false">_xlfn.MINIFS(Pedidos!$C$2:$C$7000,Pedidos!$B$2:$B$7000,A745,Pedidos!$C$2:$C$7000,"&lt;"&amp;Parámetros!$B$4)</f>
        <v>45964</v>
      </c>
      <c r="G745" s="16" t="n">
        <f aca="false">_xlfn.MAXIFS(Pedidos!$C$2:$C$7000,Pedidos!$B$2:$B$7000,A745,Pedidos!$C$2:$C$7000,"&lt;"&amp;Parámetros!$B$4)</f>
        <v>45964</v>
      </c>
      <c r="H745" s="17" t="n">
        <f aca="false">COUNTIFS(Pedidos!$B$2:$B$7000,A745,Pedidos!$C$2:$C$7000,"&lt;"&amp;Parámetros!$B$4)</f>
        <v>1</v>
      </c>
      <c r="I745" s="7" t="n">
        <f aca="false">IF(H745=0,"",Parámetros!$B$4-G745)</f>
        <v>332</v>
      </c>
      <c r="J745" s="17" t="n">
        <f aca="false">COUNTIFS(Pedidos!$B$2:$B$7000,A745,Pedidos!$C$2:$C$7000,"&gt;="&amp;(Parámetros!$B$4-180),Pedidos!$C$2:$C$7000,"&lt;"&amp;Parámetros!$B$4)</f>
        <v>0</v>
      </c>
      <c r="K745" s="18" t="str">
        <f aca="false">IF(H745&lt;2,"",(G745-F745)/(H745-1))</f>
        <v/>
      </c>
      <c r="L745" s="19" t="str">
        <f aca="false">IF(OR(K745="",K745=0),"",I745/K745)</f>
        <v/>
      </c>
      <c r="M745" s="20" t="n">
        <f aca="false">SUMIFS(Pedidos!$D$2:$D$7000,Pedidos!$B$2:$B$7000,A745,Pedidos!$C$2:$C$7000,"&gt;="&amp;(Parámetros!$B$4-365),Pedidos!$C$2:$C$7000,"&lt;"&amp;Parámetros!$B$4)</f>
        <v>25.75</v>
      </c>
      <c r="N745" s="7" t="str">
        <f aca="false">IF(H745=0,"Sin compras",IF(H745=1,"Una sola compra",IF(I745&gt;Parámetros!$B$5,"Perdido","Activo")))</f>
        <v>Una sola compra</v>
      </c>
      <c r="O745" s="21" t="str">
        <f aca="false">IF(N745&lt;&gt;"Activo","",1/(1+EXP(-(Parámetros!$B$10+Parámetros!$B$11*I745+Parámetros!$B$12*J745))))</f>
        <v/>
      </c>
      <c r="P745" s="7" t="str">
        <f aca="false">IF(O745="","",IF(O745&gt;=Parámetros!$B$7,"Alto",IF(O745&gt;=Parámetros!$B$8,"Medio","Bajo")))</f>
        <v/>
      </c>
      <c r="Q745" s="7" t="str">
        <f aca="false">IF(AND(N745="Activo",L745&lt;&gt;""),IF(L745&gt;Parámetros!$B$6,"Se está retrasando",""),"")</f>
        <v/>
      </c>
    </row>
    <row r="746" customFormat="false" ht="15" hidden="false" customHeight="false" outlineLevel="0" collapsed="false">
      <c r="A746" s="13" t="s">
        <v>2760</v>
      </c>
      <c r="B746" s="13" t="s">
        <v>8989</v>
      </c>
      <c r="C746" s="13" t="s">
        <v>8990</v>
      </c>
      <c r="D746" s="13" t="s">
        <v>8983</v>
      </c>
      <c r="E746" s="13" t="s">
        <v>8988</v>
      </c>
      <c r="F746" s="16" t="n">
        <f aca="false">_xlfn.MINIFS(Pedidos!$C$2:$C$7000,Pedidos!$B$2:$B$7000,A746,Pedidos!$C$2:$C$7000,"&lt;"&amp;Parámetros!$B$4)</f>
        <v>45814</v>
      </c>
      <c r="G746" s="16" t="n">
        <f aca="false">_xlfn.MAXIFS(Pedidos!$C$2:$C$7000,Pedidos!$B$2:$B$7000,A746,Pedidos!$C$2:$C$7000,"&lt;"&amp;Parámetros!$B$4)</f>
        <v>45950</v>
      </c>
      <c r="H746" s="17" t="n">
        <f aca="false">COUNTIFS(Pedidos!$B$2:$B$7000,A746,Pedidos!$C$2:$C$7000,"&lt;"&amp;Parámetros!$B$4)</f>
        <v>2</v>
      </c>
      <c r="I746" s="7" t="n">
        <f aca="false">IF(H746=0,"",Parámetros!$B$4-G746)</f>
        <v>346</v>
      </c>
      <c r="J746" s="17" t="n">
        <f aca="false">COUNTIFS(Pedidos!$B$2:$B$7000,A746,Pedidos!$C$2:$C$7000,"&gt;="&amp;(Parámetros!$B$4-180),Pedidos!$C$2:$C$7000,"&lt;"&amp;Parámetros!$B$4)</f>
        <v>0</v>
      </c>
      <c r="K746" s="18" t="n">
        <f aca="false">IF(H746&lt;2,"",(G746-F746)/(H746-1))</f>
        <v>136</v>
      </c>
      <c r="L746" s="19" t="n">
        <f aca="false">IF(OR(K746="",K746=0),"",I746/K746)</f>
        <v>2.54411764705882</v>
      </c>
      <c r="M746" s="20" t="n">
        <f aca="false">SUMIFS(Pedidos!$D$2:$D$7000,Pedidos!$B$2:$B$7000,A746,Pedidos!$C$2:$C$7000,"&gt;="&amp;(Parámetros!$B$4-365),Pedidos!$C$2:$C$7000,"&lt;"&amp;Parámetros!$B$4)</f>
        <v>26.79</v>
      </c>
      <c r="N746" s="7" t="str">
        <f aca="false">IF(H746=0,"Sin compras",IF(H746=1,"Una sola compra",IF(I746&gt;Parámetros!$B$5,"Perdido","Activo")))</f>
        <v>Perdido</v>
      </c>
      <c r="O746" s="21" t="str">
        <f aca="false">IF(N746&lt;&gt;"Activo","",1/(1+EXP(-(Parámetros!$B$10+Parámetros!$B$11*I746+Parámetros!$B$12*J746))))</f>
        <v/>
      </c>
      <c r="P746" s="7" t="str">
        <f aca="false">IF(O746="","",IF(O746&gt;=Parámetros!$B$7,"Alto",IF(O746&gt;=Parámetros!$B$8,"Medio","Bajo")))</f>
        <v/>
      </c>
      <c r="Q746" s="7" t="str">
        <f aca="false">IF(AND(N746="Activo",L746&lt;&gt;""),IF(L746&gt;Parámetros!$B$6,"Se está retrasando",""),"")</f>
        <v/>
      </c>
    </row>
    <row r="747" customFormat="false" ht="15" hidden="false" customHeight="false" outlineLevel="0" collapsed="false">
      <c r="A747" s="13" t="s">
        <v>6256</v>
      </c>
      <c r="B747" s="13" t="s">
        <v>9010</v>
      </c>
      <c r="C747" s="13" t="s">
        <v>8993</v>
      </c>
      <c r="D747" s="13" t="s">
        <v>8983</v>
      </c>
      <c r="E747" s="13" t="s">
        <v>8984</v>
      </c>
      <c r="F747" s="16" t="n">
        <f aca="false">_xlfn.MINIFS(Pedidos!$C$2:$C$7000,Pedidos!$B$2:$B$7000,A747,Pedidos!$C$2:$C$7000,"&lt;"&amp;Parámetros!$B$4)</f>
        <v>46076</v>
      </c>
      <c r="G747" s="16" t="n">
        <f aca="false">_xlfn.MAXIFS(Pedidos!$C$2:$C$7000,Pedidos!$B$2:$B$7000,A747,Pedidos!$C$2:$C$7000,"&lt;"&amp;Parámetros!$B$4)</f>
        <v>46076</v>
      </c>
      <c r="H747" s="17" t="n">
        <f aca="false">COUNTIFS(Pedidos!$B$2:$B$7000,A747,Pedidos!$C$2:$C$7000,"&lt;"&amp;Parámetros!$B$4)</f>
        <v>1</v>
      </c>
      <c r="I747" s="7" t="n">
        <f aca="false">IF(H747=0,"",Parámetros!$B$4-G747)</f>
        <v>220</v>
      </c>
      <c r="J747" s="17" t="n">
        <f aca="false">COUNTIFS(Pedidos!$B$2:$B$7000,A747,Pedidos!$C$2:$C$7000,"&gt;="&amp;(Parámetros!$B$4-180),Pedidos!$C$2:$C$7000,"&lt;"&amp;Parámetros!$B$4)</f>
        <v>0</v>
      </c>
      <c r="K747" s="18" t="str">
        <f aca="false">IF(H747&lt;2,"",(G747-F747)/(H747-1))</f>
        <v/>
      </c>
      <c r="L747" s="19" t="str">
        <f aca="false">IF(OR(K747="",K747=0),"",I747/K747)</f>
        <v/>
      </c>
      <c r="M747" s="20" t="n">
        <f aca="false">SUMIFS(Pedidos!$D$2:$D$7000,Pedidos!$B$2:$B$7000,A747,Pedidos!$C$2:$C$7000,"&gt;="&amp;(Parámetros!$B$4-365),Pedidos!$C$2:$C$7000,"&lt;"&amp;Parámetros!$B$4)</f>
        <v>22.28</v>
      </c>
      <c r="N747" s="7" t="str">
        <f aca="false">IF(H747=0,"Sin compras",IF(H747=1,"Una sola compra",IF(I747&gt;Parámetros!$B$5,"Perdido","Activo")))</f>
        <v>Una sola compra</v>
      </c>
      <c r="O747" s="21" t="str">
        <f aca="false">IF(N747&lt;&gt;"Activo","",1/(1+EXP(-(Parámetros!$B$10+Parámetros!$B$11*I747+Parámetros!$B$12*J747))))</f>
        <v/>
      </c>
      <c r="P747" s="7" t="str">
        <f aca="false">IF(O747="","",IF(O747&gt;=Parámetros!$B$7,"Alto",IF(O747&gt;=Parámetros!$B$8,"Medio","Bajo")))</f>
        <v/>
      </c>
      <c r="Q747" s="7" t="str">
        <f aca="false">IF(AND(N747="Activo",L747&lt;&gt;""),IF(L747&gt;Parámetros!$B$6,"Se está retrasando",""),"")</f>
        <v/>
      </c>
    </row>
    <row r="748" customFormat="false" ht="15" hidden="false" customHeight="false" outlineLevel="0" collapsed="false">
      <c r="A748" s="13" t="s">
        <v>517</v>
      </c>
      <c r="B748" s="13" t="s">
        <v>8981</v>
      </c>
      <c r="C748" s="13" t="s">
        <v>8990</v>
      </c>
      <c r="D748" s="13" t="s">
        <v>9006</v>
      </c>
      <c r="E748" s="13" t="s">
        <v>8988</v>
      </c>
      <c r="F748" s="16" t="n">
        <f aca="false">_xlfn.MINIFS(Pedidos!$C$2:$C$7000,Pedidos!$B$2:$B$7000,A748,Pedidos!$C$2:$C$7000,"&lt;"&amp;Parámetros!$B$4)</f>
        <v>45628</v>
      </c>
      <c r="G748" s="16" t="n">
        <f aca="false">_xlfn.MAXIFS(Pedidos!$C$2:$C$7000,Pedidos!$B$2:$B$7000,A748,Pedidos!$C$2:$C$7000,"&lt;"&amp;Parámetros!$B$4)</f>
        <v>45777</v>
      </c>
      <c r="H748" s="17" t="n">
        <f aca="false">COUNTIFS(Pedidos!$B$2:$B$7000,A748,Pedidos!$C$2:$C$7000,"&lt;"&amp;Parámetros!$B$4)</f>
        <v>4</v>
      </c>
      <c r="I748" s="7" t="n">
        <f aca="false">IF(H748=0,"",Parámetros!$B$4-G748)</f>
        <v>519</v>
      </c>
      <c r="J748" s="17" t="n">
        <f aca="false">COUNTIFS(Pedidos!$B$2:$B$7000,A748,Pedidos!$C$2:$C$7000,"&gt;="&amp;(Parámetros!$B$4-180),Pedidos!$C$2:$C$7000,"&lt;"&amp;Parámetros!$B$4)</f>
        <v>0</v>
      </c>
      <c r="K748" s="18" t="n">
        <f aca="false">IF(H748&lt;2,"",(G748-F748)/(H748-1))</f>
        <v>49.6666666666667</v>
      </c>
      <c r="L748" s="19" t="n">
        <f aca="false">IF(OR(K748="",K748=0),"",I748/K748)</f>
        <v>10.4496644295302</v>
      </c>
      <c r="M748" s="20" t="n">
        <f aca="false">SUMIFS(Pedidos!$D$2:$D$7000,Pedidos!$B$2:$B$7000,A748,Pedidos!$C$2:$C$7000,"&gt;="&amp;(Parámetros!$B$4-365),Pedidos!$C$2:$C$7000,"&lt;"&amp;Parámetros!$B$4)</f>
        <v>0</v>
      </c>
      <c r="N748" s="7" t="str">
        <f aca="false">IF(H748=0,"Sin compras",IF(H748=1,"Una sola compra",IF(I748&gt;Parámetros!$B$5,"Perdido","Activo")))</f>
        <v>Perdido</v>
      </c>
      <c r="O748" s="21" t="str">
        <f aca="false">IF(N748&lt;&gt;"Activo","",1/(1+EXP(-(Parámetros!$B$10+Parámetros!$B$11*I748+Parámetros!$B$12*J748))))</f>
        <v/>
      </c>
      <c r="P748" s="7" t="str">
        <f aca="false">IF(O748="","",IF(O748&gt;=Parámetros!$B$7,"Alto",IF(O748&gt;=Parámetros!$B$8,"Medio","Bajo")))</f>
        <v/>
      </c>
      <c r="Q748" s="7" t="str">
        <f aca="false">IF(AND(N748="Activo",L748&lt;&gt;""),IF(L748&gt;Parámetros!$B$6,"Se está retrasando",""),"")</f>
        <v/>
      </c>
    </row>
    <row r="749" customFormat="false" ht="15" hidden="false" customHeight="false" outlineLevel="0" collapsed="false">
      <c r="A749" s="13" t="s">
        <v>4860</v>
      </c>
      <c r="B749" s="13" t="s">
        <v>8981</v>
      </c>
      <c r="C749" s="13" t="s">
        <v>8993</v>
      </c>
      <c r="D749" s="13" t="s">
        <v>8983</v>
      </c>
      <c r="E749" s="13" t="s">
        <v>8988</v>
      </c>
      <c r="F749" s="16" t="n">
        <f aca="false">_xlfn.MINIFS(Pedidos!$C$2:$C$7000,Pedidos!$B$2:$B$7000,A749,Pedidos!$C$2:$C$7000,"&lt;"&amp;Parámetros!$B$4)</f>
        <v>45969</v>
      </c>
      <c r="G749" s="16" t="n">
        <f aca="false">_xlfn.MAXIFS(Pedidos!$C$2:$C$7000,Pedidos!$B$2:$B$7000,A749,Pedidos!$C$2:$C$7000,"&lt;"&amp;Parámetros!$B$4)</f>
        <v>45969</v>
      </c>
      <c r="H749" s="17" t="n">
        <f aca="false">COUNTIFS(Pedidos!$B$2:$B$7000,A749,Pedidos!$C$2:$C$7000,"&lt;"&amp;Parámetros!$B$4)</f>
        <v>1</v>
      </c>
      <c r="I749" s="7" t="n">
        <f aca="false">IF(H749=0,"",Parámetros!$B$4-G749)</f>
        <v>327</v>
      </c>
      <c r="J749" s="17" t="n">
        <f aca="false">COUNTIFS(Pedidos!$B$2:$B$7000,A749,Pedidos!$C$2:$C$7000,"&gt;="&amp;(Parámetros!$B$4-180),Pedidos!$C$2:$C$7000,"&lt;"&amp;Parámetros!$B$4)</f>
        <v>0</v>
      </c>
      <c r="K749" s="18" t="str">
        <f aca="false">IF(H749&lt;2,"",(G749-F749)/(H749-1))</f>
        <v/>
      </c>
      <c r="L749" s="19" t="str">
        <f aca="false">IF(OR(K749="",K749=0),"",I749/K749)</f>
        <v/>
      </c>
      <c r="M749" s="20" t="n">
        <f aca="false">SUMIFS(Pedidos!$D$2:$D$7000,Pedidos!$B$2:$B$7000,A749,Pedidos!$C$2:$C$7000,"&gt;="&amp;(Parámetros!$B$4-365),Pedidos!$C$2:$C$7000,"&lt;"&amp;Parámetros!$B$4)</f>
        <v>30.53</v>
      </c>
      <c r="N749" s="7" t="str">
        <f aca="false">IF(H749=0,"Sin compras",IF(H749=1,"Una sola compra",IF(I749&gt;Parámetros!$B$5,"Perdido","Activo")))</f>
        <v>Una sola compra</v>
      </c>
      <c r="O749" s="21" t="str">
        <f aca="false">IF(N749&lt;&gt;"Activo","",1/(1+EXP(-(Parámetros!$B$10+Parámetros!$B$11*I749+Parámetros!$B$12*J749))))</f>
        <v/>
      </c>
      <c r="P749" s="7" t="str">
        <f aca="false">IF(O749="","",IF(O749&gt;=Parámetros!$B$7,"Alto",IF(O749&gt;=Parámetros!$B$8,"Medio","Bajo")))</f>
        <v/>
      </c>
      <c r="Q749" s="7" t="str">
        <f aca="false">IF(AND(N749="Activo",L749&lt;&gt;""),IF(L749&gt;Parámetros!$B$6,"Se está retrasando",""),"")</f>
        <v/>
      </c>
    </row>
    <row r="750" customFormat="false" ht="15" hidden="false" customHeight="false" outlineLevel="0" collapsed="false">
      <c r="A750" s="13" t="s">
        <v>396</v>
      </c>
      <c r="B750" s="13" t="s">
        <v>8992</v>
      </c>
      <c r="C750" s="13" t="s">
        <v>8990</v>
      </c>
      <c r="D750" s="13" t="s">
        <v>8994</v>
      </c>
      <c r="E750" s="13" t="s">
        <v>8988</v>
      </c>
      <c r="F750" s="16" t="n">
        <f aca="false">_xlfn.MINIFS(Pedidos!$C$2:$C$7000,Pedidos!$B$2:$B$7000,A750,Pedidos!$C$2:$C$7000,"&lt;"&amp;Parámetros!$B$4)</f>
        <v>45612</v>
      </c>
      <c r="G750" s="16" t="n">
        <f aca="false">_xlfn.MAXIFS(Pedidos!$C$2:$C$7000,Pedidos!$B$2:$B$7000,A750,Pedidos!$C$2:$C$7000,"&lt;"&amp;Parámetros!$B$4)</f>
        <v>45612</v>
      </c>
      <c r="H750" s="17" t="n">
        <f aca="false">COUNTIFS(Pedidos!$B$2:$B$7000,A750,Pedidos!$C$2:$C$7000,"&lt;"&amp;Parámetros!$B$4)</f>
        <v>1</v>
      </c>
      <c r="I750" s="7" t="n">
        <f aca="false">IF(H750=0,"",Parámetros!$B$4-G750)</f>
        <v>684</v>
      </c>
      <c r="J750" s="17" t="n">
        <f aca="false">COUNTIFS(Pedidos!$B$2:$B$7000,A750,Pedidos!$C$2:$C$7000,"&gt;="&amp;(Parámetros!$B$4-180),Pedidos!$C$2:$C$7000,"&lt;"&amp;Parámetros!$B$4)</f>
        <v>0</v>
      </c>
      <c r="K750" s="18" t="str">
        <f aca="false">IF(H750&lt;2,"",(G750-F750)/(H750-1))</f>
        <v/>
      </c>
      <c r="L750" s="19" t="str">
        <f aca="false">IF(OR(K750="",K750=0),"",I750/K750)</f>
        <v/>
      </c>
      <c r="M750" s="20" t="n">
        <f aca="false">SUMIFS(Pedidos!$D$2:$D$7000,Pedidos!$B$2:$B$7000,A750,Pedidos!$C$2:$C$7000,"&gt;="&amp;(Parámetros!$B$4-365),Pedidos!$C$2:$C$7000,"&lt;"&amp;Parámetros!$B$4)</f>
        <v>0</v>
      </c>
      <c r="N750" s="7" t="str">
        <f aca="false">IF(H750=0,"Sin compras",IF(H750=1,"Una sola compra",IF(I750&gt;Parámetros!$B$5,"Perdido","Activo")))</f>
        <v>Una sola compra</v>
      </c>
      <c r="O750" s="21" t="str">
        <f aca="false">IF(N750&lt;&gt;"Activo","",1/(1+EXP(-(Parámetros!$B$10+Parámetros!$B$11*I750+Parámetros!$B$12*J750))))</f>
        <v/>
      </c>
      <c r="P750" s="7" t="str">
        <f aca="false">IF(O750="","",IF(O750&gt;=Parámetros!$B$7,"Alto",IF(O750&gt;=Parámetros!$B$8,"Medio","Bajo")))</f>
        <v/>
      </c>
      <c r="Q750" s="7" t="str">
        <f aca="false">IF(AND(N750="Activo",L750&lt;&gt;""),IF(L750&gt;Parámetros!$B$6,"Se está retrasando",""),"")</f>
        <v/>
      </c>
    </row>
    <row r="751" customFormat="false" ht="15" hidden="false" customHeight="false" outlineLevel="0" collapsed="false">
      <c r="A751" s="13" t="s">
        <v>4272</v>
      </c>
      <c r="B751" s="13" t="s">
        <v>8998</v>
      </c>
      <c r="C751" s="13" t="s">
        <v>8993</v>
      </c>
      <c r="D751" s="13" t="s">
        <v>8999</v>
      </c>
      <c r="E751" s="13" t="s">
        <v>8988</v>
      </c>
      <c r="F751" s="16" t="n">
        <f aca="false">_xlfn.MINIFS(Pedidos!$C$2:$C$7000,Pedidos!$B$2:$B$7000,A751,Pedidos!$C$2:$C$7000,"&lt;"&amp;Parámetros!$B$4)</f>
        <v>45926</v>
      </c>
      <c r="G751" s="16" t="n">
        <f aca="false">_xlfn.MAXIFS(Pedidos!$C$2:$C$7000,Pedidos!$B$2:$B$7000,A751,Pedidos!$C$2:$C$7000,"&lt;"&amp;Parámetros!$B$4)</f>
        <v>46289</v>
      </c>
      <c r="H751" s="17" t="n">
        <f aca="false">COUNTIFS(Pedidos!$B$2:$B$7000,A751,Pedidos!$C$2:$C$7000,"&lt;"&amp;Parámetros!$B$4)</f>
        <v>5</v>
      </c>
      <c r="I751" s="7" t="n">
        <f aca="false">IF(H751=0,"",Parámetros!$B$4-G751)</f>
        <v>7</v>
      </c>
      <c r="J751" s="17" t="n">
        <f aca="false">COUNTIFS(Pedidos!$B$2:$B$7000,A751,Pedidos!$C$2:$C$7000,"&gt;="&amp;(Parámetros!$B$4-180),Pedidos!$C$2:$C$7000,"&lt;"&amp;Parámetros!$B$4)</f>
        <v>2</v>
      </c>
      <c r="K751" s="18" t="n">
        <f aca="false">IF(H751&lt;2,"",(G751-F751)/(H751-1))</f>
        <v>90.75</v>
      </c>
      <c r="L751" s="19" t="n">
        <f aca="false">IF(OR(K751="",K751=0),"",I751/K751)</f>
        <v>0.0771349862258953</v>
      </c>
      <c r="M751" s="20" t="n">
        <f aca="false">SUMIFS(Pedidos!$D$2:$D$7000,Pedidos!$B$2:$B$7000,A751,Pedidos!$C$2:$C$7000,"&gt;="&amp;(Parámetros!$B$4-365),Pedidos!$C$2:$C$7000,"&lt;"&amp;Parámetros!$B$4)</f>
        <v>203.8</v>
      </c>
      <c r="N751" s="7" t="str">
        <f aca="false">IF(H751=0,"Sin compras",IF(H751=1,"Una sola compra",IF(I751&gt;Parámetros!$B$5,"Perdido","Activo")))</f>
        <v>Activo</v>
      </c>
      <c r="O751" s="21" t="n">
        <f aca="false">IF(N751&lt;&gt;"Activo","",1/(1+EXP(-(Parámetros!$B$10+Parámetros!$B$11*I751+Parámetros!$B$12*J751))))</f>
        <v>0.25964778493059</v>
      </c>
      <c r="P751" s="7" t="str">
        <f aca="false">IF(O751="","",IF(O751&gt;=Parámetros!$B$7,"Alto",IF(O751&gt;=Parámetros!$B$8,"Medio","Bajo")))</f>
        <v>Bajo</v>
      </c>
      <c r="Q751" s="7" t="str">
        <f aca="false">IF(AND(N751="Activo",L751&lt;&gt;""),IF(L751&gt;Parámetros!$B$6,"Se está retrasando",""),"")</f>
        <v/>
      </c>
    </row>
    <row r="752" customFormat="false" ht="15" hidden="false" customHeight="false" outlineLevel="0" collapsed="false">
      <c r="A752" s="13" t="s">
        <v>6008</v>
      </c>
      <c r="B752" s="13" t="s">
        <v>8995</v>
      </c>
      <c r="C752" s="13" t="s">
        <v>8982</v>
      </c>
      <c r="D752" s="13" t="s">
        <v>8987</v>
      </c>
      <c r="E752" s="13" t="s">
        <v>8988</v>
      </c>
      <c r="F752" s="16" t="n">
        <f aca="false">_xlfn.MINIFS(Pedidos!$C$2:$C$7000,Pedidos!$B$2:$B$7000,A752,Pedidos!$C$2:$C$7000,"&lt;"&amp;Parámetros!$B$4)</f>
        <v>46057</v>
      </c>
      <c r="G752" s="16" t="n">
        <f aca="false">_xlfn.MAXIFS(Pedidos!$C$2:$C$7000,Pedidos!$B$2:$B$7000,A752,Pedidos!$C$2:$C$7000,"&lt;"&amp;Parámetros!$B$4)</f>
        <v>46265</v>
      </c>
      <c r="H752" s="17" t="n">
        <f aca="false">COUNTIFS(Pedidos!$B$2:$B$7000,A752,Pedidos!$C$2:$C$7000,"&lt;"&amp;Parámetros!$B$4)</f>
        <v>2</v>
      </c>
      <c r="I752" s="7" t="n">
        <f aca="false">IF(H752=0,"",Parámetros!$B$4-G752)</f>
        <v>31</v>
      </c>
      <c r="J752" s="17" t="n">
        <f aca="false">COUNTIFS(Pedidos!$B$2:$B$7000,A752,Pedidos!$C$2:$C$7000,"&gt;="&amp;(Parámetros!$B$4-180),Pedidos!$C$2:$C$7000,"&lt;"&amp;Parámetros!$B$4)</f>
        <v>1</v>
      </c>
      <c r="K752" s="18" t="n">
        <f aca="false">IF(H752&lt;2,"",(G752-F752)/(H752-1))</f>
        <v>208</v>
      </c>
      <c r="L752" s="19" t="n">
        <f aca="false">IF(OR(K752="",K752=0),"",I752/K752)</f>
        <v>0.149038461538462</v>
      </c>
      <c r="M752" s="20" t="n">
        <f aca="false">SUMIFS(Pedidos!$D$2:$D$7000,Pedidos!$B$2:$B$7000,A752,Pedidos!$C$2:$C$7000,"&gt;="&amp;(Parámetros!$B$4-365),Pedidos!$C$2:$C$7000,"&lt;"&amp;Parámetros!$B$4)</f>
        <v>80.09</v>
      </c>
      <c r="N752" s="7" t="str">
        <f aca="false">IF(H752=0,"Sin compras",IF(H752=1,"Una sola compra",IF(I752&gt;Parámetros!$B$5,"Perdido","Activo")))</f>
        <v>Activo</v>
      </c>
      <c r="O752" s="21" t="n">
        <f aca="false">IF(N752&lt;&gt;"Activo","",1/(1+EXP(-(Parámetros!$B$10+Parámetros!$B$11*I752+Parámetros!$B$12*J752))))</f>
        <v>0.561413338743147</v>
      </c>
      <c r="P752" s="7" t="str">
        <f aca="false">IF(O752="","",IF(O752&gt;=Parámetros!$B$7,"Alto",IF(O752&gt;=Parámetros!$B$8,"Medio","Bajo")))</f>
        <v>Medio</v>
      </c>
      <c r="Q752" s="7" t="str">
        <f aca="false">IF(AND(N752="Activo",L752&lt;&gt;""),IF(L752&gt;Parámetros!$B$6,"Se está retrasando",""),"")</f>
        <v/>
      </c>
    </row>
    <row r="753" customFormat="false" ht="15" hidden="false" customHeight="false" outlineLevel="0" collapsed="false">
      <c r="A753" s="13" t="s">
        <v>7934</v>
      </c>
      <c r="B753" s="13" t="s">
        <v>8995</v>
      </c>
      <c r="C753" s="13" t="s">
        <v>8982</v>
      </c>
      <c r="D753" s="13" t="s">
        <v>8991</v>
      </c>
      <c r="E753" s="13" t="s">
        <v>8988</v>
      </c>
      <c r="F753" s="16" t="n">
        <f aca="false">_xlfn.MINIFS(Pedidos!$C$2:$C$7000,Pedidos!$B$2:$B$7000,A753,Pedidos!$C$2:$C$7000,"&lt;"&amp;Parámetros!$B$4)</f>
        <v>46212</v>
      </c>
      <c r="G753" s="16" t="n">
        <f aca="false">_xlfn.MAXIFS(Pedidos!$C$2:$C$7000,Pedidos!$B$2:$B$7000,A753,Pedidos!$C$2:$C$7000,"&lt;"&amp;Parámetros!$B$4)</f>
        <v>46212</v>
      </c>
      <c r="H753" s="17" t="n">
        <f aca="false">COUNTIFS(Pedidos!$B$2:$B$7000,A753,Pedidos!$C$2:$C$7000,"&lt;"&amp;Parámetros!$B$4)</f>
        <v>1</v>
      </c>
      <c r="I753" s="7" t="n">
        <f aca="false">IF(H753=0,"",Parámetros!$B$4-G753)</f>
        <v>84</v>
      </c>
      <c r="J753" s="17" t="n">
        <f aca="false">COUNTIFS(Pedidos!$B$2:$B$7000,A753,Pedidos!$C$2:$C$7000,"&gt;="&amp;(Parámetros!$B$4-180),Pedidos!$C$2:$C$7000,"&lt;"&amp;Parámetros!$B$4)</f>
        <v>1</v>
      </c>
      <c r="K753" s="18" t="str">
        <f aca="false">IF(H753&lt;2,"",(G753-F753)/(H753-1))</f>
        <v/>
      </c>
      <c r="L753" s="19" t="str">
        <f aca="false">IF(OR(K753="",K753=0),"",I753/K753)</f>
        <v/>
      </c>
      <c r="M753" s="20" t="n">
        <f aca="false">SUMIFS(Pedidos!$D$2:$D$7000,Pedidos!$B$2:$B$7000,A753,Pedidos!$C$2:$C$7000,"&gt;="&amp;(Parámetros!$B$4-365),Pedidos!$C$2:$C$7000,"&lt;"&amp;Parámetros!$B$4)</f>
        <v>17.2</v>
      </c>
      <c r="N753" s="7" t="str">
        <f aca="false">IF(H753=0,"Sin compras",IF(H753=1,"Una sola compra",IF(I753&gt;Parámetros!$B$5,"Perdido","Activo")))</f>
        <v>Una sola compra</v>
      </c>
      <c r="O753" s="21" t="str">
        <f aca="false">IF(N753&lt;&gt;"Activo","",1/(1+EXP(-(Parámetros!$B$10+Parámetros!$B$11*I753+Parámetros!$B$12*J753))))</f>
        <v/>
      </c>
      <c r="P753" s="7" t="str">
        <f aca="false">IF(O753="","",IF(O753&gt;=Parámetros!$B$7,"Alto",IF(O753&gt;=Parámetros!$B$8,"Medio","Bajo")))</f>
        <v/>
      </c>
      <c r="Q753" s="7" t="str">
        <f aca="false">IF(AND(N753="Activo",L753&lt;&gt;""),IF(L753&gt;Parámetros!$B$6,"Se está retrasando",""),"")</f>
        <v/>
      </c>
    </row>
    <row r="754" customFormat="false" ht="15" hidden="false" customHeight="false" outlineLevel="0" collapsed="false">
      <c r="A754" s="13" t="s">
        <v>144</v>
      </c>
      <c r="B754" s="13" t="s">
        <v>9001</v>
      </c>
      <c r="C754" s="13" t="s">
        <v>8990</v>
      </c>
      <c r="D754" s="13" t="s">
        <v>8999</v>
      </c>
      <c r="E754" s="13" t="s">
        <v>8988</v>
      </c>
      <c r="F754" s="16" t="n">
        <f aca="false">_xlfn.MINIFS(Pedidos!$C$2:$C$7000,Pedidos!$B$2:$B$7000,A754,Pedidos!$C$2:$C$7000,"&lt;"&amp;Parámetros!$B$4)</f>
        <v>45580</v>
      </c>
      <c r="G754" s="16" t="n">
        <f aca="false">_xlfn.MAXIFS(Pedidos!$C$2:$C$7000,Pedidos!$B$2:$B$7000,A754,Pedidos!$C$2:$C$7000,"&lt;"&amp;Parámetros!$B$4)</f>
        <v>46273</v>
      </c>
      <c r="H754" s="17" t="n">
        <f aca="false">COUNTIFS(Pedidos!$B$2:$B$7000,A754,Pedidos!$C$2:$C$7000,"&lt;"&amp;Parámetros!$B$4)</f>
        <v>10</v>
      </c>
      <c r="I754" s="7" t="n">
        <f aca="false">IF(H754=0,"",Parámetros!$B$4-G754)</f>
        <v>23</v>
      </c>
      <c r="J754" s="17" t="n">
        <f aca="false">COUNTIFS(Pedidos!$B$2:$B$7000,A754,Pedidos!$C$2:$C$7000,"&gt;="&amp;(Parámetros!$B$4-180),Pedidos!$C$2:$C$7000,"&lt;"&amp;Parámetros!$B$4)</f>
        <v>3</v>
      </c>
      <c r="K754" s="18" t="n">
        <f aca="false">IF(H754&lt;2,"",(G754-F754)/(H754-1))</f>
        <v>77</v>
      </c>
      <c r="L754" s="19" t="n">
        <f aca="false">IF(OR(K754="",K754=0),"",I754/K754)</f>
        <v>0.298701298701299</v>
      </c>
      <c r="M754" s="20" t="n">
        <f aca="false">SUMIFS(Pedidos!$D$2:$D$7000,Pedidos!$B$2:$B$7000,A754,Pedidos!$C$2:$C$7000,"&gt;="&amp;(Parámetros!$B$4-365),Pedidos!$C$2:$C$7000,"&lt;"&amp;Parámetros!$B$4)</f>
        <v>257.93</v>
      </c>
      <c r="N754" s="7" t="str">
        <f aca="false">IF(H754=0,"Sin compras",IF(H754=1,"Una sola compra",IF(I754&gt;Parámetros!$B$5,"Perdido","Activo")))</f>
        <v>Activo</v>
      </c>
      <c r="O754" s="21" t="n">
        <f aca="false">IF(N754&lt;&gt;"Activo","",1/(1+EXP(-(Parámetros!$B$10+Parámetros!$B$11*I754+Parámetros!$B$12*J754))))</f>
        <v>0.159426687078017</v>
      </c>
      <c r="P754" s="7" t="str">
        <f aca="false">IF(O754="","",IF(O754&gt;=Parámetros!$B$7,"Alto",IF(O754&gt;=Parámetros!$B$8,"Medio","Bajo")))</f>
        <v>Bajo</v>
      </c>
      <c r="Q754" s="7" t="str">
        <f aca="false">IF(AND(N754="Activo",L754&lt;&gt;""),IF(L754&gt;Parámetros!$B$6,"Se está retrasando",""),"")</f>
        <v/>
      </c>
    </row>
    <row r="755" customFormat="false" ht="15" hidden="false" customHeight="false" outlineLevel="0" collapsed="false">
      <c r="A755" s="13" t="s">
        <v>6798</v>
      </c>
      <c r="B755" s="13" t="s">
        <v>8995</v>
      </c>
      <c r="C755" s="13" t="s">
        <v>8993</v>
      </c>
      <c r="D755" s="13" t="s">
        <v>8991</v>
      </c>
      <c r="E755" s="13" t="s">
        <v>8988</v>
      </c>
      <c r="F755" s="16" t="n">
        <f aca="false">_xlfn.MINIFS(Pedidos!$C$2:$C$7000,Pedidos!$B$2:$B$7000,A755,Pedidos!$C$2:$C$7000,"&lt;"&amp;Parámetros!$B$4)</f>
        <v>46116</v>
      </c>
      <c r="G755" s="16" t="n">
        <f aca="false">_xlfn.MAXIFS(Pedidos!$C$2:$C$7000,Pedidos!$B$2:$B$7000,A755,Pedidos!$C$2:$C$7000,"&lt;"&amp;Parámetros!$B$4)</f>
        <v>46116</v>
      </c>
      <c r="H755" s="17" t="n">
        <f aca="false">COUNTIFS(Pedidos!$B$2:$B$7000,A755,Pedidos!$C$2:$C$7000,"&lt;"&amp;Parámetros!$B$4)</f>
        <v>1</v>
      </c>
      <c r="I755" s="7" t="n">
        <f aca="false">IF(H755=0,"",Parámetros!$B$4-G755)</f>
        <v>180</v>
      </c>
      <c r="J755" s="17" t="n">
        <f aca="false">COUNTIFS(Pedidos!$B$2:$B$7000,A755,Pedidos!$C$2:$C$7000,"&gt;="&amp;(Parámetros!$B$4-180),Pedidos!$C$2:$C$7000,"&lt;"&amp;Parámetros!$B$4)</f>
        <v>1</v>
      </c>
      <c r="K755" s="18" t="str">
        <f aca="false">IF(H755&lt;2,"",(G755-F755)/(H755-1))</f>
        <v/>
      </c>
      <c r="L755" s="19" t="str">
        <f aca="false">IF(OR(K755="",K755=0),"",I755/K755)</f>
        <v/>
      </c>
      <c r="M755" s="20" t="n">
        <f aca="false">SUMIFS(Pedidos!$D$2:$D$7000,Pedidos!$B$2:$B$7000,A755,Pedidos!$C$2:$C$7000,"&gt;="&amp;(Parámetros!$B$4-365),Pedidos!$C$2:$C$7000,"&lt;"&amp;Parámetros!$B$4)</f>
        <v>26.04</v>
      </c>
      <c r="N755" s="7" t="str">
        <f aca="false">IF(H755=0,"Sin compras",IF(H755=1,"Una sola compra",IF(I755&gt;Parámetros!$B$5,"Perdido","Activo")))</f>
        <v>Una sola compra</v>
      </c>
      <c r="O755" s="21" t="str">
        <f aca="false">IF(N755&lt;&gt;"Activo","",1/(1+EXP(-(Parámetros!$B$10+Parámetros!$B$11*I755+Parámetros!$B$12*J755))))</f>
        <v/>
      </c>
      <c r="P755" s="7" t="str">
        <f aca="false">IF(O755="","",IF(O755&gt;=Parámetros!$B$7,"Alto",IF(O755&gt;=Parámetros!$B$8,"Medio","Bajo")))</f>
        <v/>
      </c>
      <c r="Q755" s="7" t="str">
        <f aca="false">IF(AND(N755="Activo",L755&lt;&gt;""),IF(L755&gt;Parámetros!$B$6,"Se está retrasando",""),"")</f>
        <v/>
      </c>
    </row>
    <row r="756" customFormat="false" ht="15" hidden="false" customHeight="false" outlineLevel="0" collapsed="false">
      <c r="A756" s="13" t="s">
        <v>7568</v>
      </c>
      <c r="B756" s="13" t="s">
        <v>8981</v>
      </c>
      <c r="C756" s="13" t="s">
        <v>8993</v>
      </c>
      <c r="D756" s="13" t="s">
        <v>8991</v>
      </c>
      <c r="E756" s="13" t="s">
        <v>8988</v>
      </c>
      <c r="F756" s="16" t="n">
        <f aca="false">_xlfn.MINIFS(Pedidos!$C$2:$C$7000,Pedidos!$B$2:$B$7000,A756,Pedidos!$C$2:$C$7000,"&lt;"&amp;Parámetros!$B$4)</f>
        <v>46183</v>
      </c>
      <c r="G756" s="16" t="n">
        <f aca="false">_xlfn.MAXIFS(Pedidos!$C$2:$C$7000,Pedidos!$B$2:$B$7000,A756,Pedidos!$C$2:$C$7000,"&lt;"&amp;Parámetros!$B$4)</f>
        <v>46183</v>
      </c>
      <c r="H756" s="17" t="n">
        <f aca="false">COUNTIFS(Pedidos!$B$2:$B$7000,A756,Pedidos!$C$2:$C$7000,"&lt;"&amp;Parámetros!$B$4)</f>
        <v>1</v>
      </c>
      <c r="I756" s="7" t="n">
        <f aca="false">IF(H756=0,"",Parámetros!$B$4-G756)</f>
        <v>113</v>
      </c>
      <c r="J756" s="17" t="n">
        <f aca="false">COUNTIFS(Pedidos!$B$2:$B$7000,A756,Pedidos!$C$2:$C$7000,"&gt;="&amp;(Parámetros!$B$4-180),Pedidos!$C$2:$C$7000,"&lt;"&amp;Parámetros!$B$4)</f>
        <v>1</v>
      </c>
      <c r="K756" s="18" t="str">
        <f aca="false">IF(H756&lt;2,"",(G756-F756)/(H756-1))</f>
        <v/>
      </c>
      <c r="L756" s="19" t="str">
        <f aca="false">IF(OR(K756="",K756=0),"",I756/K756)</f>
        <v/>
      </c>
      <c r="M756" s="20" t="n">
        <f aca="false">SUMIFS(Pedidos!$D$2:$D$7000,Pedidos!$B$2:$B$7000,A756,Pedidos!$C$2:$C$7000,"&gt;="&amp;(Parámetros!$B$4-365),Pedidos!$C$2:$C$7000,"&lt;"&amp;Parámetros!$B$4)</f>
        <v>52.26</v>
      </c>
      <c r="N756" s="7" t="str">
        <f aca="false">IF(H756=0,"Sin compras",IF(H756=1,"Una sola compra",IF(I756&gt;Parámetros!$B$5,"Perdido","Activo")))</f>
        <v>Una sola compra</v>
      </c>
      <c r="O756" s="21" t="str">
        <f aca="false">IF(N756&lt;&gt;"Activo","",1/(1+EXP(-(Parámetros!$B$10+Parámetros!$B$11*I756+Parámetros!$B$12*J756))))</f>
        <v/>
      </c>
      <c r="P756" s="7" t="str">
        <f aca="false">IF(O756="","",IF(O756&gt;=Parámetros!$B$7,"Alto",IF(O756&gt;=Parámetros!$B$8,"Medio","Bajo")))</f>
        <v/>
      </c>
      <c r="Q756" s="7" t="str">
        <f aca="false">IF(AND(N756="Activo",L756&lt;&gt;""),IF(L756&gt;Parámetros!$B$6,"Se está retrasando",""),"")</f>
        <v/>
      </c>
    </row>
    <row r="757" customFormat="false" ht="15" hidden="false" customHeight="false" outlineLevel="0" collapsed="false">
      <c r="A757" s="13" t="s">
        <v>2236</v>
      </c>
      <c r="B757" s="13" t="s">
        <v>8981</v>
      </c>
      <c r="C757" s="13" t="s">
        <v>8993</v>
      </c>
      <c r="D757" s="13" t="s">
        <v>8994</v>
      </c>
      <c r="E757" s="13" t="s">
        <v>8988</v>
      </c>
      <c r="F757" s="16" t="n">
        <f aca="false">_xlfn.MINIFS(Pedidos!$C$2:$C$7000,Pedidos!$B$2:$B$7000,A757,Pedidos!$C$2:$C$7000,"&lt;"&amp;Parámetros!$B$4)</f>
        <v>45773</v>
      </c>
      <c r="G757" s="16" t="n">
        <f aca="false">_xlfn.MAXIFS(Pedidos!$C$2:$C$7000,Pedidos!$B$2:$B$7000,A757,Pedidos!$C$2:$C$7000,"&lt;"&amp;Parámetros!$B$4)</f>
        <v>45773</v>
      </c>
      <c r="H757" s="17" t="n">
        <f aca="false">COUNTIFS(Pedidos!$B$2:$B$7000,A757,Pedidos!$C$2:$C$7000,"&lt;"&amp;Parámetros!$B$4)</f>
        <v>1</v>
      </c>
      <c r="I757" s="7" t="n">
        <f aca="false">IF(H757=0,"",Parámetros!$B$4-G757)</f>
        <v>523</v>
      </c>
      <c r="J757" s="17" t="n">
        <f aca="false">COUNTIFS(Pedidos!$B$2:$B$7000,A757,Pedidos!$C$2:$C$7000,"&gt;="&amp;(Parámetros!$B$4-180),Pedidos!$C$2:$C$7000,"&lt;"&amp;Parámetros!$B$4)</f>
        <v>0</v>
      </c>
      <c r="K757" s="18" t="str">
        <f aca="false">IF(H757&lt;2,"",(G757-F757)/(H757-1))</f>
        <v/>
      </c>
      <c r="L757" s="19" t="str">
        <f aca="false">IF(OR(K757="",K757=0),"",I757/K757)</f>
        <v/>
      </c>
      <c r="M757" s="20" t="n">
        <f aca="false">SUMIFS(Pedidos!$D$2:$D$7000,Pedidos!$B$2:$B$7000,A757,Pedidos!$C$2:$C$7000,"&gt;="&amp;(Parámetros!$B$4-365),Pedidos!$C$2:$C$7000,"&lt;"&amp;Parámetros!$B$4)</f>
        <v>0</v>
      </c>
      <c r="N757" s="7" t="str">
        <f aca="false">IF(H757=0,"Sin compras",IF(H757=1,"Una sola compra",IF(I757&gt;Parámetros!$B$5,"Perdido","Activo")))</f>
        <v>Una sola compra</v>
      </c>
      <c r="O757" s="21" t="str">
        <f aca="false">IF(N757&lt;&gt;"Activo","",1/(1+EXP(-(Parámetros!$B$10+Parámetros!$B$11*I757+Parámetros!$B$12*J757))))</f>
        <v/>
      </c>
      <c r="P757" s="7" t="str">
        <f aca="false">IF(O757="","",IF(O757&gt;=Parámetros!$B$7,"Alto",IF(O757&gt;=Parámetros!$B$8,"Medio","Bajo")))</f>
        <v/>
      </c>
      <c r="Q757" s="7" t="str">
        <f aca="false">IF(AND(N757="Activo",L757&lt;&gt;""),IF(L757&gt;Parámetros!$B$6,"Se está retrasando",""),"")</f>
        <v/>
      </c>
    </row>
    <row r="758" customFormat="false" ht="15" hidden="false" customHeight="false" outlineLevel="0" collapsed="false">
      <c r="A758" s="13" t="s">
        <v>377</v>
      </c>
      <c r="B758" s="13" t="s">
        <v>8995</v>
      </c>
      <c r="C758" s="13" t="s">
        <v>8993</v>
      </c>
      <c r="D758" s="13" t="s">
        <v>8994</v>
      </c>
      <c r="E758" s="13" t="s">
        <v>8988</v>
      </c>
      <c r="F758" s="16" t="n">
        <f aca="false">_xlfn.MINIFS(Pedidos!$C$2:$C$7000,Pedidos!$B$2:$B$7000,A758,Pedidos!$C$2:$C$7000,"&lt;"&amp;Parámetros!$B$4)</f>
        <v>45610</v>
      </c>
      <c r="G758" s="16" t="n">
        <f aca="false">_xlfn.MAXIFS(Pedidos!$C$2:$C$7000,Pedidos!$B$2:$B$7000,A758,Pedidos!$C$2:$C$7000,"&lt;"&amp;Parámetros!$B$4)</f>
        <v>45708</v>
      </c>
      <c r="H758" s="17" t="n">
        <f aca="false">COUNTIFS(Pedidos!$B$2:$B$7000,A758,Pedidos!$C$2:$C$7000,"&lt;"&amp;Parámetros!$B$4)</f>
        <v>2</v>
      </c>
      <c r="I758" s="7" t="n">
        <f aca="false">IF(H758=0,"",Parámetros!$B$4-G758)</f>
        <v>588</v>
      </c>
      <c r="J758" s="17" t="n">
        <f aca="false">COUNTIFS(Pedidos!$B$2:$B$7000,A758,Pedidos!$C$2:$C$7000,"&gt;="&amp;(Parámetros!$B$4-180),Pedidos!$C$2:$C$7000,"&lt;"&amp;Parámetros!$B$4)</f>
        <v>0</v>
      </c>
      <c r="K758" s="18" t="n">
        <f aca="false">IF(H758&lt;2,"",(G758-F758)/(H758-1))</f>
        <v>98</v>
      </c>
      <c r="L758" s="19" t="n">
        <f aca="false">IF(OR(K758="",K758=0),"",I758/K758)</f>
        <v>6</v>
      </c>
      <c r="M758" s="20" t="n">
        <f aca="false">SUMIFS(Pedidos!$D$2:$D$7000,Pedidos!$B$2:$B$7000,A758,Pedidos!$C$2:$C$7000,"&gt;="&amp;(Parámetros!$B$4-365),Pedidos!$C$2:$C$7000,"&lt;"&amp;Parámetros!$B$4)</f>
        <v>0</v>
      </c>
      <c r="N758" s="7" t="str">
        <f aca="false">IF(H758=0,"Sin compras",IF(H758=1,"Una sola compra",IF(I758&gt;Parámetros!$B$5,"Perdido","Activo")))</f>
        <v>Perdido</v>
      </c>
      <c r="O758" s="21" t="str">
        <f aca="false">IF(N758&lt;&gt;"Activo","",1/(1+EXP(-(Parámetros!$B$10+Parámetros!$B$11*I758+Parámetros!$B$12*J758))))</f>
        <v/>
      </c>
      <c r="P758" s="7" t="str">
        <f aca="false">IF(O758="","",IF(O758&gt;=Parámetros!$B$7,"Alto",IF(O758&gt;=Parámetros!$B$8,"Medio","Bajo")))</f>
        <v/>
      </c>
      <c r="Q758" s="7" t="str">
        <f aca="false">IF(AND(N758="Activo",L758&lt;&gt;""),IF(L758&gt;Parámetros!$B$6,"Se está retrasando",""),"")</f>
        <v/>
      </c>
    </row>
    <row r="759" customFormat="false" ht="15" hidden="false" customHeight="false" outlineLevel="0" collapsed="false">
      <c r="A759" s="13" t="s">
        <v>1367</v>
      </c>
      <c r="B759" s="13" t="s">
        <v>8992</v>
      </c>
      <c r="C759" s="13" t="s">
        <v>8982</v>
      </c>
      <c r="D759" s="13" t="s">
        <v>8997</v>
      </c>
      <c r="E759" s="13" t="s">
        <v>8988</v>
      </c>
      <c r="F759" s="16" t="n">
        <f aca="false">_xlfn.MINIFS(Pedidos!$C$2:$C$7000,Pedidos!$B$2:$B$7000,A759,Pedidos!$C$2:$C$7000,"&lt;"&amp;Parámetros!$B$4)</f>
        <v>45706</v>
      </c>
      <c r="G759" s="16" t="n">
        <f aca="false">_xlfn.MAXIFS(Pedidos!$C$2:$C$7000,Pedidos!$B$2:$B$7000,A759,Pedidos!$C$2:$C$7000,"&lt;"&amp;Parámetros!$B$4)</f>
        <v>46042</v>
      </c>
      <c r="H759" s="17" t="n">
        <f aca="false">COUNTIFS(Pedidos!$B$2:$B$7000,A759,Pedidos!$C$2:$C$7000,"&lt;"&amp;Parámetros!$B$4)</f>
        <v>6</v>
      </c>
      <c r="I759" s="7" t="n">
        <f aca="false">IF(H759=0,"",Parámetros!$B$4-G759)</f>
        <v>254</v>
      </c>
      <c r="J759" s="17" t="n">
        <f aca="false">COUNTIFS(Pedidos!$B$2:$B$7000,A759,Pedidos!$C$2:$C$7000,"&gt;="&amp;(Parámetros!$B$4-180),Pedidos!$C$2:$C$7000,"&lt;"&amp;Parámetros!$B$4)</f>
        <v>0</v>
      </c>
      <c r="K759" s="18" t="n">
        <f aca="false">IF(H759&lt;2,"",(G759-F759)/(H759-1))</f>
        <v>67.2</v>
      </c>
      <c r="L759" s="19" t="n">
        <f aca="false">IF(OR(K759="",K759=0),"",I759/K759)</f>
        <v>3.7797619047619</v>
      </c>
      <c r="M759" s="20" t="n">
        <f aca="false">SUMIFS(Pedidos!$D$2:$D$7000,Pedidos!$B$2:$B$7000,A759,Pedidos!$C$2:$C$7000,"&gt;="&amp;(Parámetros!$B$4-365),Pedidos!$C$2:$C$7000,"&lt;"&amp;Parámetros!$B$4)</f>
        <v>91.61</v>
      </c>
      <c r="N759" s="7" t="str">
        <f aca="false">IF(H759=0,"Sin compras",IF(H759=1,"Una sola compra",IF(I759&gt;Parámetros!$B$5,"Perdido","Activo")))</f>
        <v>Perdido</v>
      </c>
      <c r="O759" s="21" t="str">
        <f aca="false">IF(N759&lt;&gt;"Activo","",1/(1+EXP(-(Parámetros!$B$10+Parámetros!$B$11*I759+Parámetros!$B$12*J759))))</f>
        <v/>
      </c>
      <c r="P759" s="7" t="str">
        <f aca="false">IF(O759="","",IF(O759&gt;=Parámetros!$B$7,"Alto",IF(O759&gt;=Parámetros!$B$8,"Medio","Bajo")))</f>
        <v/>
      </c>
      <c r="Q759" s="7" t="str">
        <f aca="false">IF(AND(N759="Activo",L759&lt;&gt;""),IF(L759&gt;Parámetros!$B$6,"Se está retrasando",""),"")</f>
        <v/>
      </c>
    </row>
    <row r="760" customFormat="false" ht="15" hidden="false" customHeight="false" outlineLevel="0" collapsed="false">
      <c r="A760" s="13" t="s">
        <v>128</v>
      </c>
      <c r="B760" s="13" t="s">
        <v>9011</v>
      </c>
      <c r="C760" s="13" t="s">
        <v>8993</v>
      </c>
      <c r="D760" s="13" t="s">
        <v>9006</v>
      </c>
      <c r="E760" s="13" t="s">
        <v>8988</v>
      </c>
      <c r="F760" s="16" t="n">
        <f aca="false">_xlfn.MINIFS(Pedidos!$C$2:$C$7000,Pedidos!$B$2:$B$7000,A760,Pedidos!$C$2:$C$7000,"&lt;"&amp;Parámetros!$B$4)</f>
        <v>45577</v>
      </c>
      <c r="G760" s="16" t="n">
        <f aca="false">_xlfn.MAXIFS(Pedidos!$C$2:$C$7000,Pedidos!$B$2:$B$7000,A760,Pedidos!$C$2:$C$7000,"&lt;"&amp;Parámetros!$B$4)</f>
        <v>45790</v>
      </c>
      <c r="H760" s="17" t="n">
        <f aca="false">COUNTIFS(Pedidos!$B$2:$B$7000,A760,Pedidos!$C$2:$C$7000,"&lt;"&amp;Parámetros!$B$4)</f>
        <v>4</v>
      </c>
      <c r="I760" s="7" t="n">
        <f aca="false">IF(H760=0,"",Parámetros!$B$4-G760)</f>
        <v>506</v>
      </c>
      <c r="J760" s="17" t="n">
        <f aca="false">COUNTIFS(Pedidos!$B$2:$B$7000,A760,Pedidos!$C$2:$C$7000,"&gt;="&amp;(Parámetros!$B$4-180),Pedidos!$C$2:$C$7000,"&lt;"&amp;Parámetros!$B$4)</f>
        <v>0</v>
      </c>
      <c r="K760" s="18" t="n">
        <f aca="false">IF(H760&lt;2,"",(G760-F760)/(H760-1))</f>
        <v>71</v>
      </c>
      <c r="L760" s="19" t="n">
        <f aca="false">IF(OR(K760="",K760=0),"",I760/K760)</f>
        <v>7.12676056338028</v>
      </c>
      <c r="M760" s="20" t="n">
        <f aca="false">SUMIFS(Pedidos!$D$2:$D$7000,Pedidos!$B$2:$B$7000,A760,Pedidos!$C$2:$C$7000,"&gt;="&amp;(Parámetros!$B$4-365),Pedidos!$C$2:$C$7000,"&lt;"&amp;Parámetros!$B$4)</f>
        <v>0</v>
      </c>
      <c r="N760" s="7" t="str">
        <f aca="false">IF(H760=0,"Sin compras",IF(H760=1,"Una sola compra",IF(I760&gt;Parámetros!$B$5,"Perdido","Activo")))</f>
        <v>Perdido</v>
      </c>
      <c r="O760" s="21" t="str">
        <f aca="false">IF(N760&lt;&gt;"Activo","",1/(1+EXP(-(Parámetros!$B$10+Parámetros!$B$11*I760+Parámetros!$B$12*J760))))</f>
        <v/>
      </c>
      <c r="P760" s="7" t="str">
        <f aca="false">IF(O760="","",IF(O760&gt;=Parámetros!$B$7,"Alto",IF(O760&gt;=Parámetros!$B$8,"Medio","Bajo")))</f>
        <v/>
      </c>
      <c r="Q760" s="7" t="str">
        <f aca="false">IF(AND(N760="Activo",L760&lt;&gt;""),IF(L760&gt;Parámetros!$B$6,"Se está retrasando",""),"")</f>
        <v/>
      </c>
    </row>
    <row r="761" customFormat="false" ht="15" hidden="false" customHeight="false" outlineLevel="0" collapsed="false">
      <c r="A761" s="13" t="s">
        <v>7006</v>
      </c>
      <c r="B761" s="13" t="s">
        <v>8995</v>
      </c>
      <c r="C761" s="13" t="s">
        <v>8982</v>
      </c>
      <c r="D761" s="13" t="s">
        <v>8991</v>
      </c>
      <c r="E761" s="13" t="s">
        <v>8988</v>
      </c>
      <c r="F761" s="16" t="n">
        <f aca="false">_xlfn.MINIFS(Pedidos!$C$2:$C$7000,Pedidos!$B$2:$B$7000,A761,Pedidos!$C$2:$C$7000,"&lt;"&amp;Parámetros!$B$4)</f>
        <v>46135</v>
      </c>
      <c r="G761" s="16" t="n">
        <f aca="false">_xlfn.MAXIFS(Pedidos!$C$2:$C$7000,Pedidos!$B$2:$B$7000,A761,Pedidos!$C$2:$C$7000,"&lt;"&amp;Parámetros!$B$4)</f>
        <v>46135</v>
      </c>
      <c r="H761" s="17" t="n">
        <f aca="false">COUNTIFS(Pedidos!$B$2:$B$7000,A761,Pedidos!$C$2:$C$7000,"&lt;"&amp;Parámetros!$B$4)</f>
        <v>1</v>
      </c>
      <c r="I761" s="7" t="n">
        <f aca="false">IF(H761=0,"",Parámetros!$B$4-G761)</f>
        <v>161</v>
      </c>
      <c r="J761" s="17" t="n">
        <f aca="false">COUNTIFS(Pedidos!$B$2:$B$7000,A761,Pedidos!$C$2:$C$7000,"&gt;="&amp;(Parámetros!$B$4-180),Pedidos!$C$2:$C$7000,"&lt;"&amp;Parámetros!$B$4)</f>
        <v>1</v>
      </c>
      <c r="K761" s="18" t="str">
        <f aca="false">IF(H761&lt;2,"",(G761-F761)/(H761-1))</f>
        <v/>
      </c>
      <c r="L761" s="19" t="str">
        <f aca="false">IF(OR(K761="",K761=0),"",I761/K761)</f>
        <v/>
      </c>
      <c r="M761" s="20" t="n">
        <f aca="false">SUMIFS(Pedidos!$D$2:$D$7000,Pedidos!$B$2:$B$7000,A761,Pedidos!$C$2:$C$7000,"&gt;="&amp;(Parámetros!$B$4-365),Pedidos!$C$2:$C$7000,"&lt;"&amp;Parámetros!$B$4)</f>
        <v>48.35</v>
      </c>
      <c r="N761" s="7" t="str">
        <f aca="false">IF(H761=0,"Sin compras",IF(H761=1,"Una sola compra",IF(I761&gt;Parámetros!$B$5,"Perdido","Activo")))</f>
        <v>Una sola compra</v>
      </c>
      <c r="O761" s="21" t="str">
        <f aca="false">IF(N761&lt;&gt;"Activo","",1/(1+EXP(-(Parámetros!$B$10+Parámetros!$B$11*I761+Parámetros!$B$12*J761))))</f>
        <v/>
      </c>
      <c r="P761" s="7" t="str">
        <f aca="false">IF(O761="","",IF(O761&gt;=Parámetros!$B$7,"Alto",IF(O761&gt;=Parámetros!$B$8,"Medio","Bajo")))</f>
        <v/>
      </c>
      <c r="Q761" s="7" t="str">
        <f aca="false">IF(AND(N761="Activo",L761&lt;&gt;""),IF(L761&gt;Parámetros!$B$6,"Se está retrasando",""),"")</f>
        <v/>
      </c>
    </row>
    <row r="762" customFormat="false" ht="15" hidden="false" customHeight="false" outlineLevel="0" collapsed="false">
      <c r="A762" s="13" t="s">
        <v>3217</v>
      </c>
      <c r="B762" s="13" t="s">
        <v>8995</v>
      </c>
      <c r="C762" s="13" t="s">
        <v>8982</v>
      </c>
      <c r="D762" s="13" t="s">
        <v>8999</v>
      </c>
      <c r="E762" s="13" t="s">
        <v>8988</v>
      </c>
      <c r="F762" s="16" t="n">
        <f aca="false">_xlfn.MINIFS(Pedidos!$C$2:$C$7000,Pedidos!$B$2:$B$7000,A762,Pedidos!$C$2:$C$7000,"&lt;"&amp;Parámetros!$B$4)</f>
        <v>45847</v>
      </c>
      <c r="G762" s="16" t="n">
        <f aca="false">_xlfn.MAXIFS(Pedidos!$C$2:$C$7000,Pedidos!$B$2:$B$7000,A762,Pedidos!$C$2:$C$7000,"&lt;"&amp;Parámetros!$B$4)</f>
        <v>46289</v>
      </c>
      <c r="H762" s="17" t="n">
        <f aca="false">COUNTIFS(Pedidos!$B$2:$B$7000,A762,Pedidos!$C$2:$C$7000,"&lt;"&amp;Parámetros!$B$4)</f>
        <v>7</v>
      </c>
      <c r="I762" s="7" t="n">
        <f aca="false">IF(H762=0,"",Parámetros!$B$4-G762)</f>
        <v>7</v>
      </c>
      <c r="J762" s="17" t="n">
        <f aca="false">COUNTIFS(Pedidos!$B$2:$B$7000,A762,Pedidos!$C$2:$C$7000,"&gt;="&amp;(Parámetros!$B$4-180),Pedidos!$C$2:$C$7000,"&lt;"&amp;Parámetros!$B$4)</f>
        <v>3</v>
      </c>
      <c r="K762" s="18" t="n">
        <f aca="false">IF(H762&lt;2,"",(G762-F762)/(H762-1))</f>
        <v>73.6666666666667</v>
      </c>
      <c r="L762" s="19" t="n">
        <f aca="false">IF(OR(K762="",K762=0),"",I762/K762)</f>
        <v>0.0950226244343891</v>
      </c>
      <c r="M762" s="20" t="n">
        <f aca="false">SUMIFS(Pedidos!$D$2:$D$7000,Pedidos!$B$2:$B$7000,A762,Pedidos!$C$2:$C$7000,"&gt;="&amp;(Parámetros!$B$4-365),Pedidos!$C$2:$C$7000,"&lt;"&amp;Parámetros!$B$4)</f>
        <v>209.47</v>
      </c>
      <c r="N762" s="7" t="str">
        <f aca="false">IF(H762=0,"Sin compras",IF(H762=1,"Una sola compra",IF(I762&gt;Parámetros!$B$5,"Perdido","Activo")))</f>
        <v>Activo</v>
      </c>
      <c r="O762" s="21" t="n">
        <f aca="false">IF(N762&lt;&gt;"Activo","",1/(1+EXP(-(Parámetros!$B$10+Parámetros!$B$11*I762+Parámetros!$B$12*J762))))</f>
        <v>0.126253334229054</v>
      </c>
      <c r="P762" s="7" t="str">
        <f aca="false">IF(O762="","",IF(O762&gt;=Parámetros!$B$7,"Alto",IF(O762&gt;=Parámetros!$B$8,"Medio","Bajo")))</f>
        <v>Bajo</v>
      </c>
      <c r="Q762" s="7" t="str">
        <f aca="false">IF(AND(N762="Activo",L762&lt;&gt;""),IF(L762&gt;Parámetros!$B$6,"Se está retrasando",""),"")</f>
        <v/>
      </c>
    </row>
    <row r="763" customFormat="false" ht="15" hidden="false" customHeight="false" outlineLevel="0" collapsed="false">
      <c r="A763" s="13" t="s">
        <v>5018</v>
      </c>
      <c r="B763" s="13" t="s">
        <v>9007</v>
      </c>
      <c r="C763" s="13" t="s">
        <v>8990</v>
      </c>
      <c r="D763" s="13" t="s">
        <v>8997</v>
      </c>
      <c r="E763" s="13" t="s">
        <v>8988</v>
      </c>
      <c r="F763" s="16" t="n">
        <f aca="false">_xlfn.MINIFS(Pedidos!$C$2:$C$7000,Pedidos!$B$2:$B$7000,A763,Pedidos!$C$2:$C$7000,"&lt;"&amp;Parámetros!$B$4)</f>
        <v>45981</v>
      </c>
      <c r="G763" s="16" t="n">
        <f aca="false">_xlfn.MAXIFS(Pedidos!$C$2:$C$7000,Pedidos!$B$2:$B$7000,A763,Pedidos!$C$2:$C$7000,"&lt;"&amp;Parámetros!$B$4)</f>
        <v>46228</v>
      </c>
      <c r="H763" s="17" t="n">
        <f aca="false">COUNTIFS(Pedidos!$B$2:$B$7000,A763,Pedidos!$C$2:$C$7000,"&lt;"&amp;Parámetros!$B$4)</f>
        <v>5</v>
      </c>
      <c r="I763" s="7" t="n">
        <f aca="false">IF(H763=0,"",Parámetros!$B$4-G763)</f>
        <v>68</v>
      </c>
      <c r="J763" s="17" t="n">
        <f aca="false">COUNTIFS(Pedidos!$B$2:$B$7000,A763,Pedidos!$C$2:$C$7000,"&gt;="&amp;(Parámetros!$B$4-180),Pedidos!$C$2:$C$7000,"&lt;"&amp;Parámetros!$B$4)</f>
        <v>2</v>
      </c>
      <c r="K763" s="18" t="n">
        <f aca="false">IF(H763&lt;2,"",(G763-F763)/(H763-1))</f>
        <v>61.75</v>
      </c>
      <c r="L763" s="19" t="n">
        <f aca="false">IF(OR(K763="",K763=0),"",I763/K763)</f>
        <v>1.10121457489879</v>
      </c>
      <c r="M763" s="20" t="n">
        <f aca="false">SUMIFS(Pedidos!$D$2:$D$7000,Pedidos!$B$2:$B$7000,A763,Pedidos!$C$2:$C$7000,"&gt;="&amp;(Parámetros!$B$4-365),Pedidos!$C$2:$C$7000,"&lt;"&amp;Parámetros!$B$4)</f>
        <v>179.91</v>
      </c>
      <c r="N763" s="7" t="str">
        <f aca="false">IF(H763=0,"Sin compras",IF(H763=1,"Una sola compra",IF(I763&gt;Parámetros!$B$5,"Perdido","Activo")))</f>
        <v>Activo</v>
      </c>
      <c r="O763" s="21" t="n">
        <f aca="false">IF(N763&lt;&gt;"Activo","",1/(1+EXP(-(Parámetros!$B$10+Parámetros!$B$11*I763+Parámetros!$B$12*J763))))</f>
        <v>0.497300026243694</v>
      </c>
      <c r="P763" s="7" t="str">
        <f aca="false">IF(O763="","",IF(O763&gt;=Parámetros!$B$7,"Alto",IF(O763&gt;=Parámetros!$B$8,"Medio","Bajo")))</f>
        <v>Medio</v>
      </c>
      <c r="Q763" s="7" t="str">
        <f aca="false">IF(AND(N763="Activo",L763&lt;&gt;""),IF(L763&gt;Parámetros!$B$6,"Se está retrasando",""),"")</f>
        <v/>
      </c>
    </row>
    <row r="764" customFormat="false" ht="15" hidden="false" customHeight="false" outlineLevel="0" collapsed="false">
      <c r="A764" s="13" t="s">
        <v>6148</v>
      </c>
      <c r="B764" s="13" t="s">
        <v>8985</v>
      </c>
      <c r="C764" s="13" t="s">
        <v>8993</v>
      </c>
      <c r="D764" s="13" t="s">
        <v>8983</v>
      </c>
      <c r="E764" s="13" t="s">
        <v>8984</v>
      </c>
      <c r="F764" s="16" t="n">
        <f aca="false">_xlfn.MINIFS(Pedidos!$C$2:$C$7000,Pedidos!$B$2:$B$7000,A764,Pedidos!$C$2:$C$7000,"&lt;"&amp;Parámetros!$B$4)</f>
        <v>46066</v>
      </c>
      <c r="G764" s="16" t="n">
        <f aca="false">_xlfn.MAXIFS(Pedidos!$C$2:$C$7000,Pedidos!$B$2:$B$7000,A764,Pedidos!$C$2:$C$7000,"&lt;"&amp;Parámetros!$B$4)</f>
        <v>46066</v>
      </c>
      <c r="H764" s="17" t="n">
        <f aca="false">COUNTIFS(Pedidos!$B$2:$B$7000,A764,Pedidos!$C$2:$C$7000,"&lt;"&amp;Parámetros!$B$4)</f>
        <v>1</v>
      </c>
      <c r="I764" s="7" t="n">
        <f aca="false">IF(H764=0,"",Parámetros!$B$4-G764)</f>
        <v>230</v>
      </c>
      <c r="J764" s="17" t="n">
        <f aca="false">COUNTIFS(Pedidos!$B$2:$B$7000,A764,Pedidos!$C$2:$C$7000,"&gt;="&amp;(Parámetros!$B$4-180),Pedidos!$C$2:$C$7000,"&lt;"&amp;Parámetros!$B$4)</f>
        <v>0</v>
      </c>
      <c r="K764" s="18" t="str">
        <f aca="false">IF(H764&lt;2,"",(G764-F764)/(H764-1))</f>
        <v/>
      </c>
      <c r="L764" s="19" t="str">
        <f aca="false">IF(OR(K764="",K764=0),"",I764/K764)</f>
        <v/>
      </c>
      <c r="M764" s="20" t="n">
        <f aca="false">SUMIFS(Pedidos!$D$2:$D$7000,Pedidos!$B$2:$B$7000,A764,Pedidos!$C$2:$C$7000,"&gt;="&amp;(Parámetros!$B$4-365),Pedidos!$C$2:$C$7000,"&lt;"&amp;Parámetros!$B$4)</f>
        <v>46.12</v>
      </c>
      <c r="N764" s="7" t="str">
        <f aca="false">IF(H764=0,"Sin compras",IF(H764=1,"Una sola compra",IF(I764&gt;Parámetros!$B$5,"Perdido","Activo")))</f>
        <v>Una sola compra</v>
      </c>
      <c r="O764" s="21" t="str">
        <f aca="false">IF(N764&lt;&gt;"Activo","",1/(1+EXP(-(Parámetros!$B$10+Parámetros!$B$11*I764+Parámetros!$B$12*J764))))</f>
        <v/>
      </c>
      <c r="P764" s="7" t="str">
        <f aca="false">IF(O764="","",IF(O764&gt;=Parámetros!$B$7,"Alto",IF(O764&gt;=Parámetros!$B$8,"Medio","Bajo")))</f>
        <v/>
      </c>
      <c r="Q764" s="7" t="str">
        <f aca="false">IF(AND(N764="Activo",L764&lt;&gt;""),IF(L764&gt;Parámetros!$B$6,"Se está retrasando",""),"")</f>
        <v/>
      </c>
    </row>
    <row r="765" customFormat="false" ht="15" hidden="false" customHeight="false" outlineLevel="0" collapsed="false">
      <c r="A765" s="13" t="s">
        <v>3919</v>
      </c>
      <c r="B765" s="13" t="s">
        <v>9001</v>
      </c>
      <c r="C765" s="13" t="s">
        <v>8993</v>
      </c>
      <c r="D765" s="13" t="s">
        <v>8987</v>
      </c>
      <c r="E765" s="13" t="s">
        <v>8988</v>
      </c>
      <c r="F765" s="16" t="n">
        <f aca="false">_xlfn.MINIFS(Pedidos!$C$2:$C$7000,Pedidos!$B$2:$B$7000,A765,Pedidos!$C$2:$C$7000,"&lt;"&amp;Parámetros!$B$4)</f>
        <v>45898</v>
      </c>
      <c r="G765" s="16" t="n">
        <f aca="false">_xlfn.MAXIFS(Pedidos!$C$2:$C$7000,Pedidos!$B$2:$B$7000,A765,Pedidos!$C$2:$C$7000,"&lt;"&amp;Parámetros!$B$4)</f>
        <v>46167</v>
      </c>
      <c r="H765" s="17" t="n">
        <f aca="false">COUNTIFS(Pedidos!$B$2:$B$7000,A765,Pedidos!$C$2:$C$7000,"&lt;"&amp;Parámetros!$B$4)</f>
        <v>3</v>
      </c>
      <c r="I765" s="7" t="n">
        <f aca="false">IF(H765=0,"",Parámetros!$B$4-G765)</f>
        <v>129</v>
      </c>
      <c r="J765" s="17" t="n">
        <f aca="false">COUNTIFS(Pedidos!$B$2:$B$7000,A765,Pedidos!$C$2:$C$7000,"&gt;="&amp;(Parámetros!$B$4-180),Pedidos!$C$2:$C$7000,"&lt;"&amp;Parámetros!$B$4)</f>
        <v>1</v>
      </c>
      <c r="K765" s="18" t="n">
        <f aca="false">IF(H765&lt;2,"",(G765-F765)/(H765-1))</f>
        <v>134.5</v>
      </c>
      <c r="L765" s="19" t="n">
        <f aca="false">IF(OR(K765="",K765=0),"",I765/K765)</f>
        <v>0.95910780669145</v>
      </c>
      <c r="M765" s="20" t="n">
        <f aca="false">SUMIFS(Pedidos!$D$2:$D$7000,Pedidos!$B$2:$B$7000,A765,Pedidos!$C$2:$C$7000,"&gt;="&amp;(Parámetros!$B$4-365),Pedidos!$C$2:$C$7000,"&lt;"&amp;Parámetros!$B$4)</f>
        <v>80.92</v>
      </c>
      <c r="N765" s="7" t="str">
        <f aca="false">IF(H765=0,"Sin compras",IF(H765=1,"Una sola compra",IF(I765&gt;Parámetros!$B$5,"Perdido","Activo")))</f>
        <v>Activo</v>
      </c>
      <c r="O765" s="21" t="n">
        <f aca="false">IF(N765&lt;&gt;"Activo","",1/(1+EXP(-(Parámetros!$B$10+Parámetros!$B$11*I765+Parámetros!$B$12*J765))))</f>
        <v>0.871344597353075</v>
      </c>
      <c r="P765" s="7" t="str">
        <f aca="false">IF(O765="","",IF(O765&gt;=Parámetros!$B$7,"Alto",IF(O765&gt;=Parámetros!$B$8,"Medio","Bajo")))</f>
        <v>Alto</v>
      </c>
      <c r="Q765" s="7" t="str">
        <f aca="false">IF(AND(N765="Activo",L765&lt;&gt;""),IF(L765&gt;Parámetros!$B$6,"Se está retrasando",""),"")</f>
        <v/>
      </c>
    </row>
    <row r="766" customFormat="false" ht="15" hidden="false" customHeight="false" outlineLevel="0" collapsed="false">
      <c r="A766" s="13" t="s">
        <v>100</v>
      </c>
      <c r="B766" s="13" t="s">
        <v>8998</v>
      </c>
      <c r="C766" s="13" t="s">
        <v>8982</v>
      </c>
      <c r="D766" s="13" t="s">
        <v>9009</v>
      </c>
      <c r="E766" s="13" t="s">
        <v>8988</v>
      </c>
      <c r="F766" s="16" t="n">
        <f aca="false">_xlfn.MINIFS(Pedidos!$C$2:$C$7000,Pedidos!$B$2:$B$7000,A766,Pedidos!$C$2:$C$7000,"&lt;"&amp;Parámetros!$B$4)</f>
        <v>45573</v>
      </c>
      <c r="G766" s="16" t="n">
        <f aca="false">_xlfn.MAXIFS(Pedidos!$C$2:$C$7000,Pedidos!$B$2:$B$7000,A766,Pedidos!$C$2:$C$7000,"&lt;"&amp;Parámetros!$B$4)</f>
        <v>45792</v>
      </c>
      <c r="H766" s="17" t="n">
        <f aca="false">COUNTIFS(Pedidos!$B$2:$B$7000,A766,Pedidos!$C$2:$C$7000,"&lt;"&amp;Parámetros!$B$4)</f>
        <v>7</v>
      </c>
      <c r="I766" s="7" t="n">
        <f aca="false">IF(H766=0,"",Parámetros!$B$4-G766)</f>
        <v>504</v>
      </c>
      <c r="J766" s="17" t="n">
        <f aca="false">COUNTIFS(Pedidos!$B$2:$B$7000,A766,Pedidos!$C$2:$C$7000,"&gt;="&amp;(Parámetros!$B$4-180),Pedidos!$C$2:$C$7000,"&lt;"&amp;Parámetros!$B$4)</f>
        <v>0</v>
      </c>
      <c r="K766" s="18" t="n">
        <f aca="false">IF(H766&lt;2,"",(G766-F766)/(H766-1))</f>
        <v>36.5</v>
      </c>
      <c r="L766" s="19" t="n">
        <f aca="false">IF(OR(K766="",K766=0),"",I766/K766)</f>
        <v>13.8082191780822</v>
      </c>
      <c r="M766" s="20" t="n">
        <f aca="false">SUMIFS(Pedidos!$D$2:$D$7000,Pedidos!$B$2:$B$7000,A766,Pedidos!$C$2:$C$7000,"&gt;="&amp;(Parámetros!$B$4-365),Pedidos!$C$2:$C$7000,"&lt;"&amp;Parámetros!$B$4)</f>
        <v>0</v>
      </c>
      <c r="N766" s="7" t="str">
        <f aca="false">IF(H766=0,"Sin compras",IF(H766=1,"Una sola compra",IF(I766&gt;Parámetros!$B$5,"Perdido","Activo")))</f>
        <v>Perdido</v>
      </c>
      <c r="O766" s="21" t="str">
        <f aca="false">IF(N766&lt;&gt;"Activo","",1/(1+EXP(-(Parámetros!$B$10+Parámetros!$B$11*I766+Parámetros!$B$12*J766))))</f>
        <v/>
      </c>
      <c r="P766" s="7" t="str">
        <f aca="false">IF(O766="","",IF(O766&gt;=Parámetros!$B$7,"Alto",IF(O766&gt;=Parámetros!$B$8,"Medio","Bajo")))</f>
        <v/>
      </c>
      <c r="Q766" s="7" t="str">
        <f aca="false">IF(AND(N766="Activo",L766&lt;&gt;""),IF(L766&gt;Parámetros!$B$6,"Se está retrasando",""),"")</f>
        <v/>
      </c>
    </row>
    <row r="767" customFormat="false" ht="15" hidden="false" customHeight="false" outlineLevel="0" collapsed="false">
      <c r="A767" s="13" t="s">
        <v>1514</v>
      </c>
      <c r="B767" s="13" t="s">
        <v>8995</v>
      </c>
      <c r="C767" s="13" t="s">
        <v>8990</v>
      </c>
      <c r="D767" s="13" t="s">
        <v>8994</v>
      </c>
      <c r="E767" s="13" t="s">
        <v>8988</v>
      </c>
      <c r="F767" s="16" t="n">
        <f aca="false">_xlfn.MINIFS(Pedidos!$C$2:$C$7000,Pedidos!$B$2:$B$7000,A767,Pedidos!$C$2:$C$7000,"&lt;"&amp;Parámetros!$B$4)</f>
        <v>45719</v>
      </c>
      <c r="G767" s="16" t="n">
        <f aca="false">_xlfn.MAXIFS(Pedidos!$C$2:$C$7000,Pedidos!$B$2:$B$7000,A767,Pedidos!$C$2:$C$7000,"&lt;"&amp;Parámetros!$B$4)</f>
        <v>45719</v>
      </c>
      <c r="H767" s="17" t="n">
        <f aca="false">COUNTIFS(Pedidos!$B$2:$B$7000,A767,Pedidos!$C$2:$C$7000,"&lt;"&amp;Parámetros!$B$4)</f>
        <v>1</v>
      </c>
      <c r="I767" s="7" t="n">
        <f aca="false">IF(H767=0,"",Parámetros!$B$4-G767)</f>
        <v>577</v>
      </c>
      <c r="J767" s="17" t="n">
        <f aca="false">COUNTIFS(Pedidos!$B$2:$B$7000,A767,Pedidos!$C$2:$C$7000,"&gt;="&amp;(Parámetros!$B$4-180),Pedidos!$C$2:$C$7000,"&lt;"&amp;Parámetros!$B$4)</f>
        <v>0</v>
      </c>
      <c r="K767" s="18" t="str">
        <f aca="false">IF(H767&lt;2,"",(G767-F767)/(H767-1))</f>
        <v/>
      </c>
      <c r="L767" s="19" t="str">
        <f aca="false">IF(OR(K767="",K767=0),"",I767/K767)</f>
        <v/>
      </c>
      <c r="M767" s="20" t="n">
        <f aca="false">SUMIFS(Pedidos!$D$2:$D$7000,Pedidos!$B$2:$B$7000,A767,Pedidos!$C$2:$C$7000,"&gt;="&amp;(Parámetros!$B$4-365),Pedidos!$C$2:$C$7000,"&lt;"&amp;Parámetros!$B$4)</f>
        <v>0</v>
      </c>
      <c r="N767" s="7" t="str">
        <f aca="false">IF(H767=0,"Sin compras",IF(H767=1,"Una sola compra",IF(I767&gt;Parámetros!$B$5,"Perdido","Activo")))</f>
        <v>Una sola compra</v>
      </c>
      <c r="O767" s="21" t="str">
        <f aca="false">IF(N767&lt;&gt;"Activo","",1/(1+EXP(-(Parámetros!$B$10+Parámetros!$B$11*I767+Parámetros!$B$12*J767))))</f>
        <v/>
      </c>
      <c r="P767" s="7" t="str">
        <f aca="false">IF(O767="","",IF(O767&gt;=Parámetros!$B$7,"Alto",IF(O767&gt;=Parámetros!$B$8,"Medio","Bajo")))</f>
        <v/>
      </c>
      <c r="Q767" s="7" t="str">
        <f aca="false">IF(AND(N767="Activo",L767&lt;&gt;""),IF(L767&gt;Parámetros!$B$6,"Se está retrasando",""),"")</f>
        <v/>
      </c>
    </row>
    <row r="768" customFormat="false" ht="15" hidden="false" customHeight="false" outlineLevel="0" collapsed="false">
      <c r="A768" s="13" t="s">
        <v>7859</v>
      </c>
      <c r="B768" s="13" t="s">
        <v>9004</v>
      </c>
      <c r="C768" s="13" t="s">
        <v>8993</v>
      </c>
      <c r="D768" s="13" t="s">
        <v>8991</v>
      </c>
      <c r="E768" s="13" t="s">
        <v>8984</v>
      </c>
      <c r="F768" s="16" t="n">
        <f aca="false">_xlfn.MINIFS(Pedidos!$C$2:$C$7000,Pedidos!$B$2:$B$7000,A768,Pedidos!$C$2:$C$7000,"&lt;"&amp;Parámetros!$B$4)</f>
        <v>46206</v>
      </c>
      <c r="G768" s="16" t="n">
        <f aca="false">_xlfn.MAXIFS(Pedidos!$C$2:$C$7000,Pedidos!$B$2:$B$7000,A768,Pedidos!$C$2:$C$7000,"&lt;"&amp;Parámetros!$B$4)</f>
        <v>46206</v>
      </c>
      <c r="H768" s="17" t="n">
        <f aca="false">COUNTIFS(Pedidos!$B$2:$B$7000,A768,Pedidos!$C$2:$C$7000,"&lt;"&amp;Parámetros!$B$4)</f>
        <v>1</v>
      </c>
      <c r="I768" s="7" t="n">
        <f aca="false">IF(H768=0,"",Parámetros!$B$4-G768)</f>
        <v>90</v>
      </c>
      <c r="J768" s="17" t="n">
        <f aca="false">COUNTIFS(Pedidos!$B$2:$B$7000,A768,Pedidos!$C$2:$C$7000,"&gt;="&amp;(Parámetros!$B$4-180),Pedidos!$C$2:$C$7000,"&lt;"&amp;Parámetros!$B$4)</f>
        <v>1</v>
      </c>
      <c r="K768" s="18" t="str">
        <f aca="false">IF(H768&lt;2,"",(G768-F768)/(H768-1))</f>
        <v/>
      </c>
      <c r="L768" s="19" t="str">
        <f aca="false">IF(OR(K768="",K768=0),"",I768/K768)</f>
        <v/>
      </c>
      <c r="M768" s="20" t="n">
        <f aca="false">SUMIFS(Pedidos!$D$2:$D$7000,Pedidos!$B$2:$B$7000,A768,Pedidos!$C$2:$C$7000,"&gt;="&amp;(Parámetros!$B$4-365),Pedidos!$C$2:$C$7000,"&lt;"&amp;Parámetros!$B$4)</f>
        <v>32.46</v>
      </c>
      <c r="N768" s="7" t="str">
        <f aca="false">IF(H768=0,"Sin compras",IF(H768=1,"Una sola compra",IF(I768&gt;Parámetros!$B$5,"Perdido","Activo")))</f>
        <v>Una sola compra</v>
      </c>
      <c r="O768" s="21" t="str">
        <f aca="false">IF(N768&lt;&gt;"Activo","",1/(1+EXP(-(Parámetros!$B$10+Parámetros!$B$11*I768+Parámetros!$B$12*J768))))</f>
        <v/>
      </c>
      <c r="P768" s="7" t="str">
        <f aca="false">IF(O768="","",IF(O768&gt;=Parámetros!$B$7,"Alto",IF(O768&gt;=Parámetros!$B$8,"Medio","Bajo")))</f>
        <v/>
      </c>
      <c r="Q768" s="7" t="str">
        <f aca="false">IF(AND(N768="Activo",L768&lt;&gt;""),IF(L768&gt;Parámetros!$B$6,"Se está retrasando",""),"")</f>
        <v/>
      </c>
    </row>
    <row r="769" customFormat="false" ht="15" hidden="false" customHeight="false" outlineLevel="0" collapsed="false">
      <c r="A769" s="13" t="s">
        <v>1308</v>
      </c>
      <c r="B769" s="13" t="s">
        <v>9001</v>
      </c>
      <c r="C769" s="13" t="s">
        <v>8990</v>
      </c>
      <c r="D769" s="13" t="s">
        <v>9009</v>
      </c>
      <c r="E769" s="13" t="s">
        <v>8988</v>
      </c>
      <c r="F769" s="16" t="n">
        <f aca="false">_xlfn.MINIFS(Pedidos!$C$2:$C$7000,Pedidos!$B$2:$B$7000,A769,Pedidos!$C$2:$C$7000,"&lt;"&amp;Parámetros!$B$4)</f>
        <v>45702</v>
      </c>
      <c r="G769" s="16" t="n">
        <f aca="false">_xlfn.MAXIFS(Pedidos!$C$2:$C$7000,Pedidos!$B$2:$B$7000,A769,Pedidos!$C$2:$C$7000,"&lt;"&amp;Parámetros!$B$4)</f>
        <v>45920</v>
      </c>
      <c r="H769" s="17" t="n">
        <f aca="false">COUNTIFS(Pedidos!$B$2:$B$7000,A769,Pedidos!$C$2:$C$7000,"&lt;"&amp;Parámetros!$B$4)</f>
        <v>7</v>
      </c>
      <c r="I769" s="7" t="n">
        <f aca="false">IF(H769=0,"",Parámetros!$B$4-G769)</f>
        <v>376</v>
      </c>
      <c r="J769" s="17" t="n">
        <f aca="false">COUNTIFS(Pedidos!$B$2:$B$7000,A769,Pedidos!$C$2:$C$7000,"&gt;="&amp;(Parámetros!$B$4-180),Pedidos!$C$2:$C$7000,"&lt;"&amp;Parámetros!$B$4)</f>
        <v>0</v>
      </c>
      <c r="K769" s="18" t="n">
        <f aca="false">IF(H769&lt;2,"",(G769-F769)/(H769-1))</f>
        <v>36.3333333333333</v>
      </c>
      <c r="L769" s="19" t="n">
        <f aca="false">IF(OR(K769="",K769=0),"",I769/K769)</f>
        <v>10.348623853211</v>
      </c>
      <c r="M769" s="20" t="n">
        <f aca="false">SUMIFS(Pedidos!$D$2:$D$7000,Pedidos!$B$2:$B$7000,A769,Pedidos!$C$2:$C$7000,"&gt;="&amp;(Parámetros!$B$4-365),Pedidos!$C$2:$C$7000,"&lt;"&amp;Parámetros!$B$4)</f>
        <v>0</v>
      </c>
      <c r="N769" s="7" t="str">
        <f aca="false">IF(H769=0,"Sin compras",IF(H769=1,"Una sola compra",IF(I769&gt;Parámetros!$B$5,"Perdido","Activo")))</f>
        <v>Perdido</v>
      </c>
      <c r="O769" s="21" t="str">
        <f aca="false">IF(N769&lt;&gt;"Activo","",1/(1+EXP(-(Parámetros!$B$10+Parámetros!$B$11*I769+Parámetros!$B$12*J769))))</f>
        <v/>
      </c>
      <c r="P769" s="7" t="str">
        <f aca="false">IF(O769="","",IF(O769&gt;=Parámetros!$B$7,"Alto",IF(O769&gt;=Parámetros!$B$8,"Medio","Bajo")))</f>
        <v/>
      </c>
      <c r="Q769" s="7" t="str">
        <f aca="false">IF(AND(N769="Activo",L769&lt;&gt;""),IF(L769&gt;Parámetros!$B$6,"Se está retrasando",""),"")</f>
        <v/>
      </c>
    </row>
    <row r="770" customFormat="false" ht="15" hidden="false" customHeight="false" outlineLevel="0" collapsed="false">
      <c r="A770" s="13" t="s">
        <v>7437</v>
      </c>
      <c r="B770" s="13" t="s">
        <v>8998</v>
      </c>
      <c r="C770" s="13" t="s">
        <v>8990</v>
      </c>
      <c r="D770" s="13" t="s">
        <v>8991</v>
      </c>
      <c r="E770" s="13" t="s">
        <v>8988</v>
      </c>
      <c r="F770" s="16" t="n">
        <f aca="false">_xlfn.MINIFS(Pedidos!$C$2:$C$7000,Pedidos!$B$2:$B$7000,A770,Pedidos!$C$2:$C$7000,"&lt;"&amp;Parámetros!$B$4)</f>
        <v>46171</v>
      </c>
      <c r="G770" s="16" t="n">
        <f aca="false">_xlfn.MAXIFS(Pedidos!$C$2:$C$7000,Pedidos!$B$2:$B$7000,A770,Pedidos!$C$2:$C$7000,"&lt;"&amp;Parámetros!$B$4)</f>
        <v>46171</v>
      </c>
      <c r="H770" s="17" t="n">
        <f aca="false">COUNTIFS(Pedidos!$B$2:$B$7000,A770,Pedidos!$C$2:$C$7000,"&lt;"&amp;Parámetros!$B$4)</f>
        <v>1</v>
      </c>
      <c r="I770" s="7" t="n">
        <f aca="false">IF(H770=0,"",Parámetros!$B$4-G770)</f>
        <v>125</v>
      </c>
      <c r="J770" s="17" t="n">
        <f aca="false">COUNTIFS(Pedidos!$B$2:$B$7000,A770,Pedidos!$C$2:$C$7000,"&gt;="&amp;(Parámetros!$B$4-180),Pedidos!$C$2:$C$7000,"&lt;"&amp;Parámetros!$B$4)</f>
        <v>1</v>
      </c>
      <c r="K770" s="18" t="str">
        <f aca="false">IF(H770&lt;2,"",(G770-F770)/(H770-1))</f>
        <v/>
      </c>
      <c r="L770" s="19" t="str">
        <f aca="false">IF(OR(K770="",K770=0),"",I770/K770)</f>
        <v/>
      </c>
      <c r="M770" s="20" t="n">
        <f aca="false">SUMIFS(Pedidos!$D$2:$D$7000,Pedidos!$B$2:$B$7000,A770,Pedidos!$C$2:$C$7000,"&gt;="&amp;(Parámetros!$B$4-365),Pedidos!$C$2:$C$7000,"&lt;"&amp;Parámetros!$B$4)</f>
        <v>40.28</v>
      </c>
      <c r="N770" s="7" t="str">
        <f aca="false">IF(H770=0,"Sin compras",IF(H770=1,"Una sola compra",IF(I770&gt;Parámetros!$B$5,"Perdido","Activo")))</f>
        <v>Una sola compra</v>
      </c>
      <c r="O770" s="21" t="str">
        <f aca="false">IF(N770&lt;&gt;"Activo","",1/(1+EXP(-(Parámetros!$B$10+Parámetros!$B$11*I770+Parámetros!$B$12*J770))))</f>
        <v/>
      </c>
      <c r="P770" s="7" t="str">
        <f aca="false">IF(O770="","",IF(O770&gt;=Parámetros!$B$7,"Alto",IF(O770&gt;=Parámetros!$B$8,"Medio","Bajo")))</f>
        <v/>
      </c>
      <c r="Q770" s="7" t="str">
        <f aca="false">IF(AND(N770="Activo",L770&lt;&gt;""),IF(L770&gt;Parámetros!$B$6,"Se está retrasando",""),"")</f>
        <v/>
      </c>
    </row>
    <row r="771" customFormat="false" ht="15" hidden="false" customHeight="false" outlineLevel="0" collapsed="false">
      <c r="A771" s="13" t="s">
        <v>2351</v>
      </c>
      <c r="B771" s="13" t="s">
        <v>9007</v>
      </c>
      <c r="C771" s="13" t="s">
        <v>8982</v>
      </c>
      <c r="D771" s="13" t="s">
        <v>9005</v>
      </c>
      <c r="E771" s="13" t="s">
        <v>8988</v>
      </c>
      <c r="F771" s="16" t="n">
        <f aca="false">_xlfn.MINIFS(Pedidos!$C$2:$C$7000,Pedidos!$B$2:$B$7000,A771,Pedidos!$C$2:$C$7000,"&lt;"&amp;Parámetros!$B$4)</f>
        <v>45781</v>
      </c>
      <c r="G771" s="16" t="n">
        <f aca="false">_xlfn.MAXIFS(Pedidos!$C$2:$C$7000,Pedidos!$B$2:$B$7000,A771,Pedidos!$C$2:$C$7000,"&lt;"&amp;Parámetros!$B$4)</f>
        <v>46017</v>
      </c>
      <c r="H771" s="17" t="n">
        <f aca="false">COUNTIFS(Pedidos!$B$2:$B$7000,A771,Pedidos!$C$2:$C$7000,"&lt;"&amp;Parámetros!$B$4)</f>
        <v>3</v>
      </c>
      <c r="I771" s="7" t="n">
        <f aca="false">IF(H771=0,"",Parámetros!$B$4-G771)</f>
        <v>279</v>
      </c>
      <c r="J771" s="17" t="n">
        <f aca="false">COUNTIFS(Pedidos!$B$2:$B$7000,A771,Pedidos!$C$2:$C$7000,"&gt;="&amp;(Parámetros!$B$4-180),Pedidos!$C$2:$C$7000,"&lt;"&amp;Parámetros!$B$4)</f>
        <v>0</v>
      </c>
      <c r="K771" s="18" t="n">
        <f aca="false">IF(H771&lt;2,"",(G771-F771)/(H771-1))</f>
        <v>118</v>
      </c>
      <c r="L771" s="19" t="n">
        <f aca="false">IF(OR(K771="",K771=0),"",I771/K771)</f>
        <v>2.36440677966102</v>
      </c>
      <c r="M771" s="20" t="n">
        <f aca="false">SUMIFS(Pedidos!$D$2:$D$7000,Pedidos!$B$2:$B$7000,A771,Pedidos!$C$2:$C$7000,"&gt;="&amp;(Parámetros!$B$4-365),Pedidos!$C$2:$C$7000,"&lt;"&amp;Parámetros!$B$4)</f>
        <v>32.18</v>
      </c>
      <c r="N771" s="7" t="str">
        <f aca="false">IF(H771=0,"Sin compras",IF(H771=1,"Una sola compra",IF(I771&gt;Parámetros!$B$5,"Perdido","Activo")))</f>
        <v>Perdido</v>
      </c>
      <c r="O771" s="21" t="str">
        <f aca="false">IF(N771&lt;&gt;"Activo","",1/(1+EXP(-(Parámetros!$B$10+Parámetros!$B$11*I771+Parámetros!$B$12*J771))))</f>
        <v/>
      </c>
      <c r="P771" s="7" t="str">
        <f aca="false">IF(O771="","",IF(O771&gt;=Parámetros!$B$7,"Alto",IF(O771&gt;=Parámetros!$B$8,"Medio","Bajo")))</f>
        <v/>
      </c>
      <c r="Q771" s="7" t="str">
        <f aca="false">IF(AND(N771="Activo",L771&lt;&gt;""),IF(L771&gt;Parámetros!$B$6,"Se está retrasando",""),"")</f>
        <v/>
      </c>
    </row>
    <row r="772" customFormat="false" ht="15" hidden="false" customHeight="false" outlineLevel="0" collapsed="false">
      <c r="A772" s="13" t="s">
        <v>837</v>
      </c>
      <c r="B772" s="13" t="s">
        <v>9001</v>
      </c>
      <c r="C772" s="13" t="s">
        <v>8986</v>
      </c>
      <c r="D772" s="13" t="s">
        <v>9006</v>
      </c>
      <c r="E772" s="13" t="s">
        <v>8984</v>
      </c>
      <c r="F772" s="16" t="n">
        <f aca="false">_xlfn.MINIFS(Pedidos!$C$2:$C$7000,Pedidos!$B$2:$B$7000,A772,Pedidos!$C$2:$C$7000,"&lt;"&amp;Parámetros!$B$4)</f>
        <v>45659</v>
      </c>
      <c r="G772" s="16" t="n">
        <f aca="false">_xlfn.MAXIFS(Pedidos!$C$2:$C$7000,Pedidos!$B$2:$B$7000,A772,Pedidos!$C$2:$C$7000,"&lt;"&amp;Parámetros!$B$4)</f>
        <v>45856</v>
      </c>
      <c r="H772" s="17" t="n">
        <f aca="false">COUNTIFS(Pedidos!$B$2:$B$7000,A772,Pedidos!$C$2:$C$7000,"&lt;"&amp;Parámetros!$B$4)</f>
        <v>4</v>
      </c>
      <c r="I772" s="7" t="n">
        <f aca="false">IF(H772=0,"",Parámetros!$B$4-G772)</f>
        <v>440</v>
      </c>
      <c r="J772" s="17" t="n">
        <f aca="false">COUNTIFS(Pedidos!$B$2:$B$7000,A772,Pedidos!$C$2:$C$7000,"&gt;="&amp;(Parámetros!$B$4-180),Pedidos!$C$2:$C$7000,"&lt;"&amp;Parámetros!$B$4)</f>
        <v>0</v>
      </c>
      <c r="K772" s="18" t="n">
        <f aca="false">IF(H772&lt;2,"",(G772-F772)/(H772-1))</f>
        <v>65.6666666666667</v>
      </c>
      <c r="L772" s="19" t="n">
        <f aca="false">IF(OR(K772="",K772=0),"",I772/K772)</f>
        <v>6.7005076142132</v>
      </c>
      <c r="M772" s="20" t="n">
        <f aca="false">SUMIFS(Pedidos!$D$2:$D$7000,Pedidos!$B$2:$B$7000,A772,Pedidos!$C$2:$C$7000,"&gt;="&amp;(Parámetros!$B$4-365),Pedidos!$C$2:$C$7000,"&lt;"&amp;Parámetros!$B$4)</f>
        <v>0</v>
      </c>
      <c r="N772" s="7" t="str">
        <f aca="false">IF(H772=0,"Sin compras",IF(H772=1,"Una sola compra",IF(I772&gt;Parámetros!$B$5,"Perdido","Activo")))</f>
        <v>Perdido</v>
      </c>
      <c r="O772" s="21" t="str">
        <f aca="false">IF(N772&lt;&gt;"Activo","",1/(1+EXP(-(Parámetros!$B$10+Parámetros!$B$11*I772+Parámetros!$B$12*J772))))</f>
        <v/>
      </c>
      <c r="P772" s="7" t="str">
        <f aca="false">IF(O772="","",IF(O772&gt;=Parámetros!$B$7,"Alto",IF(O772&gt;=Parámetros!$B$8,"Medio","Bajo")))</f>
        <v/>
      </c>
      <c r="Q772" s="7" t="str">
        <f aca="false">IF(AND(N772="Activo",L772&lt;&gt;""),IF(L772&gt;Parámetros!$B$6,"Se está retrasando",""),"")</f>
        <v/>
      </c>
    </row>
    <row r="773" customFormat="false" ht="15" hidden="false" customHeight="false" outlineLevel="0" collapsed="false">
      <c r="A773" s="13" t="s">
        <v>1834</v>
      </c>
      <c r="B773" s="13" t="s">
        <v>8989</v>
      </c>
      <c r="C773" s="13" t="s">
        <v>8986</v>
      </c>
      <c r="D773" s="13" t="s">
        <v>8994</v>
      </c>
      <c r="E773" s="13" t="s">
        <v>8988</v>
      </c>
      <c r="F773" s="16" t="n">
        <f aca="false">_xlfn.MINIFS(Pedidos!$C$2:$C$7000,Pedidos!$B$2:$B$7000,A773,Pedidos!$C$2:$C$7000,"&lt;"&amp;Parámetros!$B$4)</f>
        <v>45742</v>
      </c>
      <c r="G773" s="16" t="n">
        <f aca="false">_xlfn.MAXIFS(Pedidos!$C$2:$C$7000,Pedidos!$B$2:$B$7000,A773,Pedidos!$C$2:$C$7000,"&lt;"&amp;Parámetros!$B$4)</f>
        <v>45915</v>
      </c>
      <c r="H773" s="17" t="n">
        <f aca="false">COUNTIFS(Pedidos!$B$2:$B$7000,A773,Pedidos!$C$2:$C$7000,"&lt;"&amp;Parámetros!$B$4)</f>
        <v>2</v>
      </c>
      <c r="I773" s="7" t="n">
        <f aca="false">IF(H773=0,"",Parámetros!$B$4-G773)</f>
        <v>381</v>
      </c>
      <c r="J773" s="17" t="n">
        <f aca="false">COUNTIFS(Pedidos!$B$2:$B$7000,A773,Pedidos!$C$2:$C$7000,"&gt;="&amp;(Parámetros!$B$4-180),Pedidos!$C$2:$C$7000,"&lt;"&amp;Parámetros!$B$4)</f>
        <v>0</v>
      </c>
      <c r="K773" s="18" t="n">
        <f aca="false">IF(H773&lt;2,"",(G773-F773)/(H773-1))</f>
        <v>173</v>
      </c>
      <c r="L773" s="19" t="n">
        <f aca="false">IF(OR(K773="",K773=0),"",I773/K773)</f>
        <v>2.20231213872832</v>
      </c>
      <c r="M773" s="20" t="n">
        <f aca="false">SUMIFS(Pedidos!$D$2:$D$7000,Pedidos!$B$2:$B$7000,A773,Pedidos!$C$2:$C$7000,"&gt;="&amp;(Parámetros!$B$4-365),Pedidos!$C$2:$C$7000,"&lt;"&amp;Parámetros!$B$4)</f>
        <v>0</v>
      </c>
      <c r="N773" s="7" t="str">
        <f aca="false">IF(H773=0,"Sin compras",IF(H773=1,"Una sola compra",IF(I773&gt;Parámetros!$B$5,"Perdido","Activo")))</f>
        <v>Perdido</v>
      </c>
      <c r="O773" s="21" t="str">
        <f aca="false">IF(N773&lt;&gt;"Activo","",1/(1+EXP(-(Parámetros!$B$10+Parámetros!$B$11*I773+Parámetros!$B$12*J773))))</f>
        <v/>
      </c>
      <c r="P773" s="7" t="str">
        <f aca="false">IF(O773="","",IF(O773&gt;=Parámetros!$B$7,"Alto",IF(O773&gt;=Parámetros!$B$8,"Medio","Bajo")))</f>
        <v/>
      </c>
      <c r="Q773" s="7" t="str">
        <f aca="false">IF(AND(N773="Activo",L773&lt;&gt;""),IF(L773&gt;Parámetros!$B$6,"Se está retrasando",""),"")</f>
        <v/>
      </c>
    </row>
    <row r="774" customFormat="false" ht="15" hidden="false" customHeight="false" outlineLevel="0" collapsed="false">
      <c r="A774" s="13" t="s">
        <v>6544</v>
      </c>
      <c r="B774" s="13" t="s">
        <v>8995</v>
      </c>
      <c r="C774" s="13" t="s">
        <v>8993</v>
      </c>
      <c r="D774" s="13" t="s">
        <v>8991</v>
      </c>
      <c r="E774" s="13" t="s">
        <v>8988</v>
      </c>
      <c r="F774" s="16" t="n">
        <f aca="false">_xlfn.MINIFS(Pedidos!$C$2:$C$7000,Pedidos!$B$2:$B$7000,A774,Pedidos!$C$2:$C$7000,"&lt;"&amp;Parámetros!$B$4)</f>
        <v>46098</v>
      </c>
      <c r="G774" s="16" t="n">
        <f aca="false">_xlfn.MAXIFS(Pedidos!$C$2:$C$7000,Pedidos!$B$2:$B$7000,A774,Pedidos!$C$2:$C$7000,"&lt;"&amp;Parámetros!$B$4)</f>
        <v>46098</v>
      </c>
      <c r="H774" s="17" t="n">
        <f aca="false">COUNTIFS(Pedidos!$B$2:$B$7000,A774,Pedidos!$C$2:$C$7000,"&lt;"&amp;Parámetros!$B$4)</f>
        <v>1</v>
      </c>
      <c r="I774" s="7" t="n">
        <f aca="false">IF(H774=0,"",Parámetros!$B$4-G774)</f>
        <v>198</v>
      </c>
      <c r="J774" s="17" t="n">
        <f aca="false">COUNTIFS(Pedidos!$B$2:$B$7000,A774,Pedidos!$C$2:$C$7000,"&gt;="&amp;(Parámetros!$B$4-180),Pedidos!$C$2:$C$7000,"&lt;"&amp;Parámetros!$B$4)</f>
        <v>0</v>
      </c>
      <c r="K774" s="18" t="str">
        <f aca="false">IF(H774&lt;2,"",(G774-F774)/(H774-1))</f>
        <v/>
      </c>
      <c r="L774" s="19" t="str">
        <f aca="false">IF(OR(K774="",K774=0),"",I774/K774)</f>
        <v/>
      </c>
      <c r="M774" s="20" t="n">
        <f aca="false">SUMIFS(Pedidos!$D$2:$D$7000,Pedidos!$B$2:$B$7000,A774,Pedidos!$C$2:$C$7000,"&gt;="&amp;(Parámetros!$B$4-365),Pedidos!$C$2:$C$7000,"&lt;"&amp;Parámetros!$B$4)</f>
        <v>75.27</v>
      </c>
      <c r="N774" s="7" t="str">
        <f aca="false">IF(H774=0,"Sin compras",IF(H774=1,"Una sola compra",IF(I774&gt;Parámetros!$B$5,"Perdido","Activo")))</f>
        <v>Una sola compra</v>
      </c>
      <c r="O774" s="21" t="str">
        <f aca="false">IF(N774&lt;&gt;"Activo","",1/(1+EXP(-(Parámetros!$B$10+Parámetros!$B$11*I774+Parámetros!$B$12*J774))))</f>
        <v/>
      </c>
      <c r="P774" s="7" t="str">
        <f aca="false">IF(O774="","",IF(O774&gt;=Parámetros!$B$7,"Alto",IF(O774&gt;=Parámetros!$B$8,"Medio","Bajo")))</f>
        <v/>
      </c>
      <c r="Q774" s="7" t="str">
        <f aca="false">IF(AND(N774="Activo",L774&lt;&gt;""),IF(L774&gt;Parámetros!$B$6,"Se está retrasando",""),"")</f>
        <v/>
      </c>
    </row>
    <row r="775" customFormat="false" ht="15" hidden="false" customHeight="false" outlineLevel="0" collapsed="false">
      <c r="A775" s="13" t="s">
        <v>474</v>
      </c>
      <c r="B775" s="13" t="s">
        <v>8992</v>
      </c>
      <c r="C775" s="13" t="s">
        <v>8990</v>
      </c>
      <c r="D775" s="13" t="s">
        <v>8994</v>
      </c>
      <c r="E775" s="13" t="s">
        <v>8988</v>
      </c>
      <c r="F775" s="16" t="n">
        <f aca="false">_xlfn.MINIFS(Pedidos!$C$2:$C$7000,Pedidos!$B$2:$B$7000,A775,Pedidos!$C$2:$C$7000,"&lt;"&amp;Parámetros!$B$4)</f>
        <v>45622</v>
      </c>
      <c r="G775" s="16" t="n">
        <f aca="false">_xlfn.MAXIFS(Pedidos!$C$2:$C$7000,Pedidos!$B$2:$B$7000,A775,Pedidos!$C$2:$C$7000,"&lt;"&amp;Parámetros!$B$4)</f>
        <v>45622</v>
      </c>
      <c r="H775" s="17" t="n">
        <f aca="false">COUNTIFS(Pedidos!$B$2:$B$7000,A775,Pedidos!$C$2:$C$7000,"&lt;"&amp;Parámetros!$B$4)</f>
        <v>1</v>
      </c>
      <c r="I775" s="7" t="n">
        <f aca="false">IF(H775=0,"",Parámetros!$B$4-G775)</f>
        <v>674</v>
      </c>
      <c r="J775" s="17" t="n">
        <f aca="false">COUNTIFS(Pedidos!$B$2:$B$7000,A775,Pedidos!$C$2:$C$7000,"&gt;="&amp;(Parámetros!$B$4-180),Pedidos!$C$2:$C$7000,"&lt;"&amp;Parámetros!$B$4)</f>
        <v>0</v>
      </c>
      <c r="K775" s="18" t="str">
        <f aca="false">IF(H775&lt;2,"",(G775-F775)/(H775-1))</f>
        <v/>
      </c>
      <c r="L775" s="19" t="str">
        <f aca="false">IF(OR(K775="",K775=0),"",I775/K775)</f>
        <v/>
      </c>
      <c r="M775" s="20" t="n">
        <f aca="false">SUMIFS(Pedidos!$D$2:$D$7000,Pedidos!$B$2:$B$7000,A775,Pedidos!$C$2:$C$7000,"&gt;="&amp;(Parámetros!$B$4-365),Pedidos!$C$2:$C$7000,"&lt;"&amp;Parámetros!$B$4)</f>
        <v>0</v>
      </c>
      <c r="N775" s="7" t="str">
        <f aca="false">IF(H775=0,"Sin compras",IF(H775=1,"Una sola compra",IF(I775&gt;Parámetros!$B$5,"Perdido","Activo")))</f>
        <v>Una sola compra</v>
      </c>
      <c r="O775" s="21" t="str">
        <f aca="false">IF(N775&lt;&gt;"Activo","",1/(1+EXP(-(Parámetros!$B$10+Parámetros!$B$11*I775+Parámetros!$B$12*J775))))</f>
        <v/>
      </c>
      <c r="P775" s="7" t="str">
        <f aca="false">IF(O775="","",IF(O775&gt;=Parámetros!$B$7,"Alto",IF(O775&gt;=Parámetros!$B$8,"Medio","Bajo")))</f>
        <v/>
      </c>
      <c r="Q775" s="7" t="str">
        <f aca="false">IF(AND(N775="Activo",L775&lt;&gt;""),IF(L775&gt;Parámetros!$B$6,"Se está retrasando",""),"")</f>
        <v/>
      </c>
    </row>
    <row r="776" customFormat="false" ht="15" hidden="false" customHeight="false" outlineLevel="0" collapsed="false">
      <c r="A776" s="13" t="s">
        <v>1036</v>
      </c>
      <c r="B776" s="13" t="s">
        <v>9003</v>
      </c>
      <c r="C776" s="13" t="s">
        <v>8993</v>
      </c>
      <c r="D776" s="13" t="s">
        <v>8994</v>
      </c>
      <c r="E776" s="13" t="s">
        <v>8984</v>
      </c>
      <c r="F776" s="16" t="n">
        <f aca="false">_xlfn.MINIFS(Pedidos!$C$2:$C$7000,Pedidos!$B$2:$B$7000,A776,Pedidos!$C$2:$C$7000,"&lt;"&amp;Parámetros!$B$4)</f>
        <v>45678</v>
      </c>
      <c r="G776" s="16" t="n">
        <f aca="false">_xlfn.MAXIFS(Pedidos!$C$2:$C$7000,Pedidos!$B$2:$B$7000,A776,Pedidos!$C$2:$C$7000,"&lt;"&amp;Parámetros!$B$4)</f>
        <v>45678</v>
      </c>
      <c r="H776" s="17" t="n">
        <f aca="false">COUNTIFS(Pedidos!$B$2:$B$7000,A776,Pedidos!$C$2:$C$7000,"&lt;"&amp;Parámetros!$B$4)</f>
        <v>1</v>
      </c>
      <c r="I776" s="7" t="n">
        <f aca="false">IF(H776=0,"",Parámetros!$B$4-G776)</f>
        <v>618</v>
      </c>
      <c r="J776" s="17" t="n">
        <f aca="false">COUNTIFS(Pedidos!$B$2:$B$7000,A776,Pedidos!$C$2:$C$7000,"&gt;="&amp;(Parámetros!$B$4-180),Pedidos!$C$2:$C$7000,"&lt;"&amp;Parámetros!$B$4)</f>
        <v>0</v>
      </c>
      <c r="K776" s="18" t="str">
        <f aca="false">IF(H776&lt;2,"",(G776-F776)/(H776-1))</f>
        <v/>
      </c>
      <c r="L776" s="19" t="str">
        <f aca="false">IF(OR(K776="",K776=0),"",I776/K776)</f>
        <v/>
      </c>
      <c r="M776" s="20" t="n">
        <f aca="false">SUMIFS(Pedidos!$D$2:$D$7000,Pedidos!$B$2:$B$7000,A776,Pedidos!$C$2:$C$7000,"&gt;="&amp;(Parámetros!$B$4-365),Pedidos!$C$2:$C$7000,"&lt;"&amp;Parámetros!$B$4)</f>
        <v>0</v>
      </c>
      <c r="N776" s="7" t="str">
        <f aca="false">IF(H776=0,"Sin compras",IF(H776=1,"Una sola compra",IF(I776&gt;Parámetros!$B$5,"Perdido","Activo")))</f>
        <v>Una sola compra</v>
      </c>
      <c r="O776" s="21" t="str">
        <f aca="false">IF(N776&lt;&gt;"Activo","",1/(1+EXP(-(Parámetros!$B$10+Parámetros!$B$11*I776+Parámetros!$B$12*J776))))</f>
        <v/>
      </c>
      <c r="P776" s="7" t="str">
        <f aca="false">IF(O776="","",IF(O776&gt;=Parámetros!$B$7,"Alto",IF(O776&gt;=Parámetros!$B$8,"Medio","Bajo")))</f>
        <v/>
      </c>
      <c r="Q776" s="7" t="str">
        <f aca="false">IF(AND(N776="Activo",L776&lt;&gt;""),IF(L776&gt;Parámetros!$B$6,"Se está retrasando",""),"")</f>
        <v/>
      </c>
    </row>
    <row r="777" customFormat="false" ht="15" hidden="false" customHeight="false" outlineLevel="0" collapsed="false">
      <c r="A777" s="13" t="s">
        <v>1542</v>
      </c>
      <c r="B777" s="13" t="s">
        <v>9007</v>
      </c>
      <c r="C777" s="13" t="s">
        <v>8993</v>
      </c>
      <c r="D777" s="13" t="s">
        <v>8994</v>
      </c>
      <c r="E777" s="13" t="s">
        <v>8988</v>
      </c>
      <c r="F777" s="16" t="n">
        <f aca="false">_xlfn.MINIFS(Pedidos!$C$2:$C$7000,Pedidos!$B$2:$B$7000,A777,Pedidos!$C$2:$C$7000,"&lt;"&amp;Parámetros!$B$4)</f>
        <v>45721</v>
      </c>
      <c r="G777" s="16" t="n">
        <f aca="false">_xlfn.MAXIFS(Pedidos!$C$2:$C$7000,Pedidos!$B$2:$B$7000,A777,Pedidos!$C$2:$C$7000,"&lt;"&amp;Parámetros!$B$4)</f>
        <v>45872</v>
      </c>
      <c r="H777" s="17" t="n">
        <f aca="false">COUNTIFS(Pedidos!$B$2:$B$7000,A777,Pedidos!$C$2:$C$7000,"&lt;"&amp;Parámetros!$B$4)</f>
        <v>2</v>
      </c>
      <c r="I777" s="7" t="n">
        <f aca="false">IF(H777=0,"",Parámetros!$B$4-G777)</f>
        <v>424</v>
      </c>
      <c r="J777" s="17" t="n">
        <f aca="false">COUNTIFS(Pedidos!$B$2:$B$7000,A777,Pedidos!$C$2:$C$7000,"&gt;="&amp;(Parámetros!$B$4-180),Pedidos!$C$2:$C$7000,"&lt;"&amp;Parámetros!$B$4)</f>
        <v>0</v>
      </c>
      <c r="K777" s="18" t="n">
        <f aca="false">IF(H777&lt;2,"",(G777-F777)/(H777-1))</f>
        <v>151</v>
      </c>
      <c r="L777" s="19" t="n">
        <f aca="false">IF(OR(K777="",K777=0),"",I777/K777)</f>
        <v>2.80794701986755</v>
      </c>
      <c r="M777" s="20" t="n">
        <f aca="false">SUMIFS(Pedidos!$D$2:$D$7000,Pedidos!$B$2:$B$7000,A777,Pedidos!$C$2:$C$7000,"&gt;="&amp;(Parámetros!$B$4-365),Pedidos!$C$2:$C$7000,"&lt;"&amp;Parámetros!$B$4)</f>
        <v>0</v>
      </c>
      <c r="N777" s="7" t="str">
        <f aca="false">IF(H777=0,"Sin compras",IF(H777=1,"Una sola compra",IF(I777&gt;Parámetros!$B$5,"Perdido","Activo")))</f>
        <v>Perdido</v>
      </c>
      <c r="O777" s="21" t="str">
        <f aca="false">IF(N777&lt;&gt;"Activo","",1/(1+EXP(-(Parámetros!$B$10+Parámetros!$B$11*I777+Parámetros!$B$12*J777))))</f>
        <v/>
      </c>
      <c r="P777" s="7" t="str">
        <f aca="false">IF(O777="","",IF(O777&gt;=Parámetros!$B$7,"Alto",IF(O777&gt;=Parámetros!$B$8,"Medio","Bajo")))</f>
        <v/>
      </c>
      <c r="Q777" s="7" t="str">
        <f aca="false">IF(AND(N777="Activo",L777&lt;&gt;""),IF(L777&gt;Parámetros!$B$6,"Se está retrasando",""),"")</f>
        <v/>
      </c>
    </row>
    <row r="778" customFormat="false" ht="15" hidden="false" customHeight="false" outlineLevel="0" collapsed="false">
      <c r="A778" s="13" t="s">
        <v>2797</v>
      </c>
      <c r="B778" s="13" t="s">
        <v>8981</v>
      </c>
      <c r="C778" s="13" t="s">
        <v>8982</v>
      </c>
      <c r="D778" s="13" t="s">
        <v>8983</v>
      </c>
      <c r="E778" s="13" t="s">
        <v>8988</v>
      </c>
      <c r="F778" s="16" t="n">
        <f aca="false">_xlfn.MINIFS(Pedidos!$C$2:$C$7000,Pedidos!$B$2:$B$7000,A778,Pedidos!$C$2:$C$7000,"&lt;"&amp;Parámetros!$B$4)</f>
        <v>45816</v>
      </c>
      <c r="G778" s="16" t="n">
        <f aca="false">_xlfn.MAXIFS(Pedidos!$C$2:$C$7000,Pedidos!$B$2:$B$7000,A778,Pedidos!$C$2:$C$7000,"&lt;"&amp;Parámetros!$B$4)</f>
        <v>45973</v>
      </c>
      <c r="H778" s="17" t="n">
        <f aca="false">COUNTIFS(Pedidos!$B$2:$B$7000,A778,Pedidos!$C$2:$C$7000,"&lt;"&amp;Parámetros!$B$4)</f>
        <v>2</v>
      </c>
      <c r="I778" s="7" t="n">
        <f aca="false">IF(H778=0,"",Parámetros!$B$4-G778)</f>
        <v>323</v>
      </c>
      <c r="J778" s="17" t="n">
        <f aca="false">COUNTIFS(Pedidos!$B$2:$B$7000,A778,Pedidos!$C$2:$C$7000,"&gt;="&amp;(Parámetros!$B$4-180),Pedidos!$C$2:$C$7000,"&lt;"&amp;Parámetros!$B$4)</f>
        <v>0</v>
      </c>
      <c r="K778" s="18" t="n">
        <f aca="false">IF(H778&lt;2,"",(G778-F778)/(H778-1))</f>
        <v>157</v>
      </c>
      <c r="L778" s="19" t="n">
        <f aca="false">IF(OR(K778="",K778=0),"",I778/K778)</f>
        <v>2.05732484076433</v>
      </c>
      <c r="M778" s="20" t="n">
        <f aca="false">SUMIFS(Pedidos!$D$2:$D$7000,Pedidos!$B$2:$B$7000,A778,Pedidos!$C$2:$C$7000,"&gt;="&amp;(Parámetros!$B$4-365),Pedidos!$C$2:$C$7000,"&lt;"&amp;Parámetros!$B$4)</f>
        <v>57.56</v>
      </c>
      <c r="N778" s="7" t="str">
        <f aca="false">IF(H778=0,"Sin compras",IF(H778=1,"Una sola compra",IF(I778&gt;Parámetros!$B$5,"Perdido","Activo")))</f>
        <v>Perdido</v>
      </c>
      <c r="O778" s="21" t="str">
        <f aca="false">IF(N778&lt;&gt;"Activo","",1/(1+EXP(-(Parámetros!$B$10+Parámetros!$B$11*I778+Parámetros!$B$12*J778))))</f>
        <v/>
      </c>
      <c r="P778" s="7" t="str">
        <f aca="false">IF(O778="","",IF(O778&gt;=Parámetros!$B$7,"Alto",IF(O778&gt;=Parámetros!$B$8,"Medio","Bajo")))</f>
        <v/>
      </c>
      <c r="Q778" s="7" t="str">
        <f aca="false">IF(AND(N778="Activo",L778&lt;&gt;""),IF(L778&gt;Parámetros!$B$6,"Se está retrasando",""),"")</f>
        <v/>
      </c>
    </row>
    <row r="779" customFormat="false" ht="15" hidden="false" customHeight="false" outlineLevel="0" collapsed="false">
      <c r="A779" s="13" t="s">
        <v>2529</v>
      </c>
      <c r="B779" s="13" t="s">
        <v>8995</v>
      </c>
      <c r="C779" s="13" t="s">
        <v>8982</v>
      </c>
      <c r="D779" s="13" t="s">
        <v>8987</v>
      </c>
      <c r="E779" s="13" t="s">
        <v>8984</v>
      </c>
      <c r="F779" s="16" t="n">
        <f aca="false">_xlfn.MINIFS(Pedidos!$C$2:$C$7000,Pedidos!$B$2:$B$7000,A779,Pedidos!$C$2:$C$7000,"&lt;"&amp;Parámetros!$B$4)</f>
        <v>45795</v>
      </c>
      <c r="G779" s="16" t="n">
        <f aca="false">_xlfn.MAXIFS(Pedidos!$C$2:$C$7000,Pedidos!$B$2:$B$7000,A779,Pedidos!$C$2:$C$7000,"&lt;"&amp;Parámetros!$B$4)</f>
        <v>46126</v>
      </c>
      <c r="H779" s="17" t="n">
        <f aca="false">COUNTIFS(Pedidos!$B$2:$B$7000,A779,Pedidos!$C$2:$C$7000,"&lt;"&amp;Parámetros!$B$4)</f>
        <v>3</v>
      </c>
      <c r="I779" s="7" t="n">
        <f aca="false">IF(H779=0,"",Parámetros!$B$4-G779)</f>
        <v>170</v>
      </c>
      <c r="J779" s="17" t="n">
        <f aca="false">COUNTIFS(Pedidos!$B$2:$B$7000,A779,Pedidos!$C$2:$C$7000,"&gt;="&amp;(Parámetros!$B$4-180),Pedidos!$C$2:$C$7000,"&lt;"&amp;Parámetros!$B$4)</f>
        <v>1</v>
      </c>
      <c r="K779" s="18" t="n">
        <f aca="false">IF(H779&lt;2,"",(G779-F779)/(H779-1))</f>
        <v>165.5</v>
      </c>
      <c r="L779" s="19" t="n">
        <f aca="false">IF(OR(K779="",K779=0),"",I779/K779)</f>
        <v>1.02719033232628</v>
      </c>
      <c r="M779" s="20" t="n">
        <f aca="false">SUMIFS(Pedidos!$D$2:$D$7000,Pedidos!$B$2:$B$7000,A779,Pedidos!$C$2:$C$7000,"&gt;="&amp;(Parámetros!$B$4-365),Pedidos!$C$2:$C$7000,"&lt;"&amp;Parámetros!$B$4)</f>
        <v>94.06</v>
      </c>
      <c r="N779" s="7" t="str">
        <f aca="false">IF(H779=0,"Sin compras",IF(H779=1,"Una sola compra",IF(I779&gt;Parámetros!$B$5,"Perdido","Activo")))</f>
        <v>Activo</v>
      </c>
      <c r="O779" s="21" t="n">
        <f aca="false">IF(N779&lt;&gt;"Activo","",1/(1+EXP(-(Parámetros!$B$10+Parámetros!$B$11*I779+Parámetros!$B$12*J779))))</f>
        <v>0.931496015432144</v>
      </c>
      <c r="P779" s="7" t="str">
        <f aca="false">IF(O779="","",IF(O779&gt;=Parámetros!$B$7,"Alto",IF(O779&gt;=Parámetros!$B$8,"Medio","Bajo")))</f>
        <v>Alto</v>
      </c>
      <c r="Q779" s="7" t="str">
        <f aca="false">IF(AND(N779="Activo",L779&lt;&gt;""),IF(L779&gt;Parámetros!$B$6,"Se está retrasando",""),"")</f>
        <v/>
      </c>
    </row>
    <row r="780" customFormat="false" ht="15" hidden="false" customHeight="false" outlineLevel="0" collapsed="false">
      <c r="A780" s="13" t="s">
        <v>6171</v>
      </c>
      <c r="B780" s="13" t="s">
        <v>9000</v>
      </c>
      <c r="C780" s="13" t="s">
        <v>8986</v>
      </c>
      <c r="D780" s="13" t="s">
        <v>8987</v>
      </c>
      <c r="E780" s="13" t="s">
        <v>8984</v>
      </c>
      <c r="F780" s="16" t="n">
        <f aca="false">_xlfn.MINIFS(Pedidos!$C$2:$C$7000,Pedidos!$B$2:$B$7000,A780,Pedidos!$C$2:$C$7000,"&lt;"&amp;Parámetros!$B$4)</f>
        <v>46068</v>
      </c>
      <c r="G780" s="16" t="n">
        <f aca="false">_xlfn.MAXIFS(Pedidos!$C$2:$C$7000,Pedidos!$B$2:$B$7000,A780,Pedidos!$C$2:$C$7000,"&lt;"&amp;Parámetros!$B$4)</f>
        <v>46287</v>
      </c>
      <c r="H780" s="17" t="n">
        <f aca="false">COUNTIFS(Pedidos!$B$2:$B$7000,A780,Pedidos!$C$2:$C$7000,"&lt;"&amp;Parámetros!$B$4)</f>
        <v>3</v>
      </c>
      <c r="I780" s="7" t="n">
        <f aca="false">IF(H780=0,"",Parámetros!$B$4-G780)</f>
        <v>9</v>
      </c>
      <c r="J780" s="17" t="n">
        <f aca="false">COUNTIFS(Pedidos!$B$2:$B$7000,A780,Pedidos!$C$2:$C$7000,"&gt;="&amp;(Parámetros!$B$4-180),Pedidos!$C$2:$C$7000,"&lt;"&amp;Parámetros!$B$4)</f>
        <v>1</v>
      </c>
      <c r="K780" s="18" t="n">
        <f aca="false">IF(H780&lt;2,"",(G780-F780)/(H780-1))</f>
        <v>109.5</v>
      </c>
      <c r="L780" s="19" t="n">
        <f aca="false">IF(OR(K780="",K780=0),"",I780/K780)</f>
        <v>0.0821917808219178</v>
      </c>
      <c r="M780" s="20" t="n">
        <f aca="false">SUMIFS(Pedidos!$D$2:$D$7000,Pedidos!$B$2:$B$7000,A780,Pedidos!$C$2:$C$7000,"&gt;="&amp;(Parámetros!$B$4-365),Pedidos!$C$2:$C$7000,"&lt;"&amp;Parámetros!$B$4)</f>
        <v>83.1</v>
      </c>
      <c r="N780" s="7" t="str">
        <f aca="false">IF(H780=0,"Sin compras",IF(H780=1,"Una sola compra",IF(I780&gt;Parámetros!$B$5,"Perdido","Activo")))</f>
        <v>Activo</v>
      </c>
      <c r="O780" s="21" t="n">
        <f aca="false">IF(N780&lt;&gt;"Activo","",1/(1+EXP(-(Parámetros!$B$10+Parámetros!$B$11*I780+Parámetros!$B$12*J780))))</f>
        <v>0.468267706542905</v>
      </c>
      <c r="P780" s="7" t="str">
        <f aca="false">IF(O780="","",IF(O780&gt;=Parámetros!$B$7,"Alto",IF(O780&gt;=Parámetros!$B$8,"Medio","Bajo")))</f>
        <v>Medio</v>
      </c>
      <c r="Q780" s="7" t="str">
        <f aca="false">IF(AND(N780="Activo",L780&lt;&gt;""),IF(L780&gt;Parámetros!$B$6,"Se está retrasando",""),"")</f>
        <v/>
      </c>
    </row>
    <row r="781" customFormat="false" ht="15" hidden="false" customHeight="false" outlineLevel="0" collapsed="false">
      <c r="A781" s="13" t="s">
        <v>3999</v>
      </c>
      <c r="B781" s="13" t="s">
        <v>8996</v>
      </c>
      <c r="C781" s="13" t="s">
        <v>8982</v>
      </c>
      <c r="D781" s="13" t="s">
        <v>8999</v>
      </c>
      <c r="E781" s="13" t="s">
        <v>8988</v>
      </c>
      <c r="F781" s="16" t="n">
        <f aca="false">_xlfn.MINIFS(Pedidos!$C$2:$C$7000,Pedidos!$B$2:$B$7000,A781,Pedidos!$C$2:$C$7000,"&lt;"&amp;Parámetros!$B$4)</f>
        <v>45904</v>
      </c>
      <c r="G781" s="16" t="n">
        <f aca="false">_xlfn.MAXIFS(Pedidos!$C$2:$C$7000,Pedidos!$B$2:$B$7000,A781,Pedidos!$C$2:$C$7000,"&lt;"&amp;Parámetros!$B$4)</f>
        <v>46281</v>
      </c>
      <c r="H781" s="17" t="n">
        <f aca="false">COUNTIFS(Pedidos!$B$2:$B$7000,A781,Pedidos!$C$2:$C$7000,"&lt;"&amp;Parámetros!$B$4)</f>
        <v>17</v>
      </c>
      <c r="I781" s="7" t="n">
        <f aca="false">IF(H781=0,"",Parámetros!$B$4-G781)</f>
        <v>15</v>
      </c>
      <c r="J781" s="17" t="n">
        <f aca="false">COUNTIFS(Pedidos!$B$2:$B$7000,A781,Pedidos!$C$2:$C$7000,"&gt;="&amp;(Parámetros!$B$4-180),Pedidos!$C$2:$C$7000,"&lt;"&amp;Parámetros!$B$4)</f>
        <v>8</v>
      </c>
      <c r="K781" s="18" t="n">
        <f aca="false">IF(H781&lt;2,"",(G781-F781)/(H781-1))</f>
        <v>23.5625</v>
      </c>
      <c r="L781" s="19" t="n">
        <f aca="false">IF(OR(K781="",K781=0),"",I781/K781)</f>
        <v>0.636604774535809</v>
      </c>
      <c r="M781" s="20" t="n">
        <f aca="false">SUMIFS(Pedidos!$D$2:$D$7000,Pedidos!$B$2:$B$7000,A781,Pedidos!$C$2:$C$7000,"&gt;="&amp;(Parámetros!$B$4-365),Pedidos!$C$2:$C$7000,"&lt;"&amp;Parámetros!$B$4)</f>
        <v>868.43</v>
      </c>
      <c r="N781" s="7" t="str">
        <f aca="false">IF(H781=0,"Sin compras",IF(H781=1,"Una sola compra",IF(I781&gt;Parámetros!$B$5,"Perdido","Activo")))</f>
        <v>Activo</v>
      </c>
      <c r="O781" s="21" t="n">
        <f aca="false">IF(N781&lt;&gt;"Activo","",1/(1+EXP(-(Parámetros!$B$10+Parámetros!$B$11*I781+Parámetros!$B$12*J781))))</f>
        <v>0.00196166125072808</v>
      </c>
      <c r="P781" s="7" t="str">
        <f aca="false">IF(O781="","",IF(O781&gt;=Parámetros!$B$7,"Alto",IF(O781&gt;=Parámetros!$B$8,"Medio","Bajo")))</f>
        <v>Bajo</v>
      </c>
      <c r="Q781" s="7" t="str">
        <f aca="false">IF(AND(N781="Activo",L781&lt;&gt;""),IF(L781&gt;Parámetros!$B$6,"Se está retrasando",""),"")</f>
        <v/>
      </c>
    </row>
    <row r="782" customFormat="false" ht="15" hidden="false" customHeight="false" outlineLevel="0" collapsed="false">
      <c r="A782" s="13" t="s">
        <v>4678</v>
      </c>
      <c r="B782" s="13" t="s">
        <v>9001</v>
      </c>
      <c r="C782" s="13" t="s">
        <v>8990</v>
      </c>
      <c r="D782" s="13" t="s">
        <v>8987</v>
      </c>
      <c r="E782" s="13" t="s">
        <v>8988</v>
      </c>
      <c r="F782" s="16" t="n">
        <f aca="false">_xlfn.MINIFS(Pedidos!$C$2:$C$7000,Pedidos!$B$2:$B$7000,A782,Pedidos!$C$2:$C$7000,"&lt;"&amp;Parámetros!$B$4)</f>
        <v>45955</v>
      </c>
      <c r="G782" s="16" t="n">
        <f aca="false">_xlfn.MAXIFS(Pedidos!$C$2:$C$7000,Pedidos!$B$2:$B$7000,A782,Pedidos!$C$2:$C$7000,"&lt;"&amp;Parámetros!$B$4)</f>
        <v>46192</v>
      </c>
      <c r="H782" s="17" t="n">
        <f aca="false">COUNTIFS(Pedidos!$B$2:$B$7000,A782,Pedidos!$C$2:$C$7000,"&lt;"&amp;Parámetros!$B$4)</f>
        <v>2</v>
      </c>
      <c r="I782" s="7" t="n">
        <f aca="false">IF(H782=0,"",Parámetros!$B$4-G782)</f>
        <v>104</v>
      </c>
      <c r="J782" s="17" t="n">
        <f aca="false">COUNTIFS(Pedidos!$B$2:$B$7000,A782,Pedidos!$C$2:$C$7000,"&gt;="&amp;(Parámetros!$B$4-180),Pedidos!$C$2:$C$7000,"&lt;"&amp;Parámetros!$B$4)</f>
        <v>1</v>
      </c>
      <c r="K782" s="18" t="n">
        <f aca="false">IF(H782&lt;2,"",(G782-F782)/(H782-1))</f>
        <v>237</v>
      </c>
      <c r="L782" s="19" t="n">
        <f aca="false">IF(OR(K782="",K782=0),"",I782/K782)</f>
        <v>0.438818565400844</v>
      </c>
      <c r="M782" s="20" t="n">
        <f aca="false">SUMIFS(Pedidos!$D$2:$D$7000,Pedidos!$B$2:$B$7000,A782,Pedidos!$C$2:$C$7000,"&gt;="&amp;(Parámetros!$B$4-365),Pedidos!$C$2:$C$7000,"&lt;"&amp;Parámetros!$B$4)</f>
        <v>52.34</v>
      </c>
      <c r="N782" s="7" t="str">
        <f aca="false">IF(H782=0,"Sin compras",IF(H782=1,"Una sola compra",IF(I782&gt;Parámetros!$B$5,"Perdido","Activo")))</f>
        <v>Activo</v>
      </c>
      <c r="O782" s="21" t="n">
        <f aca="false">IF(N782&lt;&gt;"Activo","",1/(1+EXP(-(Parámetros!$B$10+Parámetros!$B$11*I782+Parámetros!$B$12*J782))))</f>
        <v>0.815762864836219</v>
      </c>
      <c r="P782" s="7" t="str">
        <f aca="false">IF(O782="","",IF(O782&gt;=Parámetros!$B$7,"Alto",IF(O782&gt;=Parámetros!$B$8,"Medio","Bajo")))</f>
        <v>Alto</v>
      </c>
      <c r="Q782" s="7" t="str">
        <f aca="false">IF(AND(N782="Activo",L782&lt;&gt;""),IF(L782&gt;Parámetros!$B$6,"Se está retrasando",""),"")</f>
        <v/>
      </c>
    </row>
    <row r="783" customFormat="false" ht="15" hidden="false" customHeight="false" outlineLevel="0" collapsed="false">
      <c r="A783" s="13" t="s">
        <v>6225</v>
      </c>
      <c r="B783" s="13" t="s">
        <v>9000</v>
      </c>
      <c r="C783" s="13" t="s">
        <v>8982</v>
      </c>
      <c r="D783" s="13" t="s">
        <v>8983</v>
      </c>
      <c r="E783" s="13" t="s">
        <v>8984</v>
      </c>
      <c r="F783" s="16" t="n">
        <f aca="false">_xlfn.MINIFS(Pedidos!$C$2:$C$7000,Pedidos!$B$2:$B$7000,A783,Pedidos!$C$2:$C$7000,"&lt;"&amp;Parámetros!$B$4)</f>
        <v>46073</v>
      </c>
      <c r="G783" s="16" t="n">
        <f aca="false">_xlfn.MAXIFS(Pedidos!$C$2:$C$7000,Pedidos!$B$2:$B$7000,A783,Pedidos!$C$2:$C$7000,"&lt;"&amp;Parámetros!$B$4)</f>
        <v>46073</v>
      </c>
      <c r="H783" s="17" t="n">
        <f aca="false">COUNTIFS(Pedidos!$B$2:$B$7000,A783,Pedidos!$C$2:$C$7000,"&lt;"&amp;Parámetros!$B$4)</f>
        <v>1</v>
      </c>
      <c r="I783" s="7" t="n">
        <f aca="false">IF(H783=0,"",Parámetros!$B$4-G783)</f>
        <v>223</v>
      </c>
      <c r="J783" s="17" t="n">
        <f aca="false">COUNTIFS(Pedidos!$B$2:$B$7000,A783,Pedidos!$C$2:$C$7000,"&gt;="&amp;(Parámetros!$B$4-180),Pedidos!$C$2:$C$7000,"&lt;"&amp;Parámetros!$B$4)</f>
        <v>0</v>
      </c>
      <c r="K783" s="18" t="str">
        <f aca="false">IF(H783&lt;2,"",(G783-F783)/(H783-1))</f>
        <v/>
      </c>
      <c r="L783" s="19" t="str">
        <f aca="false">IF(OR(K783="",K783=0),"",I783/K783)</f>
        <v/>
      </c>
      <c r="M783" s="20" t="n">
        <f aca="false">SUMIFS(Pedidos!$D$2:$D$7000,Pedidos!$B$2:$B$7000,A783,Pedidos!$C$2:$C$7000,"&gt;="&amp;(Parámetros!$B$4-365),Pedidos!$C$2:$C$7000,"&lt;"&amp;Parámetros!$B$4)</f>
        <v>25.45</v>
      </c>
      <c r="N783" s="7" t="str">
        <f aca="false">IF(H783=0,"Sin compras",IF(H783=1,"Una sola compra",IF(I783&gt;Parámetros!$B$5,"Perdido","Activo")))</f>
        <v>Una sola compra</v>
      </c>
      <c r="O783" s="21" t="str">
        <f aca="false">IF(N783&lt;&gt;"Activo","",1/(1+EXP(-(Parámetros!$B$10+Parámetros!$B$11*I783+Parámetros!$B$12*J783))))</f>
        <v/>
      </c>
      <c r="P783" s="7" t="str">
        <f aca="false">IF(O783="","",IF(O783&gt;=Parámetros!$B$7,"Alto",IF(O783&gt;=Parámetros!$B$8,"Medio","Bajo")))</f>
        <v/>
      </c>
      <c r="Q783" s="7" t="str">
        <f aca="false">IF(AND(N783="Activo",L783&lt;&gt;""),IF(L783&gt;Parámetros!$B$6,"Se está retrasando",""),"")</f>
        <v/>
      </c>
    </row>
    <row r="784" customFormat="false" ht="15" hidden="false" customHeight="false" outlineLevel="0" collapsed="false">
      <c r="A784" s="13" t="s">
        <v>1310</v>
      </c>
      <c r="B784" s="13" t="s">
        <v>8981</v>
      </c>
      <c r="C784" s="13" t="s">
        <v>8982</v>
      </c>
      <c r="D784" s="13" t="s">
        <v>8997</v>
      </c>
      <c r="E784" s="13" t="s">
        <v>8988</v>
      </c>
      <c r="F784" s="16" t="n">
        <f aca="false">_xlfn.MINIFS(Pedidos!$C$2:$C$7000,Pedidos!$B$2:$B$7000,A784,Pedidos!$C$2:$C$7000,"&lt;"&amp;Parámetros!$B$4)</f>
        <v>45702</v>
      </c>
      <c r="G784" s="16" t="n">
        <f aca="false">_xlfn.MAXIFS(Pedidos!$C$2:$C$7000,Pedidos!$B$2:$B$7000,A784,Pedidos!$C$2:$C$7000,"&lt;"&amp;Parámetros!$B$4)</f>
        <v>46017</v>
      </c>
      <c r="H784" s="17" t="n">
        <f aca="false">COUNTIFS(Pedidos!$B$2:$B$7000,A784,Pedidos!$C$2:$C$7000,"&lt;"&amp;Parámetros!$B$4)</f>
        <v>6</v>
      </c>
      <c r="I784" s="7" t="n">
        <f aca="false">IF(H784=0,"",Parámetros!$B$4-G784)</f>
        <v>279</v>
      </c>
      <c r="J784" s="17" t="n">
        <f aca="false">COUNTIFS(Pedidos!$B$2:$B$7000,A784,Pedidos!$C$2:$C$7000,"&gt;="&amp;(Parámetros!$B$4-180),Pedidos!$C$2:$C$7000,"&lt;"&amp;Parámetros!$B$4)</f>
        <v>0</v>
      </c>
      <c r="K784" s="18" t="n">
        <f aca="false">IF(H784&lt;2,"",(G784-F784)/(H784-1))</f>
        <v>63</v>
      </c>
      <c r="L784" s="19" t="n">
        <f aca="false">IF(OR(K784="",K784=0),"",I784/K784)</f>
        <v>4.42857142857143</v>
      </c>
      <c r="M784" s="20" t="n">
        <f aca="false">SUMIFS(Pedidos!$D$2:$D$7000,Pedidos!$B$2:$B$7000,A784,Pedidos!$C$2:$C$7000,"&gt;="&amp;(Parámetros!$B$4-365),Pedidos!$C$2:$C$7000,"&lt;"&amp;Parámetros!$B$4)</f>
        <v>74.79</v>
      </c>
      <c r="N784" s="7" t="str">
        <f aca="false">IF(H784=0,"Sin compras",IF(H784=1,"Una sola compra",IF(I784&gt;Parámetros!$B$5,"Perdido","Activo")))</f>
        <v>Perdido</v>
      </c>
      <c r="O784" s="21" t="str">
        <f aca="false">IF(N784&lt;&gt;"Activo","",1/(1+EXP(-(Parámetros!$B$10+Parámetros!$B$11*I784+Parámetros!$B$12*J784))))</f>
        <v/>
      </c>
      <c r="P784" s="7" t="str">
        <f aca="false">IF(O784="","",IF(O784&gt;=Parámetros!$B$7,"Alto",IF(O784&gt;=Parámetros!$B$8,"Medio","Bajo")))</f>
        <v/>
      </c>
      <c r="Q784" s="7" t="str">
        <f aca="false">IF(AND(N784="Activo",L784&lt;&gt;""),IF(L784&gt;Parámetros!$B$6,"Se está retrasando",""),"")</f>
        <v/>
      </c>
    </row>
    <row r="785" customFormat="false" ht="15" hidden="false" customHeight="false" outlineLevel="0" collapsed="false">
      <c r="A785" s="13" t="s">
        <v>64</v>
      </c>
      <c r="B785" s="13" t="s">
        <v>8981</v>
      </c>
      <c r="C785" s="13" t="s">
        <v>8986</v>
      </c>
      <c r="D785" s="13" t="s">
        <v>8994</v>
      </c>
      <c r="E785" s="13" t="s">
        <v>8984</v>
      </c>
      <c r="F785" s="16" t="n">
        <f aca="false">_xlfn.MINIFS(Pedidos!$C$2:$C$7000,Pedidos!$B$2:$B$7000,A785,Pedidos!$C$2:$C$7000,"&lt;"&amp;Parámetros!$B$4)</f>
        <v>45570</v>
      </c>
      <c r="G785" s="16" t="n">
        <f aca="false">_xlfn.MAXIFS(Pedidos!$C$2:$C$7000,Pedidos!$B$2:$B$7000,A785,Pedidos!$C$2:$C$7000,"&lt;"&amp;Parámetros!$B$4)</f>
        <v>45570</v>
      </c>
      <c r="H785" s="17" t="n">
        <f aca="false">COUNTIFS(Pedidos!$B$2:$B$7000,A785,Pedidos!$C$2:$C$7000,"&lt;"&amp;Parámetros!$B$4)</f>
        <v>1</v>
      </c>
      <c r="I785" s="7" t="n">
        <f aca="false">IF(H785=0,"",Parámetros!$B$4-G785)</f>
        <v>726</v>
      </c>
      <c r="J785" s="17" t="n">
        <f aca="false">COUNTIFS(Pedidos!$B$2:$B$7000,A785,Pedidos!$C$2:$C$7000,"&gt;="&amp;(Parámetros!$B$4-180),Pedidos!$C$2:$C$7000,"&lt;"&amp;Parámetros!$B$4)</f>
        <v>0</v>
      </c>
      <c r="K785" s="18" t="str">
        <f aca="false">IF(H785&lt;2,"",(G785-F785)/(H785-1))</f>
        <v/>
      </c>
      <c r="L785" s="19" t="str">
        <f aca="false">IF(OR(K785="",K785=0),"",I785/K785)</f>
        <v/>
      </c>
      <c r="M785" s="20" t="n">
        <f aca="false">SUMIFS(Pedidos!$D$2:$D$7000,Pedidos!$B$2:$B$7000,A785,Pedidos!$C$2:$C$7000,"&gt;="&amp;(Parámetros!$B$4-365),Pedidos!$C$2:$C$7000,"&lt;"&amp;Parámetros!$B$4)</f>
        <v>0</v>
      </c>
      <c r="N785" s="7" t="str">
        <f aca="false">IF(H785=0,"Sin compras",IF(H785=1,"Una sola compra",IF(I785&gt;Parámetros!$B$5,"Perdido","Activo")))</f>
        <v>Una sola compra</v>
      </c>
      <c r="O785" s="21" t="str">
        <f aca="false">IF(N785&lt;&gt;"Activo","",1/(1+EXP(-(Parámetros!$B$10+Parámetros!$B$11*I785+Parámetros!$B$12*J785))))</f>
        <v/>
      </c>
      <c r="P785" s="7" t="str">
        <f aca="false">IF(O785="","",IF(O785&gt;=Parámetros!$B$7,"Alto",IF(O785&gt;=Parámetros!$B$8,"Medio","Bajo")))</f>
        <v/>
      </c>
      <c r="Q785" s="7" t="str">
        <f aca="false">IF(AND(N785="Activo",L785&lt;&gt;""),IF(L785&gt;Parámetros!$B$6,"Se está retrasando",""),"")</f>
        <v/>
      </c>
    </row>
    <row r="786" customFormat="false" ht="15" hidden="false" customHeight="false" outlineLevel="0" collapsed="false">
      <c r="A786" s="13" t="s">
        <v>1640</v>
      </c>
      <c r="B786" s="13" t="s">
        <v>8995</v>
      </c>
      <c r="C786" s="13" t="s">
        <v>8982</v>
      </c>
      <c r="D786" s="13" t="s">
        <v>8994</v>
      </c>
      <c r="E786" s="13" t="s">
        <v>8984</v>
      </c>
      <c r="F786" s="16" t="n">
        <f aca="false">_xlfn.MINIFS(Pedidos!$C$2:$C$7000,Pedidos!$B$2:$B$7000,A786,Pedidos!$C$2:$C$7000,"&lt;"&amp;Parámetros!$B$4)</f>
        <v>45728</v>
      </c>
      <c r="G786" s="16" t="n">
        <f aca="false">_xlfn.MAXIFS(Pedidos!$C$2:$C$7000,Pedidos!$B$2:$B$7000,A786,Pedidos!$C$2:$C$7000,"&lt;"&amp;Parámetros!$B$4)</f>
        <v>45728</v>
      </c>
      <c r="H786" s="17" t="n">
        <f aca="false">COUNTIFS(Pedidos!$B$2:$B$7000,A786,Pedidos!$C$2:$C$7000,"&lt;"&amp;Parámetros!$B$4)</f>
        <v>1</v>
      </c>
      <c r="I786" s="7" t="n">
        <f aca="false">IF(H786=0,"",Parámetros!$B$4-G786)</f>
        <v>568</v>
      </c>
      <c r="J786" s="17" t="n">
        <f aca="false">COUNTIFS(Pedidos!$B$2:$B$7000,A786,Pedidos!$C$2:$C$7000,"&gt;="&amp;(Parámetros!$B$4-180),Pedidos!$C$2:$C$7000,"&lt;"&amp;Parámetros!$B$4)</f>
        <v>0</v>
      </c>
      <c r="K786" s="18" t="str">
        <f aca="false">IF(H786&lt;2,"",(G786-F786)/(H786-1))</f>
        <v/>
      </c>
      <c r="L786" s="19" t="str">
        <f aca="false">IF(OR(K786="",K786=0),"",I786/K786)</f>
        <v/>
      </c>
      <c r="M786" s="20" t="n">
        <f aca="false">SUMIFS(Pedidos!$D$2:$D$7000,Pedidos!$B$2:$B$7000,A786,Pedidos!$C$2:$C$7000,"&gt;="&amp;(Parámetros!$B$4-365),Pedidos!$C$2:$C$7000,"&lt;"&amp;Parámetros!$B$4)</f>
        <v>0</v>
      </c>
      <c r="N786" s="7" t="str">
        <f aca="false">IF(H786=0,"Sin compras",IF(H786=1,"Una sola compra",IF(I786&gt;Parámetros!$B$5,"Perdido","Activo")))</f>
        <v>Una sola compra</v>
      </c>
      <c r="O786" s="21" t="str">
        <f aca="false">IF(N786&lt;&gt;"Activo","",1/(1+EXP(-(Parámetros!$B$10+Parámetros!$B$11*I786+Parámetros!$B$12*J786))))</f>
        <v/>
      </c>
      <c r="P786" s="7" t="str">
        <f aca="false">IF(O786="","",IF(O786&gt;=Parámetros!$B$7,"Alto",IF(O786&gt;=Parámetros!$B$8,"Medio","Bajo")))</f>
        <v/>
      </c>
      <c r="Q786" s="7" t="str">
        <f aca="false">IF(AND(N786="Activo",L786&lt;&gt;""),IF(L786&gt;Parámetros!$B$6,"Se está retrasando",""),"")</f>
        <v/>
      </c>
    </row>
    <row r="787" customFormat="false" ht="15" hidden="false" customHeight="false" outlineLevel="0" collapsed="false">
      <c r="A787" s="13" t="s">
        <v>6357</v>
      </c>
      <c r="B787" s="13" t="s">
        <v>9001</v>
      </c>
      <c r="C787" s="13" t="s">
        <v>8993</v>
      </c>
      <c r="D787" s="13" t="s">
        <v>8987</v>
      </c>
      <c r="E787" s="13" t="s">
        <v>8988</v>
      </c>
      <c r="F787" s="16" t="n">
        <f aca="false">_xlfn.MINIFS(Pedidos!$C$2:$C$7000,Pedidos!$B$2:$B$7000,A787,Pedidos!$C$2:$C$7000,"&lt;"&amp;Parámetros!$B$4)</f>
        <v>46082</v>
      </c>
      <c r="G787" s="16" t="n">
        <f aca="false">_xlfn.MAXIFS(Pedidos!$C$2:$C$7000,Pedidos!$B$2:$B$7000,A787,Pedidos!$C$2:$C$7000,"&lt;"&amp;Parámetros!$B$4)</f>
        <v>46242</v>
      </c>
      <c r="H787" s="17" t="n">
        <f aca="false">COUNTIFS(Pedidos!$B$2:$B$7000,A787,Pedidos!$C$2:$C$7000,"&lt;"&amp;Parámetros!$B$4)</f>
        <v>2</v>
      </c>
      <c r="I787" s="7" t="n">
        <f aca="false">IF(H787=0,"",Parámetros!$B$4-G787)</f>
        <v>54</v>
      </c>
      <c r="J787" s="17" t="n">
        <f aca="false">COUNTIFS(Pedidos!$B$2:$B$7000,A787,Pedidos!$C$2:$C$7000,"&gt;="&amp;(Parámetros!$B$4-180),Pedidos!$C$2:$C$7000,"&lt;"&amp;Parámetros!$B$4)</f>
        <v>1</v>
      </c>
      <c r="K787" s="18" t="n">
        <f aca="false">IF(H787&lt;2,"",(G787-F787)/(H787-1))</f>
        <v>160</v>
      </c>
      <c r="L787" s="19" t="n">
        <f aca="false">IF(OR(K787="",K787=0),"",I787/K787)</f>
        <v>0.3375</v>
      </c>
      <c r="M787" s="20" t="n">
        <f aca="false">SUMIFS(Pedidos!$D$2:$D$7000,Pedidos!$B$2:$B$7000,A787,Pedidos!$C$2:$C$7000,"&gt;="&amp;(Parámetros!$B$4-365),Pedidos!$C$2:$C$7000,"&lt;"&amp;Parámetros!$B$4)</f>
        <v>86.74</v>
      </c>
      <c r="N787" s="7" t="str">
        <f aca="false">IF(H787=0,"Sin compras",IF(H787=1,"Una sola compra",IF(I787&gt;Parámetros!$B$5,"Perdido","Activo")))</f>
        <v>Activo</v>
      </c>
      <c r="O787" s="21" t="n">
        <f aca="false">IF(N787&lt;&gt;"Activo","",1/(1+EXP(-(Parámetros!$B$10+Parámetros!$B$11*I787+Parámetros!$B$12*J787))))</f>
        <v>0.654278598589592</v>
      </c>
      <c r="P787" s="7" t="str">
        <f aca="false">IF(O787="","",IF(O787&gt;=Parámetros!$B$7,"Alto",IF(O787&gt;=Parámetros!$B$8,"Medio","Bajo")))</f>
        <v>Medio</v>
      </c>
      <c r="Q787" s="7" t="str">
        <f aca="false">IF(AND(N787="Activo",L787&lt;&gt;""),IF(L787&gt;Parámetros!$B$6,"Se está retrasando",""),"")</f>
        <v/>
      </c>
    </row>
    <row r="788" customFormat="false" ht="15" hidden="false" customHeight="false" outlineLevel="0" collapsed="false">
      <c r="A788" s="13" t="s">
        <v>227</v>
      </c>
      <c r="B788" s="13" t="s">
        <v>9011</v>
      </c>
      <c r="C788" s="13" t="s">
        <v>8986</v>
      </c>
      <c r="D788" s="13" t="s">
        <v>8999</v>
      </c>
      <c r="E788" s="13" t="s">
        <v>8984</v>
      </c>
      <c r="F788" s="16" t="n">
        <f aca="false">_xlfn.MINIFS(Pedidos!$C$2:$C$7000,Pedidos!$B$2:$B$7000,A788,Pedidos!$C$2:$C$7000,"&lt;"&amp;Parámetros!$B$4)</f>
        <v>45590</v>
      </c>
      <c r="G788" s="16" t="n">
        <f aca="false">_xlfn.MAXIFS(Pedidos!$C$2:$C$7000,Pedidos!$B$2:$B$7000,A788,Pedidos!$C$2:$C$7000,"&lt;"&amp;Parámetros!$B$4)</f>
        <v>46290</v>
      </c>
      <c r="H788" s="17" t="n">
        <f aca="false">COUNTIFS(Pedidos!$B$2:$B$7000,A788,Pedidos!$C$2:$C$7000,"&lt;"&amp;Parámetros!$B$4)</f>
        <v>13</v>
      </c>
      <c r="I788" s="7" t="n">
        <f aca="false">IF(H788=0,"",Parámetros!$B$4-G788)</f>
        <v>6</v>
      </c>
      <c r="J788" s="17" t="n">
        <f aca="false">COUNTIFS(Pedidos!$B$2:$B$7000,A788,Pedidos!$C$2:$C$7000,"&gt;="&amp;(Parámetros!$B$4-180),Pedidos!$C$2:$C$7000,"&lt;"&amp;Parámetros!$B$4)</f>
        <v>3</v>
      </c>
      <c r="K788" s="18" t="n">
        <f aca="false">IF(H788&lt;2,"",(G788-F788)/(H788-1))</f>
        <v>58.3333333333333</v>
      </c>
      <c r="L788" s="19" t="n">
        <f aca="false">IF(OR(K788="",K788=0),"",I788/K788)</f>
        <v>0.102857142857143</v>
      </c>
      <c r="M788" s="20" t="n">
        <f aca="false">SUMIFS(Pedidos!$D$2:$D$7000,Pedidos!$B$2:$B$7000,A788,Pedidos!$C$2:$C$7000,"&gt;="&amp;(Parámetros!$B$4-365),Pedidos!$C$2:$C$7000,"&lt;"&amp;Parámetros!$B$4)</f>
        <v>183.79</v>
      </c>
      <c r="N788" s="7" t="str">
        <f aca="false">IF(H788=0,"Sin compras",IF(H788=1,"Una sola compra",IF(I788&gt;Parámetros!$B$5,"Perdido","Activo")))</f>
        <v>Activo</v>
      </c>
      <c r="O788" s="21" t="n">
        <f aca="false">IF(N788&lt;&gt;"Activo","",1/(1+EXP(-(Parámetros!$B$10+Parámetros!$B$11*I788+Parámetros!$B$12*J788))))</f>
        <v>0.124389890549403</v>
      </c>
      <c r="P788" s="7" t="str">
        <f aca="false">IF(O788="","",IF(O788&gt;=Parámetros!$B$7,"Alto",IF(O788&gt;=Parámetros!$B$8,"Medio","Bajo")))</f>
        <v>Bajo</v>
      </c>
      <c r="Q788" s="7" t="str">
        <f aca="false">IF(AND(N788="Activo",L788&lt;&gt;""),IF(L788&gt;Parámetros!$B$6,"Se está retrasando",""),"")</f>
        <v/>
      </c>
    </row>
    <row r="789" customFormat="false" ht="15" hidden="false" customHeight="false" outlineLevel="0" collapsed="false">
      <c r="A789" s="13" t="s">
        <v>708</v>
      </c>
      <c r="B789" s="13" t="s">
        <v>9004</v>
      </c>
      <c r="C789" s="13" t="s">
        <v>8993</v>
      </c>
      <c r="D789" s="13" t="s">
        <v>9009</v>
      </c>
      <c r="E789" s="13" t="s">
        <v>8988</v>
      </c>
      <c r="F789" s="16" t="n">
        <f aca="false">_xlfn.MINIFS(Pedidos!$C$2:$C$7000,Pedidos!$B$2:$B$7000,A789,Pedidos!$C$2:$C$7000,"&lt;"&amp;Parámetros!$B$4)</f>
        <v>45646</v>
      </c>
      <c r="G789" s="16" t="n">
        <f aca="false">_xlfn.MAXIFS(Pedidos!$C$2:$C$7000,Pedidos!$B$2:$B$7000,A789,Pedidos!$C$2:$C$7000,"&lt;"&amp;Parámetros!$B$4)</f>
        <v>45825</v>
      </c>
      <c r="H789" s="17" t="n">
        <f aca="false">COUNTIFS(Pedidos!$B$2:$B$7000,A789,Pedidos!$C$2:$C$7000,"&lt;"&amp;Parámetros!$B$4)</f>
        <v>7</v>
      </c>
      <c r="I789" s="7" t="n">
        <f aca="false">IF(H789=0,"",Parámetros!$B$4-G789)</f>
        <v>471</v>
      </c>
      <c r="J789" s="17" t="n">
        <f aca="false">COUNTIFS(Pedidos!$B$2:$B$7000,A789,Pedidos!$C$2:$C$7000,"&gt;="&amp;(Parámetros!$B$4-180),Pedidos!$C$2:$C$7000,"&lt;"&amp;Parámetros!$B$4)</f>
        <v>0</v>
      </c>
      <c r="K789" s="18" t="n">
        <f aca="false">IF(H789&lt;2,"",(G789-F789)/(H789-1))</f>
        <v>29.8333333333333</v>
      </c>
      <c r="L789" s="19" t="n">
        <f aca="false">IF(OR(K789="",K789=0),"",I789/K789)</f>
        <v>15.7877094972067</v>
      </c>
      <c r="M789" s="20" t="n">
        <f aca="false">SUMIFS(Pedidos!$D$2:$D$7000,Pedidos!$B$2:$B$7000,A789,Pedidos!$C$2:$C$7000,"&gt;="&amp;(Parámetros!$B$4-365),Pedidos!$C$2:$C$7000,"&lt;"&amp;Parámetros!$B$4)</f>
        <v>0</v>
      </c>
      <c r="N789" s="7" t="str">
        <f aca="false">IF(H789=0,"Sin compras",IF(H789=1,"Una sola compra",IF(I789&gt;Parámetros!$B$5,"Perdido","Activo")))</f>
        <v>Perdido</v>
      </c>
      <c r="O789" s="21" t="str">
        <f aca="false">IF(N789&lt;&gt;"Activo","",1/(1+EXP(-(Parámetros!$B$10+Parámetros!$B$11*I789+Parámetros!$B$12*J789))))</f>
        <v/>
      </c>
      <c r="P789" s="7" t="str">
        <f aca="false">IF(O789="","",IF(O789&gt;=Parámetros!$B$7,"Alto",IF(O789&gt;=Parámetros!$B$8,"Medio","Bajo")))</f>
        <v/>
      </c>
      <c r="Q789" s="7" t="str">
        <f aca="false">IF(AND(N789="Activo",L789&lt;&gt;""),IF(L789&gt;Parámetros!$B$6,"Se está retrasando",""),"")</f>
        <v/>
      </c>
    </row>
    <row r="790" customFormat="false" ht="15" hidden="false" customHeight="false" outlineLevel="0" collapsed="false">
      <c r="A790" s="13" t="s">
        <v>436</v>
      </c>
      <c r="B790" s="13" t="s">
        <v>9004</v>
      </c>
      <c r="C790" s="13" t="s">
        <v>8993</v>
      </c>
      <c r="D790" s="13" t="s">
        <v>8994</v>
      </c>
      <c r="E790" s="13" t="s">
        <v>8984</v>
      </c>
      <c r="F790" s="16" t="n">
        <f aca="false">_xlfn.MINIFS(Pedidos!$C$2:$C$7000,Pedidos!$B$2:$B$7000,A790,Pedidos!$C$2:$C$7000,"&lt;"&amp;Parámetros!$B$4)</f>
        <v>45618</v>
      </c>
      <c r="G790" s="16" t="n">
        <f aca="false">_xlfn.MAXIFS(Pedidos!$C$2:$C$7000,Pedidos!$B$2:$B$7000,A790,Pedidos!$C$2:$C$7000,"&lt;"&amp;Parámetros!$B$4)</f>
        <v>45618</v>
      </c>
      <c r="H790" s="17" t="n">
        <f aca="false">COUNTIFS(Pedidos!$B$2:$B$7000,A790,Pedidos!$C$2:$C$7000,"&lt;"&amp;Parámetros!$B$4)</f>
        <v>1</v>
      </c>
      <c r="I790" s="7" t="n">
        <f aca="false">IF(H790=0,"",Parámetros!$B$4-G790)</f>
        <v>678</v>
      </c>
      <c r="J790" s="17" t="n">
        <f aca="false">COUNTIFS(Pedidos!$B$2:$B$7000,A790,Pedidos!$C$2:$C$7000,"&gt;="&amp;(Parámetros!$B$4-180),Pedidos!$C$2:$C$7000,"&lt;"&amp;Parámetros!$B$4)</f>
        <v>0</v>
      </c>
      <c r="K790" s="18" t="str">
        <f aca="false">IF(H790&lt;2,"",(G790-F790)/(H790-1))</f>
        <v/>
      </c>
      <c r="L790" s="19" t="str">
        <f aca="false">IF(OR(K790="",K790=0),"",I790/K790)</f>
        <v/>
      </c>
      <c r="M790" s="20" t="n">
        <f aca="false">SUMIFS(Pedidos!$D$2:$D$7000,Pedidos!$B$2:$B$7000,A790,Pedidos!$C$2:$C$7000,"&gt;="&amp;(Parámetros!$B$4-365),Pedidos!$C$2:$C$7000,"&lt;"&amp;Parámetros!$B$4)</f>
        <v>0</v>
      </c>
      <c r="N790" s="7" t="str">
        <f aca="false">IF(H790=0,"Sin compras",IF(H790=1,"Una sola compra",IF(I790&gt;Parámetros!$B$5,"Perdido","Activo")))</f>
        <v>Una sola compra</v>
      </c>
      <c r="O790" s="21" t="str">
        <f aca="false">IF(N790&lt;&gt;"Activo","",1/(1+EXP(-(Parámetros!$B$10+Parámetros!$B$11*I790+Parámetros!$B$12*J790))))</f>
        <v/>
      </c>
      <c r="P790" s="7" t="str">
        <f aca="false">IF(O790="","",IF(O790&gt;=Parámetros!$B$7,"Alto",IF(O790&gt;=Parámetros!$B$8,"Medio","Bajo")))</f>
        <v/>
      </c>
      <c r="Q790" s="7" t="str">
        <f aca="false">IF(AND(N790="Activo",L790&lt;&gt;""),IF(L790&gt;Parámetros!$B$6,"Se está retrasando",""),"")</f>
        <v/>
      </c>
    </row>
    <row r="791" customFormat="false" ht="15" hidden="false" customHeight="false" outlineLevel="0" collapsed="false">
      <c r="A791" s="13" t="s">
        <v>5528</v>
      </c>
      <c r="B791" s="13" t="s">
        <v>8995</v>
      </c>
      <c r="C791" s="13" t="s">
        <v>8993</v>
      </c>
      <c r="D791" s="13" t="s">
        <v>8983</v>
      </c>
      <c r="E791" s="13" t="s">
        <v>8984</v>
      </c>
      <c r="F791" s="16" t="n">
        <f aca="false">_xlfn.MINIFS(Pedidos!$C$2:$C$7000,Pedidos!$B$2:$B$7000,A791,Pedidos!$C$2:$C$7000,"&lt;"&amp;Parámetros!$B$4)</f>
        <v>46020</v>
      </c>
      <c r="G791" s="16" t="n">
        <f aca="false">_xlfn.MAXIFS(Pedidos!$C$2:$C$7000,Pedidos!$B$2:$B$7000,A791,Pedidos!$C$2:$C$7000,"&lt;"&amp;Parámetros!$B$4)</f>
        <v>46020</v>
      </c>
      <c r="H791" s="17" t="n">
        <f aca="false">COUNTIFS(Pedidos!$B$2:$B$7000,A791,Pedidos!$C$2:$C$7000,"&lt;"&amp;Parámetros!$B$4)</f>
        <v>1</v>
      </c>
      <c r="I791" s="7" t="n">
        <f aca="false">IF(H791=0,"",Parámetros!$B$4-G791)</f>
        <v>276</v>
      </c>
      <c r="J791" s="17" t="n">
        <f aca="false">COUNTIFS(Pedidos!$B$2:$B$7000,A791,Pedidos!$C$2:$C$7000,"&gt;="&amp;(Parámetros!$B$4-180),Pedidos!$C$2:$C$7000,"&lt;"&amp;Parámetros!$B$4)</f>
        <v>0</v>
      </c>
      <c r="K791" s="18" t="str">
        <f aca="false">IF(H791&lt;2,"",(G791-F791)/(H791-1))</f>
        <v/>
      </c>
      <c r="L791" s="19" t="str">
        <f aca="false">IF(OR(K791="",K791=0),"",I791/K791)</f>
        <v/>
      </c>
      <c r="M791" s="20" t="n">
        <f aca="false">SUMIFS(Pedidos!$D$2:$D$7000,Pedidos!$B$2:$B$7000,A791,Pedidos!$C$2:$C$7000,"&gt;="&amp;(Parámetros!$B$4-365),Pedidos!$C$2:$C$7000,"&lt;"&amp;Parámetros!$B$4)</f>
        <v>44.92</v>
      </c>
      <c r="N791" s="7" t="str">
        <f aca="false">IF(H791=0,"Sin compras",IF(H791=1,"Una sola compra",IF(I791&gt;Parámetros!$B$5,"Perdido","Activo")))</f>
        <v>Una sola compra</v>
      </c>
      <c r="O791" s="21" t="str">
        <f aca="false">IF(N791&lt;&gt;"Activo","",1/(1+EXP(-(Parámetros!$B$10+Parámetros!$B$11*I791+Parámetros!$B$12*J791))))</f>
        <v/>
      </c>
      <c r="P791" s="7" t="str">
        <f aca="false">IF(O791="","",IF(O791&gt;=Parámetros!$B$7,"Alto",IF(O791&gt;=Parámetros!$B$8,"Medio","Bajo")))</f>
        <v/>
      </c>
      <c r="Q791" s="7" t="str">
        <f aca="false">IF(AND(N791="Activo",L791&lt;&gt;""),IF(L791&gt;Parámetros!$B$6,"Se está retrasando",""),"")</f>
        <v/>
      </c>
    </row>
    <row r="792" customFormat="false" ht="15" hidden="false" customHeight="false" outlineLevel="0" collapsed="false">
      <c r="A792" s="13" t="s">
        <v>7993</v>
      </c>
      <c r="B792" s="13" t="s">
        <v>8995</v>
      </c>
      <c r="C792" s="13" t="s">
        <v>8986</v>
      </c>
      <c r="D792" s="13" t="s">
        <v>8991</v>
      </c>
      <c r="E792" s="13" t="s">
        <v>8988</v>
      </c>
      <c r="F792" s="16" t="n">
        <f aca="false">_xlfn.MINIFS(Pedidos!$C$2:$C$7000,Pedidos!$B$2:$B$7000,A792,Pedidos!$C$2:$C$7000,"&lt;"&amp;Parámetros!$B$4)</f>
        <v>46216</v>
      </c>
      <c r="G792" s="16" t="n">
        <f aca="false">_xlfn.MAXIFS(Pedidos!$C$2:$C$7000,Pedidos!$B$2:$B$7000,A792,Pedidos!$C$2:$C$7000,"&lt;"&amp;Parámetros!$B$4)</f>
        <v>46216</v>
      </c>
      <c r="H792" s="17" t="n">
        <f aca="false">COUNTIFS(Pedidos!$B$2:$B$7000,A792,Pedidos!$C$2:$C$7000,"&lt;"&amp;Parámetros!$B$4)</f>
        <v>1</v>
      </c>
      <c r="I792" s="7" t="n">
        <f aca="false">IF(H792=0,"",Parámetros!$B$4-G792)</f>
        <v>80</v>
      </c>
      <c r="J792" s="17" t="n">
        <f aca="false">COUNTIFS(Pedidos!$B$2:$B$7000,A792,Pedidos!$C$2:$C$7000,"&gt;="&amp;(Parámetros!$B$4-180),Pedidos!$C$2:$C$7000,"&lt;"&amp;Parámetros!$B$4)</f>
        <v>1</v>
      </c>
      <c r="K792" s="18" t="str">
        <f aca="false">IF(H792&lt;2,"",(G792-F792)/(H792-1))</f>
        <v/>
      </c>
      <c r="L792" s="19" t="str">
        <f aca="false">IF(OR(K792="",K792=0),"",I792/K792)</f>
        <v/>
      </c>
      <c r="M792" s="20" t="n">
        <f aca="false">SUMIFS(Pedidos!$D$2:$D$7000,Pedidos!$B$2:$B$7000,A792,Pedidos!$C$2:$C$7000,"&gt;="&amp;(Parámetros!$B$4-365),Pedidos!$C$2:$C$7000,"&lt;"&amp;Parámetros!$B$4)</f>
        <v>27.02</v>
      </c>
      <c r="N792" s="7" t="str">
        <f aca="false">IF(H792=0,"Sin compras",IF(H792=1,"Una sola compra",IF(I792&gt;Parámetros!$B$5,"Perdido","Activo")))</f>
        <v>Una sola compra</v>
      </c>
      <c r="O792" s="21" t="str">
        <f aca="false">IF(N792&lt;&gt;"Activo","",1/(1+EXP(-(Parámetros!$B$10+Parámetros!$B$11*I792+Parámetros!$B$12*J792))))</f>
        <v/>
      </c>
      <c r="P792" s="7" t="str">
        <f aca="false">IF(O792="","",IF(O792&gt;=Parámetros!$B$7,"Alto",IF(O792&gt;=Parámetros!$B$8,"Medio","Bajo")))</f>
        <v/>
      </c>
      <c r="Q792" s="7" t="str">
        <f aca="false">IF(AND(N792="Activo",L792&lt;&gt;""),IF(L792&gt;Parámetros!$B$6,"Se está retrasando",""),"")</f>
        <v/>
      </c>
    </row>
    <row r="793" customFormat="false" ht="15" hidden="false" customHeight="false" outlineLevel="0" collapsed="false">
      <c r="A793" s="13" t="s">
        <v>8818</v>
      </c>
      <c r="B793" s="13" t="s">
        <v>8998</v>
      </c>
      <c r="C793" s="13" t="s">
        <v>8993</v>
      </c>
      <c r="D793" s="13" t="s">
        <v>9002</v>
      </c>
      <c r="E793" s="13" t="s">
        <v>8988</v>
      </c>
      <c r="F793" s="16" t="n">
        <f aca="false">_xlfn.MINIFS(Pedidos!$C$2:$C$7000,Pedidos!$B$2:$B$7000,A793,Pedidos!$C$2:$C$7000,"&lt;"&amp;Parámetros!$B$4)</f>
        <v>46284</v>
      </c>
      <c r="G793" s="16" t="n">
        <f aca="false">_xlfn.MAXIFS(Pedidos!$C$2:$C$7000,Pedidos!$B$2:$B$7000,A793,Pedidos!$C$2:$C$7000,"&lt;"&amp;Parámetros!$B$4)</f>
        <v>46284</v>
      </c>
      <c r="H793" s="17" t="n">
        <f aca="false">COUNTIFS(Pedidos!$B$2:$B$7000,A793,Pedidos!$C$2:$C$7000,"&lt;"&amp;Parámetros!$B$4)</f>
        <v>1</v>
      </c>
      <c r="I793" s="7" t="n">
        <f aca="false">IF(H793=0,"",Parámetros!$B$4-G793)</f>
        <v>12</v>
      </c>
      <c r="J793" s="17" t="n">
        <f aca="false">COUNTIFS(Pedidos!$B$2:$B$7000,A793,Pedidos!$C$2:$C$7000,"&gt;="&amp;(Parámetros!$B$4-180),Pedidos!$C$2:$C$7000,"&lt;"&amp;Parámetros!$B$4)</f>
        <v>1</v>
      </c>
      <c r="K793" s="18" t="str">
        <f aca="false">IF(H793&lt;2,"",(G793-F793)/(H793-1))</f>
        <v/>
      </c>
      <c r="L793" s="19" t="str">
        <f aca="false">IF(OR(K793="",K793=0),"",I793/K793)</f>
        <v/>
      </c>
      <c r="M793" s="20" t="n">
        <f aca="false">SUMIFS(Pedidos!$D$2:$D$7000,Pedidos!$B$2:$B$7000,A793,Pedidos!$C$2:$C$7000,"&gt;="&amp;(Parámetros!$B$4-365),Pedidos!$C$2:$C$7000,"&lt;"&amp;Parámetros!$B$4)</f>
        <v>20.1</v>
      </c>
      <c r="N793" s="7" t="str">
        <f aca="false">IF(H793=0,"Sin compras",IF(H793=1,"Una sola compra",IF(I793&gt;Parámetros!$B$5,"Perdido","Activo")))</f>
        <v>Una sola compra</v>
      </c>
      <c r="O793" s="21" t="str">
        <f aca="false">IF(N793&lt;&gt;"Activo","",1/(1+EXP(-(Parámetros!$B$10+Parámetros!$B$11*I793+Parámetros!$B$12*J793))))</f>
        <v/>
      </c>
      <c r="P793" s="7" t="str">
        <f aca="false">IF(O793="","",IF(O793&gt;=Parámetros!$B$7,"Alto",IF(O793&gt;=Parámetros!$B$8,"Medio","Bajo")))</f>
        <v/>
      </c>
      <c r="Q793" s="7" t="str">
        <f aca="false">IF(AND(N793="Activo",L793&lt;&gt;""),IF(L793&gt;Parámetros!$B$6,"Se está retrasando",""),"")</f>
        <v/>
      </c>
    </row>
    <row r="794" customFormat="false" ht="15" hidden="false" customHeight="false" outlineLevel="0" collapsed="false">
      <c r="A794" s="13" t="s">
        <v>327</v>
      </c>
      <c r="B794" s="13" t="s">
        <v>8989</v>
      </c>
      <c r="C794" s="13" t="s">
        <v>8990</v>
      </c>
      <c r="D794" s="13" t="s">
        <v>8994</v>
      </c>
      <c r="E794" s="13" t="s">
        <v>8988</v>
      </c>
      <c r="F794" s="16" t="n">
        <f aca="false">_xlfn.MINIFS(Pedidos!$C$2:$C$7000,Pedidos!$B$2:$B$7000,A794,Pedidos!$C$2:$C$7000,"&lt;"&amp;Parámetros!$B$4)</f>
        <v>45603</v>
      </c>
      <c r="G794" s="16" t="n">
        <f aca="false">_xlfn.MAXIFS(Pedidos!$C$2:$C$7000,Pedidos!$B$2:$B$7000,A794,Pedidos!$C$2:$C$7000,"&lt;"&amp;Parámetros!$B$4)</f>
        <v>45603</v>
      </c>
      <c r="H794" s="17" t="n">
        <f aca="false">COUNTIFS(Pedidos!$B$2:$B$7000,A794,Pedidos!$C$2:$C$7000,"&lt;"&amp;Parámetros!$B$4)</f>
        <v>1</v>
      </c>
      <c r="I794" s="7" t="n">
        <f aca="false">IF(H794=0,"",Parámetros!$B$4-G794)</f>
        <v>693</v>
      </c>
      <c r="J794" s="17" t="n">
        <f aca="false">COUNTIFS(Pedidos!$B$2:$B$7000,A794,Pedidos!$C$2:$C$7000,"&gt;="&amp;(Parámetros!$B$4-180),Pedidos!$C$2:$C$7000,"&lt;"&amp;Parámetros!$B$4)</f>
        <v>0</v>
      </c>
      <c r="K794" s="18" t="str">
        <f aca="false">IF(H794&lt;2,"",(G794-F794)/(H794-1))</f>
        <v/>
      </c>
      <c r="L794" s="19" t="str">
        <f aca="false">IF(OR(K794="",K794=0),"",I794/K794)</f>
        <v/>
      </c>
      <c r="M794" s="20" t="n">
        <f aca="false">SUMIFS(Pedidos!$D$2:$D$7000,Pedidos!$B$2:$B$7000,A794,Pedidos!$C$2:$C$7000,"&gt;="&amp;(Parámetros!$B$4-365),Pedidos!$C$2:$C$7000,"&lt;"&amp;Parámetros!$B$4)</f>
        <v>0</v>
      </c>
      <c r="N794" s="7" t="str">
        <f aca="false">IF(H794=0,"Sin compras",IF(H794=1,"Una sola compra",IF(I794&gt;Parámetros!$B$5,"Perdido","Activo")))</f>
        <v>Una sola compra</v>
      </c>
      <c r="O794" s="21" t="str">
        <f aca="false">IF(N794&lt;&gt;"Activo","",1/(1+EXP(-(Parámetros!$B$10+Parámetros!$B$11*I794+Parámetros!$B$12*J794))))</f>
        <v/>
      </c>
      <c r="P794" s="7" t="str">
        <f aca="false">IF(O794="","",IF(O794&gt;=Parámetros!$B$7,"Alto",IF(O794&gt;=Parámetros!$B$8,"Medio","Bajo")))</f>
        <v/>
      </c>
      <c r="Q794" s="7" t="str">
        <f aca="false">IF(AND(N794="Activo",L794&lt;&gt;""),IF(L794&gt;Parámetros!$B$6,"Se está retrasando",""),"")</f>
        <v/>
      </c>
    </row>
    <row r="795" customFormat="false" ht="15" hidden="false" customHeight="false" outlineLevel="0" collapsed="false">
      <c r="A795" s="13" t="s">
        <v>4875</v>
      </c>
      <c r="B795" s="13" t="s">
        <v>9000</v>
      </c>
      <c r="C795" s="13" t="s">
        <v>8982</v>
      </c>
      <c r="D795" s="13" t="s">
        <v>8983</v>
      </c>
      <c r="E795" s="13" t="s">
        <v>8988</v>
      </c>
      <c r="F795" s="16" t="n">
        <f aca="false">_xlfn.MINIFS(Pedidos!$C$2:$C$7000,Pedidos!$B$2:$B$7000,A795,Pedidos!$C$2:$C$7000,"&lt;"&amp;Parámetros!$B$4)</f>
        <v>45970</v>
      </c>
      <c r="G795" s="16" t="n">
        <f aca="false">_xlfn.MAXIFS(Pedidos!$C$2:$C$7000,Pedidos!$B$2:$B$7000,A795,Pedidos!$C$2:$C$7000,"&lt;"&amp;Parámetros!$B$4)</f>
        <v>45970</v>
      </c>
      <c r="H795" s="17" t="n">
        <f aca="false">COUNTIFS(Pedidos!$B$2:$B$7000,A795,Pedidos!$C$2:$C$7000,"&lt;"&amp;Parámetros!$B$4)</f>
        <v>1</v>
      </c>
      <c r="I795" s="7" t="n">
        <f aca="false">IF(H795=0,"",Parámetros!$B$4-G795)</f>
        <v>326</v>
      </c>
      <c r="J795" s="17" t="n">
        <f aca="false">COUNTIFS(Pedidos!$B$2:$B$7000,A795,Pedidos!$C$2:$C$7000,"&gt;="&amp;(Parámetros!$B$4-180),Pedidos!$C$2:$C$7000,"&lt;"&amp;Parámetros!$B$4)</f>
        <v>0</v>
      </c>
      <c r="K795" s="18" t="str">
        <f aca="false">IF(H795&lt;2,"",(G795-F795)/(H795-1))</f>
        <v/>
      </c>
      <c r="L795" s="19" t="str">
        <f aca="false">IF(OR(K795="",K795=0),"",I795/K795)</f>
        <v/>
      </c>
      <c r="M795" s="20" t="n">
        <f aca="false">SUMIFS(Pedidos!$D$2:$D$7000,Pedidos!$B$2:$B$7000,A795,Pedidos!$C$2:$C$7000,"&gt;="&amp;(Parámetros!$B$4-365),Pedidos!$C$2:$C$7000,"&lt;"&amp;Parámetros!$B$4)</f>
        <v>27.94</v>
      </c>
      <c r="N795" s="7" t="str">
        <f aca="false">IF(H795=0,"Sin compras",IF(H795=1,"Una sola compra",IF(I795&gt;Parámetros!$B$5,"Perdido","Activo")))</f>
        <v>Una sola compra</v>
      </c>
      <c r="O795" s="21" t="str">
        <f aca="false">IF(N795&lt;&gt;"Activo","",1/(1+EXP(-(Parámetros!$B$10+Parámetros!$B$11*I795+Parámetros!$B$12*J795))))</f>
        <v/>
      </c>
      <c r="P795" s="7" t="str">
        <f aca="false">IF(O795="","",IF(O795&gt;=Parámetros!$B$7,"Alto",IF(O795&gt;=Parámetros!$B$8,"Medio","Bajo")))</f>
        <v/>
      </c>
      <c r="Q795" s="7" t="str">
        <f aca="false">IF(AND(N795="Activo",L795&lt;&gt;""),IF(L795&gt;Parámetros!$B$6,"Se está retrasando",""),"")</f>
        <v/>
      </c>
    </row>
    <row r="796" customFormat="false" ht="15" hidden="false" customHeight="false" outlineLevel="0" collapsed="false">
      <c r="A796" s="13" t="s">
        <v>3732</v>
      </c>
      <c r="B796" s="13" t="s">
        <v>8995</v>
      </c>
      <c r="C796" s="13" t="s">
        <v>8993</v>
      </c>
      <c r="D796" s="13" t="s">
        <v>8999</v>
      </c>
      <c r="E796" s="13" t="s">
        <v>8988</v>
      </c>
      <c r="F796" s="16" t="n">
        <f aca="false">_xlfn.MINIFS(Pedidos!$C$2:$C$7000,Pedidos!$B$2:$B$7000,A796,Pedidos!$C$2:$C$7000,"&lt;"&amp;Parámetros!$B$4)</f>
        <v>45884</v>
      </c>
      <c r="G796" s="16" t="n">
        <f aca="false">_xlfn.MAXIFS(Pedidos!$C$2:$C$7000,Pedidos!$B$2:$B$7000,A796,Pedidos!$C$2:$C$7000,"&lt;"&amp;Parámetros!$B$4)</f>
        <v>46293</v>
      </c>
      <c r="H796" s="17" t="n">
        <f aca="false">COUNTIFS(Pedidos!$B$2:$B$7000,A796,Pedidos!$C$2:$C$7000,"&lt;"&amp;Parámetros!$B$4)</f>
        <v>13</v>
      </c>
      <c r="I796" s="7" t="n">
        <f aca="false">IF(H796=0,"",Parámetros!$B$4-G796)</f>
        <v>3</v>
      </c>
      <c r="J796" s="17" t="n">
        <f aca="false">COUNTIFS(Pedidos!$B$2:$B$7000,A796,Pedidos!$C$2:$C$7000,"&gt;="&amp;(Parámetros!$B$4-180),Pedidos!$C$2:$C$7000,"&lt;"&amp;Parámetros!$B$4)</f>
        <v>6</v>
      </c>
      <c r="K796" s="18" t="n">
        <f aca="false">IF(H796&lt;2,"",(G796-F796)/(H796-1))</f>
        <v>34.0833333333333</v>
      </c>
      <c r="L796" s="19" t="n">
        <f aca="false">IF(OR(K796="",K796=0),"",I796/K796)</f>
        <v>0.0880195599022005</v>
      </c>
      <c r="M796" s="20" t="n">
        <f aca="false">SUMIFS(Pedidos!$D$2:$D$7000,Pedidos!$B$2:$B$7000,A796,Pedidos!$C$2:$C$7000,"&gt;="&amp;(Parámetros!$B$4-365),Pedidos!$C$2:$C$7000,"&lt;"&amp;Parámetros!$B$4)</f>
        <v>579.46</v>
      </c>
      <c r="N796" s="7" t="str">
        <f aca="false">IF(H796=0,"Sin compras",IF(H796=1,"Una sola compra",IF(I796&gt;Parámetros!$B$5,"Perdido","Activo")))</f>
        <v>Activo</v>
      </c>
      <c r="O796" s="21" t="n">
        <f aca="false">IF(N796&lt;&gt;"Activo","",1/(1+EXP(-(Parámetros!$B$10+Parámetros!$B$11*I796+Parámetros!$B$12*J796))))</f>
        <v>0.00935356630312019</v>
      </c>
      <c r="P796" s="7" t="str">
        <f aca="false">IF(O796="","",IF(O796&gt;=Parámetros!$B$7,"Alto",IF(O796&gt;=Parámetros!$B$8,"Medio","Bajo")))</f>
        <v>Bajo</v>
      </c>
      <c r="Q796" s="7" t="str">
        <f aca="false">IF(AND(N796="Activo",L796&lt;&gt;""),IF(L796&gt;Parámetros!$B$6,"Se está retrasando",""),"")</f>
        <v/>
      </c>
    </row>
    <row r="797" customFormat="false" ht="15" hidden="false" customHeight="false" outlineLevel="0" collapsed="false">
      <c r="A797" s="13" t="s">
        <v>759</v>
      </c>
      <c r="B797" s="13" t="s">
        <v>8992</v>
      </c>
      <c r="C797" s="13" t="s">
        <v>8982</v>
      </c>
      <c r="D797" s="13" t="s">
        <v>8994</v>
      </c>
      <c r="E797" s="13" t="s">
        <v>8988</v>
      </c>
      <c r="F797" s="16" t="n">
        <f aca="false">_xlfn.MINIFS(Pedidos!$C$2:$C$7000,Pedidos!$B$2:$B$7000,A797,Pedidos!$C$2:$C$7000,"&lt;"&amp;Parámetros!$B$4)</f>
        <v>45651</v>
      </c>
      <c r="G797" s="16" t="n">
        <f aca="false">_xlfn.MAXIFS(Pedidos!$C$2:$C$7000,Pedidos!$B$2:$B$7000,A797,Pedidos!$C$2:$C$7000,"&lt;"&amp;Parámetros!$B$4)</f>
        <v>45833</v>
      </c>
      <c r="H797" s="17" t="n">
        <f aca="false">COUNTIFS(Pedidos!$B$2:$B$7000,A797,Pedidos!$C$2:$C$7000,"&lt;"&amp;Parámetros!$B$4)</f>
        <v>2</v>
      </c>
      <c r="I797" s="7" t="n">
        <f aca="false">IF(H797=0,"",Parámetros!$B$4-G797)</f>
        <v>463</v>
      </c>
      <c r="J797" s="17" t="n">
        <f aca="false">COUNTIFS(Pedidos!$B$2:$B$7000,A797,Pedidos!$C$2:$C$7000,"&gt;="&amp;(Parámetros!$B$4-180),Pedidos!$C$2:$C$7000,"&lt;"&amp;Parámetros!$B$4)</f>
        <v>0</v>
      </c>
      <c r="K797" s="18" t="n">
        <f aca="false">IF(H797&lt;2,"",(G797-F797)/(H797-1))</f>
        <v>182</v>
      </c>
      <c r="L797" s="19" t="n">
        <f aca="false">IF(OR(K797="",K797=0),"",I797/K797)</f>
        <v>2.54395604395604</v>
      </c>
      <c r="M797" s="20" t="n">
        <f aca="false">SUMIFS(Pedidos!$D$2:$D$7000,Pedidos!$B$2:$B$7000,A797,Pedidos!$C$2:$C$7000,"&gt;="&amp;(Parámetros!$B$4-365),Pedidos!$C$2:$C$7000,"&lt;"&amp;Parámetros!$B$4)</f>
        <v>0</v>
      </c>
      <c r="N797" s="7" t="str">
        <f aca="false">IF(H797=0,"Sin compras",IF(H797=1,"Una sola compra",IF(I797&gt;Parámetros!$B$5,"Perdido","Activo")))</f>
        <v>Perdido</v>
      </c>
      <c r="O797" s="21" t="str">
        <f aca="false">IF(N797&lt;&gt;"Activo","",1/(1+EXP(-(Parámetros!$B$10+Parámetros!$B$11*I797+Parámetros!$B$12*J797))))</f>
        <v/>
      </c>
      <c r="P797" s="7" t="str">
        <f aca="false">IF(O797="","",IF(O797&gt;=Parámetros!$B$7,"Alto",IF(O797&gt;=Parámetros!$B$8,"Medio","Bajo")))</f>
        <v/>
      </c>
      <c r="Q797" s="7" t="str">
        <f aca="false">IF(AND(N797="Activo",L797&lt;&gt;""),IF(L797&gt;Parámetros!$B$6,"Se está retrasando",""),"")</f>
        <v/>
      </c>
    </row>
    <row r="798" customFormat="false" ht="15" hidden="false" customHeight="false" outlineLevel="0" collapsed="false">
      <c r="A798" s="13" t="s">
        <v>426</v>
      </c>
      <c r="B798" s="13" t="s">
        <v>8996</v>
      </c>
      <c r="C798" s="13" t="s">
        <v>8982</v>
      </c>
      <c r="D798" s="13" t="s">
        <v>8994</v>
      </c>
      <c r="E798" s="13" t="s">
        <v>8988</v>
      </c>
      <c r="F798" s="16" t="n">
        <f aca="false">_xlfn.MINIFS(Pedidos!$C$2:$C$7000,Pedidos!$B$2:$B$7000,A798,Pedidos!$C$2:$C$7000,"&lt;"&amp;Parámetros!$B$4)</f>
        <v>45616</v>
      </c>
      <c r="G798" s="16" t="n">
        <f aca="false">_xlfn.MAXIFS(Pedidos!$C$2:$C$7000,Pedidos!$B$2:$B$7000,A798,Pedidos!$C$2:$C$7000,"&lt;"&amp;Parámetros!$B$4)</f>
        <v>45616</v>
      </c>
      <c r="H798" s="17" t="n">
        <f aca="false">COUNTIFS(Pedidos!$B$2:$B$7000,A798,Pedidos!$C$2:$C$7000,"&lt;"&amp;Parámetros!$B$4)</f>
        <v>1</v>
      </c>
      <c r="I798" s="7" t="n">
        <f aca="false">IF(H798=0,"",Parámetros!$B$4-G798)</f>
        <v>680</v>
      </c>
      <c r="J798" s="17" t="n">
        <f aca="false">COUNTIFS(Pedidos!$B$2:$B$7000,A798,Pedidos!$C$2:$C$7000,"&gt;="&amp;(Parámetros!$B$4-180),Pedidos!$C$2:$C$7000,"&lt;"&amp;Parámetros!$B$4)</f>
        <v>0</v>
      </c>
      <c r="K798" s="18" t="str">
        <f aca="false">IF(H798&lt;2,"",(G798-F798)/(H798-1))</f>
        <v/>
      </c>
      <c r="L798" s="19" t="str">
        <f aca="false">IF(OR(K798="",K798=0),"",I798/K798)</f>
        <v/>
      </c>
      <c r="M798" s="20" t="n">
        <f aca="false">SUMIFS(Pedidos!$D$2:$D$7000,Pedidos!$B$2:$B$7000,A798,Pedidos!$C$2:$C$7000,"&gt;="&amp;(Parámetros!$B$4-365),Pedidos!$C$2:$C$7000,"&lt;"&amp;Parámetros!$B$4)</f>
        <v>0</v>
      </c>
      <c r="N798" s="7" t="str">
        <f aca="false">IF(H798=0,"Sin compras",IF(H798=1,"Una sola compra",IF(I798&gt;Parámetros!$B$5,"Perdido","Activo")))</f>
        <v>Una sola compra</v>
      </c>
      <c r="O798" s="21" t="str">
        <f aca="false">IF(N798&lt;&gt;"Activo","",1/(1+EXP(-(Parámetros!$B$10+Parámetros!$B$11*I798+Parámetros!$B$12*J798))))</f>
        <v/>
      </c>
      <c r="P798" s="7" t="str">
        <f aca="false">IF(O798="","",IF(O798&gt;=Parámetros!$B$7,"Alto",IF(O798&gt;=Parámetros!$B$8,"Medio","Bajo")))</f>
        <v/>
      </c>
      <c r="Q798" s="7" t="str">
        <f aca="false">IF(AND(N798="Activo",L798&lt;&gt;""),IF(L798&gt;Parámetros!$B$6,"Se está retrasando",""),"")</f>
        <v/>
      </c>
    </row>
    <row r="799" customFormat="false" ht="15" hidden="false" customHeight="false" outlineLevel="0" collapsed="false">
      <c r="A799" s="13" t="s">
        <v>3112</v>
      </c>
      <c r="B799" s="13" t="s">
        <v>8989</v>
      </c>
      <c r="C799" s="13" t="s">
        <v>8982</v>
      </c>
      <c r="D799" s="13" t="s">
        <v>9005</v>
      </c>
      <c r="E799" s="13" t="s">
        <v>8988</v>
      </c>
      <c r="F799" s="16" t="n">
        <f aca="false">_xlfn.MINIFS(Pedidos!$C$2:$C$7000,Pedidos!$B$2:$B$7000,A799,Pedidos!$C$2:$C$7000,"&lt;"&amp;Parámetros!$B$4)</f>
        <v>45839</v>
      </c>
      <c r="G799" s="16" t="n">
        <f aca="false">_xlfn.MAXIFS(Pedidos!$C$2:$C$7000,Pedidos!$B$2:$B$7000,A799,Pedidos!$C$2:$C$7000,"&lt;"&amp;Parámetros!$B$4)</f>
        <v>46012</v>
      </c>
      <c r="H799" s="17" t="n">
        <f aca="false">COUNTIFS(Pedidos!$B$2:$B$7000,A799,Pedidos!$C$2:$C$7000,"&lt;"&amp;Parámetros!$B$4)</f>
        <v>3</v>
      </c>
      <c r="I799" s="7" t="n">
        <f aca="false">IF(H799=0,"",Parámetros!$B$4-G799)</f>
        <v>284</v>
      </c>
      <c r="J799" s="17" t="n">
        <f aca="false">COUNTIFS(Pedidos!$B$2:$B$7000,A799,Pedidos!$C$2:$C$7000,"&gt;="&amp;(Parámetros!$B$4-180),Pedidos!$C$2:$C$7000,"&lt;"&amp;Parámetros!$B$4)</f>
        <v>0</v>
      </c>
      <c r="K799" s="18" t="n">
        <f aca="false">IF(H799&lt;2,"",(G799-F799)/(H799-1))</f>
        <v>86.5</v>
      </c>
      <c r="L799" s="19" t="n">
        <f aca="false">IF(OR(K799="",K799=0),"",I799/K799)</f>
        <v>3.28323699421965</v>
      </c>
      <c r="M799" s="20" t="n">
        <f aca="false">SUMIFS(Pedidos!$D$2:$D$7000,Pedidos!$B$2:$B$7000,A799,Pedidos!$C$2:$C$7000,"&gt;="&amp;(Parámetros!$B$4-365),Pedidos!$C$2:$C$7000,"&lt;"&amp;Parámetros!$B$4)</f>
        <v>43.56</v>
      </c>
      <c r="N799" s="7" t="str">
        <f aca="false">IF(H799=0,"Sin compras",IF(H799=1,"Una sola compra",IF(I799&gt;Parámetros!$B$5,"Perdido","Activo")))</f>
        <v>Perdido</v>
      </c>
      <c r="O799" s="21" t="str">
        <f aca="false">IF(N799&lt;&gt;"Activo","",1/(1+EXP(-(Parámetros!$B$10+Parámetros!$B$11*I799+Parámetros!$B$12*J799))))</f>
        <v/>
      </c>
      <c r="P799" s="7" t="str">
        <f aca="false">IF(O799="","",IF(O799&gt;=Parámetros!$B$7,"Alto",IF(O799&gt;=Parámetros!$B$8,"Medio","Bajo")))</f>
        <v/>
      </c>
      <c r="Q799" s="7" t="str">
        <f aca="false">IF(AND(N799="Activo",L799&lt;&gt;""),IF(L799&gt;Parámetros!$B$6,"Se está retrasando",""),"")</f>
        <v/>
      </c>
    </row>
    <row r="800" customFormat="false" ht="15" hidden="false" customHeight="false" outlineLevel="0" collapsed="false">
      <c r="A800" s="13" t="s">
        <v>2420</v>
      </c>
      <c r="B800" s="13" t="s">
        <v>8998</v>
      </c>
      <c r="C800" s="13" t="s">
        <v>8990</v>
      </c>
      <c r="D800" s="13" t="s">
        <v>8994</v>
      </c>
      <c r="E800" s="13" t="s">
        <v>8988</v>
      </c>
      <c r="F800" s="16" t="n">
        <f aca="false">_xlfn.MINIFS(Pedidos!$C$2:$C$7000,Pedidos!$B$2:$B$7000,A800,Pedidos!$C$2:$C$7000,"&lt;"&amp;Parámetros!$B$4)</f>
        <v>45787</v>
      </c>
      <c r="G800" s="16" t="n">
        <f aca="false">_xlfn.MAXIFS(Pedidos!$C$2:$C$7000,Pedidos!$B$2:$B$7000,A800,Pedidos!$C$2:$C$7000,"&lt;"&amp;Parámetros!$B$4)</f>
        <v>45787</v>
      </c>
      <c r="H800" s="17" t="n">
        <f aca="false">COUNTIFS(Pedidos!$B$2:$B$7000,A800,Pedidos!$C$2:$C$7000,"&lt;"&amp;Parámetros!$B$4)</f>
        <v>1</v>
      </c>
      <c r="I800" s="7" t="n">
        <f aca="false">IF(H800=0,"",Parámetros!$B$4-G800)</f>
        <v>509</v>
      </c>
      <c r="J800" s="17" t="n">
        <f aca="false">COUNTIFS(Pedidos!$B$2:$B$7000,A800,Pedidos!$C$2:$C$7000,"&gt;="&amp;(Parámetros!$B$4-180),Pedidos!$C$2:$C$7000,"&lt;"&amp;Parámetros!$B$4)</f>
        <v>0</v>
      </c>
      <c r="K800" s="18" t="str">
        <f aca="false">IF(H800&lt;2,"",(G800-F800)/(H800-1))</f>
        <v/>
      </c>
      <c r="L800" s="19" t="str">
        <f aca="false">IF(OR(K800="",K800=0),"",I800/K800)</f>
        <v/>
      </c>
      <c r="M800" s="20" t="n">
        <f aca="false">SUMIFS(Pedidos!$D$2:$D$7000,Pedidos!$B$2:$B$7000,A800,Pedidos!$C$2:$C$7000,"&gt;="&amp;(Parámetros!$B$4-365),Pedidos!$C$2:$C$7000,"&lt;"&amp;Parámetros!$B$4)</f>
        <v>0</v>
      </c>
      <c r="N800" s="7" t="str">
        <f aca="false">IF(H800=0,"Sin compras",IF(H800=1,"Una sola compra",IF(I800&gt;Parámetros!$B$5,"Perdido","Activo")))</f>
        <v>Una sola compra</v>
      </c>
      <c r="O800" s="21" t="str">
        <f aca="false">IF(N800&lt;&gt;"Activo","",1/(1+EXP(-(Parámetros!$B$10+Parámetros!$B$11*I800+Parámetros!$B$12*J800))))</f>
        <v/>
      </c>
      <c r="P800" s="7" t="str">
        <f aca="false">IF(O800="","",IF(O800&gt;=Parámetros!$B$7,"Alto",IF(O800&gt;=Parámetros!$B$8,"Medio","Bajo")))</f>
        <v/>
      </c>
      <c r="Q800" s="7" t="str">
        <f aca="false">IF(AND(N800="Activo",L800&lt;&gt;""),IF(L800&gt;Parámetros!$B$6,"Se está retrasando",""),"")</f>
        <v/>
      </c>
    </row>
    <row r="801" customFormat="false" ht="15" hidden="false" customHeight="false" outlineLevel="0" collapsed="false">
      <c r="A801" s="13" t="s">
        <v>603</v>
      </c>
      <c r="B801" s="13" t="s">
        <v>9001</v>
      </c>
      <c r="C801" s="13" t="s">
        <v>8982</v>
      </c>
      <c r="D801" s="13" t="s">
        <v>8994</v>
      </c>
      <c r="E801" s="13" t="s">
        <v>8988</v>
      </c>
      <c r="F801" s="16" t="n">
        <f aca="false">_xlfn.MINIFS(Pedidos!$C$2:$C$7000,Pedidos!$B$2:$B$7000,A801,Pedidos!$C$2:$C$7000,"&lt;"&amp;Parámetros!$B$4)</f>
        <v>45636</v>
      </c>
      <c r="G801" s="16" t="n">
        <f aca="false">_xlfn.MAXIFS(Pedidos!$C$2:$C$7000,Pedidos!$B$2:$B$7000,A801,Pedidos!$C$2:$C$7000,"&lt;"&amp;Parámetros!$B$4)</f>
        <v>45636</v>
      </c>
      <c r="H801" s="17" t="n">
        <f aca="false">COUNTIFS(Pedidos!$B$2:$B$7000,A801,Pedidos!$C$2:$C$7000,"&lt;"&amp;Parámetros!$B$4)</f>
        <v>1</v>
      </c>
      <c r="I801" s="7" t="n">
        <f aca="false">IF(H801=0,"",Parámetros!$B$4-G801)</f>
        <v>660</v>
      </c>
      <c r="J801" s="17" t="n">
        <f aca="false">COUNTIFS(Pedidos!$B$2:$B$7000,A801,Pedidos!$C$2:$C$7000,"&gt;="&amp;(Parámetros!$B$4-180),Pedidos!$C$2:$C$7000,"&lt;"&amp;Parámetros!$B$4)</f>
        <v>0</v>
      </c>
      <c r="K801" s="18" t="str">
        <f aca="false">IF(H801&lt;2,"",(G801-F801)/(H801-1))</f>
        <v/>
      </c>
      <c r="L801" s="19" t="str">
        <f aca="false">IF(OR(K801="",K801=0),"",I801/K801)</f>
        <v/>
      </c>
      <c r="M801" s="20" t="n">
        <f aca="false">SUMIFS(Pedidos!$D$2:$D$7000,Pedidos!$B$2:$B$7000,A801,Pedidos!$C$2:$C$7000,"&gt;="&amp;(Parámetros!$B$4-365),Pedidos!$C$2:$C$7000,"&lt;"&amp;Parámetros!$B$4)</f>
        <v>0</v>
      </c>
      <c r="N801" s="7" t="str">
        <f aca="false">IF(H801=0,"Sin compras",IF(H801=1,"Una sola compra",IF(I801&gt;Parámetros!$B$5,"Perdido","Activo")))</f>
        <v>Una sola compra</v>
      </c>
      <c r="O801" s="21" t="str">
        <f aca="false">IF(N801&lt;&gt;"Activo","",1/(1+EXP(-(Parámetros!$B$10+Parámetros!$B$11*I801+Parámetros!$B$12*J801))))</f>
        <v/>
      </c>
      <c r="P801" s="7" t="str">
        <f aca="false">IF(O801="","",IF(O801&gt;=Parámetros!$B$7,"Alto",IF(O801&gt;=Parámetros!$B$8,"Medio","Bajo")))</f>
        <v/>
      </c>
      <c r="Q801" s="7" t="str">
        <f aca="false">IF(AND(N801="Activo",L801&lt;&gt;""),IF(L801&gt;Parámetros!$B$6,"Se está retrasando",""),"")</f>
        <v/>
      </c>
    </row>
    <row r="802" customFormat="false" ht="15" hidden="false" customHeight="false" outlineLevel="0" collapsed="false">
      <c r="A802" s="13" t="s">
        <v>379</v>
      </c>
      <c r="B802" s="13" t="s">
        <v>8981</v>
      </c>
      <c r="C802" s="13" t="s">
        <v>8986</v>
      </c>
      <c r="D802" s="13" t="s">
        <v>8994</v>
      </c>
      <c r="E802" s="13" t="s">
        <v>8984</v>
      </c>
      <c r="F802" s="16" t="n">
        <f aca="false">_xlfn.MINIFS(Pedidos!$C$2:$C$7000,Pedidos!$B$2:$B$7000,A802,Pedidos!$C$2:$C$7000,"&lt;"&amp;Parámetros!$B$4)</f>
        <v>45610</v>
      </c>
      <c r="G802" s="16" t="n">
        <f aca="false">_xlfn.MAXIFS(Pedidos!$C$2:$C$7000,Pedidos!$B$2:$B$7000,A802,Pedidos!$C$2:$C$7000,"&lt;"&amp;Parámetros!$B$4)</f>
        <v>45770</v>
      </c>
      <c r="H802" s="17" t="n">
        <f aca="false">COUNTIFS(Pedidos!$B$2:$B$7000,A802,Pedidos!$C$2:$C$7000,"&lt;"&amp;Parámetros!$B$4)</f>
        <v>2</v>
      </c>
      <c r="I802" s="7" t="n">
        <f aca="false">IF(H802=0,"",Parámetros!$B$4-G802)</f>
        <v>526</v>
      </c>
      <c r="J802" s="17" t="n">
        <f aca="false">COUNTIFS(Pedidos!$B$2:$B$7000,A802,Pedidos!$C$2:$C$7000,"&gt;="&amp;(Parámetros!$B$4-180),Pedidos!$C$2:$C$7000,"&lt;"&amp;Parámetros!$B$4)</f>
        <v>0</v>
      </c>
      <c r="K802" s="18" t="n">
        <f aca="false">IF(H802&lt;2,"",(G802-F802)/(H802-1))</f>
        <v>160</v>
      </c>
      <c r="L802" s="19" t="n">
        <f aca="false">IF(OR(K802="",K802=0),"",I802/K802)</f>
        <v>3.2875</v>
      </c>
      <c r="M802" s="20" t="n">
        <f aca="false">SUMIFS(Pedidos!$D$2:$D$7000,Pedidos!$B$2:$B$7000,A802,Pedidos!$C$2:$C$7000,"&gt;="&amp;(Parámetros!$B$4-365),Pedidos!$C$2:$C$7000,"&lt;"&amp;Parámetros!$B$4)</f>
        <v>0</v>
      </c>
      <c r="N802" s="7" t="str">
        <f aca="false">IF(H802=0,"Sin compras",IF(H802=1,"Una sola compra",IF(I802&gt;Parámetros!$B$5,"Perdido","Activo")))</f>
        <v>Perdido</v>
      </c>
      <c r="O802" s="21" t="str">
        <f aca="false">IF(N802&lt;&gt;"Activo","",1/(1+EXP(-(Parámetros!$B$10+Parámetros!$B$11*I802+Parámetros!$B$12*J802))))</f>
        <v/>
      </c>
      <c r="P802" s="7" t="str">
        <f aca="false">IF(O802="","",IF(O802&gt;=Parámetros!$B$7,"Alto",IF(O802&gt;=Parámetros!$B$8,"Medio","Bajo")))</f>
        <v/>
      </c>
      <c r="Q802" s="7" t="str">
        <f aca="false">IF(AND(N802="Activo",L802&lt;&gt;""),IF(L802&gt;Parámetros!$B$6,"Se está retrasando",""),"")</f>
        <v/>
      </c>
    </row>
    <row r="803" customFormat="false" ht="15" hidden="false" customHeight="false" outlineLevel="0" collapsed="false">
      <c r="A803" s="13" t="s">
        <v>5540</v>
      </c>
      <c r="B803" s="13" t="s">
        <v>8996</v>
      </c>
      <c r="C803" s="13" t="s">
        <v>8993</v>
      </c>
      <c r="D803" s="13" t="s">
        <v>8987</v>
      </c>
      <c r="E803" s="13" t="s">
        <v>8988</v>
      </c>
      <c r="F803" s="16" t="n">
        <f aca="false">_xlfn.MINIFS(Pedidos!$C$2:$C$7000,Pedidos!$B$2:$B$7000,A803,Pedidos!$C$2:$C$7000,"&lt;"&amp;Parámetros!$B$4)</f>
        <v>46021</v>
      </c>
      <c r="G803" s="16" t="n">
        <f aca="false">_xlfn.MAXIFS(Pedidos!$C$2:$C$7000,Pedidos!$B$2:$B$7000,A803,Pedidos!$C$2:$C$7000,"&lt;"&amp;Parámetros!$B$4)</f>
        <v>46270</v>
      </c>
      <c r="H803" s="17" t="n">
        <f aca="false">COUNTIFS(Pedidos!$B$2:$B$7000,A803,Pedidos!$C$2:$C$7000,"&lt;"&amp;Parámetros!$B$4)</f>
        <v>3</v>
      </c>
      <c r="I803" s="7" t="n">
        <f aca="false">IF(H803=0,"",Parámetros!$B$4-G803)</f>
        <v>26</v>
      </c>
      <c r="J803" s="17" t="n">
        <f aca="false">COUNTIFS(Pedidos!$B$2:$B$7000,A803,Pedidos!$C$2:$C$7000,"&gt;="&amp;(Parámetros!$B$4-180),Pedidos!$C$2:$C$7000,"&lt;"&amp;Parámetros!$B$4)</f>
        <v>2</v>
      </c>
      <c r="K803" s="18" t="n">
        <f aca="false">IF(H803&lt;2,"",(G803-F803)/(H803-1))</f>
        <v>124.5</v>
      </c>
      <c r="L803" s="19" t="n">
        <f aca="false">IF(OR(K803="",K803=0),"",I803/K803)</f>
        <v>0.208835341365462</v>
      </c>
      <c r="M803" s="20" t="n">
        <f aca="false">SUMIFS(Pedidos!$D$2:$D$7000,Pedidos!$B$2:$B$7000,A803,Pedidos!$C$2:$C$7000,"&gt;="&amp;(Parámetros!$B$4-365),Pedidos!$C$2:$C$7000,"&lt;"&amp;Parámetros!$B$4)</f>
        <v>78.94</v>
      </c>
      <c r="N803" s="7" t="str">
        <f aca="false">IF(H803=0,"Sin compras",IF(H803=1,"Una sola compra",IF(I803&gt;Parámetros!$B$5,"Perdido","Activo")))</f>
        <v>Activo</v>
      </c>
      <c r="O803" s="21" t="n">
        <f aca="false">IF(N803&lt;&gt;"Activo","",1/(1+EXP(-(Parámetros!$B$10+Parámetros!$B$11*I803+Parámetros!$B$12*J803))))</f>
        <v>0.326336867241517</v>
      </c>
      <c r="P803" s="7" t="str">
        <f aca="false">IF(O803="","",IF(O803&gt;=Parámetros!$B$7,"Alto",IF(O803&gt;=Parámetros!$B$8,"Medio","Bajo")))</f>
        <v>Bajo</v>
      </c>
      <c r="Q803" s="7" t="str">
        <f aca="false">IF(AND(N803="Activo",L803&lt;&gt;""),IF(L803&gt;Parámetros!$B$6,"Se está retrasando",""),"")</f>
        <v/>
      </c>
    </row>
    <row r="804" customFormat="false" ht="15" hidden="false" customHeight="false" outlineLevel="0" collapsed="false">
      <c r="A804" s="13" t="s">
        <v>5152</v>
      </c>
      <c r="B804" s="13" t="s">
        <v>8995</v>
      </c>
      <c r="C804" s="13" t="s">
        <v>8990</v>
      </c>
      <c r="D804" s="13" t="s">
        <v>8987</v>
      </c>
      <c r="E804" s="13" t="s">
        <v>8988</v>
      </c>
      <c r="F804" s="16" t="n">
        <f aca="false">_xlfn.MINIFS(Pedidos!$C$2:$C$7000,Pedidos!$B$2:$B$7000,A804,Pedidos!$C$2:$C$7000,"&lt;"&amp;Parámetros!$B$4)</f>
        <v>45990</v>
      </c>
      <c r="G804" s="16" t="n">
        <f aca="false">_xlfn.MAXIFS(Pedidos!$C$2:$C$7000,Pedidos!$B$2:$B$7000,A804,Pedidos!$C$2:$C$7000,"&lt;"&amp;Parámetros!$B$4)</f>
        <v>46219</v>
      </c>
      <c r="H804" s="17" t="n">
        <f aca="false">COUNTIFS(Pedidos!$B$2:$B$7000,A804,Pedidos!$C$2:$C$7000,"&lt;"&amp;Parámetros!$B$4)</f>
        <v>2</v>
      </c>
      <c r="I804" s="7" t="n">
        <f aca="false">IF(H804=0,"",Parámetros!$B$4-G804)</f>
        <v>77</v>
      </c>
      <c r="J804" s="17" t="n">
        <f aca="false">COUNTIFS(Pedidos!$B$2:$B$7000,A804,Pedidos!$C$2:$C$7000,"&gt;="&amp;(Parámetros!$B$4-180),Pedidos!$C$2:$C$7000,"&lt;"&amp;Parámetros!$B$4)</f>
        <v>1</v>
      </c>
      <c r="K804" s="18" t="n">
        <f aca="false">IF(H804&lt;2,"",(G804-F804)/(H804-1))</f>
        <v>229</v>
      </c>
      <c r="L804" s="19" t="n">
        <f aca="false">IF(OR(K804="",K804=0),"",I804/K804)</f>
        <v>0.336244541484716</v>
      </c>
      <c r="M804" s="20" t="n">
        <f aca="false">SUMIFS(Pedidos!$D$2:$D$7000,Pedidos!$B$2:$B$7000,A804,Pedidos!$C$2:$C$7000,"&gt;="&amp;(Parámetros!$B$4-365),Pedidos!$C$2:$C$7000,"&lt;"&amp;Parámetros!$B$4)</f>
        <v>79.48</v>
      </c>
      <c r="N804" s="7" t="str">
        <f aca="false">IF(H804=0,"Sin compras",IF(H804=1,"Una sola compra",IF(I804&gt;Parámetros!$B$5,"Perdido","Activo")))</f>
        <v>Activo</v>
      </c>
      <c r="O804" s="21" t="n">
        <f aca="false">IF(N804&lt;&gt;"Activo","",1/(1+EXP(-(Parámetros!$B$10+Parámetros!$B$11*I804+Parámetros!$B$12*J804))))</f>
        <v>0.736702582319699</v>
      </c>
      <c r="P804" s="7" t="str">
        <f aca="false">IF(O804="","",IF(O804&gt;=Parámetros!$B$7,"Alto",IF(O804&gt;=Parámetros!$B$8,"Medio","Bajo")))</f>
        <v>Alto</v>
      </c>
      <c r="Q804" s="7" t="str">
        <f aca="false">IF(AND(N804="Activo",L804&lt;&gt;""),IF(L804&gt;Parámetros!$B$6,"Se está retrasando",""),"")</f>
        <v/>
      </c>
    </row>
    <row r="805" customFormat="false" ht="15" hidden="false" customHeight="false" outlineLevel="0" collapsed="false">
      <c r="A805" s="13" t="s">
        <v>2831</v>
      </c>
      <c r="B805" s="13" t="s">
        <v>8995</v>
      </c>
      <c r="C805" s="13" t="s">
        <v>8993</v>
      </c>
      <c r="D805" s="13" t="s">
        <v>8994</v>
      </c>
      <c r="E805" s="13" t="s">
        <v>8984</v>
      </c>
      <c r="F805" s="16" t="n">
        <f aca="false">_xlfn.MINIFS(Pedidos!$C$2:$C$7000,Pedidos!$B$2:$B$7000,A805,Pedidos!$C$2:$C$7000,"&lt;"&amp;Parámetros!$B$4)</f>
        <v>45818</v>
      </c>
      <c r="G805" s="16" t="n">
        <f aca="false">_xlfn.MAXIFS(Pedidos!$C$2:$C$7000,Pedidos!$B$2:$B$7000,A805,Pedidos!$C$2:$C$7000,"&lt;"&amp;Parámetros!$B$4)</f>
        <v>45818</v>
      </c>
      <c r="H805" s="17" t="n">
        <f aca="false">COUNTIFS(Pedidos!$B$2:$B$7000,A805,Pedidos!$C$2:$C$7000,"&lt;"&amp;Parámetros!$B$4)</f>
        <v>1</v>
      </c>
      <c r="I805" s="7" t="n">
        <f aca="false">IF(H805=0,"",Parámetros!$B$4-G805)</f>
        <v>478</v>
      </c>
      <c r="J805" s="17" t="n">
        <f aca="false">COUNTIFS(Pedidos!$B$2:$B$7000,A805,Pedidos!$C$2:$C$7000,"&gt;="&amp;(Parámetros!$B$4-180),Pedidos!$C$2:$C$7000,"&lt;"&amp;Parámetros!$B$4)</f>
        <v>0</v>
      </c>
      <c r="K805" s="18" t="str">
        <f aca="false">IF(H805&lt;2,"",(G805-F805)/(H805-1))</f>
        <v/>
      </c>
      <c r="L805" s="19" t="str">
        <f aca="false">IF(OR(K805="",K805=0),"",I805/K805)</f>
        <v/>
      </c>
      <c r="M805" s="20" t="n">
        <f aca="false">SUMIFS(Pedidos!$D$2:$D$7000,Pedidos!$B$2:$B$7000,A805,Pedidos!$C$2:$C$7000,"&gt;="&amp;(Parámetros!$B$4-365),Pedidos!$C$2:$C$7000,"&lt;"&amp;Parámetros!$B$4)</f>
        <v>0</v>
      </c>
      <c r="N805" s="7" t="str">
        <f aca="false">IF(H805=0,"Sin compras",IF(H805=1,"Una sola compra",IF(I805&gt;Parámetros!$B$5,"Perdido","Activo")))</f>
        <v>Una sola compra</v>
      </c>
      <c r="O805" s="21" t="str">
        <f aca="false">IF(N805&lt;&gt;"Activo","",1/(1+EXP(-(Parámetros!$B$10+Parámetros!$B$11*I805+Parámetros!$B$12*J805))))</f>
        <v/>
      </c>
      <c r="P805" s="7" t="str">
        <f aca="false">IF(O805="","",IF(O805&gt;=Parámetros!$B$7,"Alto",IF(O805&gt;=Parámetros!$B$8,"Medio","Bajo")))</f>
        <v/>
      </c>
      <c r="Q805" s="7" t="str">
        <f aca="false">IF(AND(N805="Activo",L805&lt;&gt;""),IF(L805&gt;Parámetros!$B$6,"Se está retrasando",""),"")</f>
        <v/>
      </c>
    </row>
    <row r="806" customFormat="false" ht="15" hidden="false" customHeight="false" outlineLevel="0" collapsed="false">
      <c r="A806" s="13" t="s">
        <v>728</v>
      </c>
      <c r="B806" s="13" t="s">
        <v>8989</v>
      </c>
      <c r="C806" s="13" t="s">
        <v>8990</v>
      </c>
      <c r="D806" s="13" t="s">
        <v>8994</v>
      </c>
      <c r="E806" s="13" t="s">
        <v>8988</v>
      </c>
      <c r="F806" s="16" t="n">
        <f aca="false">_xlfn.MINIFS(Pedidos!$C$2:$C$7000,Pedidos!$B$2:$B$7000,A806,Pedidos!$C$2:$C$7000,"&lt;"&amp;Parámetros!$B$4)</f>
        <v>45648</v>
      </c>
      <c r="G806" s="16" t="n">
        <f aca="false">_xlfn.MAXIFS(Pedidos!$C$2:$C$7000,Pedidos!$B$2:$B$7000,A806,Pedidos!$C$2:$C$7000,"&lt;"&amp;Parámetros!$B$4)</f>
        <v>45648</v>
      </c>
      <c r="H806" s="17" t="n">
        <f aca="false">COUNTIFS(Pedidos!$B$2:$B$7000,A806,Pedidos!$C$2:$C$7000,"&lt;"&amp;Parámetros!$B$4)</f>
        <v>1</v>
      </c>
      <c r="I806" s="7" t="n">
        <f aca="false">IF(H806=0,"",Parámetros!$B$4-G806)</f>
        <v>648</v>
      </c>
      <c r="J806" s="17" t="n">
        <f aca="false">COUNTIFS(Pedidos!$B$2:$B$7000,A806,Pedidos!$C$2:$C$7000,"&gt;="&amp;(Parámetros!$B$4-180),Pedidos!$C$2:$C$7000,"&lt;"&amp;Parámetros!$B$4)</f>
        <v>0</v>
      </c>
      <c r="K806" s="18" t="str">
        <f aca="false">IF(H806&lt;2,"",(G806-F806)/(H806-1))</f>
        <v/>
      </c>
      <c r="L806" s="19" t="str">
        <f aca="false">IF(OR(K806="",K806=0),"",I806/K806)</f>
        <v/>
      </c>
      <c r="M806" s="20" t="n">
        <f aca="false">SUMIFS(Pedidos!$D$2:$D$7000,Pedidos!$B$2:$B$7000,A806,Pedidos!$C$2:$C$7000,"&gt;="&amp;(Parámetros!$B$4-365),Pedidos!$C$2:$C$7000,"&lt;"&amp;Parámetros!$B$4)</f>
        <v>0</v>
      </c>
      <c r="N806" s="7" t="str">
        <f aca="false">IF(H806=0,"Sin compras",IF(H806=1,"Una sola compra",IF(I806&gt;Parámetros!$B$5,"Perdido","Activo")))</f>
        <v>Una sola compra</v>
      </c>
      <c r="O806" s="21" t="str">
        <f aca="false">IF(N806&lt;&gt;"Activo","",1/(1+EXP(-(Parámetros!$B$10+Parámetros!$B$11*I806+Parámetros!$B$12*J806))))</f>
        <v/>
      </c>
      <c r="P806" s="7" t="str">
        <f aca="false">IF(O806="","",IF(O806&gt;=Parámetros!$B$7,"Alto",IF(O806&gt;=Parámetros!$B$8,"Medio","Bajo")))</f>
        <v/>
      </c>
      <c r="Q806" s="7" t="str">
        <f aca="false">IF(AND(N806="Activo",L806&lt;&gt;""),IF(L806&gt;Parámetros!$B$6,"Se está retrasando",""),"")</f>
        <v/>
      </c>
    </row>
    <row r="807" customFormat="false" ht="15" hidden="false" customHeight="false" outlineLevel="0" collapsed="false">
      <c r="A807" s="13" t="s">
        <v>6650</v>
      </c>
      <c r="B807" s="13" t="s">
        <v>8981</v>
      </c>
      <c r="C807" s="13" t="s">
        <v>8990</v>
      </c>
      <c r="D807" s="13" t="s">
        <v>8991</v>
      </c>
      <c r="E807" s="13" t="s">
        <v>8984</v>
      </c>
      <c r="F807" s="16" t="n">
        <f aca="false">_xlfn.MINIFS(Pedidos!$C$2:$C$7000,Pedidos!$B$2:$B$7000,A807,Pedidos!$C$2:$C$7000,"&lt;"&amp;Parámetros!$B$4)</f>
        <v>46105</v>
      </c>
      <c r="G807" s="16" t="n">
        <f aca="false">_xlfn.MAXIFS(Pedidos!$C$2:$C$7000,Pedidos!$B$2:$B$7000,A807,Pedidos!$C$2:$C$7000,"&lt;"&amp;Parámetros!$B$4)</f>
        <v>46105</v>
      </c>
      <c r="H807" s="17" t="n">
        <f aca="false">COUNTIFS(Pedidos!$B$2:$B$7000,A807,Pedidos!$C$2:$C$7000,"&lt;"&amp;Parámetros!$B$4)</f>
        <v>1</v>
      </c>
      <c r="I807" s="7" t="n">
        <f aca="false">IF(H807=0,"",Parámetros!$B$4-G807)</f>
        <v>191</v>
      </c>
      <c r="J807" s="17" t="n">
        <f aca="false">COUNTIFS(Pedidos!$B$2:$B$7000,A807,Pedidos!$C$2:$C$7000,"&gt;="&amp;(Parámetros!$B$4-180),Pedidos!$C$2:$C$7000,"&lt;"&amp;Parámetros!$B$4)</f>
        <v>0</v>
      </c>
      <c r="K807" s="18" t="str">
        <f aca="false">IF(H807&lt;2,"",(G807-F807)/(H807-1))</f>
        <v/>
      </c>
      <c r="L807" s="19" t="str">
        <f aca="false">IF(OR(K807="",K807=0),"",I807/K807)</f>
        <v/>
      </c>
      <c r="M807" s="20" t="n">
        <f aca="false">SUMIFS(Pedidos!$D$2:$D$7000,Pedidos!$B$2:$B$7000,A807,Pedidos!$C$2:$C$7000,"&gt;="&amp;(Parámetros!$B$4-365),Pedidos!$C$2:$C$7000,"&lt;"&amp;Parámetros!$B$4)</f>
        <v>64.23</v>
      </c>
      <c r="N807" s="7" t="str">
        <f aca="false">IF(H807=0,"Sin compras",IF(H807=1,"Una sola compra",IF(I807&gt;Parámetros!$B$5,"Perdido","Activo")))</f>
        <v>Una sola compra</v>
      </c>
      <c r="O807" s="21" t="str">
        <f aca="false">IF(N807&lt;&gt;"Activo","",1/(1+EXP(-(Parámetros!$B$10+Parámetros!$B$11*I807+Parámetros!$B$12*J807))))</f>
        <v/>
      </c>
      <c r="P807" s="7" t="str">
        <f aca="false">IF(O807="","",IF(O807&gt;=Parámetros!$B$7,"Alto",IF(O807&gt;=Parámetros!$B$8,"Medio","Bajo")))</f>
        <v/>
      </c>
      <c r="Q807" s="7" t="str">
        <f aca="false">IF(AND(N807="Activo",L807&lt;&gt;""),IF(L807&gt;Parámetros!$B$6,"Se está retrasando",""),"")</f>
        <v/>
      </c>
    </row>
    <row r="808" customFormat="false" ht="15" hidden="false" customHeight="false" outlineLevel="0" collapsed="false">
      <c r="A808" s="13" t="s">
        <v>8216</v>
      </c>
      <c r="B808" s="13" t="s">
        <v>8995</v>
      </c>
      <c r="C808" s="13" t="s">
        <v>8986</v>
      </c>
      <c r="D808" s="13" t="s">
        <v>9002</v>
      </c>
      <c r="E808" s="13" t="s">
        <v>8988</v>
      </c>
      <c r="F808" s="16" t="n">
        <f aca="false">_xlfn.MINIFS(Pedidos!$C$2:$C$7000,Pedidos!$B$2:$B$7000,A808,Pedidos!$C$2:$C$7000,"&lt;"&amp;Parámetros!$B$4)</f>
        <v>46234</v>
      </c>
      <c r="G808" s="16" t="n">
        <f aca="false">_xlfn.MAXIFS(Pedidos!$C$2:$C$7000,Pedidos!$B$2:$B$7000,A808,Pedidos!$C$2:$C$7000,"&lt;"&amp;Parámetros!$B$4)</f>
        <v>46234</v>
      </c>
      <c r="H808" s="17" t="n">
        <f aca="false">COUNTIFS(Pedidos!$B$2:$B$7000,A808,Pedidos!$C$2:$C$7000,"&lt;"&amp;Parámetros!$B$4)</f>
        <v>1</v>
      </c>
      <c r="I808" s="7" t="n">
        <f aca="false">IF(H808=0,"",Parámetros!$B$4-G808)</f>
        <v>62</v>
      </c>
      <c r="J808" s="17" t="n">
        <f aca="false">COUNTIFS(Pedidos!$B$2:$B$7000,A808,Pedidos!$C$2:$C$7000,"&gt;="&amp;(Parámetros!$B$4-180),Pedidos!$C$2:$C$7000,"&lt;"&amp;Parámetros!$B$4)</f>
        <v>1</v>
      </c>
      <c r="K808" s="18" t="str">
        <f aca="false">IF(H808&lt;2,"",(G808-F808)/(H808-1))</f>
        <v/>
      </c>
      <c r="L808" s="19" t="str">
        <f aca="false">IF(OR(K808="",K808=0),"",I808/K808)</f>
        <v/>
      </c>
      <c r="M808" s="20" t="n">
        <f aca="false">SUMIFS(Pedidos!$D$2:$D$7000,Pedidos!$B$2:$B$7000,A808,Pedidos!$C$2:$C$7000,"&gt;="&amp;(Parámetros!$B$4-365),Pedidos!$C$2:$C$7000,"&lt;"&amp;Parámetros!$B$4)</f>
        <v>45.35</v>
      </c>
      <c r="N808" s="7" t="str">
        <f aca="false">IF(H808=0,"Sin compras",IF(H808=1,"Una sola compra",IF(I808&gt;Parámetros!$B$5,"Perdido","Activo")))</f>
        <v>Una sola compra</v>
      </c>
      <c r="O808" s="21" t="str">
        <f aca="false">IF(N808&lt;&gt;"Activo","",1/(1+EXP(-(Parámetros!$B$10+Parámetros!$B$11*I808+Parámetros!$B$12*J808))))</f>
        <v/>
      </c>
      <c r="P808" s="7" t="str">
        <f aca="false">IF(O808="","",IF(O808&gt;=Parámetros!$B$7,"Alto",IF(O808&gt;=Parámetros!$B$8,"Medio","Bajo")))</f>
        <v/>
      </c>
      <c r="Q808" s="7" t="str">
        <f aca="false">IF(AND(N808="Activo",L808&lt;&gt;""),IF(L808&gt;Parámetros!$B$6,"Se está retrasando",""),"")</f>
        <v/>
      </c>
    </row>
    <row r="809" customFormat="false" ht="15" hidden="false" customHeight="false" outlineLevel="0" collapsed="false">
      <c r="A809" s="13" t="s">
        <v>1862</v>
      </c>
      <c r="B809" s="13" t="s">
        <v>8981</v>
      </c>
      <c r="C809" s="13" t="s">
        <v>8982</v>
      </c>
      <c r="D809" s="13" t="s">
        <v>8997</v>
      </c>
      <c r="E809" s="13" t="s">
        <v>8988</v>
      </c>
      <c r="F809" s="16" t="n">
        <f aca="false">_xlfn.MINIFS(Pedidos!$C$2:$C$7000,Pedidos!$B$2:$B$7000,A809,Pedidos!$C$2:$C$7000,"&lt;"&amp;Parámetros!$B$4)</f>
        <v>45745</v>
      </c>
      <c r="G809" s="16" t="n">
        <f aca="false">_xlfn.MAXIFS(Pedidos!$C$2:$C$7000,Pedidos!$B$2:$B$7000,A809,Pedidos!$C$2:$C$7000,"&lt;"&amp;Parámetros!$B$4)</f>
        <v>45999</v>
      </c>
      <c r="H809" s="17" t="n">
        <f aca="false">COUNTIFS(Pedidos!$B$2:$B$7000,A809,Pedidos!$C$2:$C$7000,"&lt;"&amp;Parámetros!$B$4)</f>
        <v>7</v>
      </c>
      <c r="I809" s="7" t="n">
        <f aca="false">IF(H809=0,"",Parámetros!$B$4-G809)</f>
        <v>297</v>
      </c>
      <c r="J809" s="17" t="n">
        <f aca="false">COUNTIFS(Pedidos!$B$2:$B$7000,A809,Pedidos!$C$2:$C$7000,"&gt;="&amp;(Parámetros!$B$4-180),Pedidos!$C$2:$C$7000,"&lt;"&amp;Parámetros!$B$4)</f>
        <v>0</v>
      </c>
      <c r="K809" s="18" t="n">
        <f aca="false">IF(H809&lt;2,"",(G809-F809)/(H809-1))</f>
        <v>42.3333333333333</v>
      </c>
      <c r="L809" s="19" t="n">
        <f aca="false">IF(OR(K809="",K809=0),"",I809/K809)</f>
        <v>7.01574803149606</v>
      </c>
      <c r="M809" s="20" t="n">
        <f aca="false">SUMIFS(Pedidos!$D$2:$D$7000,Pedidos!$B$2:$B$7000,A809,Pedidos!$C$2:$C$7000,"&gt;="&amp;(Parámetros!$B$4-365),Pedidos!$C$2:$C$7000,"&lt;"&amp;Parámetros!$B$4)</f>
        <v>83.83</v>
      </c>
      <c r="N809" s="7" t="str">
        <f aca="false">IF(H809=0,"Sin compras",IF(H809=1,"Una sola compra",IF(I809&gt;Parámetros!$B$5,"Perdido","Activo")))</f>
        <v>Perdido</v>
      </c>
      <c r="O809" s="21" t="str">
        <f aca="false">IF(N809&lt;&gt;"Activo","",1/(1+EXP(-(Parámetros!$B$10+Parámetros!$B$11*I809+Parámetros!$B$12*J809))))</f>
        <v/>
      </c>
      <c r="P809" s="7" t="str">
        <f aca="false">IF(O809="","",IF(O809&gt;=Parámetros!$B$7,"Alto",IF(O809&gt;=Parámetros!$B$8,"Medio","Bajo")))</f>
        <v/>
      </c>
      <c r="Q809" s="7" t="str">
        <f aca="false">IF(AND(N809="Activo",L809&lt;&gt;""),IF(L809&gt;Parámetros!$B$6,"Se está retrasando",""),"")</f>
        <v/>
      </c>
    </row>
    <row r="810" customFormat="false" ht="15" hidden="false" customHeight="false" outlineLevel="0" collapsed="false">
      <c r="A810" s="13" t="s">
        <v>1038</v>
      </c>
      <c r="B810" s="13" t="s">
        <v>8996</v>
      </c>
      <c r="C810" s="13" t="s">
        <v>8990</v>
      </c>
      <c r="D810" s="13" t="s">
        <v>8999</v>
      </c>
      <c r="E810" s="13" t="s">
        <v>8984</v>
      </c>
      <c r="F810" s="16" t="n">
        <f aca="false">_xlfn.MINIFS(Pedidos!$C$2:$C$7000,Pedidos!$B$2:$B$7000,A810,Pedidos!$C$2:$C$7000,"&lt;"&amp;Parámetros!$B$4)</f>
        <v>45678</v>
      </c>
      <c r="G810" s="16" t="n">
        <f aca="false">_xlfn.MAXIFS(Pedidos!$C$2:$C$7000,Pedidos!$B$2:$B$7000,A810,Pedidos!$C$2:$C$7000,"&lt;"&amp;Parámetros!$B$4)</f>
        <v>46260</v>
      </c>
      <c r="H810" s="17" t="n">
        <f aca="false">COUNTIFS(Pedidos!$B$2:$B$7000,A810,Pedidos!$C$2:$C$7000,"&lt;"&amp;Parámetros!$B$4)</f>
        <v>11</v>
      </c>
      <c r="I810" s="7" t="n">
        <f aca="false">IF(H810=0,"",Parámetros!$B$4-G810)</f>
        <v>36</v>
      </c>
      <c r="J810" s="17" t="n">
        <f aca="false">COUNTIFS(Pedidos!$B$2:$B$7000,A810,Pedidos!$C$2:$C$7000,"&gt;="&amp;(Parámetros!$B$4-180),Pedidos!$C$2:$C$7000,"&lt;"&amp;Parámetros!$B$4)</f>
        <v>3</v>
      </c>
      <c r="K810" s="18" t="n">
        <f aca="false">IF(H810&lt;2,"",(G810-F810)/(H810-1))</f>
        <v>58.2</v>
      </c>
      <c r="L810" s="19" t="n">
        <f aca="false">IF(OR(K810="",K810=0),"",I810/K810)</f>
        <v>0.618556701030928</v>
      </c>
      <c r="M810" s="20" t="n">
        <f aca="false">SUMIFS(Pedidos!$D$2:$D$7000,Pedidos!$B$2:$B$7000,A810,Pedidos!$C$2:$C$7000,"&gt;="&amp;(Parámetros!$B$4-365),Pedidos!$C$2:$C$7000,"&lt;"&amp;Parámetros!$B$4)</f>
        <v>238.81</v>
      </c>
      <c r="N810" s="7" t="str">
        <f aca="false">IF(H810=0,"Sin compras",IF(H810=1,"Una sola compra",IF(I810&gt;Parámetros!$B$5,"Perdido","Activo")))</f>
        <v>Activo</v>
      </c>
      <c r="O810" s="21" t="n">
        <f aca="false">IF(N810&lt;&gt;"Activo","",1/(1+EXP(-(Parámetros!$B$10+Parámetros!$B$11*I810+Parámetros!$B$12*J810))))</f>
        <v>0.1913131724367</v>
      </c>
      <c r="P810" s="7" t="str">
        <f aca="false">IF(O810="","",IF(O810&gt;=Parámetros!$B$7,"Alto",IF(O810&gt;=Parámetros!$B$8,"Medio","Bajo")))</f>
        <v>Bajo</v>
      </c>
      <c r="Q810" s="7" t="str">
        <f aca="false">IF(AND(N810="Activo",L810&lt;&gt;""),IF(L810&gt;Parámetros!$B$6,"Se está retrasando",""),"")</f>
        <v/>
      </c>
    </row>
    <row r="811" customFormat="false" ht="15" hidden="false" customHeight="false" outlineLevel="0" collapsed="false">
      <c r="A811" s="13" t="s">
        <v>400</v>
      </c>
      <c r="B811" s="13" t="s">
        <v>9003</v>
      </c>
      <c r="C811" s="13" t="s">
        <v>8986</v>
      </c>
      <c r="D811" s="13" t="s">
        <v>8999</v>
      </c>
      <c r="E811" s="13" t="s">
        <v>8988</v>
      </c>
      <c r="F811" s="16" t="n">
        <f aca="false">_xlfn.MINIFS(Pedidos!$C$2:$C$7000,Pedidos!$B$2:$B$7000,A811,Pedidos!$C$2:$C$7000,"&lt;"&amp;Parámetros!$B$4)</f>
        <v>45613</v>
      </c>
      <c r="G811" s="16" t="n">
        <f aca="false">_xlfn.MAXIFS(Pedidos!$C$2:$C$7000,Pedidos!$B$2:$B$7000,A811,Pedidos!$C$2:$C$7000,"&lt;"&amp;Parámetros!$B$4)</f>
        <v>46270</v>
      </c>
      <c r="H811" s="17" t="n">
        <f aca="false">COUNTIFS(Pedidos!$B$2:$B$7000,A811,Pedidos!$C$2:$C$7000,"&lt;"&amp;Parámetros!$B$4)</f>
        <v>18</v>
      </c>
      <c r="I811" s="7" t="n">
        <f aca="false">IF(H811=0,"",Parámetros!$B$4-G811)</f>
        <v>26</v>
      </c>
      <c r="J811" s="17" t="n">
        <f aca="false">COUNTIFS(Pedidos!$B$2:$B$7000,A811,Pedidos!$C$2:$C$7000,"&gt;="&amp;(Parámetros!$B$4-180),Pedidos!$C$2:$C$7000,"&lt;"&amp;Parámetros!$B$4)</f>
        <v>4</v>
      </c>
      <c r="K811" s="18" t="n">
        <f aca="false">IF(H811&lt;2,"",(G811-F811)/(H811-1))</f>
        <v>38.6470588235294</v>
      </c>
      <c r="L811" s="19" t="n">
        <f aca="false">IF(OR(K811="",K811=0),"",I811/K811)</f>
        <v>0.672754946727549</v>
      </c>
      <c r="M811" s="20" t="n">
        <f aca="false">SUMIFS(Pedidos!$D$2:$D$7000,Pedidos!$B$2:$B$7000,A811,Pedidos!$C$2:$C$7000,"&gt;="&amp;(Parámetros!$B$4-365),Pedidos!$C$2:$C$7000,"&lt;"&amp;Parámetros!$B$4)</f>
        <v>415</v>
      </c>
      <c r="N811" s="7" t="str">
        <f aca="false">IF(H811=0,"Sin compras",IF(H811=1,"Una sola compra",IF(I811&gt;Parámetros!$B$5,"Perdido","Activo")))</f>
        <v>Activo</v>
      </c>
      <c r="O811" s="21" t="n">
        <f aca="false">IF(N811&lt;&gt;"Activo","",1/(1+EXP(-(Parámetros!$B$10+Parámetros!$B$11*I811+Parámetros!$B$12*J811))))</f>
        <v>0.0759844630884022</v>
      </c>
      <c r="P811" s="7" t="str">
        <f aca="false">IF(O811="","",IF(O811&gt;=Parámetros!$B$7,"Alto",IF(O811&gt;=Parámetros!$B$8,"Medio","Bajo")))</f>
        <v>Bajo</v>
      </c>
      <c r="Q811" s="7" t="str">
        <f aca="false">IF(AND(N811="Activo",L811&lt;&gt;""),IF(L811&gt;Parámetros!$B$6,"Se está retrasando",""),"")</f>
        <v/>
      </c>
    </row>
    <row r="812" customFormat="false" ht="15" hidden="false" customHeight="false" outlineLevel="0" collapsed="false">
      <c r="A812" s="13" t="s">
        <v>3410</v>
      </c>
      <c r="B812" s="13" t="s">
        <v>9001</v>
      </c>
      <c r="C812" s="13" t="s">
        <v>8986</v>
      </c>
      <c r="D812" s="13" t="s">
        <v>8994</v>
      </c>
      <c r="E812" s="13" t="s">
        <v>8984</v>
      </c>
      <c r="F812" s="16" t="n">
        <f aca="false">_xlfn.MINIFS(Pedidos!$C$2:$C$7000,Pedidos!$B$2:$B$7000,A812,Pedidos!$C$2:$C$7000,"&lt;"&amp;Parámetros!$B$4)</f>
        <v>45862</v>
      </c>
      <c r="G812" s="16" t="n">
        <f aca="false">_xlfn.MAXIFS(Pedidos!$C$2:$C$7000,Pedidos!$B$2:$B$7000,A812,Pedidos!$C$2:$C$7000,"&lt;"&amp;Parámetros!$B$4)</f>
        <v>45862</v>
      </c>
      <c r="H812" s="17" t="n">
        <f aca="false">COUNTIFS(Pedidos!$B$2:$B$7000,A812,Pedidos!$C$2:$C$7000,"&lt;"&amp;Parámetros!$B$4)</f>
        <v>1</v>
      </c>
      <c r="I812" s="7" t="n">
        <f aca="false">IF(H812=0,"",Parámetros!$B$4-G812)</f>
        <v>434</v>
      </c>
      <c r="J812" s="17" t="n">
        <f aca="false">COUNTIFS(Pedidos!$B$2:$B$7000,A812,Pedidos!$C$2:$C$7000,"&gt;="&amp;(Parámetros!$B$4-180),Pedidos!$C$2:$C$7000,"&lt;"&amp;Parámetros!$B$4)</f>
        <v>0</v>
      </c>
      <c r="K812" s="18" t="str">
        <f aca="false">IF(H812&lt;2,"",(G812-F812)/(H812-1))</f>
        <v/>
      </c>
      <c r="L812" s="19" t="str">
        <f aca="false">IF(OR(K812="",K812=0),"",I812/K812)</f>
        <v/>
      </c>
      <c r="M812" s="20" t="n">
        <f aca="false">SUMIFS(Pedidos!$D$2:$D$7000,Pedidos!$B$2:$B$7000,A812,Pedidos!$C$2:$C$7000,"&gt;="&amp;(Parámetros!$B$4-365),Pedidos!$C$2:$C$7000,"&lt;"&amp;Parámetros!$B$4)</f>
        <v>0</v>
      </c>
      <c r="N812" s="7" t="str">
        <f aca="false">IF(H812=0,"Sin compras",IF(H812=1,"Una sola compra",IF(I812&gt;Parámetros!$B$5,"Perdido","Activo")))</f>
        <v>Una sola compra</v>
      </c>
      <c r="O812" s="21" t="str">
        <f aca="false">IF(N812&lt;&gt;"Activo","",1/(1+EXP(-(Parámetros!$B$10+Parámetros!$B$11*I812+Parámetros!$B$12*J812))))</f>
        <v/>
      </c>
      <c r="P812" s="7" t="str">
        <f aca="false">IF(O812="","",IF(O812&gt;=Parámetros!$B$7,"Alto",IF(O812&gt;=Parámetros!$B$8,"Medio","Bajo")))</f>
        <v/>
      </c>
      <c r="Q812" s="7" t="str">
        <f aca="false">IF(AND(N812="Activo",L812&lt;&gt;""),IF(L812&gt;Parámetros!$B$6,"Se está retrasando",""),"")</f>
        <v/>
      </c>
    </row>
    <row r="813" customFormat="false" ht="15" hidden="false" customHeight="false" outlineLevel="0" collapsed="false">
      <c r="A813" s="13" t="s">
        <v>174</v>
      </c>
      <c r="B813" s="13" t="s">
        <v>9007</v>
      </c>
      <c r="C813" s="13" t="s">
        <v>8982</v>
      </c>
      <c r="D813" s="13" t="s">
        <v>8999</v>
      </c>
      <c r="E813" s="13" t="s">
        <v>8988</v>
      </c>
      <c r="F813" s="16" t="n">
        <f aca="false">_xlfn.MINIFS(Pedidos!$C$2:$C$7000,Pedidos!$B$2:$B$7000,A813,Pedidos!$C$2:$C$7000,"&lt;"&amp;Parámetros!$B$4)</f>
        <v>45584</v>
      </c>
      <c r="G813" s="16" t="n">
        <f aca="false">_xlfn.MAXIFS(Pedidos!$C$2:$C$7000,Pedidos!$B$2:$B$7000,A813,Pedidos!$C$2:$C$7000,"&lt;"&amp;Parámetros!$B$4)</f>
        <v>46234</v>
      </c>
      <c r="H813" s="17" t="n">
        <f aca="false">COUNTIFS(Pedidos!$B$2:$B$7000,A813,Pedidos!$C$2:$C$7000,"&lt;"&amp;Parámetros!$B$4)</f>
        <v>15</v>
      </c>
      <c r="I813" s="7" t="n">
        <f aca="false">IF(H813=0,"",Parámetros!$B$4-G813)</f>
        <v>62</v>
      </c>
      <c r="J813" s="17" t="n">
        <f aca="false">COUNTIFS(Pedidos!$B$2:$B$7000,A813,Pedidos!$C$2:$C$7000,"&gt;="&amp;(Parámetros!$B$4-180),Pedidos!$C$2:$C$7000,"&lt;"&amp;Parámetros!$B$4)</f>
        <v>3</v>
      </c>
      <c r="K813" s="18" t="n">
        <f aca="false">IF(H813&lt;2,"",(G813-F813)/(H813-1))</f>
        <v>46.4285714285714</v>
      </c>
      <c r="L813" s="19" t="n">
        <f aca="false">IF(OR(K813="",K813=0),"",I813/K813)</f>
        <v>1.33538461538462</v>
      </c>
      <c r="M813" s="20" t="n">
        <f aca="false">SUMIFS(Pedidos!$D$2:$D$7000,Pedidos!$B$2:$B$7000,A813,Pedidos!$C$2:$C$7000,"&gt;="&amp;(Parámetros!$B$4-365),Pedidos!$C$2:$C$7000,"&lt;"&amp;Parámetros!$B$4)</f>
        <v>307.43</v>
      </c>
      <c r="N813" s="7" t="str">
        <f aca="false">IF(H813=0,"Sin compras",IF(H813=1,"Una sola compra",IF(I813&gt;Parámetros!$B$5,"Perdido","Activo")))</f>
        <v>Activo</v>
      </c>
      <c r="O813" s="21" t="n">
        <f aca="false">IF(N813&lt;&gt;"Activo","",1/(1+EXP(-(Parámetros!$B$10+Parámetros!$B$11*I813+Parámetros!$B$12*J813))))</f>
        <v>0.269039738693098</v>
      </c>
      <c r="P813" s="7" t="str">
        <f aca="false">IF(O813="","",IF(O813&gt;=Parámetros!$B$7,"Alto",IF(O813&gt;=Parámetros!$B$8,"Medio","Bajo")))</f>
        <v>Bajo</v>
      </c>
      <c r="Q813" s="7" t="str">
        <f aca="false">IF(AND(N813="Activo",L813&lt;&gt;""),IF(L813&gt;Parámetros!$B$6,"Se está retrasando",""),"")</f>
        <v/>
      </c>
    </row>
    <row r="814" customFormat="false" ht="15" hidden="false" customHeight="false" outlineLevel="0" collapsed="false">
      <c r="A814" s="13" t="s">
        <v>629</v>
      </c>
      <c r="B814" s="13" t="s">
        <v>9007</v>
      </c>
      <c r="C814" s="13" t="s">
        <v>8986</v>
      </c>
      <c r="D814" s="13" t="s">
        <v>8999</v>
      </c>
      <c r="E814" s="13" t="s">
        <v>8988</v>
      </c>
      <c r="F814" s="16" t="n">
        <f aca="false">_xlfn.MINIFS(Pedidos!$C$2:$C$7000,Pedidos!$B$2:$B$7000,A814,Pedidos!$C$2:$C$7000,"&lt;"&amp;Parámetros!$B$4)</f>
        <v>45638</v>
      </c>
      <c r="G814" s="16" t="n">
        <f aca="false">_xlfn.MAXIFS(Pedidos!$C$2:$C$7000,Pedidos!$B$2:$B$7000,A814,Pedidos!$C$2:$C$7000,"&lt;"&amp;Parámetros!$B$4)</f>
        <v>46273</v>
      </c>
      <c r="H814" s="17" t="n">
        <f aca="false">COUNTIFS(Pedidos!$B$2:$B$7000,A814,Pedidos!$C$2:$C$7000,"&lt;"&amp;Parámetros!$B$4)</f>
        <v>20</v>
      </c>
      <c r="I814" s="7" t="n">
        <f aca="false">IF(H814=0,"",Parámetros!$B$4-G814)</f>
        <v>23</v>
      </c>
      <c r="J814" s="17" t="n">
        <f aca="false">COUNTIFS(Pedidos!$B$2:$B$7000,A814,Pedidos!$C$2:$C$7000,"&gt;="&amp;(Parámetros!$B$4-180),Pedidos!$C$2:$C$7000,"&lt;"&amp;Parámetros!$B$4)</f>
        <v>5</v>
      </c>
      <c r="K814" s="18" t="n">
        <f aca="false">IF(H814&lt;2,"",(G814-F814)/(H814-1))</f>
        <v>33.4210526315789</v>
      </c>
      <c r="L814" s="19" t="n">
        <f aca="false">IF(OR(K814="",K814=0),"",I814/K814)</f>
        <v>0.688188976377953</v>
      </c>
      <c r="M814" s="20" t="n">
        <f aca="false">SUMIFS(Pedidos!$D$2:$D$7000,Pedidos!$B$2:$B$7000,A814,Pedidos!$C$2:$C$7000,"&gt;="&amp;(Parámetros!$B$4-365),Pedidos!$C$2:$C$7000,"&lt;"&amp;Parámetros!$B$4)</f>
        <v>555.81</v>
      </c>
      <c r="N814" s="7" t="str">
        <f aca="false">IF(H814=0,"Sin compras",IF(H814=1,"Una sola compra",IF(I814&gt;Parámetros!$B$5,"Perdido","Activo")))</f>
        <v>Activo</v>
      </c>
      <c r="O814" s="21" t="n">
        <f aca="false">IF(N814&lt;&gt;"Activo","",1/(1+EXP(-(Parámetros!$B$10+Parámetros!$B$11*I814+Parámetros!$B$12*J814))))</f>
        <v>0.0311921449962918</v>
      </c>
      <c r="P814" s="7" t="str">
        <f aca="false">IF(O814="","",IF(O814&gt;=Parámetros!$B$7,"Alto",IF(O814&gt;=Parámetros!$B$8,"Medio","Bajo")))</f>
        <v>Bajo</v>
      </c>
      <c r="Q814" s="7" t="str">
        <f aca="false">IF(AND(N814="Activo",L814&lt;&gt;""),IF(L814&gt;Parámetros!$B$6,"Se está retrasando",""),"")</f>
        <v/>
      </c>
    </row>
    <row r="815" customFormat="false" ht="15" hidden="false" customHeight="false" outlineLevel="0" collapsed="false">
      <c r="A815" s="13" t="s">
        <v>4846</v>
      </c>
      <c r="B815" s="13" t="s">
        <v>9001</v>
      </c>
      <c r="C815" s="13" t="s">
        <v>8993</v>
      </c>
      <c r="D815" s="13" t="s">
        <v>8983</v>
      </c>
      <c r="E815" s="13" t="s">
        <v>8988</v>
      </c>
      <c r="F815" s="16" t="n">
        <f aca="false">_xlfn.MINIFS(Pedidos!$C$2:$C$7000,Pedidos!$B$2:$B$7000,A815,Pedidos!$C$2:$C$7000,"&lt;"&amp;Parámetros!$B$4)</f>
        <v>45968</v>
      </c>
      <c r="G815" s="16" t="n">
        <f aca="false">_xlfn.MAXIFS(Pedidos!$C$2:$C$7000,Pedidos!$B$2:$B$7000,A815,Pedidos!$C$2:$C$7000,"&lt;"&amp;Parámetros!$B$4)</f>
        <v>45968</v>
      </c>
      <c r="H815" s="17" t="n">
        <f aca="false">COUNTIFS(Pedidos!$B$2:$B$7000,A815,Pedidos!$C$2:$C$7000,"&lt;"&amp;Parámetros!$B$4)</f>
        <v>1</v>
      </c>
      <c r="I815" s="7" t="n">
        <f aca="false">IF(H815=0,"",Parámetros!$B$4-G815)</f>
        <v>328</v>
      </c>
      <c r="J815" s="17" t="n">
        <f aca="false">COUNTIFS(Pedidos!$B$2:$B$7000,A815,Pedidos!$C$2:$C$7000,"&gt;="&amp;(Parámetros!$B$4-180),Pedidos!$C$2:$C$7000,"&lt;"&amp;Parámetros!$B$4)</f>
        <v>0</v>
      </c>
      <c r="K815" s="18" t="str">
        <f aca="false">IF(H815&lt;2,"",(G815-F815)/(H815-1))</f>
        <v/>
      </c>
      <c r="L815" s="19" t="str">
        <f aca="false">IF(OR(K815="",K815=0),"",I815/K815)</f>
        <v/>
      </c>
      <c r="M815" s="20" t="n">
        <f aca="false">SUMIFS(Pedidos!$D$2:$D$7000,Pedidos!$B$2:$B$7000,A815,Pedidos!$C$2:$C$7000,"&gt;="&amp;(Parámetros!$B$4-365),Pedidos!$C$2:$C$7000,"&lt;"&amp;Parámetros!$B$4)</f>
        <v>41.06</v>
      </c>
      <c r="N815" s="7" t="str">
        <f aca="false">IF(H815=0,"Sin compras",IF(H815=1,"Una sola compra",IF(I815&gt;Parámetros!$B$5,"Perdido","Activo")))</f>
        <v>Una sola compra</v>
      </c>
      <c r="O815" s="21" t="str">
        <f aca="false">IF(N815&lt;&gt;"Activo","",1/(1+EXP(-(Parámetros!$B$10+Parámetros!$B$11*I815+Parámetros!$B$12*J815))))</f>
        <v/>
      </c>
      <c r="P815" s="7" t="str">
        <f aca="false">IF(O815="","",IF(O815&gt;=Parámetros!$B$7,"Alto",IF(O815&gt;=Parámetros!$B$8,"Medio","Bajo")))</f>
        <v/>
      </c>
      <c r="Q815" s="7" t="str">
        <f aca="false">IF(AND(N815="Activo",L815&lt;&gt;""),IF(L815&gt;Parámetros!$B$6,"Se está retrasando",""),"")</f>
        <v/>
      </c>
    </row>
    <row r="816" customFormat="false" ht="15" hidden="false" customHeight="false" outlineLevel="0" collapsed="false">
      <c r="A816" s="13" t="s">
        <v>6976</v>
      </c>
      <c r="B816" s="13" t="s">
        <v>8995</v>
      </c>
      <c r="C816" s="13" t="s">
        <v>8993</v>
      </c>
      <c r="D816" s="13" t="s">
        <v>8991</v>
      </c>
      <c r="E816" s="13" t="s">
        <v>8988</v>
      </c>
      <c r="F816" s="16" t="n">
        <f aca="false">_xlfn.MINIFS(Pedidos!$C$2:$C$7000,Pedidos!$B$2:$B$7000,A816,Pedidos!$C$2:$C$7000,"&lt;"&amp;Parámetros!$B$4)</f>
        <v>46132</v>
      </c>
      <c r="G816" s="16" t="n">
        <f aca="false">_xlfn.MAXIFS(Pedidos!$C$2:$C$7000,Pedidos!$B$2:$B$7000,A816,Pedidos!$C$2:$C$7000,"&lt;"&amp;Parámetros!$B$4)</f>
        <v>46132</v>
      </c>
      <c r="H816" s="17" t="n">
        <f aca="false">COUNTIFS(Pedidos!$B$2:$B$7000,A816,Pedidos!$C$2:$C$7000,"&lt;"&amp;Parámetros!$B$4)</f>
        <v>1</v>
      </c>
      <c r="I816" s="7" t="n">
        <f aca="false">IF(H816=0,"",Parámetros!$B$4-G816)</f>
        <v>164</v>
      </c>
      <c r="J816" s="17" t="n">
        <f aca="false">COUNTIFS(Pedidos!$B$2:$B$7000,A816,Pedidos!$C$2:$C$7000,"&gt;="&amp;(Parámetros!$B$4-180),Pedidos!$C$2:$C$7000,"&lt;"&amp;Parámetros!$B$4)</f>
        <v>1</v>
      </c>
      <c r="K816" s="18" t="str">
        <f aca="false">IF(H816&lt;2,"",(G816-F816)/(H816-1))</f>
        <v/>
      </c>
      <c r="L816" s="19" t="str">
        <f aca="false">IF(OR(K816="",K816=0),"",I816/K816)</f>
        <v/>
      </c>
      <c r="M816" s="20" t="n">
        <f aca="false">SUMIFS(Pedidos!$D$2:$D$7000,Pedidos!$B$2:$B$7000,A816,Pedidos!$C$2:$C$7000,"&gt;="&amp;(Parámetros!$B$4-365),Pedidos!$C$2:$C$7000,"&lt;"&amp;Parámetros!$B$4)</f>
        <v>23.89</v>
      </c>
      <c r="N816" s="7" t="str">
        <f aca="false">IF(H816=0,"Sin compras",IF(H816=1,"Una sola compra",IF(I816&gt;Parámetros!$B$5,"Perdido","Activo")))</f>
        <v>Una sola compra</v>
      </c>
      <c r="O816" s="21" t="str">
        <f aca="false">IF(N816&lt;&gt;"Activo","",1/(1+EXP(-(Parámetros!$B$10+Parámetros!$B$11*I816+Parámetros!$B$12*J816))))</f>
        <v/>
      </c>
      <c r="P816" s="7" t="str">
        <f aca="false">IF(O816="","",IF(O816&gt;=Parámetros!$B$7,"Alto",IF(O816&gt;=Parámetros!$B$8,"Medio","Bajo")))</f>
        <v/>
      </c>
      <c r="Q816" s="7" t="str">
        <f aca="false">IF(AND(N816="Activo",L816&lt;&gt;""),IF(L816&gt;Parámetros!$B$6,"Se está retrasando",""),"")</f>
        <v/>
      </c>
    </row>
    <row r="817" customFormat="false" ht="15" hidden="false" customHeight="false" outlineLevel="0" collapsed="false">
      <c r="A817" s="13" t="s">
        <v>90</v>
      </c>
      <c r="B817" s="13" t="s">
        <v>8992</v>
      </c>
      <c r="C817" s="13" t="s">
        <v>8990</v>
      </c>
      <c r="D817" s="13" t="s">
        <v>8994</v>
      </c>
      <c r="E817" s="13" t="s">
        <v>8988</v>
      </c>
      <c r="F817" s="16" t="n">
        <f aca="false">_xlfn.MINIFS(Pedidos!$C$2:$C$7000,Pedidos!$B$2:$B$7000,A817,Pedidos!$C$2:$C$7000,"&lt;"&amp;Parámetros!$B$4)</f>
        <v>45572</v>
      </c>
      <c r="G817" s="16" t="n">
        <f aca="false">_xlfn.MAXIFS(Pedidos!$C$2:$C$7000,Pedidos!$B$2:$B$7000,A817,Pedidos!$C$2:$C$7000,"&lt;"&amp;Parámetros!$B$4)</f>
        <v>45572</v>
      </c>
      <c r="H817" s="17" t="n">
        <f aca="false">COUNTIFS(Pedidos!$B$2:$B$7000,A817,Pedidos!$C$2:$C$7000,"&lt;"&amp;Parámetros!$B$4)</f>
        <v>1</v>
      </c>
      <c r="I817" s="7" t="n">
        <f aca="false">IF(H817=0,"",Parámetros!$B$4-G817)</f>
        <v>724</v>
      </c>
      <c r="J817" s="17" t="n">
        <f aca="false">COUNTIFS(Pedidos!$B$2:$B$7000,A817,Pedidos!$C$2:$C$7000,"&gt;="&amp;(Parámetros!$B$4-180),Pedidos!$C$2:$C$7000,"&lt;"&amp;Parámetros!$B$4)</f>
        <v>0</v>
      </c>
      <c r="K817" s="18" t="str">
        <f aca="false">IF(H817&lt;2,"",(G817-F817)/(H817-1))</f>
        <v/>
      </c>
      <c r="L817" s="19" t="str">
        <f aca="false">IF(OR(K817="",K817=0),"",I817/K817)</f>
        <v/>
      </c>
      <c r="M817" s="20" t="n">
        <f aca="false">SUMIFS(Pedidos!$D$2:$D$7000,Pedidos!$B$2:$B$7000,A817,Pedidos!$C$2:$C$7000,"&gt;="&amp;(Parámetros!$B$4-365),Pedidos!$C$2:$C$7000,"&lt;"&amp;Parámetros!$B$4)</f>
        <v>0</v>
      </c>
      <c r="N817" s="7" t="str">
        <f aca="false">IF(H817=0,"Sin compras",IF(H817=1,"Una sola compra",IF(I817&gt;Parámetros!$B$5,"Perdido","Activo")))</f>
        <v>Una sola compra</v>
      </c>
      <c r="O817" s="21" t="str">
        <f aca="false">IF(N817&lt;&gt;"Activo","",1/(1+EXP(-(Parámetros!$B$10+Parámetros!$B$11*I817+Parámetros!$B$12*J817))))</f>
        <v/>
      </c>
      <c r="P817" s="7" t="str">
        <f aca="false">IF(O817="","",IF(O817&gt;=Parámetros!$B$7,"Alto",IF(O817&gt;=Parámetros!$B$8,"Medio","Bajo")))</f>
        <v/>
      </c>
      <c r="Q817" s="7" t="str">
        <f aca="false">IF(AND(N817="Activo",L817&lt;&gt;""),IF(L817&gt;Parámetros!$B$6,"Se está retrasando",""),"")</f>
        <v/>
      </c>
    </row>
    <row r="818" customFormat="false" ht="15" hidden="false" customHeight="false" outlineLevel="0" collapsed="false">
      <c r="A818" s="13" t="s">
        <v>2353</v>
      </c>
      <c r="B818" s="13" t="s">
        <v>8981</v>
      </c>
      <c r="C818" s="13" t="s">
        <v>8982</v>
      </c>
      <c r="D818" s="13" t="s">
        <v>9005</v>
      </c>
      <c r="E818" s="13" t="s">
        <v>8988</v>
      </c>
      <c r="F818" s="16" t="n">
        <f aca="false">_xlfn.MINIFS(Pedidos!$C$2:$C$7000,Pedidos!$B$2:$B$7000,A818,Pedidos!$C$2:$C$7000,"&lt;"&amp;Parámetros!$B$4)</f>
        <v>45781</v>
      </c>
      <c r="G818" s="16" t="n">
        <f aca="false">_xlfn.MAXIFS(Pedidos!$C$2:$C$7000,Pedidos!$B$2:$B$7000,A818,Pedidos!$C$2:$C$7000,"&lt;"&amp;Parámetros!$B$4)</f>
        <v>46030</v>
      </c>
      <c r="H818" s="17" t="n">
        <f aca="false">COUNTIFS(Pedidos!$B$2:$B$7000,A818,Pedidos!$C$2:$C$7000,"&lt;"&amp;Parámetros!$B$4)</f>
        <v>3</v>
      </c>
      <c r="I818" s="7" t="n">
        <f aca="false">IF(H818=0,"",Parámetros!$B$4-G818)</f>
        <v>266</v>
      </c>
      <c r="J818" s="17" t="n">
        <f aca="false">COUNTIFS(Pedidos!$B$2:$B$7000,A818,Pedidos!$C$2:$C$7000,"&gt;="&amp;(Parámetros!$B$4-180),Pedidos!$C$2:$C$7000,"&lt;"&amp;Parámetros!$B$4)</f>
        <v>0</v>
      </c>
      <c r="K818" s="18" t="n">
        <f aca="false">IF(H818&lt;2,"",(G818-F818)/(H818-1))</f>
        <v>124.5</v>
      </c>
      <c r="L818" s="19" t="n">
        <f aca="false">IF(OR(K818="",K818=0),"",I818/K818)</f>
        <v>2.13654618473896</v>
      </c>
      <c r="M818" s="20" t="n">
        <f aca="false">SUMIFS(Pedidos!$D$2:$D$7000,Pedidos!$B$2:$B$7000,A818,Pedidos!$C$2:$C$7000,"&gt;="&amp;(Parámetros!$B$4-365),Pedidos!$C$2:$C$7000,"&lt;"&amp;Parámetros!$B$4)</f>
        <v>19.05</v>
      </c>
      <c r="N818" s="7" t="str">
        <f aca="false">IF(H818=0,"Sin compras",IF(H818=1,"Una sola compra",IF(I818&gt;Parámetros!$B$5,"Perdido","Activo")))</f>
        <v>Perdido</v>
      </c>
      <c r="O818" s="21" t="str">
        <f aca="false">IF(N818&lt;&gt;"Activo","",1/(1+EXP(-(Parámetros!$B$10+Parámetros!$B$11*I818+Parámetros!$B$12*J818))))</f>
        <v/>
      </c>
      <c r="P818" s="7" t="str">
        <f aca="false">IF(O818="","",IF(O818&gt;=Parámetros!$B$7,"Alto",IF(O818&gt;=Parámetros!$B$8,"Medio","Bajo")))</f>
        <v/>
      </c>
      <c r="Q818" s="7" t="str">
        <f aca="false">IF(AND(N818="Activo",L818&lt;&gt;""),IF(L818&gt;Parámetros!$B$6,"Se está retrasando",""),"")</f>
        <v/>
      </c>
    </row>
    <row r="819" customFormat="false" ht="15" hidden="false" customHeight="false" outlineLevel="0" collapsed="false">
      <c r="A819" s="13" t="s">
        <v>1369</v>
      </c>
      <c r="B819" s="13" t="s">
        <v>8998</v>
      </c>
      <c r="C819" s="13" t="s">
        <v>8982</v>
      </c>
      <c r="D819" s="13" t="s">
        <v>8997</v>
      </c>
      <c r="E819" s="13" t="s">
        <v>8988</v>
      </c>
      <c r="F819" s="16" t="n">
        <f aca="false">_xlfn.MINIFS(Pedidos!$C$2:$C$7000,Pedidos!$B$2:$B$7000,A819,Pedidos!$C$2:$C$7000,"&lt;"&amp;Parámetros!$B$4)</f>
        <v>45706</v>
      </c>
      <c r="G819" s="16" t="n">
        <f aca="false">_xlfn.MAXIFS(Pedidos!$C$2:$C$7000,Pedidos!$B$2:$B$7000,A819,Pedidos!$C$2:$C$7000,"&lt;"&amp;Parámetros!$B$4)</f>
        <v>45940</v>
      </c>
      <c r="H819" s="17" t="n">
        <f aca="false">COUNTIFS(Pedidos!$B$2:$B$7000,A819,Pedidos!$C$2:$C$7000,"&lt;"&amp;Parámetros!$B$4)</f>
        <v>4</v>
      </c>
      <c r="I819" s="7" t="n">
        <f aca="false">IF(H819=0,"",Parámetros!$B$4-G819)</f>
        <v>356</v>
      </c>
      <c r="J819" s="17" t="n">
        <f aca="false">COUNTIFS(Pedidos!$B$2:$B$7000,A819,Pedidos!$C$2:$C$7000,"&gt;="&amp;(Parámetros!$B$4-180),Pedidos!$C$2:$C$7000,"&lt;"&amp;Parámetros!$B$4)</f>
        <v>0</v>
      </c>
      <c r="K819" s="18" t="n">
        <f aca="false">IF(H819&lt;2,"",(G819-F819)/(H819-1))</f>
        <v>78</v>
      </c>
      <c r="L819" s="19" t="n">
        <f aca="false">IF(OR(K819="",K819=0),"",I819/K819)</f>
        <v>4.56410256410256</v>
      </c>
      <c r="M819" s="20" t="n">
        <f aca="false">SUMIFS(Pedidos!$D$2:$D$7000,Pedidos!$B$2:$B$7000,A819,Pedidos!$C$2:$C$7000,"&gt;="&amp;(Parámetros!$B$4-365),Pedidos!$C$2:$C$7000,"&lt;"&amp;Parámetros!$B$4)</f>
        <v>23.93</v>
      </c>
      <c r="N819" s="7" t="str">
        <f aca="false">IF(H819=0,"Sin compras",IF(H819=1,"Una sola compra",IF(I819&gt;Parámetros!$B$5,"Perdido","Activo")))</f>
        <v>Perdido</v>
      </c>
      <c r="O819" s="21" t="str">
        <f aca="false">IF(N819&lt;&gt;"Activo","",1/(1+EXP(-(Parámetros!$B$10+Parámetros!$B$11*I819+Parámetros!$B$12*J819))))</f>
        <v/>
      </c>
      <c r="P819" s="7" t="str">
        <f aca="false">IF(O819="","",IF(O819&gt;=Parámetros!$B$7,"Alto",IF(O819&gt;=Parámetros!$B$8,"Medio","Bajo")))</f>
        <v/>
      </c>
      <c r="Q819" s="7" t="str">
        <f aca="false">IF(AND(N819="Activo",L819&lt;&gt;""),IF(L819&gt;Parámetros!$B$6,"Se está retrasando",""),"")</f>
        <v/>
      </c>
    </row>
    <row r="820" customFormat="false" ht="15" hidden="false" customHeight="false" outlineLevel="0" collapsed="false">
      <c r="A820" s="13" t="s">
        <v>7953</v>
      </c>
      <c r="B820" s="13" t="s">
        <v>8981</v>
      </c>
      <c r="C820" s="13" t="s">
        <v>8993</v>
      </c>
      <c r="D820" s="13" t="s">
        <v>8991</v>
      </c>
      <c r="E820" s="13" t="s">
        <v>8988</v>
      </c>
      <c r="F820" s="16" t="n">
        <f aca="false">_xlfn.MINIFS(Pedidos!$C$2:$C$7000,Pedidos!$B$2:$B$7000,A820,Pedidos!$C$2:$C$7000,"&lt;"&amp;Parámetros!$B$4)</f>
        <v>46214</v>
      </c>
      <c r="G820" s="16" t="n">
        <f aca="false">_xlfn.MAXIFS(Pedidos!$C$2:$C$7000,Pedidos!$B$2:$B$7000,A820,Pedidos!$C$2:$C$7000,"&lt;"&amp;Parámetros!$B$4)</f>
        <v>46214</v>
      </c>
      <c r="H820" s="17" t="n">
        <f aca="false">COUNTIFS(Pedidos!$B$2:$B$7000,A820,Pedidos!$C$2:$C$7000,"&lt;"&amp;Parámetros!$B$4)</f>
        <v>1</v>
      </c>
      <c r="I820" s="7" t="n">
        <f aca="false">IF(H820=0,"",Parámetros!$B$4-G820)</f>
        <v>82</v>
      </c>
      <c r="J820" s="17" t="n">
        <f aca="false">COUNTIFS(Pedidos!$B$2:$B$7000,A820,Pedidos!$C$2:$C$7000,"&gt;="&amp;(Parámetros!$B$4-180),Pedidos!$C$2:$C$7000,"&lt;"&amp;Parámetros!$B$4)</f>
        <v>1</v>
      </c>
      <c r="K820" s="18" t="str">
        <f aca="false">IF(H820&lt;2,"",(G820-F820)/(H820-1))</f>
        <v/>
      </c>
      <c r="L820" s="19" t="str">
        <f aca="false">IF(OR(K820="",K820=0),"",I820/K820)</f>
        <v/>
      </c>
      <c r="M820" s="20" t="n">
        <f aca="false">SUMIFS(Pedidos!$D$2:$D$7000,Pedidos!$B$2:$B$7000,A820,Pedidos!$C$2:$C$7000,"&gt;="&amp;(Parámetros!$B$4-365),Pedidos!$C$2:$C$7000,"&lt;"&amp;Parámetros!$B$4)</f>
        <v>34.22</v>
      </c>
      <c r="N820" s="7" t="str">
        <f aca="false">IF(H820=0,"Sin compras",IF(H820=1,"Una sola compra",IF(I820&gt;Parámetros!$B$5,"Perdido","Activo")))</f>
        <v>Una sola compra</v>
      </c>
      <c r="O820" s="21" t="str">
        <f aca="false">IF(N820&lt;&gt;"Activo","",1/(1+EXP(-(Parámetros!$B$10+Parámetros!$B$11*I820+Parámetros!$B$12*J820))))</f>
        <v/>
      </c>
      <c r="P820" s="7" t="str">
        <f aca="false">IF(O820="","",IF(O820&gt;=Parámetros!$B$7,"Alto",IF(O820&gt;=Parámetros!$B$8,"Medio","Bajo")))</f>
        <v/>
      </c>
      <c r="Q820" s="7" t="str">
        <f aca="false">IF(AND(N820="Activo",L820&lt;&gt;""),IF(L820&gt;Parámetros!$B$6,"Se está retrasando",""),"")</f>
        <v/>
      </c>
    </row>
    <row r="821" customFormat="false" ht="15" hidden="false" customHeight="false" outlineLevel="0" collapsed="false">
      <c r="A821" s="13" t="s">
        <v>3079</v>
      </c>
      <c r="B821" s="13" t="s">
        <v>9007</v>
      </c>
      <c r="C821" s="13" t="s">
        <v>8990</v>
      </c>
      <c r="D821" s="13" t="s">
        <v>8999</v>
      </c>
      <c r="E821" s="13" t="s">
        <v>8988</v>
      </c>
      <c r="F821" s="16" t="n">
        <f aca="false">_xlfn.MINIFS(Pedidos!$C$2:$C$7000,Pedidos!$B$2:$B$7000,A821,Pedidos!$C$2:$C$7000,"&lt;"&amp;Parámetros!$B$4)</f>
        <v>45837</v>
      </c>
      <c r="G821" s="16" t="n">
        <f aca="false">_xlfn.MAXIFS(Pedidos!$C$2:$C$7000,Pedidos!$B$2:$B$7000,A821,Pedidos!$C$2:$C$7000,"&lt;"&amp;Parámetros!$B$4)</f>
        <v>46286</v>
      </c>
      <c r="H821" s="17" t="n">
        <f aca="false">COUNTIFS(Pedidos!$B$2:$B$7000,A821,Pedidos!$C$2:$C$7000,"&lt;"&amp;Parámetros!$B$4)</f>
        <v>18</v>
      </c>
      <c r="I821" s="7" t="n">
        <f aca="false">IF(H821=0,"",Parámetros!$B$4-G821)</f>
        <v>10</v>
      </c>
      <c r="J821" s="17" t="n">
        <f aca="false">COUNTIFS(Pedidos!$B$2:$B$7000,A821,Pedidos!$C$2:$C$7000,"&gt;="&amp;(Parámetros!$B$4-180),Pedidos!$C$2:$C$7000,"&lt;"&amp;Parámetros!$B$4)</f>
        <v>8</v>
      </c>
      <c r="K821" s="18" t="n">
        <f aca="false">IF(H821&lt;2,"",(G821-F821)/(H821-1))</f>
        <v>26.4117647058824</v>
      </c>
      <c r="L821" s="19" t="n">
        <f aca="false">IF(OR(K821="",K821=0),"",I821/K821)</f>
        <v>0.378619153674833</v>
      </c>
      <c r="M821" s="20" t="n">
        <f aca="false">SUMIFS(Pedidos!$D$2:$D$7000,Pedidos!$B$2:$B$7000,A821,Pedidos!$C$2:$C$7000,"&gt;="&amp;(Parámetros!$B$4-365),Pedidos!$C$2:$C$7000,"&lt;"&amp;Parámetros!$B$4)</f>
        <v>577.94</v>
      </c>
      <c r="N821" s="7" t="str">
        <f aca="false">IF(H821=0,"Sin compras",IF(H821=1,"Una sola compra",IF(I821&gt;Parámetros!$B$5,"Perdido","Activo")))</f>
        <v>Activo</v>
      </c>
      <c r="O821" s="21" t="n">
        <f aca="false">IF(N821&lt;&gt;"Activo","",1/(1+EXP(-(Parámetros!$B$10+Parámetros!$B$11*I821+Parámetros!$B$12*J821))))</f>
        <v>0.00180209802432935</v>
      </c>
      <c r="P821" s="7" t="str">
        <f aca="false">IF(O821="","",IF(O821&gt;=Parámetros!$B$7,"Alto",IF(O821&gt;=Parámetros!$B$8,"Medio","Bajo")))</f>
        <v>Bajo</v>
      </c>
      <c r="Q821" s="7" t="str">
        <f aca="false">IF(AND(N821="Activo",L821&lt;&gt;""),IF(L821&gt;Parámetros!$B$6,"Se está retrasando",""),"")</f>
        <v/>
      </c>
    </row>
    <row r="822" customFormat="false" ht="15" hidden="false" customHeight="false" outlineLevel="0" collapsed="false">
      <c r="A822" s="13" t="s">
        <v>7050</v>
      </c>
      <c r="B822" s="13" t="s">
        <v>8996</v>
      </c>
      <c r="C822" s="13" t="s">
        <v>8993</v>
      </c>
      <c r="D822" s="13" t="s">
        <v>8991</v>
      </c>
      <c r="E822" s="13" t="s">
        <v>8988</v>
      </c>
      <c r="F822" s="16" t="n">
        <f aca="false">_xlfn.MINIFS(Pedidos!$C$2:$C$7000,Pedidos!$B$2:$B$7000,A822,Pedidos!$C$2:$C$7000,"&lt;"&amp;Parámetros!$B$4)</f>
        <v>46138</v>
      </c>
      <c r="G822" s="16" t="n">
        <f aca="false">_xlfn.MAXIFS(Pedidos!$C$2:$C$7000,Pedidos!$B$2:$B$7000,A822,Pedidos!$C$2:$C$7000,"&lt;"&amp;Parámetros!$B$4)</f>
        <v>46138</v>
      </c>
      <c r="H822" s="17" t="n">
        <f aca="false">COUNTIFS(Pedidos!$B$2:$B$7000,A822,Pedidos!$C$2:$C$7000,"&lt;"&amp;Parámetros!$B$4)</f>
        <v>1</v>
      </c>
      <c r="I822" s="7" t="n">
        <f aca="false">IF(H822=0,"",Parámetros!$B$4-G822)</f>
        <v>158</v>
      </c>
      <c r="J822" s="17" t="n">
        <f aca="false">COUNTIFS(Pedidos!$B$2:$B$7000,A822,Pedidos!$C$2:$C$7000,"&gt;="&amp;(Parámetros!$B$4-180),Pedidos!$C$2:$C$7000,"&lt;"&amp;Parámetros!$B$4)</f>
        <v>1</v>
      </c>
      <c r="K822" s="18" t="str">
        <f aca="false">IF(H822&lt;2,"",(G822-F822)/(H822-1))</f>
        <v/>
      </c>
      <c r="L822" s="19" t="str">
        <f aca="false">IF(OR(K822="",K822=0),"",I822/K822)</f>
        <v/>
      </c>
      <c r="M822" s="20" t="n">
        <f aca="false">SUMIFS(Pedidos!$D$2:$D$7000,Pedidos!$B$2:$B$7000,A822,Pedidos!$C$2:$C$7000,"&gt;="&amp;(Parámetros!$B$4-365),Pedidos!$C$2:$C$7000,"&lt;"&amp;Parámetros!$B$4)</f>
        <v>20.24</v>
      </c>
      <c r="N822" s="7" t="str">
        <f aca="false">IF(H822=0,"Sin compras",IF(H822=1,"Una sola compra",IF(I822&gt;Parámetros!$B$5,"Perdido","Activo")))</f>
        <v>Una sola compra</v>
      </c>
      <c r="O822" s="21" t="str">
        <f aca="false">IF(N822&lt;&gt;"Activo","",1/(1+EXP(-(Parámetros!$B$10+Parámetros!$B$11*I822+Parámetros!$B$12*J822))))</f>
        <v/>
      </c>
      <c r="P822" s="7" t="str">
        <f aca="false">IF(O822="","",IF(O822&gt;=Parámetros!$B$7,"Alto",IF(O822&gt;=Parámetros!$B$8,"Medio","Bajo")))</f>
        <v/>
      </c>
      <c r="Q822" s="7" t="str">
        <f aca="false">IF(AND(N822="Activo",L822&lt;&gt;""),IF(L822&gt;Parámetros!$B$6,"Se está retrasando",""),"")</f>
        <v/>
      </c>
    </row>
    <row r="823" customFormat="false" ht="15" hidden="false" customHeight="false" outlineLevel="0" collapsed="false">
      <c r="A823" s="13" t="s">
        <v>7496</v>
      </c>
      <c r="B823" s="13" t="s">
        <v>9000</v>
      </c>
      <c r="C823" s="13" t="s">
        <v>8993</v>
      </c>
      <c r="D823" s="13" t="s">
        <v>8987</v>
      </c>
      <c r="E823" s="13" t="s">
        <v>8988</v>
      </c>
      <c r="F823" s="16" t="n">
        <f aca="false">_xlfn.MINIFS(Pedidos!$C$2:$C$7000,Pedidos!$B$2:$B$7000,A823,Pedidos!$C$2:$C$7000,"&lt;"&amp;Parámetros!$B$4)</f>
        <v>46176</v>
      </c>
      <c r="G823" s="16" t="n">
        <f aca="false">_xlfn.MAXIFS(Pedidos!$C$2:$C$7000,Pedidos!$B$2:$B$7000,A823,Pedidos!$C$2:$C$7000,"&lt;"&amp;Parámetros!$B$4)</f>
        <v>46270</v>
      </c>
      <c r="H823" s="17" t="n">
        <f aca="false">COUNTIFS(Pedidos!$B$2:$B$7000,A823,Pedidos!$C$2:$C$7000,"&lt;"&amp;Parámetros!$B$4)</f>
        <v>2</v>
      </c>
      <c r="I823" s="7" t="n">
        <f aca="false">IF(H823=0,"",Parámetros!$B$4-G823)</f>
        <v>26</v>
      </c>
      <c r="J823" s="17" t="n">
        <f aca="false">COUNTIFS(Pedidos!$B$2:$B$7000,A823,Pedidos!$C$2:$C$7000,"&gt;="&amp;(Parámetros!$B$4-180),Pedidos!$C$2:$C$7000,"&lt;"&amp;Parámetros!$B$4)</f>
        <v>2</v>
      </c>
      <c r="K823" s="18" t="n">
        <f aca="false">IF(H823&lt;2,"",(G823-F823)/(H823-1))</f>
        <v>94</v>
      </c>
      <c r="L823" s="19" t="n">
        <f aca="false">IF(OR(K823="",K823=0),"",I823/K823)</f>
        <v>0.276595744680851</v>
      </c>
      <c r="M823" s="20" t="n">
        <f aca="false">SUMIFS(Pedidos!$D$2:$D$7000,Pedidos!$B$2:$B$7000,A823,Pedidos!$C$2:$C$7000,"&gt;="&amp;(Parámetros!$B$4-365),Pedidos!$C$2:$C$7000,"&lt;"&amp;Parámetros!$B$4)</f>
        <v>129.19</v>
      </c>
      <c r="N823" s="7" t="str">
        <f aca="false">IF(H823=0,"Sin compras",IF(H823=1,"Una sola compra",IF(I823&gt;Parámetros!$B$5,"Perdido","Activo")))</f>
        <v>Activo</v>
      </c>
      <c r="O823" s="21" t="n">
        <f aca="false">IF(N823&lt;&gt;"Activo","",1/(1+EXP(-(Parámetros!$B$10+Parámetros!$B$11*I823+Parámetros!$B$12*J823))))</f>
        <v>0.326336867241517</v>
      </c>
      <c r="P823" s="7" t="str">
        <f aca="false">IF(O823="","",IF(O823&gt;=Parámetros!$B$7,"Alto",IF(O823&gt;=Parámetros!$B$8,"Medio","Bajo")))</f>
        <v>Bajo</v>
      </c>
      <c r="Q823" s="7" t="str">
        <f aca="false">IF(AND(N823="Activo",L823&lt;&gt;""),IF(L823&gt;Parámetros!$B$6,"Se está retrasando",""),"")</f>
        <v/>
      </c>
    </row>
    <row r="824" customFormat="false" ht="15" hidden="false" customHeight="false" outlineLevel="0" collapsed="false">
      <c r="A824" s="13" t="s">
        <v>3277</v>
      </c>
      <c r="B824" s="13" t="s">
        <v>8996</v>
      </c>
      <c r="C824" s="13" t="s">
        <v>8990</v>
      </c>
      <c r="D824" s="13" t="s">
        <v>8994</v>
      </c>
      <c r="E824" s="13" t="s">
        <v>8988</v>
      </c>
      <c r="F824" s="16" t="n">
        <f aca="false">_xlfn.MINIFS(Pedidos!$C$2:$C$7000,Pedidos!$B$2:$B$7000,A824,Pedidos!$C$2:$C$7000,"&lt;"&amp;Parámetros!$B$4)</f>
        <v>45852</v>
      </c>
      <c r="G824" s="16" t="n">
        <f aca="false">_xlfn.MAXIFS(Pedidos!$C$2:$C$7000,Pedidos!$B$2:$B$7000,A824,Pedidos!$C$2:$C$7000,"&lt;"&amp;Parámetros!$B$4)</f>
        <v>45852</v>
      </c>
      <c r="H824" s="17" t="n">
        <f aca="false">COUNTIFS(Pedidos!$B$2:$B$7000,A824,Pedidos!$C$2:$C$7000,"&lt;"&amp;Parámetros!$B$4)</f>
        <v>1</v>
      </c>
      <c r="I824" s="7" t="n">
        <f aca="false">IF(H824=0,"",Parámetros!$B$4-G824)</f>
        <v>444</v>
      </c>
      <c r="J824" s="17" t="n">
        <f aca="false">COUNTIFS(Pedidos!$B$2:$B$7000,A824,Pedidos!$C$2:$C$7000,"&gt;="&amp;(Parámetros!$B$4-180),Pedidos!$C$2:$C$7000,"&lt;"&amp;Parámetros!$B$4)</f>
        <v>0</v>
      </c>
      <c r="K824" s="18" t="str">
        <f aca="false">IF(H824&lt;2,"",(G824-F824)/(H824-1))</f>
        <v/>
      </c>
      <c r="L824" s="19" t="str">
        <f aca="false">IF(OR(K824="",K824=0),"",I824/K824)</f>
        <v/>
      </c>
      <c r="M824" s="20" t="n">
        <f aca="false">SUMIFS(Pedidos!$D$2:$D$7000,Pedidos!$B$2:$B$7000,A824,Pedidos!$C$2:$C$7000,"&gt;="&amp;(Parámetros!$B$4-365),Pedidos!$C$2:$C$7000,"&lt;"&amp;Parámetros!$B$4)</f>
        <v>0</v>
      </c>
      <c r="N824" s="7" t="str">
        <f aca="false">IF(H824=0,"Sin compras",IF(H824=1,"Una sola compra",IF(I824&gt;Parámetros!$B$5,"Perdido","Activo")))</f>
        <v>Una sola compra</v>
      </c>
      <c r="O824" s="21" t="str">
        <f aca="false">IF(N824&lt;&gt;"Activo","",1/(1+EXP(-(Parámetros!$B$10+Parámetros!$B$11*I824+Parámetros!$B$12*J824))))</f>
        <v/>
      </c>
      <c r="P824" s="7" t="str">
        <f aca="false">IF(O824="","",IF(O824&gt;=Parámetros!$B$7,"Alto",IF(O824&gt;=Parámetros!$B$8,"Medio","Bajo")))</f>
        <v/>
      </c>
      <c r="Q824" s="7" t="str">
        <f aca="false">IF(AND(N824="Activo",L824&lt;&gt;""),IF(L824&gt;Parámetros!$B$6,"Se está retrasando",""),"")</f>
        <v/>
      </c>
    </row>
    <row r="825" customFormat="false" ht="15" hidden="false" customHeight="false" outlineLevel="0" collapsed="false">
      <c r="A825" s="13" t="s">
        <v>5948</v>
      </c>
      <c r="B825" s="13" t="s">
        <v>8995</v>
      </c>
      <c r="C825" s="13" t="s">
        <v>8982</v>
      </c>
      <c r="D825" s="13" t="s">
        <v>8987</v>
      </c>
      <c r="E825" s="13" t="s">
        <v>8988</v>
      </c>
      <c r="F825" s="16" t="n">
        <f aca="false">_xlfn.MINIFS(Pedidos!$C$2:$C$7000,Pedidos!$B$2:$B$7000,A825,Pedidos!$C$2:$C$7000,"&lt;"&amp;Parámetros!$B$4)</f>
        <v>46052</v>
      </c>
      <c r="G825" s="16" t="n">
        <f aca="false">_xlfn.MAXIFS(Pedidos!$C$2:$C$7000,Pedidos!$B$2:$B$7000,A825,Pedidos!$C$2:$C$7000,"&lt;"&amp;Parámetros!$B$4)</f>
        <v>46289</v>
      </c>
      <c r="H825" s="17" t="n">
        <f aca="false">COUNTIFS(Pedidos!$B$2:$B$7000,A825,Pedidos!$C$2:$C$7000,"&lt;"&amp;Parámetros!$B$4)</f>
        <v>3</v>
      </c>
      <c r="I825" s="7" t="n">
        <f aca="false">IF(H825=0,"",Parámetros!$B$4-G825)</f>
        <v>7</v>
      </c>
      <c r="J825" s="17" t="n">
        <f aca="false">COUNTIFS(Pedidos!$B$2:$B$7000,A825,Pedidos!$C$2:$C$7000,"&gt;="&amp;(Parámetros!$B$4-180),Pedidos!$C$2:$C$7000,"&lt;"&amp;Parámetros!$B$4)</f>
        <v>2</v>
      </c>
      <c r="K825" s="18" t="n">
        <f aca="false">IF(H825&lt;2,"",(G825-F825)/(H825-1))</f>
        <v>118.5</v>
      </c>
      <c r="L825" s="19" t="n">
        <f aca="false">IF(OR(K825="",K825=0),"",I825/K825)</f>
        <v>0.0590717299578059</v>
      </c>
      <c r="M825" s="20" t="n">
        <f aca="false">SUMIFS(Pedidos!$D$2:$D$7000,Pedidos!$B$2:$B$7000,A825,Pedidos!$C$2:$C$7000,"&gt;="&amp;(Parámetros!$B$4-365),Pedidos!$C$2:$C$7000,"&lt;"&amp;Parámetros!$B$4)</f>
        <v>166.13</v>
      </c>
      <c r="N825" s="7" t="str">
        <f aca="false">IF(H825=0,"Sin compras",IF(H825=1,"Una sola compra",IF(I825&gt;Parámetros!$B$5,"Perdido","Activo")))</f>
        <v>Activo</v>
      </c>
      <c r="O825" s="21" t="n">
        <f aca="false">IF(N825&lt;&gt;"Activo","",1/(1+EXP(-(Parámetros!$B$10+Parámetros!$B$11*I825+Parámetros!$B$12*J825))))</f>
        <v>0.25964778493059</v>
      </c>
      <c r="P825" s="7" t="str">
        <f aca="false">IF(O825="","",IF(O825&gt;=Parámetros!$B$7,"Alto",IF(O825&gt;=Parámetros!$B$8,"Medio","Bajo")))</f>
        <v>Bajo</v>
      </c>
      <c r="Q825" s="7" t="str">
        <f aca="false">IF(AND(N825="Activo",L825&lt;&gt;""),IF(L825&gt;Parámetros!$B$6,"Se está retrasando",""),"")</f>
        <v/>
      </c>
    </row>
    <row r="826" customFormat="false" ht="15" hidden="false" customHeight="false" outlineLevel="0" collapsed="false">
      <c r="A826" s="13" t="s">
        <v>6219</v>
      </c>
      <c r="B826" s="13" t="s">
        <v>8981</v>
      </c>
      <c r="C826" s="13" t="s">
        <v>8982</v>
      </c>
      <c r="D826" s="13" t="s">
        <v>8983</v>
      </c>
      <c r="E826" s="13" t="s">
        <v>8988</v>
      </c>
      <c r="F826" s="16" t="n">
        <f aca="false">_xlfn.MINIFS(Pedidos!$C$2:$C$7000,Pedidos!$B$2:$B$7000,A826,Pedidos!$C$2:$C$7000,"&lt;"&amp;Parámetros!$B$4)</f>
        <v>46072</v>
      </c>
      <c r="G826" s="16" t="n">
        <f aca="false">_xlfn.MAXIFS(Pedidos!$C$2:$C$7000,Pedidos!$B$2:$B$7000,A826,Pedidos!$C$2:$C$7000,"&lt;"&amp;Parámetros!$B$4)</f>
        <v>46072</v>
      </c>
      <c r="H826" s="17" t="n">
        <f aca="false">COUNTIFS(Pedidos!$B$2:$B$7000,A826,Pedidos!$C$2:$C$7000,"&lt;"&amp;Parámetros!$B$4)</f>
        <v>1</v>
      </c>
      <c r="I826" s="7" t="n">
        <f aca="false">IF(H826=0,"",Parámetros!$B$4-G826)</f>
        <v>224</v>
      </c>
      <c r="J826" s="17" t="n">
        <f aca="false">COUNTIFS(Pedidos!$B$2:$B$7000,A826,Pedidos!$C$2:$C$7000,"&gt;="&amp;(Parámetros!$B$4-180),Pedidos!$C$2:$C$7000,"&lt;"&amp;Parámetros!$B$4)</f>
        <v>0</v>
      </c>
      <c r="K826" s="18" t="str">
        <f aca="false">IF(H826&lt;2,"",(G826-F826)/(H826-1))</f>
        <v/>
      </c>
      <c r="L826" s="19" t="str">
        <f aca="false">IF(OR(K826="",K826=0),"",I826/K826)</f>
        <v/>
      </c>
      <c r="M826" s="20" t="n">
        <f aca="false">SUMIFS(Pedidos!$D$2:$D$7000,Pedidos!$B$2:$B$7000,A826,Pedidos!$C$2:$C$7000,"&gt;="&amp;(Parámetros!$B$4-365),Pedidos!$C$2:$C$7000,"&lt;"&amp;Parámetros!$B$4)</f>
        <v>21.97</v>
      </c>
      <c r="N826" s="7" t="str">
        <f aca="false">IF(H826=0,"Sin compras",IF(H826=1,"Una sola compra",IF(I826&gt;Parámetros!$B$5,"Perdido","Activo")))</f>
        <v>Una sola compra</v>
      </c>
      <c r="O826" s="21" t="str">
        <f aca="false">IF(N826&lt;&gt;"Activo","",1/(1+EXP(-(Parámetros!$B$10+Parámetros!$B$11*I826+Parámetros!$B$12*J826))))</f>
        <v/>
      </c>
      <c r="P826" s="7" t="str">
        <f aca="false">IF(O826="","",IF(O826&gt;=Parámetros!$B$7,"Alto",IF(O826&gt;=Parámetros!$B$8,"Medio","Bajo")))</f>
        <v/>
      </c>
      <c r="Q826" s="7" t="str">
        <f aca="false">IF(AND(N826="Activo",L826&lt;&gt;""),IF(L826&gt;Parámetros!$B$6,"Se está retrasando",""),"")</f>
        <v/>
      </c>
    </row>
    <row r="827" customFormat="false" ht="15" hidden="false" customHeight="false" outlineLevel="0" collapsed="false">
      <c r="A827" s="13" t="s">
        <v>438</v>
      </c>
      <c r="B827" s="13" t="s">
        <v>8981</v>
      </c>
      <c r="C827" s="13" t="s">
        <v>8990</v>
      </c>
      <c r="D827" s="13" t="s">
        <v>8994</v>
      </c>
      <c r="E827" s="13" t="s">
        <v>8984</v>
      </c>
      <c r="F827" s="16" t="n">
        <f aca="false">_xlfn.MINIFS(Pedidos!$C$2:$C$7000,Pedidos!$B$2:$B$7000,A827,Pedidos!$C$2:$C$7000,"&lt;"&amp;Parámetros!$B$4)</f>
        <v>45618</v>
      </c>
      <c r="G827" s="16" t="n">
        <f aca="false">_xlfn.MAXIFS(Pedidos!$C$2:$C$7000,Pedidos!$B$2:$B$7000,A827,Pedidos!$C$2:$C$7000,"&lt;"&amp;Parámetros!$B$4)</f>
        <v>45668</v>
      </c>
      <c r="H827" s="17" t="n">
        <f aca="false">COUNTIFS(Pedidos!$B$2:$B$7000,A827,Pedidos!$C$2:$C$7000,"&lt;"&amp;Parámetros!$B$4)</f>
        <v>2</v>
      </c>
      <c r="I827" s="7" t="n">
        <f aca="false">IF(H827=0,"",Parámetros!$B$4-G827)</f>
        <v>628</v>
      </c>
      <c r="J827" s="17" t="n">
        <f aca="false">COUNTIFS(Pedidos!$B$2:$B$7000,A827,Pedidos!$C$2:$C$7000,"&gt;="&amp;(Parámetros!$B$4-180),Pedidos!$C$2:$C$7000,"&lt;"&amp;Parámetros!$B$4)</f>
        <v>0</v>
      </c>
      <c r="K827" s="18" t="n">
        <f aca="false">IF(H827&lt;2,"",(G827-F827)/(H827-1))</f>
        <v>50</v>
      </c>
      <c r="L827" s="19" t="n">
        <f aca="false">IF(OR(K827="",K827=0),"",I827/K827)</f>
        <v>12.56</v>
      </c>
      <c r="M827" s="20" t="n">
        <f aca="false">SUMIFS(Pedidos!$D$2:$D$7000,Pedidos!$B$2:$B$7000,A827,Pedidos!$C$2:$C$7000,"&gt;="&amp;(Parámetros!$B$4-365),Pedidos!$C$2:$C$7000,"&lt;"&amp;Parámetros!$B$4)</f>
        <v>0</v>
      </c>
      <c r="N827" s="7" t="str">
        <f aca="false">IF(H827=0,"Sin compras",IF(H827=1,"Una sola compra",IF(I827&gt;Parámetros!$B$5,"Perdido","Activo")))</f>
        <v>Perdido</v>
      </c>
      <c r="O827" s="21" t="str">
        <f aca="false">IF(N827&lt;&gt;"Activo","",1/(1+EXP(-(Parámetros!$B$10+Parámetros!$B$11*I827+Parámetros!$B$12*J827))))</f>
        <v/>
      </c>
      <c r="P827" s="7" t="str">
        <f aca="false">IF(O827="","",IF(O827&gt;=Parámetros!$B$7,"Alto",IF(O827&gt;=Parámetros!$B$8,"Medio","Bajo")))</f>
        <v/>
      </c>
      <c r="Q827" s="7" t="str">
        <f aca="false">IF(AND(N827="Activo",L827&lt;&gt;""),IF(L827&gt;Parámetros!$B$6,"Se está retrasando",""),"")</f>
        <v/>
      </c>
    </row>
    <row r="828" customFormat="false" ht="15" hidden="false" customHeight="false" outlineLevel="0" collapsed="false">
      <c r="A828" s="13" t="s">
        <v>2833</v>
      </c>
      <c r="B828" s="13" t="s">
        <v>9011</v>
      </c>
      <c r="C828" s="13" t="s">
        <v>8993</v>
      </c>
      <c r="D828" s="13" t="s">
        <v>8994</v>
      </c>
      <c r="E828" s="13" t="s">
        <v>8988</v>
      </c>
      <c r="F828" s="16" t="n">
        <f aca="false">_xlfn.MINIFS(Pedidos!$C$2:$C$7000,Pedidos!$B$2:$B$7000,A828,Pedidos!$C$2:$C$7000,"&lt;"&amp;Parámetros!$B$4)</f>
        <v>45818</v>
      </c>
      <c r="G828" s="16" t="n">
        <f aca="false">_xlfn.MAXIFS(Pedidos!$C$2:$C$7000,Pedidos!$B$2:$B$7000,A828,Pedidos!$C$2:$C$7000,"&lt;"&amp;Parámetros!$B$4)</f>
        <v>45818</v>
      </c>
      <c r="H828" s="17" t="n">
        <f aca="false">COUNTIFS(Pedidos!$B$2:$B$7000,A828,Pedidos!$C$2:$C$7000,"&lt;"&amp;Parámetros!$B$4)</f>
        <v>1</v>
      </c>
      <c r="I828" s="7" t="n">
        <f aca="false">IF(H828=0,"",Parámetros!$B$4-G828)</f>
        <v>478</v>
      </c>
      <c r="J828" s="17" t="n">
        <f aca="false">COUNTIFS(Pedidos!$B$2:$B$7000,A828,Pedidos!$C$2:$C$7000,"&gt;="&amp;(Parámetros!$B$4-180),Pedidos!$C$2:$C$7000,"&lt;"&amp;Parámetros!$B$4)</f>
        <v>0</v>
      </c>
      <c r="K828" s="18" t="str">
        <f aca="false">IF(H828&lt;2,"",(G828-F828)/(H828-1))</f>
        <v/>
      </c>
      <c r="L828" s="19" t="str">
        <f aca="false">IF(OR(K828="",K828=0),"",I828/K828)</f>
        <v/>
      </c>
      <c r="M828" s="20" t="n">
        <f aca="false">SUMIFS(Pedidos!$D$2:$D$7000,Pedidos!$B$2:$B$7000,A828,Pedidos!$C$2:$C$7000,"&gt;="&amp;(Parámetros!$B$4-365),Pedidos!$C$2:$C$7000,"&lt;"&amp;Parámetros!$B$4)</f>
        <v>0</v>
      </c>
      <c r="N828" s="7" t="str">
        <f aca="false">IF(H828=0,"Sin compras",IF(H828=1,"Una sola compra",IF(I828&gt;Parámetros!$B$5,"Perdido","Activo")))</f>
        <v>Una sola compra</v>
      </c>
      <c r="O828" s="21" t="str">
        <f aca="false">IF(N828&lt;&gt;"Activo","",1/(1+EXP(-(Parámetros!$B$10+Parámetros!$B$11*I828+Parámetros!$B$12*J828))))</f>
        <v/>
      </c>
      <c r="P828" s="7" t="str">
        <f aca="false">IF(O828="","",IF(O828&gt;=Parámetros!$B$7,"Alto",IF(O828&gt;=Parámetros!$B$8,"Medio","Bajo")))</f>
        <v/>
      </c>
      <c r="Q828" s="7" t="str">
        <f aca="false">IF(AND(N828="Activo",L828&lt;&gt;""),IF(L828&gt;Parámetros!$B$6,"Se está retrasando",""),"")</f>
        <v/>
      </c>
    </row>
    <row r="829" customFormat="false" ht="15" hidden="false" customHeight="false" outlineLevel="0" collapsed="false">
      <c r="A829" s="13" t="s">
        <v>1477</v>
      </c>
      <c r="B829" s="13" t="s">
        <v>9011</v>
      </c>
      <c r="C829" s="13" t="s">
        <v>8993</v>
      </c>
      <c r="D829" s="13" t="s">
        <v>8994</v>
      </c>
      <c r="E829" s="13" t="s">
        <v>8988</v>
      </c>
      <c r="F829" s="16" t="n">
        <f aca="false">_xlfn.MINIFS(Pedidos!$C$2:$C$7000,Pedidos!$B$2:$B$7000,A829,Pedidos!$C$2:$C$7000,"&lt;"&amp;Parámetros!$B$4)</f>
        <v>45716</v>
      </c>
      <c r="G829" s="16" t="n">
        <f aca="false">_xlfn.MAXIFS(Pedidos!$C$2:$C$7000,Pedidos!$B$2:$B$7000,A829,Pedidos!$C$2:$C$7000,"&lt;"&amp;Parámetros!$B$4)</f>
        <v>45788</v>
      </c>
      <c r="H829" s="17" t="n">
        <f aca="false">COUNTIFS(Pedidos!$B$2:$B$7000,A829,Pedidos!$C$2:$C$7000,"&lt;"&amp;Parámetros!$B$4)</f>
        <v>2</v>
      </c>
      <c r="I829" s="7" t="n">
        <f aca="false">IF(H829=0,"",Parámetros!$B$4-G829)</f>
        <v>508</v>
      </c>
      <c r="J829" s="17" t="n">
        <f aca="false">COUNTIFS(Pedidos!$B$2:$B$7000,A829,Pedidos!$C$2:$C$7000,"&gt;="&amp;(Parámetros!$B$4-180),Pedidos!$C$2:$C$7000,"&lt;"&amp;Parámetros!$B$4)</f>
        <v>0</v>
      </c>
      <c r="K829" s="18" t="n">
        <f aca="false">IF(H829&lt;2,"",(G829-F829)/(H829-1))</f>
        <v>72</v>
      </c>
      <c r="L829" s="19" t="n">
        <f aca="false">IF(OR(K829="",K829=0),"",I829/K829)</f>
        <v>7.05555555555556</v>
      </c>
      <c r="M829" s="20" t="n">
        <f aca="false">SUMIFS(Pedidos!$D$2:$D$7000,Pedidos!$B$2:$B$7000,A829,Pedidos!$C$2:$C$7000,"&gt;="&amp;(Parámetros!$B$4-365),Pedidos!$C$2:$C$7000,"&lt;"&amp;Parámetros!$B$4)</f>
        <v>0</v>
      </c>
      <c r="N829" s="7" t="str">
        <f aca="false">IF(H829=0,"Sin compras",IF(H829=1,"Una sola compra",IF(I829&gt;Parámetros!$B$5,"Perdido","Activo")))</f>
        <v>Perdido</v>
      </c>
      <c r="O829" s="21" t="str">
        <f aca="false">IF(N829&lt;&gt;"Activo","",1/(1+EXP(-(Parámetros!$B$10+Parámetros!$B$11*I829+Parámetros!$B$12*J829))))</f>
        <v/>
      </c>
      <c r="P829" s="7" t="str">
        <f aca="false">IF(O829="","",IF(O829&gt;=Parámetros!$B$7,"Alto",IF(O829&gt;=Parámetros!$B$8,"Medio","Bajo")))</f>
        <v/>
      </c>
      <c r="Q829" s="7" t="str">
        <f aca="false">IF(AND(N829="Activo",L829&lt;&gt;""),IF(L829&gt;Parámetros!$B$6,"Se está retrasando",""),"")</f>
        <v/>
      </c>
    </row>
    <row r="830" customFormat="false" ht="15" hidden="false" customHeight="false" outlineLevel="0" collapsed="false">
      <c r="A830" s="13" t="s">
        <v>4862</v>
      </c>
      <c r="B830" s="13" t="s">
        <v>9011</v>
      </c>
      <c r="C830" s="13" t="s">
        <v>8982</v>
      </c>
      <c r="D830" s="13" t="s">
        <v>8997</v>
      </c>
      <c r="E830" s="13" t="s">
        <v>8988</v>
      </c>
      <c r="F830" s="16" t="n">
        <f aca="false">_xlfn.MINIFS(Pedidos!$C$2:$C$7000,Pedidos!$B$2:$B$7000,A830,Pedidos!$C$2:$C$7000,"&lt;"&amp;Parámetros!$B$4)</f>
        <v>45969</v>
      </c>
      <c r="G830" s="16" t="n">
        <f aca="false">_xlfn.MAXIFS(Pedidos!$C$2:$C$7000,Pedidos!$B$2:$B$7000,A830,Pedidos!$C$2:$C$7000,"&lt;"&amp;Parámetros!$B$4)</f>
        <v>46204</v>
      </c>
      <c r="H830" s="17" t="n">
        <f aca="false">COUNTIFS(Pedidos!$B$2:$B$7000,A830,Pedidos!$C$2:$C$7000,"&lt;"&amp;Parámetros!$B$4)</f>
        <v>4</v>
      </c>
      <c r="I830" s="7" t="n">
        <f aca="false">IF(H830=0,"",Parámetros!$B$4-G830)</f>
        <v>92</v>
      </c>
      <c r="J830" s="17" t="n">
        <f aca="false">COUNTIFS(Pedidos!$B$2:$B$7000,A830,Pedidos!$C$2:$C$7000,"&gt;="&amp;(Parámetros!$B$4-180),Pedidos!$C$2:$C$7000,"&lt;"&amp;Parámetros!$B$4)</f>
        <v>2</v>
      </c>
      <c r="K830" s="18" t="n">
        <f aca="false">IF(H830&lt;2,"",(G830-F830)/(H830-1))</f>
        <v>78.3333333333333</v>
      </c>
      <c r="L830" s="19" t="n">
        <f aca="false">IF(OR(K830="",K830=0),"",I830/K830)</f>
        <v>1.17446808510638</v>
      </c>
      <c r="M830" s="20" t="n">
        <f aca="false">SUMIFS(Pedidos!$D$2:$D$7000,Pedidos!$B$2:$B$7000,A830,Pedidos!$C$2:$C$7000,"&gt;="&amp;(Parámetros!$B$4-365),Pedidos!$C$2:$C$7000,"&lt;"&amp;Parámetros!$B$4)</f>
        <v>168.1</v>
      </c>
      <c r="N830" s="7" t="str">
        <f aca="false">IF(H830=0,"Sin compras",IF(H830=1,"Una sola compra",IF(I830&gt;Parámetros!$B$5,"Perdido","Activo")))</f>
        <v>Activo</v>
      </c>
      <c r="O830" s="21" t="n">
        <f aca="false">IF(N830&lt;&gt;"Activo","",1/(1+EXP(-(Parámetros!$B$10+Parámetros!$B$11*I830+Parámetros!$B$12*J830))))</f>
        <v>0.598014744520311</v>
      </c>
      <c r="P830" s="7" t="str">
        <f aca="false">IF(O830="","",IF(O830&gt;=Parámetros!$B$7,"Alto",IF(O830&gt;=Parámetros!$B$8,"Medio","Bajo")))</f>
        <v>Medio</v>
      </c>
      <c r="Q830" s="7" t="str">
        <f aca="false">IF(AND(N830="Activo",L830&lt;&gt;""),IF(L830&gt;Parámetros!$B$6,"Se está retrasando",""),"")</f>
        <v/>
      </c>
    </row>
    <row r="831" customFormat="false" ht="15" hidden="false" customHeight="false" outlineLevel="0" collapsed="false">
      <c r="A831" s="13" t="s">
        <v>8778</v>
      </c>
      <c r="B831" s="13" t="s">
        <v>9008</v>
      </c>
      <c r="C831" s="13" t="s">
        <v>8993</v>
      </c>
      <c r="D831" s="13" t="s">
        <v>9002</v>
      </c>
      <c r="E831" s="13" t="s">
        <v>8988</v>
      </c>
      <c r="F831" s="16" t="n">
        <f aca="false">_xlfn.MINIFS(Pedidos!$C$2:$C$7000,Pedidos!$B$2:$B$7000,A831,Pedidos!$C$2:$C$7000,"&lt;"&amp;Parámetros!$B$4)</f>
        <v>46280</v>
      </c>
      <c r="G831" s="16" t="n">
        <f aca="false">_xlfn.MAXIFS(Pedidos!$C$2:$C$7000,Pedidos!$B$2:$B$7000,A831,Pedidos!$C$2:$C$7000,"&lt;"&amp;Parámetros!$B$4)</f>
        <v>46280</v>
      </c>
      <c r="H831" s="17" t="n">
        <f aca="false">COUNTIFS(Pedidos!$B$2:$B$7000,A831,Pedidos!$C$2:$C$7000,"&lt;"&amp;Parámetros!$B$4)</f>
        <v>1</v>
      </c>
      <c r="I831" s="7" t="n">
        <f aca="false">IF(H831=0,"",Parámetros!$B$4-G831)</f>
        <v>16</v>
      </c>
      <c r="J831" s="17" t="n">
        <f aca="false">COUNTIFS(Pedidos!$B$2:$B$7000,A831,Pedidos!$C$2:$C$7000,"&gt;="&amp;(Parámetros!$B$4-180),Pedidos!$C$2:$C$7000,"&lt;"&amp;Parámetros!$B$4)</f>
        <v>1</v>
      </c>
      <c r="K831" s="18" t="str">
        <f aca="false">IF(H831&lt;2,"",(G831-F831)/(H831-1))</f>
        <v/>
      </c>
      <c r="L831" s="19" t="str">
        <f aca="false">IF(OR(K831="",K831=0),"",I831/K831)</f>
        <v/>
      </c>
      <c r="M831" s="20" t="n">
        <f aca="false">SUMIFS(Pedidos!$D$2:$D$7000,Pedidos!$B$2:$B$7000,A831,Pedidos!$C$2:$C$7000,"&gt;="&amp;(Parámetros!$B$4-365),Pedidos!$C$2:$C$7000,"&lt;"&amp;Parámetros!$B$4)</f>
        <v>24.54</v>
      </c>
      <c r="N831" s="7" t="str">
        <f aca="false">IF(H831=0,"Sin compras",IF(H831=1,"Una sola compra",IF(I831&gt;Parámetros!$B$5,"Perdido","Activo")))</f>
        <v>Una sola compra</v>
      </c>
      <c r="O831" s="21" t="str">
        <f aca="false">IF(N831&lt;&gt;"Activo","",1/(1+EXP(-(Parámetros!$B$10+Parámetros!$B$11*I831+Parámetros!$B$12*J831))))</f>
        <v/>
      </c>
      <c r="P831" s="7" t="str">
        <f aca="false">IF(O831="","",IF(O831&gt;=Parámetros!$B$7,"Alto",IF(O831&gt;=Parámetros!$B$8,"Medio","Bajo")))</f>
        <v/>
      </c>
      <c r="Q831" s="7" t="str">
        <f aca="false">IF(AND(N831="Activo",L831&lt;&gt;""),IF(L831&gt;Parámetros!$B$6,"Se está retrasando",""),"")</f>
        <v/>
      </c>
    </row>
    <row r="832" customFormat="false" ht="15" hidden="false" customHeight="false" outlineLevel="0" collapsed="false">
      <c r="A832" s="13" t="s">
        <v>6427</v>
      </c>
      <c r="B832" s="13" t="s">
        <v>8995</v>
      </c>
      <c r="C832" s="13" t="s">
        <v>8986</v>
      </c>
      <c r="D832" s="13" t="s">
        <v>8999</v>
      </c>
      <c r="E832" s="13" t="s">
        <v>8988</v>
      </c>
      <c r="F832" s="16" t="n">
        <f aca="false">_xlfn.MINIFS(Pedidos!$C$2:$C$7000,Pedidos!$B$2:$B$7000,A832,Pedidos!$C$2:$C$7000,"&lt;"&amp;Parámetros!$B$4)</f>
        <v>46087</v>
      </c>
      <c r="G832" s="16" t="n">
        <f aca="false">_xlfn.MAXIFS(Pedidos!$C$2:$C$7000,Pedidos!$B$2:$B$7000,A832,Pedidos!$C$2:$C$7000,"&lt;"&amp;Parámetros!$B$4)</f>
        <v>46284</v>
      </c>
      <c r="H832" s="17" t="n">
        <f aca="false">COUNTIFS(Pedidos!$B$2:$B$7000,A832,Pedidos!$C$2:$C$7000,"&lt;"&amp;Parámetros!$B$4)</f>
        <v>8</v>
      </c>
      <c r="I832" s="7" t="n">
        <f aca="false">IF(H832=0,"",Parámetros!$B$4-G832)</f>
        <v>12</v>
      </c>
      <c r="J832" s="17" t="n">
        <f aca="false">COUNTIFS(Pedidos!$B$2:$B$7000,A832,Pedidos!$C$2:$C$7000,"&gt;="&amp;(Parámetros!$B$4-180),Pedidos!$C$2:$C$7000,"&lt;"&amp;Parámetros!$B$4)</f>
        <v>6</v>
      </c>
      <c r="K832" s="18" t="n">
        <f aca="false">IF(H832&lt;2,"",(G832-F832)/(H832-1))</f>
        <v>28.1428571428571</v>
      </c>
      <c r="L832" s="19" t="n">
        <f aca="false">IF(OR(K832="",K832=0),"",I832/K832)</f>
        <v>0.426395939086294</v>
      </c>
      <c r="M832" s="20" t="n">
        <f aca="false">SUMIFS(Pedidos!$D$2:$D$7000,Pedidos!$B$2:$B$7000,A832,Pedidos!$C$2:$C$7000,"&gt;="&amp;(Parámetros!$B$4-365),Pedidos!$C$2:$C$7000,"&lt;"&amp;Parámetros!$B$4)</f>
        <v>352.46</v>
      </c>
      <c r="N832" s="7" t="str">
        <f aca="false">IF(H832=0,"Sin compras",IF(H832=1,"Una sola compra",IF(I832&gt;Parámetros!$B$5,"Perdido","Activo")))</f>
        <v>Activo</v>
      </c>
      <c r="O832" s="21" t="n">
        <f aca="false">IF(N832&lt;&gt;"Activo","",1/(1+EXP(-(Parámetros!$B$10+Parámetros!$B$11*I832+Parámetros!$B$12*J832))))</f>
        <v>0.0108831150438923</v>
      </c>
      <c r="P832" s="7" t="str">
        <f aca="false">IF(O832="","",IF(O832&gt;=Parámetros!$B$7,"Alto",IF(O832&gt;=Parámetros!$B$8,"Medio","Bajo")))</f>
        <v>Bajo</v>
      </c>
      <c r="Q832" s="7" t="str">
        <f aca="false">IF(AND(N832="Activo",L832&lt;&gt;""),IF(L832&gt;Parámetros!$B$6,"Se está retrasando",""),"")</f>
        <v/>
      </c>
    </row>
    <row r="833" customFormat="false" ht="15" hidden="false" customHeight="false" outlineLevel="0" collapsed="false">
      <c r="A833" s="13" t="s">
        <v>3145</v>
      </c>
      <c r="B833" s="13" t="s">
        <v>8995</v>
      </c>
      <c r="C833" s="13" t="s">
        <v>8993</v>
      </c>
      <c r="D833" s="13" t="s">
        <v>8994</v>
      </c>
      <c r="E833" s="13" t="s">
        <v>8988</v>
      </c>
      <c r="F833" s="16" t="n">
        <f aca="false">_xlfn.MINIFS(Pedidos!$C$2:$C$7000,Pedidos!$B$2:$B$7000,A833,Pedidos!$C$2:$C$7000,"&lt;"&amp;Parámetros!$B$4)</f>
        <v>45842</v>
      </c>
      <c r="G833" s="16" t="n">
        <f aca="false">_xlfn.MAXIFS(Pedidos!$C$2:$C$7000,Pedidos!$B$2:$B$7000,A833,Pedidos!$C$2:$C$7000,"&lt;"&amp;Parámetros!$B$4)</f>
        <v>45842</v>
      </c>
      <c r="H833" s="17" t="n">
        <f aca="false">COUNTIFS(Pedidos!$B$2:$B$7000,A833,Pedidos!$C$2:$C$7000,"&lt;"&amp;Parámetros!$B$4)</f>
        <v>1</v>
      </c>
      <c r="I833" s="7" t="n">
        <f aca="false">IF(H833=0,"",Parámetros!$B$4-G833)</f>
        <v>454</v>
      </c>
      <c r="J833" s="17" t="n">
        <f aca="false">COUNTIFS(Pedidos!$B$2:$B$7000,A833,Pedidos!$C$2:$C$7000,"&gt;="&amp;(Parámetros!$B$4-180),Pedidos!$C$2:$C$7000,"&lt;"&amp;Parámetros!$B$4)</f>
        <v>0</v>
      </c>
      <c r="K833" s="18" t="str">
        <f aca="false">IF(H833&lt;2,"",(G833-F833)/(H833-1))</f>
        <v/>
      </c>
      <c r="L833" s="19" t="str">
        <f aca="false">IF(OR(K833="",K833=0),"",I833/K833)</f>
        <v/>
      </c>
      <c r="M833" s="20" t="n">
        <f aca="false">SUMIFS(Pedidos!$D$2:$D$7000,Pedidos!$B$2:$B$7000,A833,Pedidos!$C$2:$C$7000,"&gt;="&amp;(Parámetros!$B$4-365),Pedidos!$C$2:$C$7000,"&lt;"&amp;Parámetros!$B$4)</f>
        <v>0</v>
      </c>
      <c r="N833" s="7" t="str">
        <f aca="false">IF(H833=0,"Sin compras",IF(H833=1,"Una sola compra",IF(I833&gt;Parámetros!$B$5,"Perdido","Activo")))</f>
        <v>Una sola compra</v>
      </c>
      <c r="O833" s="21" t="str">
        <f aca="false">IF(N833&lt;&gt;"Activo","",1/(1+EXP(-(Parámetros!$B$10+Parámetros!$B$11*I833+Parámetros!$B$12*J833))))</f>
        <v/>
      </c>
      <c r="P833" s="7" t="str">
        <f aca="false">IF(O833="","",IF(O833&gt;=Parámetros!$B$7,"Alto",IF(O833&gt;=Parámetros!$B$8,"Medio","Bajo")))</f>
        <v/>
      </c>
      <c r="Q833" s="7" t="str">
        <f aca="false">IF(AND(N833="Activo",L833&lt;&gt;""),IF(L833&gt;Parámetros!$B$6,"Se está retrasando",""),"")</f>
        <v/>
      </c>
    </row>
    <row r="834" customFormat="false" ht="15" hidden="false" customHeight="false" outlineLevel="0" collapsed="false">
      <c r="A834" s="13" t="s">
        <v>5088</v>
      </c>
      <c r="B834" s="13" t="s">
        <v>8998</v>
      </c>
      <c r="C834" s="13" t="s">
        <v>8993</v>
      </c>
      <c r="D834" s="13" t="s">
        <v>8983</v>
      </c>
      <c r="E834" s="13" t="s">
        <v>8984</v>
      </c>
      <c r="F834" s="16" t="n">
        <f aca="false">_xlfn.MINIFS(Pedidos!$C$2:$C$7000,Pedidos!$B$2:$B$7000,A834,Pedidos!$C$2:$C$7000,"&lt;"&amp;Parámetros!$B$4)</f>
        <v>45986</v>
      </c>
      <c r="G834" s="16" t="n">
        <f aca="false">_xlfn.MAXIFS(Pedidos!$C$2:$C$7000,Pedidos!$B$2:$B$7000,A834,Pedidos!$C$2:$C$7000,"&lt;"&amp;Parámetros!$B$4)</f>
        <v>45986</v>
      </c>
      <c r="H834" s="17" t="n">
        <f aca="false">COUNTIFS(Pedidos!$B$2:$B$7000,A834,Pedidos!$C$2:$C$7000,"&lt;"&amp;Parámetros!$B$4)</f>
        <v>1</v>
      </c>
      <c r="I834" s="7" t="n">
        <f aca="false">IF(H834=0,"",Parámetros!$B$4-G834)</f>
        <v>310</v>
      </c>
      <c r="J834" s="17" t="n">
        <f aca="false">COUNTIFS(Pedidos!$B$2:$B$7000,A834,Pedidos!$C$2:$C$7000,"&gt;="&amp;(Parámetros!$B$4-180),Pedidos!$C$2:$C$7000,"&lt;"&amp;Parámetros!$B$4)</f>
        <v>0</v>
      </c>
      <c r="K834" s="18" t="str">
        <f aca="false">IF(H834&lt;2,"",(G834-F834)/(H834-1))</f>
        <v/>
      </c>
      <c r="L834" s="19" t="str">
        <f aca="false">IF(OR(K834="",K834=0),"",I834/K834)</f>
        <v/>
      </c>
      <c r="M834" s="20" t="n">
        <f aca="false">SUMIFS(Pedidos!$D$2:$D$7000,Pedidos!$B$2:$B$7000,A834,Pedidos!$C$2:$C$7000,"&gt;="&amp;(Parámetros!$B$4-365),Pedidos!$C$2:$C$7000,"&lt;"&amp;Parámetros!$B$4)</f>
        <v>25.31</v>
      </c>
      <c r="N834" s="7" t="str">
        <f aca="false">IF(H834=0,"Sin compras",IF(H834=1,"Una sola compra",IF(I834&gt;Parámetros!$B$5,"Perdido","Activo")))</f>
        <v>Una sola compra</v>
      </c>
      <c r="O834" s="21" t="str">
        <f aca="false">IF(N834&lt;&gt;"Activo","",1/(1+EXP(-(Parámetros!$B$10+Parámetros!$B$11*I834+Parámetros!$B$12*J834))))</f>
        <v/>
      </c>
      <c r="P834" s="7" t="str">
        <f aca="false">IF(O834="","",IF(O834&gt;=Parámetros!$B$7,"Alto",IF(O834&gt;=Parámetros!$B$8,"Medio","Bajo")))</f>
        <v/>
      </c>
      <c r="Q834" s="7" t="str">
        <f aca="false">IF(AND(N834="Activo",L834&lt;&gt;""),IF(L834&gt;Parámetros!$B$6,"Se está retrasando",""),"")</f>
        <v/>
      </c>
    </row>
    <row r="835" customFormat="false" ht="15" hidden="false" customHeight="false" outlineLevel="0" collapsed="false">
      <c r="A835" s="13" t="s">
        <v>7508</v>
      </c>
      <c r="B835" s="13" t="s">
        <v>9008</v>
      </c>
      <c r="C835" s="13" t="s">
        <v>8982</v>
      </c>
      <c r="D835" s="13" t="s">
        <v>8991</v>
      </c>
      <c r="E835" s="13" t="s">
        <v>8988</v>
      </c>
      <c r="F835" s="16" t="n">
        <f aca="false">_xlfn.MINIFS(Pedidos!$C$2:$C$7000,Pedidos!$B$2:$B$7000,A835,Pedidos!$C$2:$C$7000,"&lt;"&amp;Parámetros!$B$4)</f>
        <v>46177</v>
      </c>
      <c r="G835" s="16" t="n">
        <f aca="false">_xlfn.MAXIFS(Pedidos!$C$2:$C$7000,Pedidos!$B$2:$B$7000,A835,Pedidos!$C$2:$C$7000,"&lt;"&amp;Parámetros!$B$4)</f>
        <v>46177</v>
      </c>
      <c r="H835" s="17" t="n">
        <f aca="false">COUNTIFS(Pedidos!$B$2:$B$7000,A835,Pedidos!$C$2:$C$7000,"&lt;"&amp;Parámetros!$B$4)</f>
        <v>1</v>
      </c>
      <c r="I835" s="7" t="n">
        <f aca="false">IF(H835=0,"",Parámetros!$B$4-G835)</f>
        <v>119</v>
      </c>
      <c r="J835" s="17" t="n">
        <f aca="false">COUNTIFS(Pedidos!$B$2:$B$7000,A835,Pedidos!$C$2:$C$7000,"&gt;="&amp;(Parámetros!$B$4-180),Pedidos!$C$2:$C$7000,"&lt;"&amp;Parámetros!$B$4)</f>
        <v>1</v>
      </c>
      <c r="K835" s="18" t="str">
        <f aca="false">IF(H835&lt;2,"",(G835-F835)/(H835-1))</f>
        <v/>
      </c>
      <c r="L835" s="19" t="str">
        <f aca="false">IF(OR(K835="",K835=0),"",I835/K835)</f>
        <v/>
      </c>
      <c r="M835" s="20" t="n">
        <f aca="false">SUMIFS(Pedidos!$D$2:$D$7000,Pedidos!$B$2:$B$7000,A835,Pedidos!$C$2:$C$7000,"&gt;="&amp;(Parámetros!$B$4-365),Pedidos!$C$2:$C$7000,"&lt;"&amp;Parámetros!$B$4)</f>
        <v>61.01</v>
      </c>
      <c r="N835" s="7" t="str">
        <f aca="false">IF(H835=0,"Sin compras",IF(H835=1,"Una sola compra",IF(I835&gt;Parámetros!$B$5,"Perdido","Activo")))</f>
        <v>Una sola compra</v>
      </c>
      <c r="O835" s="21" t="str">
        <f aca="false">IF(N835&lt;&gt;"Activo","",1/(1+EXP(-(Parámetros!$B$10+Parámetros!$B$11*I835+Parámetros!$B$12*J835))))</f>
        <v/>
      </c>
      <c r="P835" s="7" t="str">
        <f aca="false">IF(O835="","",IF(O835&gt;=Parámetros!$B$7,"Alto",IF(O835&gt;=Parámetros!$B$8,"Medio","Bajo")))</f>
        <v/>
      </c>
      <c r="Q835" s="7" t="str">
        <f aca="false">IF(AND(N835="Activo",L835&lt;&gt;""),IF(L835&gt;Parámetros!$B$6,"Se está retrasando",""),"")</f>
        <v/>
      </c>
    </row>
    <row r="836" customFormat="false" ht="15" hidden="false" customHeight="false" outlineLevel="0" collapsed="false">
      <c r="A836" s="13" t="s">
        <v>615</v>
      </c>
      <c r="B836" s="13" t="s">
        <v>8995</v>
      </c>
      <c r="C836" s="13" t="s">
        <v>8993</v>
      </c>
      <c r="D836" s="13" t="s">
        <v>8994</v>
      </c>
      <c r="E836" s="13" t="s">
        <v>8988</v>
      </c>
      <c r="F836" s="16" t="n">
        <f aca="false">_xlfn.MINIFS(Pedidos!$C$2:$C$7000,Pedidos!$B$2:$B$7000,A836,Pedidos!$C$2:$C$7000,"&lt;"&amp;Parámetros!$B$4)</f>
        <v>45637</v>
      </c>
      <c r="G836" s="16" t="n">
        <f aca="false">_xlfn.MAXIFS(Pedidos!$C$2:$C$7000,Pedidos!$B$2:$B$7000,A836,Pedidos!$C$2:$C$7000,"&lt;"&amp;Parámetros!$B$4)</f>
        <v>45637</v>
      </c>
      <c r="H836" s="17" t="n">
        <f aca="false">COUNTIFS(Pedidos!$B$2:$B$7000,A836,Pedidos!$C$2:$C$7000,"&lt;"&amp;Parámetros!$B$4)</f>
        <v>1</v>
      </c>
      <c r="I836" s="7" t="n">
        <f aca="false">IF(H836=0,"",Parámetros!$B$4-G836)</f>
        <v>659</v>
      </c>
      <c r="J836" s="17" t="n">
        <f aca="false">COUNTIFS(Pedidos!$B$2:$B$7000,A836,Pedidos!$C$2:$C$7000,"&gt;="&amp;(Parámetros!$B$4-180),Pedidos!$C$2:$C$7000,"&lt;"&amp;Parámetros!$B$4)</f>
        <v>0</v>
      </c>
      <c r="K836" s="18" t="str">
        <f aca="false">IF(H836&lt;2,"",(G836-F836)/(H836-1))</f>
        <v/>
      </c>
      <c r="L836" s="19" t="str">
        <f aca="false">IF(OR(K836="",K836=0),"",I836/K836)</f>
        <v/>
      </c>
      <c r="M836" s="20" t="n">
        <f aca="false">SUMIFS(Pedidos!$D$2:$D$7000,Pedidos!$B$2:$B$7000,A836,Pedidos!$C$2:$C$7000,"&gt;="&amp;(Parámetros!$B$4-365),Pedidos!$C$2:$C$7000,"&lt;"&amp;Parámetros!$B$4)</f>
        <v>0</v>
      </c>
      <c r="N836" s="7" t="str">
        <f aca="false">IF(H836=0,"Sin compras",IF(H836=1,"Una sola compra",IF(I836&gt;Parámetros!$B$5,"Perdido","Activo")))</f>
        <v>Una sola compra</v>
      </c>
      <c r="O836" s="21" t="str">
        <f aca="false">IF(N836&lt;&gt;"Activo","",1/(1+EXP(-(Parámetros!$B$10+Parámetros!$B$11*I836+Parámetros!$B$12*J836))))</f>
        <v/>
      </c>
      <c r="P836" s="7" t="str">
        <f aca="false">IF(O836="","",IF(O836&gt;=Parámetros!$B$7,"Alto",IF(O836&gt;=Parámetros!$B$8,"Medio","Bajo")))</f>
        <v/>
      </c>
      <c r="Q836" s="7" t="str">
        <f aca="false">IF(AND(N836="Activo",L836&lt;&gt;""),IF(L836&gt;Parámetros!$B$6,"Se está retrasando",""),"")</f>
        <v/>
      </c>
    </row>
    <row r="837" customFormat="false" ht="15" hidden="false" customHeight="false" outlineLevel="0" collapsed="false">
      <c r="A837" s="13" t="s">
        <v>4563</v>
      </c>
      <c r="B837" s="13" t="s">
        <v>9010</v>
      </c>
      <c r="C837" s="13" t="s">
        <v>8993</v>
      </c>
      <c r="D837" s="13" t="s">
        <v>8983</v>
      </c>
      <c r="E837" s="13" t="s">
        <v>8988</v>
      </c>
      <c r="F837" s="16" t="n">
        <f aca="false">_xlfn.MINIFS(Pedidos!$C$2:$C$7000,Pedidos!$B$2:$B$7000,A837,Pedidos!$C$2:$C$7000,"&lt;"&amp;Parámetros!$B$4)</f>
        <v>45946</v>
      </c>
      <c r="G837" s="16" t="n">
        <f aca="false">_xlfn.MAXIFS(Pedidos!$C$2:$C$7000,Pedidos!$B$2:$B$7000,A837,Pedidos!$C$2:$C$7000,"&lt;"&amp;Parámetros!$B$4)</f>
        <v>45946</v>
      </c>
      <c r="H837" s="17" t="n">
        <f aca="false">COUNTIFS(Pedidos!$B$2:$B$7000,A837,Pedidos!$C$2:$C$7000,"&lt;"&amp;Parámetros!$B$4)</f>
        <v>1</v>
      </c>
      <c r="I837" s="7" t="n">
        <f aca="false">IF(H837=0,"",Parámetros!$B$4-G837)</f>
        <v>350</v>
      </c>
      <c r="J837" s="17" t="n">
        <f aca="false">COUNTIFS(Pedidos!$B$2:$B$7000,A837,Pedidos!$C$2:$C$7000,"&gt;="&amp;(Parámetros!$B$4-180),Pedidos!$C$2:$C$7000,"&lt;"&amp;Parámetros!$B$4)</f>
        <v>0</v>
      </c>
      <c r="K837" s="18" t="str">
        <f aca="false">IF(H837&lt;2,"",(G837-F837)/(H837-1))</f>
        <v/>
      </c>
      <c r="L837" s="19" t="str">
        <f aca="false">IF(OR(K837="",K837=0),"",I837/K837)</f>
        <v/>
      </c>
      <c r="M837" s="20" t="n">
        <f aca="false">SUMIFS(Pedidos!$D$2:$D$7000,Pedidos!$B$2:$B$7000,A837,Pedidos!$C$2:$C$7000,"&gt;="&amp;(Parámetros!$B$4-365),Pedidos!$C$2:$C$7000,"&lt;"&amp;Parámetros!$B$4)</f>
        <v>22.35</v>
      </c>
      <c r="N837" s="7" t="str">
        <f aca="false">IF(H837=0,"Sin compras",IF(H837=1,"Una sola compra",IF(I837&gt;Parámetros!$B$5,"Perdido","Activo")))</f>
        <v>Una sola compra</v>
      </c>
      <c r="O837" s="21" t="str">
        <f aca="false">IF(N837&lt;&gt;"Activo","",1/(1+EXP(-(Parámetros!$B$10+Parámetros!$B$11*I837+Parámetros!$B$12*J837))))</f>
        <v/>
      </c>
      <c r="P837" s="7" t="str">
        <f aca="false">IF(O837="","",IF(O837&gt;=Parámetros!$B$7,"Alto",IF(O837&gt;=Parámetros!$B$8,"Medio","Bajo")))</f>
        <v/>
      </c>
      <c r="Q837" s="7" t="str">
        <f aca="false">IF(AND(N837="Activo",L837&lt;&gt;""),IF(L837&gt;Parámetros!$B$6,"Se está retrasando",""),"")</f>
        <v/>
      </c>
    </row>
    <row r="838" customFormat="false" ht="15" hidden="false" customHeight="false" outlineLevel="0" collapsed="false">
      <c r="A838" s="13" t="s">
        <v>2937</v>
      </c>
      <c r="B838" s="13" t="s">
        <v>8995</v>
      </c>
      <c r="C838" s="13" t="s">
        <v>8990</v>
      </c>
      <c r="D838" s="13" t="s">
        <v>8999</v>
      </c>
      <c r="E838" s="13" t="s">
        <v>8988</v>
      </c>
      <c r="F838" s="16" t="n">
        <f aca="false">_xlfn.MINIFS(Pedidos!$C$2:$C$7000,Pedidos!$B$2:$B$7000,A838,Pedidos!$C$2:$C$7000,"&lt;"&amp;Parámetros!$B$4)</f>
        <v>45826</v>
      </c>
      <c r="G838" s="16" t="n">
        <f aca="false">_xlfn.MAXIFS(Pedidos!$C$2:$C$7000,Pedidos!$B$2:$B$7000,A838,Pedidos!$C$2:$C$7000,"&lt;"&amp;Parámetros!$B$4)</f>
        <v>46277</v>
      </c>
      <c r="H838" s="17" t="n">
        <f aca="false">COUNTIFS(Pedidos!$B$2:$B$7000,A838,Pedidos!$C$2:$C$7000,"&lt;"&amp;Parámetros!$B$4)</f>
        <v>8</v>
      </c>
      <c r="I838" s="7" t="n">
        <f aca="false">IF(H838=0,"",Parámetros!$B$4-G838)</f>
        <v>19</v>
      </c>
      <c r="J838" s="17" t="n">
        <f aca="false">COUNTIFS(Pedidos!$B$2:$B$7000,A838,Pedidos!$C$2:$C$7000,"&gt;="&amp;(Parámetros!$B$4-180),Pedidos!$C$2:$C$7000,"&lt;"&amp;Parámetros!$B$4)</f>
        <v>3</v>
      </c>
      <c r="K838" s="18" t="n">
        <f aca="false">IF(H838&lt;2,"",(G838-F838)/(H838-1))</f>
        <v>64.4285714285714</v>
      </c>
      <c r="L838" s="19" t="n">
        <f aca="false">IF(OR(K838="",K838=0),"",I838/K838)</f>
        <v>0.29490022172949</v>
      </c>
      <c r="M838" s="20" t="n">
        <f aca="false">SUMIFS(Pedidos!$D$2:$D$7000,Pedidos!$B$2:$B$7000,A838,Pedidos!$C$2:$C$7000,"&gt;="&amp;(Parámetros!$B$4-365),Pedidos!$C$2:$C$7000,"&lt;"&amp;Parámetros!$B$4)</f>
        <v>225.49</v>
      </c>
      <c r="N838" s="7" t="str">
        <f aca="false">IF(H838=0,"Sin compras",IF(H838=1,"Una sola compra",IF(I838&gt;Parámetros!$B$5,"Perdido","Activo")))</f>
        <v>Activo</v>
      </c>
      <c r="O838" s="21" t="n">
        <f aca="false">IF(N838&lt;&gt;"Activo","",1/(1+EXP(-(Parámetros!$B$10+Parámetros!$B$11*I838+Parámetros!$B$12*J838))))</f>
        <v>0.150523635438358</v>
      </c>
      <c r="P838" s="7" t="str">
        <f aca="false">IF(O838="","",IF(O838&gt;=Parámetros!$B$7,"Alto",IF(O838&gt;=Parámetros!$B$8,"Medio","Bajo")))</f>
        <v>Bajo</v>
      </c>
      <c r="Q838" s="7" t="str">
        <f aca="false">IF(AND(N838="Activo",L838&lt;&gt;""),IF(L838&gt;Parámetros!$B$6,"Se está retrasando",""),"")</f>
        <v/>
      </c>
    </row>
    <row r="839" customFormat="false" ht="15" hidden="false" customHeight="false" outlineLevel="0" collapsed="false">
      <c r="A839" s="13" t="s">
        <v>6652</v>
      </c>
      <c r="B839" s="13" t="s">
        <v>8981</v>
      </c>
      <c r="C839" s="13" t="s">
        <v>8990</v>
      </c>
      <c r="D839" s="13" t="s">
        <v>8991</v>
      </c>
      <c r="E839" s="13" t="s">
        <v>8988</v>
      </c>
      <c r="F839" s="16" t="n">
        <f aca="false">_xlfn.MINIFS(Pedidos!$C$2:$C$7000,Pedidos!$B$2:$B$7000,A839,Pedidos!$C$2:$C$7000,"&lt;"&amp;Parámetros!$B$4)</f>
        <v>46105</v>
      </c>
      <c r="G839" s="16" t="n">
        <f aca="false">_xlfn.MAXIFS(Pedidos!$C$2:$C$7000,Pedidos!$B$2:$B$7000,A839,Pedidos!$C$2:$C$7000,"&lt;"&amp;Parámetros!$B$4)</f>
        <v>46105</v>
      </c>
      <c r="H839" s="17" t="n">
        <f aca="false">COUNTIFS(Pedidos!$B$2:$B$7000,A839,Pedidos!$C$2:$C$7000,"&lt;"&amp;Parámetros!$B$4)</f>
        <v>1</v>
      </c>
      <c r="I839" s="7" t="n">
        <f aca="false">IF(H839=0,"",Parámetros!$B$4-G839)</f>
        <v>191</v>
      </c>
      <c r="J839" s="17" t="n">
        <f aca="false">COUNTIFS(Pedidos!$B$2:$B$7000,A839,Pedidos!$C$2:$C$7000,"&gt;="&amp;(Parámetros!$B$4-180),Pedidos!$C$2:$C$7000,"&lt;"&amp;Parámetros!$B$4)</f>
        <v>0</v>
      </c>
      <c r="K839" s="18" t="str">
        <f aca="false">IF(H839&lt;2,"",(G839-F839)/(H839-1))</f>
        <v/>
      </c>
      <c r="L839" s="19" t="str">
        <f aca="false">IF(OR(K839="",K839=0),"",I839/K839)</f>
        <v/>
      </c>
      <c r="M839" s="20" t="n">
        <f aca="false">SUMIFS(Pedidos!$D$2:$D$7000,Pedidos!$B$2:$B$7000,A839,Pedidos!$C$2:$C$7000,"&gt;="&amp;(Parámetros!$B$4-365),Pedidos!$C$2:$C$7000,"&lt;"&amp;Parámetros!$B$4)</f>
        <v>14.82</v>
      </c>
      <c r="N839" s="7" t="str">
        <f aca="false">IF(H839=0,"Sin compras",IF(H839=1,"Una sola compra",IF(I839&gt;Parámetros!$B$5,"Perdido","Activo")))</f>
        <v>Una sola compra</v>
      </c>
      <c r="O839" s="21" t="str">
        <f aca="false">IF(N839&lt;&gt;"Activo","",1/(1+EXP(-(Parámetros!$B$10+Parámetros!$B$11*I839+Parámetros!$B$12*J839))))</f>
        <v/>
      </c>
      <c r="P839" s="7" t="str">
        <f aca="false">IF(O839="","",IF(O839&gt;=Parámetros!$B$7,"Alto",IF(O839&gt;=Parámetros!$B$8,"Medio","Bajo")))</f>
        <v/>
      </c>
      <c r="Q839" s="7" t="str">
        <f aca="false">IF(AND(N839="Activo",L839&lt;&gt;""),IF(L839&gt;Parámetros!$B$6,"Se está retrasando",""),"")</f>
        <v/>
      </c>
    </row>
    <row r="840" customFormat="false" ht="15" hidden="false" customHeight="false" outlineLevel="0" collapsed="false">
      <c r="A840" s="13" t="s">
        <v>486</v>
      </c>
      <c r="B840" s="13" t="s">
        <v>9010</v>
      </c>
      <c r="C840" s="13" t="s">
        <v>8993</v>
      </c>
      <c r="D840" s="13" t="s">
        <v>9005</v>
      </c>
      <c r="E840" s="13" t="s">
        <v>8984</v>
      </c>
      <c r="F840" s="16" t="n">
        <f aca="false">_xlfn.MINIFS(Pedidos!$C$2:$C$7000,Pedidos!$B$2:$B$7000,A840,Pedidos!$C$2:$C$7000,"&lt;"&amp;Parámetros!$B$4)</f>
        <v>45624</v>
      </c>
      <c r="G840" s="16" t="n">
        <f aca="false">_xlfn.MAXIFS(Pedidos!$C$2:$C$7000,Pedidos!$B$2:$B$7000,A840,Pedidos!$C$2:$C$7000,"&lt;"&amp;Parámetros!$B$4)</f>
        <v>45953</v>
      </c>
      <c r="H840" s="17" t="n">
        <f aca="false">COUNTIFS(Pedidos!$B$2:$B$7000,A840,Pedidos!$C$2:$C$7000,"&lt;"&amp;Parámetros!$B$4)</f>
        <v>3</v>
      </c>
      <c r="I840" s="7" t="n">
        <f aca="false">IF(H840=0,"",Parámetros!$B$4-G840)</f>
        <v>343</v>
      </c>
      <c r="J840" s="17" t="n">
        <f aca="false">COUNTIFS(Pedidos!$B$2:$B$7000,A840,Pedidos!$C$2:$C$7000,"&gt;="&amp;(Parámetros!$B$4-180),Pedidos!$C$2:$C$7000,"&lt;"&amp;Parámetros!$B$4)</f>
        <v>0</v>
      </c>
      <c r="K840" s="18" t="n">
        <f aca="false">IF(H840&lt;2,"",(G840-F840)/(H840-1))</f>
        <v>164.5</v>
      </c>
      <c r="L840" s="19" t="n">
        <f aca="false">IF(OR(K840="",K840=0),"",I840/K840)</f>
        <v>2.08510638297872</v>
      </c>
      <c r="M840" s="20" t="n">
        <f aca="false">SUMIFS(Pedidos!$D$2:$D$7000,Pedidos!$B$2:$B$7000,A840,Pedidos!$C$2:$C$7000,"&gt;="&amp;(Parámetros!$B$4-365),Pedidos!$C$2:$C$7000,"&lt;"&amp;Parámetros!$B$4)</f>
        <v>22.51</v>
      </c>
      <c r="N840" s="7" t="str">
        <f aca="false">IF(H840=0,"Sin compras",IF(H840=1,"Una sola compra",IF(I840&gt;Parámetros!$B$5,"Perdido","Activo")))</f>
        <v>Perdido</v>
      </c>
      <c r="O840" s="21" t="str">
        <f aca="false">IF(N840&lt;&gt;"Activo","",1/(1+EXP(-(Parámetros!$B$10+Parámetros!$B$11*I840+Parámetros!$B$12*J840))))</f>
        <v/>
      </c>
      <c r="P840" s="7" t="str">
        <f aca="false">IF(O840="","",IF(O840&gt;=Parámetros!$B$7,"Alto",IF(O840&gt;=Parámetros!$B$8,"Medio","Bajo")))</f>
        <v/>
      </c>
      <c r="Q840" s="7" t="str">
        <f aca="false">IF(AND(N840="Activo",L840&lt;&gt;""),IF(L840&gt;Parámetros!$B$6,"Se está retrasando",""),"")</f>
        <v/>
      </c>
    </row>
    <row r="841" customFormat="false" ht="15" hidden="false" customHeight="false" outlineLevel="0" collapsed="false">
      <c r="A841" s="13" t="s">
        <v>3161</v>
      </c>
      <c r="B841" s="13" t="s">
        <v>8995</v>
      </c>
      <c r="C841" s="13" t="s">
        <v>8990</v>
      </c>
      <c r="D841" s="13" t="s">
        <v>9005</v>
      </c>
      <c r="E841" s="13" t="s">
        <v>8988</v>
      </c>
      <c r="F841" s="16" t="n">
        <f aca="false">_xlfn.MINIFS(Pedidos!$C$2:$C$7000,Pedidos!$B$2:$B$7000,A841,Pedidos!$C$2:$C$7000,"&lt;"&amp;Parámetros!$B$4)</f>
        <v>45843</v>
      </c>
      <c r="G841" s="16" t="n">
        <f aca="false">_xlfn.MAXIFS(Pedidos!$C$2:$C$7000,Pedidos!$B$2:$B$7000,A841,Pedidos!$C$2:$C$7000,"&lt;"&amp;Parámetros!$B$4)</f>
        <v>46072</v>
      </c>
      <c r="H841" s="17" t="n">
        <f aca="false">COUNTIFS(Pedidos!$B$2:$B$7000,A841,Pedidos!$C$2:$C$7000,"&lt;"&amp;Parámetros!$B$4)</f>
        <v>3</v>
      </c>
      <c r="I841" s="7" t="n">
        <f aca="false">IF(H841=0,"",Parámetros!$B$4-G841)</f>
        <v>224</v>
      </c>
      <c r="J841" s="17" t="n">
        <f aca="false">COUNTIFS(Pedidos!$B$2:$B$7000,A841,Pedidos!$C$2:$C$7000,"&gt;="&amp;(Parámetros!$B$4-180),Pedidos!$C$2:$C$7000,"&lt;"&amp;Parámetros!$B$4)</f>
        <v>0</v>
      </c>
      <c r="K841" s="18" t="n">
        <f aca="false">IF(H841&lt;2,"",(G841-F841)/(H841-1))</f>
        <v>114.5</v>
      </c>
      <c r="L841" s="19" t="n">
        <f aca="false">IF(OR(K841="",K841=0),"",I841/K841)</f>
        <v>1.95633187772926</v>
      </c>
      <c r="M841" s="20" t="n">
        <f aca="false">SUMIFS(Pedidos!$D$2:$D$7000,Pedidos!$B$2:$B$7000,A841,Pedidos!$C$2:$C$7000,"&gt;="&amp;(Parámetros!$B$4-365),Pedidos!$C$2:$C$7000,"&lt;"&amp;Parámetros!$B$4)</f>
        <v>32.76</v>
      </c>
      <c r="N841" s="7" t="str">
        <f aca="false">IF(H841=0,"Sin compras",IF(H841=1,"Una sola compra",IF(I841&gt;Parámetros!$B$5,"Perdido","Activo")))</f>
        <v>Perdido</v>
      </c>
      <c r="O841" s="21" t="str">
        <f aca="false">IF(N841&lt;&gt;"Activo","",1/(1+EXP(-(Parámetros!$B$10+Parámetros!$B$11*I841+Parámetros!$B$12*J841))))</f>
        <v/>
      </c>
      <c r="P841" s="7" t="str">
        <f aca="false">IF(O841="","",IF(O841&gt;=Parámetros!$B$7,"Alto",IF(O841&gt;=Parámetros!$B$8,"Medio","Bajo")))</f>
        <v/>
      </c>
      <c r="Q841" s="7" t="str">
        <f aca="false">IF(AND(N841="Activo",L841&lt;&gt;""),IF(L841&gt;Parámetros!$B$6,"Se está retrasando",""),"")</f>
        <v/>
      </c>
    </row>
    <row r="842" customFormat="false" ht="15" hidden="false" customHeight="false" outlineLevel="0" collapsed="false">
      <c r="A842" s="13" t="s">
        <v>2699</v>
      </c>
      <c r="B842" s="13" t="s">
        <v>8981</v>
      </c>
      <c r="C842" s="13" t="s">
        <v>8993</v>
      </c>
      <c r="D842" s="13" t="s">
        <v>8983</v>
      </c>
      <c r="E842" s="13" t="s">
        <v>8988</v>
      </c>
      <c r="F842" s="16" t="n">
        <f aca="false">_xlfn.MINIFS(Pedidos!$C$2:$C$7000,Pedidos!$B$2:$B$7000,A842,Pedidos!$C$2:$C$7000,"&lt;"&amp;Parámetros!$B$4)</f>
        <v>45809</v>
      </c>
      <c r="G842" s="16" t="n">
        <f aca="false">_xlfn.MAXIFS(Pedidos!$C$2:$C$7000,Pedidos!$B$2:$B$7000,A842,Pedidos!$C$2:$C$7000,"&lt;"&amp;Parámetros!$B$4)</f>
        <v>46004</v>
      </c>
      <c r="H842" s="17" t="n">
        <f aca="false">COUNTIFS(Pedidos!$B$2:$B$7000,A842,Pedidos!$C$2:$C$7000,"&lt;"&amp;Parámetros!$B$4)</f>
        <v>2</v>
      </c>
      <c r="I842" s="7" t="n">
        <f aca="false">IF(H842=0,"",Parámetros!$B$4-G842)</f>
        <v>292</v>
      </c>
      <c r="J842" s="17" t="n">
        <f aca="false">COUNTIFS(Pedidos!$B$2:$B$7000,A842,Pedidos!$C$2:$C$7000,"&gt;="&amp;(Parámetros!$B$4-180),Pedidos!$C$2:$C$7000,"&lt;"&amp;Parámetros!$B$4)</f>
        <v>0</v>
      </c>
      <c r="K842" s="18" t="n">
        <f aca="false">IF(H842&lt;2,"",(G842-F842)/(H842-1))</f>
        <v>195</v>
      </c>
      <c r="L842" s="19" t="n">
        <f aca="false">IF(OR(K842="",K842=0),"",I842/K842)</f>
        <v>1.4974358974359</v>
      </c>
      <c r="M842" s="20" t="n">
        <f aca="false">SUMIFS(Pedidos!$D$2:$D$7000,Pedidos!$B$2:$B$7000,A842,Pedidos!$C$2:$C$7000,"&gt;="&amp;(Parámetros!$B$4-365),Pedidos!$C$2:$C$7000,"&lt;"&amp;Parámetros!$B$4)</f>
        <v>16.41</v>
      </c>
      <c r="N842" s="7" t="str">
        <f aca="false">IF(H842=0,"Sin compras",IF(H842=1,"Una sola compra",IF(I842&gt;Parámetros!$B$5,"Perdido","Activo")))</f>
        <v>Perdido</v>
      </c>
      <c r="O842" s="21" t="str">
        <f aca="false">IF(N842&lt;&gt;"Activo","",1/(1+EXP(-(Parámetros!$B$10+Parámetros!$B$11*I842+Parámetros!$B$12*J842))))</f>
        <v/>
      </c>
      <c r="P842" s="7" t="str">
        <f aca="false">IF(O842="","",IF(O842&gt;=Parámetros!$B$7,"Alto",IF(O842&gt;=Parámetros!$B$8,"Medio","Bajo")))</f>
        <v/>
      </c>
      <c r="Q842" s="7" t="str">
        <f aca="false">IF(AND(N842="Activo",L842&lt;&gt;""),IF(L842&gt;Parámetros!$B$6,"Se está retrasando",""),"")</f>
        <v/>
      </c>
    </row>
    <row r="843" customFormat="false" ht="15" hidden="false" customHeight="false" outlineLevel="0" collapsed="false">
      <c r="A843" s="13" t="s">
        <v>3677</v>
      </c>
      <c r="B843" s="13" t="s">
        <v>9001</v>
      </c>
      <c r="C843" s="13" t="s">
        <v>8993</v>
      </c>
      <c r="D843" s="13" t="s">
        <v>8994</v>
      </c>
      <c r="E843" s="13" t="s">
        <v>8984</v>
      </c>
      <c r="F843" s="16" t="n">
        <f aca="false">_xlfn.MINIFS(Pedidos!$C$2:$C$7000,Pedidos!$B$2:$B$7000,A843,Pedidos!$C$2:$C$7000,"&lt;"&amp;Parámetros!$B$4)</f>
        <v>45880</v>
      </c>
      <c r="G843" s="16" t="n">
        <f aca="false">_xlfn.MAXIFS(Pedidos!$C$2:$C$7000,Pedidos!$B$2:$B$7000,A843,Pedidos!$C$2:$C$7000,"&lt;"&amp;Parámetros!$B$4)</f>
        <v>45880</v>
      </c>
      <c r="H843" s="17" t="n">
        <f aca="false">COUNTIFS(Pedidos!$B$2:$B$7000,A843,Pedidos!$C$2:$C$7000,"&lt;"&amp;Parámetros!$B$4)</f>
        <v>1</v>
      </c>
      <c r="I843" s="7" t="n">
        <f aca="false">IF(H843=0,"",Parámetros!$B$4-G843)</f>
        <v>416</v>
      </c>
      <c r="J843" s="17" t="n">
        <f aca="false">COUNTIFS(Pedidos!$B$2:$B$7000,A843,Pedidos!$C$2:$C$7000,"&gt;="&amp;(Parámetros!$B$4-180),Pedidos!$C$2:$C$7000,"&lt;"&amp;Parámetros!$B$4)</f>
        <v>0</v>
      </c>
      <c r="K843" s="18" t="str">
        <f aca="false">IF(H843&lt;2,"",(G843-F843)/(H843-1))</f>
        <v/>
      </c>
      <c r="L843" s="19" t="str">
        <f aca="false">IF(OR(K843="",K843=0),"",I843/K843)</f>
        <v/>
      </c>
      <c r="M843" s="20" t="n">
        <f aca="false">SUMIFS(Pedidos!$D$2:$D$7000,Pedidos!$B$2:$B$7000,A843,Pedidos!$C$2:$C$7000,"&gt;="&amp;(Parámetros!$B$4-365),Pedidos!$C$2:$C$7000,"&lt;"&amp;Parámetros!$B$4)</f>
        <v>0</v>
      </c>
      <c r="N843" s="7" t="str">
        <f aca="false">IF(H843=0,"Sin compras",IF(H843=1,"Una sola compra",IF(I843&gt;Parámetros!$B$5,"Perdido","Activo")))</f>
        <v>Una sola compra</v>
      </c>
      <c r="O843" s="21" t="str">
        <f aca="false">IF(N843&lt;&gt;"Activo","",1/(1+EXP(-(Parámetros!$B$10+Parámetros!$B$11*I843+Parámetros!$B$12*J843))))</f>
        <v/>
      </c>
      <c r="P843" s="7" t="str">
        <f aca="false">IF(O843="","",IF(O843&gt;=Parámetros!$B$7,"Alto",IF(O843&gt;=Parámetros!$B$8,"Medio","Bajo")))</f>
        <v/>
      </c>
      <c r="Q843" s="7" t="str">
        <f aca="false">IF(AND(N843="Activo",L843&lt;&gt;""),IF(L843&gt;Parámetros!$B$6,"Se está retrasando",""),"")</f>
        <v/>
      </c>
    </row>
    <row r="844" customFormat="false" ht="15" hidden="false" customHeight="false" outlineLevel="0" collapsed="false">
      <c r="A844" s="13" t="s">
        <v>1561</v>
      </c>
      <c r="B844" s="13" t="s">
        <v>9004</v>
      </c>
      <c r="C844" s="13" t="s">
        <v>8982</v>
      </c>
      <c r="D844" s="13" t="s">
        <v>8994</v>
      </c>
      <c r="E844" s="13" t="s">
        <v>8988</v>
      </c>
      <c r="F844" s="16" t="n">
        <f aca="false">_xlfn.MINIFS(Pedidos!$C$2:$C$7000,Pedidos!$B$2:$B$7000,A844,Pedidos!$C$2:$C$7000,"&lt;"&amp;Parámetros!$B$4)</f>
        <v>45722</v>
      </c>
      <c r="G844" s="16" t="n">
        <f aca="false">_xlfn.MAXIFS(Pedidos!$C$2:$C$7000,Pedidos!$B$2:$B$7000,A844,Pedidos!$C$2:$C$7000,"&lt;"&amp;Parámetros!$B$4)</f>
        <v>45722</v>
      </c>
      <c r="H844" s="17" t="n">
        <f aca="false">COUNTIFS(Pedidos!$B$2:$B$7000,A844,Pedidos!$C$2:$C$7000,"&lt;"&amp;Parámetros!$B$4)</f>
        <v>1</v>
      </c>
      <c r="I844" s="7" t="n">
        <f aca="false">IF(H844=0,"",Parámetros!$B$4-G844)</f>
        <v>574</v>
      </c>
      <c r="J844" s="17" t="n">
        <f aca="false">COUNTIFS(Pedidos!$B$2:$B$7000,A844,Pedidos!$C$2:$C$7000,"&gt;="&amp;(Parámetros!$B$4-180),Pedidos!$C$2:$C$7000,"&lt;"&amp;Parámetros!$B$4)</f>
        <v>0</v>
      </c>
      <c r="K844" s="18" t="str">
        <f aca="false">IF(H844&lt;2,"",(G844-F844)/(H844-1))</f>
        <v/>
      </c>
      <c r="L844" s="19" t="str">
        <f aca="false">IF(OR(K844="",K844=0),"",I844/K844)</f>
        <v/>
      </c>
      <c r="M844" s="20" t="n">
        <f aca="false">SUMIFS(Pedidos!$D$2:$D$7000,Pedidos!$B$2:$B$7000,A844,Pedidos!$C$2:$C$7000,"&gt;="&amp;(Parámetros!$B$4-365),Pedidos!$C$2:$C$7000,"&lt;"&amp;Parámetros!$B$4)</f>
        <v>0</v>
      </c>
      <c r="N844" s="7" t="str">
        <f aca="false">IF(H844=0,"Sin compras",IF(H844=1,"Una sola compra",IF(I844&gt;Parámetros!$B$5,"Perdido","Activo")))</f>
        <v>Una sola compra</v>
      </c>
      <c r="O844" s="21" t="str">
        <f aca="false">IF(N844&lt;&gt;"Activo","",1/(1+EXP(-(Parámetros!$B$10+Parámetros!$B$11*I844+Parámetros!$B$12*J844))))</f>
        <v/>
      </c>
      <c r="P844" s="7" t="str">
        <f aca="false">IF(O844="","",IF(O844&gt;=Parámetros!$B$7,"Alto",IF(O844&gt;=Parámetros!$B$8,"Medio","Bajo")))</f>
        <v/>
      </c>
      <c r="Q844" s="7" t="str">
        <f aca="false">IF(AND(N844="Activo",L844&lt;&gt;""),IF(L844&gt;Parámetros!$B$6,"Se está retrasando",""),"")</f>
        <v/>
      </c>
    </row>
    <row r="845" customFormat="false" ht="15" hidden="false" customHeight="false" outlineLevel="0" collapsed="false">
      <c r="A845" s="13" t="s">
        <v>329</v>
      </c>
      <c r="B845" s="13" t="s">
        <v>8985</v>
      </c>
      <c r="C845" s="13" t="s">
        <v>8993</v>
      </c>
      <c r="D845" s="13" t="s">
        <v>8994</v>
      </c>
      <c r="E845" s="13" t="s">
        <v>8988</v>
      </c>
      <c r="F845" s="16" t="n">
        <f aca="false">_xlfn.MINIFS(Pedidos!$C$2:$C$7000,Pedidos!$B$2:$B$7000,A845,Pedidos!$C$2:$C$7000,"&lt;"&amp;Parámetros!$B$4)</f>
        <v>45603</v>
      </c>
      <c r="G845" s="16" t="n">
        <f aca="false">_xlfn.MAXIFS(Pedidos!$C$2:$C$7000,Pedidos!$B$2:$B$7000,A845,Pedidos!$C$2:$C$7000,"&lt;"&amp;Parámetros!$B$4)</f>
        <v>45603</v>
      </c>
      <c r="H845" s="17" t="n">
        <f aca="false">COUNTIFS(Pedidos!$B$2:$B$7000,A845,Pedidos!$C$2:$C$7000,"&lt;"&amp;Parámetros!$B$4)</f>
        <v>1</v>
      </c>
      <c r="I845" s="7" t="n">
        <f aca="false">IF(H845=0,"",Parámetros!$B$4-G845)</f>
        <v>693</v>
      </c>
      <c r="J845" s="17" t="n">
        <f aca="false">COUNTIFS(Pedidos!$B$2:$B$7000,A845,Pedidos!$C$2:$C$7000,"&gt;="&amp;(Parámetros!$B$4-180),Pedidos!$C$2:$C$7000,"&lt;"&amp;Parámetros!$B$4)</f>
        <v>0</v>
      </c>
      <c r="K845" s="18" t="str">
        <f aca="false">IF(H845&lt;2,"",(G845-F845)/(H845-1))</f>
        <v/>
      </c>
      <c r="L845" s="19" t="str">
        <f aca="false">IF(OR(K845="",K845=0),"",I845/K845)</f>
        <v/>
      </c>
      <c r="M845" s="20" t="n">
        <f aca="false">SUMIFS(Pedidos!$D$2:$D$7000,Pedidos!$B$2:$B$7000,A845,Pedidos!$C$2:$C$7000,"&gt;="&amp;(Parámetros!$B$4-365),Pedidos!$C$2:$C$7000,"&lt;"&amp;Parámetros!$B$4)</f>
        <v>0</v>
      </c>
      <c r="N845" s="7" t="str">
        <f aca="false">IF(H845=0,"Sin compras",IF(H845=1,"Una sola compra",IF(I845&gt;Parámetros!$B$5,"Perdido","Activo")))</f>
        <v>Una sola compra</v>
      </c>
      <c r="O845" s="21" t="str">
        <f aca="false">IF(N845&lt;&gt;"Activo","",1/(1+EXP(-(Parámetros!$B$10+Parámetros!$B$11*I845+Parámetros!$B$12*J845))))</f>
        <v/>
      </c>
      <c r="P845" s="7" t="str">
        <f aca="false">IF(O845="","",IF(O845&gt;=Parámetros!$B$7,"Alto",IF(O845&gt;=Parámetros!$B$8,"Medio","Bajo")))</f>
        <v/>
      </c>
      <c r="Q845" s="7" t="str">
        <f aca="false">IF(AND(N845="Activo",L845&lt;&gt;""),IF(L845&gt;Parámetros!$B$6,"Se está retrasando",""),"")</f>
        <v/>
      </c>
    </row>
    <row r="846" customFormat="false" ht="15" hidden="false" customHeight="false" outlineLevel="0" collapsed="false">
      <c r="A846" s="13" t="s">
        <v>684</v>
      </c>
      <c r="B846" s="13" t="s">
        <v>8992</v>
      </c>
      <c r="C846" s="13" t="s">
        <v>8982</v>
      </c>
      <c r="D846" s="13" t="s">
        <v>8994</v>
      </c>
      <c r="E846" s="13" t="s">
        <v>8984</v>
      </c>
      <c r="F846" s="16" t="n">
        <f aca="false">_xlfn.MINIFS(Pedidos!$C$2:$C$7000,Pedidos!$B$2:$B$7000,A846,Pedidos!$C$2:$C$7000,"&lt;"&amp;Parámetros!$B$4)</f>
        <v>45644</v>
      </c>
      <c r="G846" s="16" t="n">
        <f aca="false">_xlfn.MAXIFS(Pedidos!$C$2:$C$7000,Pedidos!$B$2:$B$7000,A846,Pedidos!$C$2:$C$7000,"&lt;"&amp;Parámetros!$B$4)</f>
        <v>45806</v>
      </c>
      <c r="H846" s="17" t="n">
        <f aca="false">COUNTIFS(Pedidos!$B$2:$B$7000,A846,Pedidos!$C$2:$C$7000,"&lt;"&amp;Parámetros!$B$4)</f>
        <v>2</v>
      </c>
      <c r="I846" s="7" t="n">
        <f aca="false">IF(H846=0,"",Parámetros!$B$4-G846)</f>
        <v>490</v>
      </c>
      <c r="J846" s="17" t="n">
        <f aca="false">COUNTIFS(Pedidos!$B$2:$B$7000,A846,Pedidos!$C$2:$C$7000,"&gt;="&amp;(Parámetros!$B$4-180),Pedidos!$C$2:$C$7000,"&lt;"&amp;Parámetros!$B$4)</f>
        <v>0</v>
      </c>
      <c r="K846" s="18" t="n">
        <f aca="false">IF(H846&lt;2,"",(G846-F846)/(H846-1))</f>
        <v>162</v>
      </c>
      <c r="L846" s="19" t="n">
        <f aca="false">IF(OR(K846="",K846=0),"",I846/K846)</f>
        <v>3.02469135802469</v>
      </c>
      <c r="M846" s="20" t="n">
        <f aca="false">SUMIFS(Pedidos!$D$2:$D$7000,Pedidos!$B$2:$B$7000,A846,Pedidos!$C$2:$C$7000,"&gt;="&amp;(Parámetros!$B$4-365),Pedidos!$C$2:$C$7000,"&lt;"&amp;Parámetros!$B$4)</f>
        <v>0</v>
      </c>
      <c r="N846" s="7" t="str">
        <f aca="false">IF(H846=0,"Sin compras",IF(H846=1,"Una sola compra",IF(I846&gt;Parámetros!$B$5,"Perdido","Activo")))</f>
        <v>Perdido</v>
      </c>
      <c r="O846" s="21" t="str">
        <f aca="false">IF(N846&lt;&gt;"Activo","",1/(1+EXP(-(Parámetros!$B$10+Parámetros!$B$11*I846+Parámetros!$B$12*J846))))</f>
        <v/>
      </c>
      <c r="P846" s="7" t="str">
        <f aca="false">IF(O846="","",IF(O846&gt;=Parámetros!$B$7,"Alto",IF(O846&gt;=Parámetros!$B$8,"Medio","Bajo")))</f>
        <v/>
      </c>
      <c r="Q846" s="7" t="str">
        <f aca="false">IF(AND(N846="Activo",L846&lt;&gt;""),IF(L846&gt;Parámetros!$B$6,"Se está retrasando",""),"")</f>
        <v/>
      </c>
    </row>
    <row r="847" customFormat="false" ht="15" hidden="false" customHeight="false" outlineLevel="0" collapsed="false">
      <c r="A847" s="13" t="s">
        <v>761</v>
      </c>
      <c r="B847" s="13" t="s">
        <v>9008</v>
      </c>
      <c r="C847" s="13" t="s">
        <v>8990</v>
      </c>
      <c r="D847" s="13" t="s">
        <v>9006</v>
      </c>
      <c r="E847" s="13" t="s">
        <v>8988</v>
      </c>
      <c r="F847" s="16" t="n">
        <f aca="false">_xlfn.MINIFS(Pedidos!$C$2:$C$7000,Pedidos!$B$2:$B$7000,A847,Pedidos!$C$2:$C$7000,"&lt;"&amp;Parámetros!$B$4)</f>
        <v>45651</v>
      </c>
      <c r="G847" s="16" t="n">
        <f aca="false">_xlfn.MAXIFS(Pedidos!$C$2:$C$7000,Pedidos!$B$2:$B$7000,A847,Pedidos!$C$2:$C$7000,"&lt;"&amp;Parámetros!$B$4)</f>
        <v>45834</v>
      </c>
      <c r="H847" s="17" t="n">
        <f aca="false">COUNTIFS(Pedidos!$B$2:$B$7000,A847,Pedidos!$C$2:$C$7000,"&lt;"&amp;Parámetros!$B$4)</f>
        <v>4</v>
      </c>
      <c r="I847" s="7" t="n">
        <f aca="false">IF(H847=0,"",Parámetros!$B$4-G847)</f>
        <v>462</v>
      </c>
      <c r="J847" s="17" t="n">
        <f aca="false">COUNTIFS(Pedidos!$B$2:$B$7000,A847,Pedidos!$C$2:$C$7000,"&gt;="&amp;(Parámetros!$B$4-180),Pedidos!$C$2:$C$7000,"&lt;"&amp;Parámetros!$B$4)</f>
        <v>0</v>
      </c>
      <c r="K847" s="18" t="n">
        <f aca="false">IF(H847&lt;2,"",(G847-F847)/(H847-1))</f>
        <v>61</v>
      </c>
      <c r="L847" s="19" t="n">
        <f aca="false">IF(OR(K847="",K847=0),"",I847/K847)</f>
        <v>7.57377049180328</v>
      </c>
      <c r="M847" s="20" t="n">
        <f aca="false">SUMIFS(Pedidos!$D$2:$D$7000,Pedidos!$B$2:$B$7000,A847,Pedidos!$C$2:$C$7000,"&gt;="&amp;(Parámetros!$B$4-365),Pedidos!$C$2:$C$7000,"&lt;"&amp;Parámetros!$B$4)</f>
        <v>0</v>
      </c>
      <c r="N847" s="7" t="str">
        <f aca="false">IF(H847=0,"Sin compras",IF(H847=1,"Una sola compra",IF(I847&gt;Parámetros!$B$5,"Perdido","Activo")))</f>
        <v>Perdido</v>
      </c>
      <c r="O847" s="21" t="str">
        <f aca="false">IF(N847&lt;&gt;"Activo","",1/(1+EXP(-(Parámetros!$B$10+Parámetros!$B$11*I847+Parámetros!$B$12*J847))))</f>
        <v/>
      </c>
      <c r="P847" s="7" t="str">
        <f aca="false">IF(O847="","",IF(O847&gt;=Parámetros!$B$7,"Alto",IF(O847&gt;=Parámetros!$B$8,"Medio","Bajo")))</f>
        <v/>
      </c>
      <c r="Q847" s="7" t="str">
        <f aca="false">IF(AND(N847="Activo",L847&lt;&gt;""),IF(L847&gt;Parámetros!$B$6,"Se está retrasando",""),"")</f>
        <v/>
      </c>
    </row>
    <row r="848" customFormat="false" ht="15" hidden="false" customHeight="false" outlineLevel="0" collapsed="false">
      <c r="A848" s="13" t="s">
        <v>5551</v>
      </c>
      <c r="B848" s="13" t="s">
        <v>9000</v>
      </c>
      <c r="C848" s="13" t="s">
        <v>8982</v>
      </c>
      <c r="D848" s="13" t="s">
        <v>8983</v>
      </c>
      <c r="E848" s="13" t="s">
        <v>8988</v>
      </c>
      <c r="F848" s="16" t="n">
        <f aca="false">_xlfn.MINIFS(Pedidos!$C$2:$C$7000,Pedidos!$B$2:$B$7000,A848,Pedidos!$C$2:$C$7000,"&lt;"&amp;Parámetros!$B$4)</f>
        <v>46022</v>
      </c>
      <c r="G848" s="16" t="n">
        <f aca="false">_xlfn.MAXIFS(Pedidos!$C$2:$C$7000,Pedidos!$B$2:$B$7000,A848,Pedidos!$C$2:$C$7000,"&lt;"&amp;Parámetros!$B$4)</f>
        <v>46022</v>
      </c>
      <c r="H848" s="17" t="n">
        <f aca="false">COUNTIFS(Pedidos!$B$2:$B$7000,A848,Pedidos!$C$2:$C$7000,"&lt;"&amp;Parámetros!$B$4)</f>
        <v>1</v>
      </c>
      <c r="I848" s="7" t="n">
        <f aca="false">IF(H848=0,"",Parámetros!$B$4-G848)</f>
        <v>274</v>
      </c>
      <c r="J848" s="17" t="n">
        <f aca="false">COUNTIFS(Pedidos!$B$2:$B$7000,A848,Pedidos!$C$2:$C$7000,"&gt;="&amp;(Parámetros!$B$4-180),Pedidos!$C$2:$C$7000,"&lt;"&amp;Parámetros!$B$4)</f>
        <v>0</v>
      </c>
      <c r="K848" s="18" t="str">
        <f aca="false">IF(H848&lt;2,"",(G848-F848)/(H848-1))</f>
        <v/>
      </c>
      <c r="L848" s="19" t="str">
        <f aca="false">IF(OR(K848="",K848=0),"",I848/K848)</f>
        <v/>
      </c>
      <c r="M848" s="20" t="n">
        <f aca="false">SUMIFS(Pedidos!$D$2:$D$7000,Pedidos!$B$2:$B$7000,A848,Pedidos!$C$2:$C$7000,"&gt;="&amp;(Parámetros!$B$4-365),Pedidos!$C$2:$C$7000,"&lt;"&amp;Parámetros!$B$4)</f>
        <v>17.13</v>
      </c>
      <c r="N848" s="7" t="str">
        <f aca="false">IF(H848=0,"Sin compras",IF(H848=1,"Una sola compra",IF(I848&gt;Parámetros!$B$5,"Perdido","Activo")))</f>
        <v>Una sola compra</v>
      </c>
      <c r="O848" s="21" t="str">
        <f aca="false">IF(N848&lt;&gt;"Activo","",1/(1+EXP(-(Parámetros!$B$10+Parámetros!$B$11*I848+Parámetros!$B$12*J848))))</f>
        <v/>
      </c>
      <c r="P848" s="7" t="str">
        <f aca="false">IF(O848="","",IF(O848&gt;=Parámetros!$B$7,"Alto",IF(O848&gt;=Parámetros!$B$8,"Medio","Bajo")))</f>
        <v/>
      </c>
      <c r="Q848" s="7" t="str">
        <f aca="false">IF(AND(N848="Activo",L848&lt;&gt;""),IF(L848&gt;Parámetros!$B$6,"Se está retrasando",""),"")</f>
        <v/>
      </c>
    </row>
    <row r="849" customFormat="false" ht="15" hidden="false" customHeight="false" outlineLevel="0" collapsed="false">
      <c r="A849" s="13" t="s">
        <v>5230</v>
      </c>
      <c r="B849" s="13" t="s">
        <v>9007</v>
      </c>
      <c r="C849" s="13" t="s">
        <v>8993</v>
      </c>
      <c r="D849" s="13" t="s">
        <v>8983</v>
      </c>
      <c r="E849" s="13" t="s">
        <v>8988</v>
      </c>
      <c r="F849" s="16" t="n">
        <f aca="false">_xlfn.MINIFS(Pedidos!$C$2:$C$7000,Pedidos!$B$2:$B$7000,A849,Pedidos!$C$2:$C$7000,"&lt;"&amp;Parámetros!$B$4)</f>
        <v>45996</v>
      </c>
      <c r="G849" s="16" t="n">
        <f aca="false">_xlfn.MAXIFS(Pedidos!$C$2:$C$7000,Pedidos!$B$2:$B$7000,A849,Pedidos!$C$2:$C$7000,"&lt;"&amp;Parámetros!$B$4)</f>
        <v>45996</v>
      </c>
      <c r="H849" s="17" t="n">
        <f aca="false">COUNTIFS(Pedidos!$B$2:$B$7000,A849,Pedidos!$C$2:$C$7000,"&lt;"&amp;Parámetros!$B$4)</f>
        <v>1</v>
      </c>
      <c r="I849" s="7" t="n">
        <f aca="false">IF(H849=0,"",Parámetros!$B$4-G849)</f>
        <v>300</v>
      </c>
      <c r="J849" s="17" t="n">
        <f aca="false">COUNTIFS(Pedidos!$B$2:$B$7000,A849,Pedidos!$C$2:$C$7000,"&gt;="&amp;(Parámetros!$B$4-180),Pedidos!$C$2:$C$7000,"&lt;"&amp;Parámetros!$B$4)</f>
        <v>0</v>
      </c>
      <c r="K849" s="18" t="str">
        <f aca="false">IF(H849&lt;2,"",(G849-F849)/(H849-1))</f>
        <v/>
      </c>
      <c r="L849" s="19" t="str">
        <f aca="false">IF(OR(K849="",K849=0),"",I849/K849)</f>
        <v/>
      </c>
      <c r="M849" s="20" t="n">
        <f aca="false">SUMIFS(Pedidos!$D$2:$D$7000,Pedidos!$B$2:$B$7000,A849,Pedidos!$C$2:$C$7000,"&gt;="&amp;(Parámetros!$B$4-365),Pedidos!$C$2:$C$7000,"&lt;"&amp;Parámetros!$B$4)</f>
        <v>31.86</v>
      </c>
      <c r="N849" s="7" t="str">
        <f aca="false">IF(H849=0,"Sin compras",IF(H849=1,"Una sola compra",IF(I849&gt;Parámetros!$B$5,"Perdido","Activo")))</f>
        <v>Una sola compra</v>
      </c>
      <c r="O849" s="21" t="str">
        <f aca="false">IF(N849&lt;&gt;"Activo","",1/(1+EXP(-(Parámetros!$B$10+Parámetros!$B$11*I849+Parámetros!$B$12*J849))))</f>
        <v/>
      </c>
      <c r="P849" s="7" t="str">
        <f aca="false">IF(O849="","",IF(O849&gt;=Parámetros!$B$7,"Alto",IF(O849&gt;=Parámetros!$B$8,"Medio","Bajo")))</f>
        <v/>
      </c>
      <c r="Q849" s="7" t="str">
        <f aca="false">IF(AND(N849="Activo",L849&lt;&gt;""),IF(L849&gt;Parámetros!$B$6,"Se está retrasando",""),"")</f>
        <v/>
      </c>
    </row>
    <row r="850" customFormat="false" ht="15" hidden="false" customHeight="false" outlineLevel="0" collapsed="false">
      <c r="A850" s="13" t="s">
        <v>6097</v>
      </c>
      <c r="B850" s="13" t="s">
        <v>9004</v>
      </c>
      <c r="C850" s="13" t="s">
        <v>8990</v>
      </c>
      <c r="D850" s="13" t="s">
        <v>8999</v>
      </c>
      <c r="E850" s="13" t="s">
        <v>8988</v>
      </c>
      <c r="F850" s="16" t="n">
        <f aca="false">_xlfn.MINIFS(Pedidos!$C$2:$C$7000,Pedidos!$B$2:$B$7000,A850,Pedidos!$C$2:$C$7000,"&lt;"&amp;Parámetros!$B$4)</f>
        <v>46063</v>
      </c>
      <c r="G850" s="16" t="n">
        <f aca="false">_xlfn.MAXIFS(Pedidos!$C$2:$C$7000,Pedidos!$B$2:$B$7000,A850,Pedidos!$C$2:$C$7000,"&lt;"&amp;Parámetros!$B$4)</f>
        <v>46265</v>
      </c>
      <c r="H850" s="17" t="n">
        <f aca="false">COUNTIFS(Pedidos!$B$2:$B$7000,A850,Pedidos!$C$2:$C$7000,"&lt;"&amp;Parámetros!$B$4)</f>
        <v>5</v>
      </c>
      <c r="I850" s="7" t="n">
        <f aca="false">IF(H850=0,"",Parámetros!$B$4-G850)</f>
        <v>31</v>
      </c>
      <c r="J850" s="17" t="n">
        <f aca="false">COUNTIFS(Pedidos!$B$2:$B$7000,A850,Pedidos!$C$2:$C$7000,"&gt;="&amp;(Parámetros!$B$4-180),Pedidos!$C$2:$C$7000,"&lt;"&amp;Parámetros!$B$4)</f>
        <v>3</v>
      </c>
      <c r="K850" s="18" t="n">
        <f aca="false">IF(H850&lt;2,"",(G850-F850)/(H850-1))</f>
        <v>50.5</v>
      </c>
      <c r="L850" s="19" t="n">
        <f aca="false">IF(OR(K850="",K850=0),"",I850/K850)</f>
        <v>0.613861386138614</v>
      </c>
      <c r="M850" s="20" t="n">
        <f aca="false">SUMIFS(Pedidos!$D$2:$D$7000,Pedidos!$B$2:$B$7000,A850,Pedidos!$C$2:$C$7000,"&gt;="&amp;(Parámetros!$B$4-365),Pedidos!$C$2:$C$7000,"&lt;"&amp;Parámetros!$B$4)</f>
        <v>140.71</v>
      </c>
      <c r="N850" s="7" t="str">
        <f aca="false">IF(H850=0,"Sin compras",IF(H850=1,"Una sola compra",IF(I850&gt;Parámetros!$B$5,"Perdido","Activo")))</f>
        <v>Activo</v>
      </c>
      <c r="O850" s="21" t="n">
        <f aca="false">IF(N850&lt;&gt;"Activo","",1/(1+EXP(-(Parámetros!$B$10+Parámetros!$B$11*I850+Parámetros!$B$12*J850))))</f>
        <v>0.17850635481985</v>
      </c>
      <c r="P850" s="7" t="str">
        <f aca="false">IF(O850="","",IF(O850&gt;=Parámetros!$B$7,"Alto",IF(O850&gt;=Parámetros!$B$8,"Medio","Bajo")))</f>
        <v>Bajo</v>
      </c>
      <c r="Q850" s="7" t="str">
        <f aca="false">IF(AND(N850="Activo",L850&lt;&gt;""),IF(L850&gt;Parámetros!$B$6,"Se está retrasando",""),"")</f>
        <v/>
      </c>
    </row>
    <row r="851" customFormat="false" ht="15" hidden="false" customHeight="false" outlineLevel="0" collapsed="false">
      <c r="A851" s="13" t="s">
        <v>3716</v>
      </c>
      <c r="B851" s="13" t="s">
        <v>9001</v>
      </c>
      <c r="C851" s="13" t="s">
        <v>8993</v>
      </c>
      <c r="D851" s="13" t="s">
        <v>8994</v>
      </c>
      <c r="E851" s="13" t="s">
        <v>8988</v>
      </c>
      <c r="F851" s="16" t="n">
        <f aca="false">_xlfn.MINIFS(Pedidos!$C$2:$C$7000,Pedidos!$B$2:$B$7000,A851,Pedidos!$C$2:$C$7000,"&lt;"&amp;Parámetros!$B$4)</f>
        <v>45883</v>
      </c>
      <c r="G851" s="16" t="n">
        <f aca="false">_xlfn.MAXIFS(Pedidos!$C$2:$C$7000,Pedidos!$B$2:$B$7000,A851,Pedidos!$C$2:$C$7000,"&lt;"&amp;Parámetros!$B$4)</f>
        <v>45883</v>
      </c>
      <c r="H851" s="17" t="n">
        <f aca="false">COUNTIFS(Pedidos!$B$2:$B$7000,A851,Pedidos!$C$2:$C$7000,"&lt;"&amp;Parámetros!$B$4)</f>
        <v>1</v>
      </c>
      <c r="I851" s="7" t="n">
        <f aca="false">IF(H851=0,"",Parámetros!$B$4-G851)</f>
        <v>413</v>
      </c>
      <c r="J851" s="17" t="n">
        <f aca="false">COUNTIFS(Pedidos!$B$2:$B$7000,A851,Pedidos!$C$2:$C$7000,"&gt;="&amp;(Parámetros!$B$4-180),Pedidos!$C$2:$C$7000,"&lt;"&amp;Parámetros!$B$4)</f>
        <v>0</v>
      </c>
      <c r="K851" s="18" t="str">
        <f aca="false">IF(H851&lt;2,"",(G851-F851)/(H851-1))</f>
        <v/>
      </c>
      <c r="L851" s="19" t="str">
        <f aca="false">IF(OR(K851="",K851=0),"",I851/K851)</f>
        <v/>
      </c>
      <c r="M851" s="20" t="n">
        <f aca="false">SUMIFS(Pedidos!$D$2:$D$7000,Pedidos!$B$2:$B$7000,A851,Pedidos!$C$2:$C$7000,"&gt;="&amp;(Parámetros!$B$4-365),Pedidos!$C$2:$C$7000,"&lt;"&amp;Parámetros!$B$4)</f>
        <v>0</v>
      </c>
      <c r="N851" s="7" t="str">
        <f aca="false">IF(H851=0,"Sin compras",IF(H851=1,"Una sola compra",IF(I851&gt;Parámetros!$B$5,"Perdido","Activo")))</f>
        <v>Una sola compra</v>
      </c>
      <c r="O851" s="21" t="str">
        <f aca="false">IF(N851&lt;&gt;"Activo","",1/(1+EXP(-(Parámetros!$B$10+Parámetros!$B$11*I851+Parámetros!$B$12*J851))))</f>
        <v/>
      </c>
      <c r="P851" s="7" t="str">
        <f aca="false">IF(O851="","",IF(O851&gt;=Parámetros!$B$7,"Alto",IF(O851&gt;=Parámetros!$B$8,"Medio","Bajo")))</f>
        <v/>
      </c>
      <c r="Q851" s="7" t="str">
        <f aca="false">IF(AND(N851="Activo",L851&lt;&gt;""),IF(L851&gt;Parámetros!$B$6,"Se está retrasando",""),"")</f>
        <v/>
      </c>
    </row>
    <row r="852" customFormat="false" ht="15" hidden="false" customHeight="false" outlineLevel="0" collapsed="false">
      <c r="A852" s="13" t="s">
        <v>7308</v>
      </c>
      <c r="B852" s="13" t="s">
        <v>8996</v>
      </c>
      <c r="C852" s="13" t="s">
        <v>8986</v>
      </c>
      <c r="D852" s="13" t="s">
        <v>8991</v>
      </c>
      <c r="E852" s="13" t="s">
        <v>8988</v>
      </c>
      <c r="F852" s="16" t="n">
        <f aca="false">_xlfn.MINIFS(Pedidos!$C$2:$C$7000,Pedidos!$B$2:$B$7000,A852,Pedidos!$C$2:$C$7000,"&lt;"&amp;Parámetros!$B$4)</f>
        <v>46161</v>
      </c>
      <c r="G852" s="16" t="n">
        <f aca="false">_xlfn.MAXIFS(Pedidos!$C$2:$C$7000,Pedidos!$B$2:$B$7000,A852,Pedidos!$C$2:$C$7000,"&lt;"&amp;Parámetros!$B$4)</f>
        <v>46161</v>
      </c>
      <c r="H852" s="17" t="n">
        <f aca="false">COUNTIFS(Pedidos!$B$2:$B$7000,A852,Pedidos!$C$2:$C$7000,"&lt;"&amp;Parámetros!$B$4)</f>
        <v>1</v>
      </c>
      <c r="I852" s="7" t="n">
        <f aca="false">IF(H852=0,"",Parámetros!$B$4-G852)</f>
        <v>135</v>
      </c>
      <c r="J852" s="17" t="n">
        <f aca="false">COUNTIFS(Pedidos!$B$2:$B$7000,A852,Pedidos!$C$2:$C$7000,"&gt;="&amp;(Parámetros!$B$4-180),Pedidos!$C$2:$C$7000,"&lt;"&amp;Parámetros!$B$4)</f>
        <v>1</v>
      </c>
      <c r="K852" s="18" t="str">
        <f aca="false">IF(H852&lt;2,"",(G852-F852)/(H852-1))</f>
        <v/>
      </c>
      <c r="L852" s="19" t="str">
        <f aca="false">IF(OR(K852="",K852=0),"",I852/K852)</f>
        <v/>
      </c>
      <c r="M852" s="20" t="n">
        <f aca="false">SUMIFS(Pedidos!$D$2:$D$7000,Pedidos!$B$2:$B$7000,A852,Pedidos!$C$2:$C$7000,"&gt;="&amp;(Parámetros!$B$4-365),Pedidos!$C$2:$C$7000,"&lt;"&amp;Parámetros!$B$4)</f>
        <v>35.17</v>
      </c>
      <c r="N852" s="7" t="str">
        <f aca="false">IF(H852=0,"Sin compras",IF(H852=1,"Una sola compra",IF(I852&gt;Parámetros!$B$5,"Perdido","Activo")))</f>
        <v>Una sola compra</v>
      </c>
      <c r="O852" s="21" t="str">
        <f aca="false">IF(N852&lt;&gt;"Activo","",1/(1+EXP(-(Parámetros!$B$10+Parámetros!$B$11*I852+Parámetros!$B$12*J852))))</f>
        <v/>
      </c>
      <c r="P852" s="7" t="str">
        <f aca="false">IF(O852="","",IF(O852&gt;=Parámetros!$B$7,"Alto",IF(O852&gt;=Parámetros!$B$8,"Medio","Bajo")))</f>
        <v/>
      </c>
      <c r="Q852" s="7" t="str">
        <f aca="false">IF(AND(N852="Activo",L852&lt;&gt;""),IF(L852&gt;Parámetros!$B$6,"Se está retrasando",""),"")</f>
        <v/>
      </c>
    </row>
    <row r="853" customFormat="false" ht="15" hidden="false" customHeight="false" outlineLevel="0" collapsed="false">
      <c r="A853" s="13" t="s">
        <v>7265</v>
      </c>
      <c r="B853" s="13" t="s">
        <v>8981</v>
      </c>
      <c r="C853" s="13" t="s">
        <v>8982</v>
      </c>
      <c r="D853" s="13" t="s">
        <v>8999</v>
      </c>
      <c r="E853" s="13" t="s">
        <v>8988</v>
      </c>
      <c r="F853" s="16" t="n">
        <f aca="false">_xlfn.MINIFS(Pedidos!$C$2:$C$7000,Pedidos!$B$2:$B$7000,A853,Pedidos!$C$2:$C$7000,"&lt;"&amp;Parámetros!$B$4)</f>
        <v>46156</v>
      </c>
      <c r="G853" s="16" t="n">
        <f aca="false">_xlfn.MAXIFS(Pedidos!$C$2:$C$7000,Pedidos!$B$2:$B$7000,A853,Pedidos!$C$2:$C$7000,"&lt;"&amp;Parámetros!$B$4)</f>
        <v>46275</v>
      </c>
      <c r="H853" s="17" t="n">
        <f aca="false">COUNTIFS(Pedidos!$B$2:$B$7000,A853,Pedidos!$C$2:$C$7000,"&lt;"&amp;Parámetros!$B$4)</f>
        <v>6</v>
      </c>
      <c r="I853" s="7" t="n">
        <f aca="false">IF(H853=0,"",Parámetros!$B$4-G853)</f>
        <v>21</v>
      </c>
      <c r="J853" s="17" t="n">
        <f aca="false">COUNTIFS(Pedidos!$B$2:$B$7000,A853,Pedidos!$C$2:$C$7000,"&gt;="&amp;(Parámetros!$B$4-180),Pedidos!$C$2:$C$7000,"&lt;"&amp;Parámetros!$B$4)</f>
        <v>6</v>
      </c>
      <c r="K853" s="18" t="n">
        <f aca="false">IF(H853&lt;2,"",(G853-F853)/(H853-1))</f>
        <v>23.8</v>
      </c>
      <c r="L853" s="19" t="n">
        <f aca="false">IF(OR(K853="",K853=0),"",I853/K853)</f>
        <v>0.882352941176471</v>
      </c>
      <c r="M853" s="20" t="n">
        <f aca="false">SUMIFS(Pedidos!$D$2:$D$7000,Pedidos!$B$2:$B$7000,A853,Pedidos!$C$2:$C$7000,"&gt;="&amp;(Parámetros!$B$4-365),Pedidos!$C$2:$C$7000,"&lt;"&amp;Parámetros!$B$4)</f>
        <v>276.2</v>
      </c>
      <c r="N853" s="7" t="str">
        <f aca="false">IF(H853=0,"Sin compras",IF(H853=1,"Una sola compra",IF(I853&gt;Parámetros!$B$5,"Perdido","Activo")))</f>
        <v>Activo</v>
      </c>
      <c r="O853" s="21" t="n">
        <f aca="false">IF(N853&lt;&gt;"Activo","",1/(1+EXP(-(Parámetros!$B$10+Parámetros!$B$11*I853+Parámetros!$B$12*J853))))</f>
        <v>0.0126595880358912</v>
      </c>
      <c r="P853" s="7" t="str">
        <f aca="false">IF(O853="","",IF(O853&gt;=Parámetros!$B$7,"Alto",IF(O853&gt;=Parámetros!$B$8,"Medio","Bajo")))</f>
        <v>Bajo</v>
      </c>
      <c r="Q853" s="7" t="str">
        <f aca="false">IF(AND(N853="Activo",L853&lt;&gt;""),IF(L853&gt;Parámetros!$B$6,"Se está retrasando",""),"")</f>
        <v/>
      </c>
    </row>
    <row r="854" customFormat="false" ht="15" hidden="false" customHeight="false" outlineLevel="0" collapsed="false">
      <c r="A854" s="13" t="s">
        <v>4019</v>
      </c>
      <c r="B854" s="13" t="s">
        <v>9000</v>
      </c>
      <c r="C854" s="13" t="s">
        <v>8993</v>
      </c>
      <c r="D854" s="13" t="s">
        <v>8994</v>
      </c>
      <c r="E854" s="13" t="s">
        <v>8984</v>
      </c>
      <c r="F854" s="16" t="n">
        <f aca="false">_xlfn.MINIFS(Pedidos!$C$2:$C$7000,Pedidos!$B$2:$B$7000,A854,Pedidos!$C$2:$C$7000,"&lt;"&amp;Parámetros!$B$4)</f>
        <v>45905</v>
      </c>
      <c r="G854" s="16" t="n">
        <f aca="false">_xlfn.MAXIFS(Pedidos!$C$2:$C$7000,Pedidos!$B$2:$B$7000,A854,Pedidos!$C$2:$C$7000,"&lt;"&amp;Parámetros!$B$4)</f>
        <v>45905</v>
      </c>
      <c r="H854" s="17" t="n">
        <f aca="false">COUNTIFS(Pedidos!$B$2:$B$7000,A854,Pedidos!$C$2:$C$7000,"&lt;"&amp;Parámetros!$B$4)</f>
        <v>1</v>
      </c>
      <c r="I854" s="7" t="n">
        <f aca="false">IF(H854=0,"",Parámetros!$B$4-G854)</f>
        <v>391</v>
      </c>
      <c r="J854" s="17" t="n">
        <f aca="false">COUNTIFS(Pedidos!$B$2:$B$7000,A854,Pedidos!$C$2:$C$7000,"&gt;="&amp;(Parámetros!$B$4-180),Pedidos!$C$2:$C$7000,"&lt;"&amp;Parámetros!$B$4)</f>
        <v>0</v>
      </c>
      <c r="K854" s="18" t="str">
        <f aca="false">IF(H854&lt;2,"",(G854-F854)/(H854-1))</f>
        <v/>
      </c>
      <c r="L854" s="19" t="str">
        <f aca="false">IF(OR(K854="",K854=0),"",I854/K854)</f>
        <v/>
      </c>
      <c r="M854" s="20" t="n">
        <f aca="false">SUMIFS(Pedidos!$D$2:$D$7000,Pedidos!$B$2:$B$7000,A854,Pedidos!$C$2:$C$7000,"&gt;="&amp;(Parámetros!$B$4-365),Pedidos!$C$2:$C$7000,"&lt;"&amp;Parámetros!$B$4)</f>
        <v>0</v>
      </c>
      <c r="N854" s="7" t="str">
        <f aca="false">IF(H854=0,"Sin compras",IF(H854=1,"Una sola compra",IF(I854&gt;Parámetros!$B$5,"Perdido","Activo")))</f>
        <v>Una sola compra</v>
      </c>
      <c r="O854" s="21" t="str">
        <f aca="false">IF(N854&lt;&gt;"Activo","",1/(1+EXP(-(Parámetros!$B$10+Parámetros!$B$11*I854+Parámetros!$B$12*J854))))</f>
        <v/>
      </c>
      <c r="P854" s="7" t="str">
        <f aca="false">IF(O854="","",IF(O854&gt;=Parámetros!$B$7,"Alto",IF(O854&gt;=Parámetros!$B$8,"Medio","Bajo")))</f>
        <v/>
      </c>
      <c r="Q854" s="7" t="str">
        <f aca="false">IF(AND(N854="Activo",L854&lt;&gt;""),IF(L854&gt;Parámetros!$B$6,"Se está retrasando",""),"")</f>
        <v/>
      </c>
    </row>
    <row r="855" customFormat="false" ht="15" hidden="false" customHeight="false" outlineLevel="0" collapsed="false">
      <c r="A855" s="13" t="s">
        <v>5621</v>
      </c>
      <c r="B855" s="13" t="s">
        <v>9000</v>
      </c>
      <c r="C855" s="13" t="s">
        <v>8993</v>
      </c>
      <c r="D855" s="13" t="s">
        <v>8983</v>
      </c>
      <c r="E855" s="13" t="s">
        <v>8988</v>
      </c>
      <c r="F855" s="16" t="n">
        <f aca="false">_xlfn.MINIFS(Pedidos!$C$2:$C$7000,Pedidos!$B$2:$B$7000,A855,Pedidos!$C$2:$C$7000,"&lt;"&amp;Parámetros!$B$4)</f>
        <v>46027</v>
      </c>
      <c r="G855" s="16" t="n">
        <f aca="false">_xlfn.MAXIFS(Pedidos!$C$2:$C$7000,Pedidos!$B$2:$B$7000,A855,Pedidos!$C$2:$C$7000,"&lt;"&amp;Parámetros!$B$4)</f>
        <v>46027</v>
      </c>
      <c r="H855" s="17" t="n">
        <f aca="false">COUNTIFS(Pedidos!$B$2:$B$7000,A855,Pedidos!$C$2:$C$7000,"&lt;"&amp;Parámetros!$B$4)</f>
        <v>1</v>
      </c>
      <c r="I855" s="7" t="n">
        <f aca="false">IF(H855=0,"",Parámetros!$B$4-G855)</f>
        <v>269</v>
      </c>
      <c r="J855" s="17" t="n">
        <f aca="false">COUNTIFS(Pedidos!$B$2:$B$7000,A855,Pedidos!$C$2:$C$7000,"&gt;="&amp;(Parámetros!$B$4-180),Pedidos!$C$2:$C$7000,"&lt;"&amp;Parámetros!$B$4)</f>
        <v>0</v>
      </c>
      <c r="K855" s="18" t="str">
        <f aca="false">IF(H855&lt;2,"",(G855-F855)/(H855-1))</f>
        <v/>
      </c>
      <c r="L855" s="19" t="str">
        <f aca="false">IF(OR(K855="",K855=0),"",I855/K855)</f>
        <v/>
      </c>
      <c r="M855" s="20" t="n">
        <f aca="false">SUMIFS(Pedidos!$D$2:$D$7000,Pedidos!$B$2:$B$7000,A855,Pedidos!$C$2:$C$7000,"&gt;="&amp;(Parámetros!$B$4-365),Pedidos!$C$2:$C$7000,"&lt;"&amp;Parámetros!$B$4)</f>
        <v>42.67</v>
      </c>
      <c r="N855" s="7" t="str">
        <f aca="false">IF(H855=0,"Sin compras",IF(H855=1,"Una sola compra",IF(I855&gt;Parámetros!$B$5,"Perdido","Activo")))</f>
        <v>Una sola compra</v>
      </c>
      <c r="O855" s="21" t="str">
        <f aca="false">IF(N855&lt;&gt;"Activo","",1/(1+EXP(-(Parámetros!$B$10+Parámetros!$B$11*I855+Parámetros!$B$12*J855))))</f>
        <v/>
      </c>
      <c r="P855" s="7" t="str">
        <f aca="false">IF(O855="","",IF(O855&gt;=Parámetros!$B$7,"Alto",IF(O855&gt;=Parámetros!$B$8,"Medio","Bajo")))</f>
        <v/>
      </c>
      <c r="Q855" s="7" t="str">
        <f aca="false">IF(AND(N855="Activo",L855&lt;&gt;""),IF(L855&gt;Parámetros!$B$6,"Se está retrasando",""),"")</f>
        <v/>
      </c>
    </row>
    <row r="856" customFormat="false" ht="15" hidden="false" customHeight="false" outlineLevel="0" collapsed="false">
      <c r="A856" s="13" t="s">
        <v>6576</v>
      </c>
      <c r="B856" s="13" t="s">
        <v>9000</v>
      </c>
      <c r="C856" s="13" t="s">
        <v>8986</v>
      </c>
      <c r="D856" s="13" t="s">
        <v>8991</v>
      </c>
      <c r="E856" s="13" t="s">
        <v>8984</v>
      </c>
      <c r="F856" s="16" t="n">
        <f aca="false">_xlfn.MINIFS(Pedidos!$C$2:$C$7000,Pedidos!$B$2:$B$7000,A856,Pedidos!$C$2:$C$7000,"&lt;"&amp;Parámetros!$B$4)</f>
        <v>46100</v>
      </c>
      <c r="G856" s="16" t="n">
        <f aca="false">_xlfn.MAXIFS(Pedidos!$C$2:$C$7000,Pedidos!$B$2:$B$7000,A856,Pedidos!$C$2:$C$7000,"&lt;"&amp;Parámetros!$B$4)</f>
        <v>46100</v>
      </c>
      <c r="H856" s="17" t="n">
        <f aca="false">COUNTIFS(Pedidos!$B$2:$B$7000,A856,Pedidos!$C$2:$C$7000,"&lt;"&amp;Parámetros!$B$4)</f>
        <v>1</v>
      </c>
      <c r="I856" s="7" t="n">
        <f aca="false">IF(H856=0,"",Parámetros!$B$4-G856)</f>
        <v>196</v>
      </c>
      <c r="J856" s="17" t="n">
        <f aca="false">COUNTIFS(Pedidos!$B$2:$B$7000,A856,Pedidos!$C$2:$C$7000,"&gt;="&amp;(Parámetros!$B$4-180),Pedidos!$C$2:$C$7000,"&lt;"&amp;Parámetros!$B$4)</f>
        <v>0</v>
      </c>
      <c r="K856" s="18" t="str">
        <f aca="false">IF(H856&lt;2,"",(G856-F856)/(H856-1))</f>
        <v/>
      </c>
      <c r="L856" s="19" t="str">
        <f aca="false">IF(OR(K856="",K856=0),"",I856/K856)</f>
        <v/>
      </c>
      <c r="M856" s="20" t="n">
        <f aca="false">SUMIFS(Pedidos!$D$2:$D$7000,Pedidos!$B$2:$B$7000,A856,Pedidos!$C$2:$C$7000,"&gt;="&amp;(Parámetros!$B$4-365),Pedidos!$C$2:$C$7000,"&lt;"&amp;Parámetros!$B$4)</f>
        <v>18.78</v>
      </c>
      <c r="N856" s="7" t="str">
        <f aca="false">IF(H856=0,"Sin compras",IF(H856=1,"Una sola compra",IF(I856&gt;Parámetros!$B$5,"Perdido","Activo")))</f>
        <v>Una sola compra</v>
      </c>
      <c r="O856" s="21" t="str">
        <f aca="false">IF(N856&lt;&gt;"Activo","",1/(1+EXP(-(Parámetros!$B$10+Parámetros!$B$11*I856+Parámetros!$B$12*J856))))</f>
        <v/>
      </c>
      <c r="P856" s="7" t="str">
        <f aca="false">IF(O856="","",IF(O856&gt;=Parámetros!$B$7,"Alto",IF(O856&gt;=Parámetros!$B$8,"Medio","Bajo")))</f>
        <v/>
      </c>
      <c r="Q856" s="7" t="str">
        <f aca="false">IF(AND(N856="Activo",L856&lt;&gt;""),IF(L856&gt;Parámetros!$B$6,"Se está retrasando",""),"")</f>
        <v/>
      </c>
    </row>
    <row r="857" customFormat="false" ht="15" hidden="false" customHeight="false" outlineLevel="0" collapsed="false">
      <c r="A857" s="13" t="s">
        <v>2197</v>
      </c>
      <c r="B857" s="13" t="s">
        <v>8981</v>
      </c>
      <c r="C857" s="13" t="s">
        <v>8993</v>
      </c>
      <c r="D857" s="13" t="s">
        <v>9005</v>
      </c>
      <c r="E857" s="13" t="s">
        <v>8988</v>
      </c>
      <c r="F857" s="16" t="n">
        <f aca="false">_xlfn.MINIFS(Pedidos!$C$2:$C$7000,Pedidos!$B$2:$B$7000,A857,Pedidos!$C$2:$C$7000,"&lt;"&amp;Parámetros!$B$4)</f>
        <v>45770</v>
      </c>
      <c r="G857" s="16" t="n">
        <f aca="false">_xlfn.MAXIFS(Pedidos!$C$2:$C$7000,Pedidos!$B$2:$B$7000,A857,Pedidos!$C$2:$C$7000,"&lt;"&amp;Parámetros!$B$4)</f>
        <v>46087</v>
      </c>
      <c r="H857" s="17" t="n">
        <f aca="false">COUNTIFS(Pedidos!$B$2:$B$7000,A857,Pedidos!$C$2:$C$7000,"&lt;"&amp;Parámetros!$B$4)</f>
        <v>3</v>
      </c>
      <c r="I857" s="7" t="n">
        <f aca="false">IF(H857=0,"",Parámetros!$B$4-G857)</f>
        <v>209</v>
      </c>
      <c r="J857" s="17" t="n">
        <f aca="false">COUNTIFS(Pedidos!$B$2:$B$7000,A857,Pedidos!$C$2:$C$7000,"&gt;="&amp;(Parámetros!$B$4-180),Pedidos!$C$2:$C$7000,"&lt;"&amp;Parámetros!$B$4)</f>
        <v>0</v>
      </c>
      <c r="K857" s="18" t="n">
        <f aca="false">IF(H857&lt;2,"",(G857-F857)/(H857-1))</f>
        <v>158.5</v>
      </c>
      <c r="L857" s="19" t="n">
        <f aca="false">IF(OR(K857="",K857=0),"",I857/K857)</f>
        <v>1.3186119873817</v>
      </c>
      <c r="M857" s="20" t="n">
        <f aca="false">SUMIFS(Pedidos!$D$2:$D$7000,Pedidos!$B$2:$B$7000,A857,Pedidos!$C$2:$C$7000,"&gt;="&amp;(Parámetros!$B$4-365),Pedidos!$C$2:$C$7000,"&lt;"&amp;Parámetros!$B$4)</f>
        <v>65.64</v>
      </c>
      <c r="N857" s="7" t="str">
        <f aca="false">IF(H857=0,"Sin compras",IF(H857=1,"Una sola compra",IF(I857&gt;Parámetros!$B$5,"Perdido","Activo")))</f>
        <v>Perdido</v>
      </c>
      <c r="O857" s="21" t="str">
        <f aca="false">IF(N857&lt;&gt;"Activo","",1/(1+EXP(-(Parámetros!$B$10+Parámetros!$B$11*I857+Parámetros!$B$12*J857))))</f>
        <v/>
      </c>
      <c r="P857" s="7" t="str">
        <f aca="false">IF(O857="","",IF(O857&gt;=Parámetros!$B$7,"Alto",IF(O857&gt;=Parámetros!$B$8,"Medio","Bajo")))</f>
        <v/>
      </c>
      <c r="Q857" s="7" t="str">
        <f aca="false">IF(AND(N857="Activo",L857&lt;&gt;""),IF(L857&gt;Parámetros!$B$6,"Se está retrasando",""),"")</f>
        <v/>
      </c>
    </row>
    <row r="858" customFormat="false" ht="15" hidden="false" customHeight="false" outlineLevel="0" collapsed="false">
      <c r="A858" s="13" t="s">
        <v>4174</v>
      </c>
      <c r="B858" s="13" t="s">
        <v>9008</v>
      </c>
      <c r="C858" s="13" t="s">
        <v>8990</v>
      </c>
      <c r="D858" s="13" t="s">
        <v>8999</v>
      </c>
      <c r="E858" s="13" t="s">
        <v>8988</v>
      </c>
      <c r="F858" s="16" t="n">
        <f aca="false">_xlfn.MINIFS(Pedidos!$C$2:$C$7000,Pedidos!$B$2:$B$7000,A858,Pedidos!$C$2:$C$7000,"&lt;"&amp;Parámetros!$B$4)</f>
        <v>45918</v>
      </c>
      <c r="G858" s="16" t="n">
        <f aca="false">_xlfn.MAXIFS(Pedidos!$C$2:$C$7000,Pedidos!$B$2:$B$7000,A858,Pedidos!$C$2:$C$7000,"&lt;"&amp;Parámetros!$B$4)</f>
        <v>46243</v>
      </c>
      <c r="H858" s="17" t="n">
        <f aca="false">COUNTIFS(Pedidos!$B$2:$B$7000,A858,Pedidos!$C$2:$C$7000,"&lt;"&amp;Parámetros!$B$4)</f>
        <v>6</v>
      </c>
      <c r="I858" s="7" t="n">
        <f aca="false">IF(H858=0,"",Parámetros!$B$4-G858)</f>
        <v>53</v>
      </c>
      <c r="J858" s="17" t="n">
        <f aca="false">COUNTIFS(Pedidos!$B$2:$B$7000,A858,Pedidos!$C$2:$C$7000,"&gt;="&amp;(Parámetros!$B$4-180),Pedidos!$C$2:$C$7000,"&lt;"&amp;Parámetros!$B$4)</f>
        <v>2</v>
      </c>
      <c r="K858" s="18" t="n">
        <f aca="false">IF(H858&lt;2,"",(G858-F858)/(H858-1))</f>
        <v>65</v>
      </c>
      <c r="L858" s="19" t="n">
        <f aca="false">IF(OR(K858="",K858=0),"",I858/K858)</f>
        <v>0.815384615384615</v>
      </c>
      <c r="M858" s="20" t="n">
        <f aca="false">SUMIFS(Pedidos!$D$2:$D$7000,Pedidos!$B$2:$B$7000,A858,Pedidos!$C$2:$C$7000,"&gt;="&amp;(Parámetros!$B$4-365),Pedidos!$C$2:$C$7000,"&lt;"&amp;Parámetros!$B$4)</f>
        <v>222.29</v>
      </c>
      <c r="N858" s="7" t="str">
        <f aca="false">IF(H858=0,"Sin compras",IF(H858=1,"Una sola compra",IF(I858&gt;Parámetros!$B$5,"Perdido","Activo")))</f>
        <v>Activo</v>
      </c>
      <c r="O858" s="21" t="n">
        <f aca="false">IF(N858&lt;&gt;"Activo","",1/(1+EXP(-(Parámetros!$B$10+Parámetros!$B$11*I858+Parámetros!$B$12*J858))))</f>
        <v>0.433938478028868</v>
      </c>
      <c r="P858" s="7" t="str">
        <f aca="false">IF(O858="","",IF(O858&gt;=Parámetros!$B$7,"Alto",IF(O858&gt;=Parámetros!$B$8,"Medio","Bajo")))</f>
        <v>Medio</v>
      </c>
      <c r="Q858" s="7" t="str">
        <f aca="false">IF(AND(N858="Activo",L858&lt;&gt;""),IF(L858&gt;Parámetros!$B$6,"Se está retrasando",""),"")</f>
        <v/>
      </c>
    </row>
    <row r="859" customFormat="false" ht="15" hidden="false" customHeight="false" outlineLevel="0" collapsed="false">
      <c r="A859" s="13" t="s">
        <v>6125</v>
      </c>
      <c r="B859" s="13" t="s">
        <v>9011</v>
      </c>
      <c r="C859" s="13" t="s">
        <v>8986</v>
      </c>
      <c r="D859" s="13" t="s">
        <v>8987</v>
      </c>
      <c r="E859" s="13" t="s">
        <v>8988</v>
      </c>
      <c r="F859" s="16" t="n">
        <f aca="false">_xlfn.MINIFS(Pedidos!$C$2:$C$7000,Pedidos!$B$2:$B$7000,A859,Pedidos!$C$2:$C$7000,"&lt;"&amp;Parámetros!$B$4)</f>
        <v>46065</v>
      </c>
      <c r="G859" s="16" t="n">
        <f aca="false">_xlfn.MAXIFS(Pedidos!$C$2:$C$7000,Pedidos!$B$2:$B$7000,A859,Pedidos!$C$2:$C$7000,"&lt;"&amp;Parámetros!$B$4)</f>
        <v>46160</v>
      </c>
      <c r="H859" s="17" t="n">
        <f aca="false">COUNTIFS(Pedidos!$B$2:$B$7000,A859,Pedidos!$C$2:$C$7000,"&lt;"&amp;Parámetros!$B$4)</f>
        <v>2</v>
      </c>
      <c r="I859" s="7" t="n">
        <f aca="false">IF(H859=0,"",Parámetros!$B$4-G859)</f>
        <v>136</v>
      </c>
      <c r="J859" s="17" t="n">
        <f aca="false">COUNTIFS(Pedidos!$B$2:$B$7000,A859,Pedidos!$C$2:$C$7000,"&gt;="&amp;(Parámetros!$B$4-180),Pedidos!$C$2:$C$7000,"&lt;"&amp;Parámetros!$B$4)</f>
        <v>1</v>
      </c>
      <c r="K859" s="18" t="n">
        <f aca="false">IF(H859&lt;2,"",(G859-F859)/(H859-1))</f>
        <v>95</v>
      </c>
      <c r="L859" s="19" t="n">
        <f aca="false">IF(OR(K859="",K859=0),"",I859/K859)</f>
        <v>1.43157894736842</v>
      </c>
      <c r="M859" s="20" t="n">
        <f aca="false">SUMIFS(Pedidos!$D$2:$D$7000,Pedidos!$B$2:$B$7000,A859,Pedidos!$C$2:$C$7000,"&gt;="&amp;(Parámetros!$B$4-365),Pedidos!$C$2:$C$7000,"&lt;"&amp;Parámetros!$B$4)</f>
        <v>68.4</v>
      </c>
      <c r="N859" s="7" t="str">
        <f aca="false">IF(H859=0,"Sin compras",IF(H859=1,"Una sola compra",IF(I859&gt;Parámetros!$B$5,"Perdido","Activo")))</f>
        <v>Activo</v>
      </c>
      <c r="O859" s="21" t="n">
        <f aca="false">IF(N859&lt;&gt;"Activo","",1/(1+EXP(-(Parámetros!$B$10+Parámetros!$B$11*I859+Parámetros!$B$12*J859))))</f>
        <v>0.884105899103844</v>
      </c>
      <c r="P859" s="7" t="str">
        <f aca="false">IF(O859="","",IF(O859&gt;=Parámetros!$B$7,"Alto",IF(O859&gt;=Parámetros!$B$8,"Medio","Bajo")))</f>
        <v>Alto</v>
      </c>
      <c r="Q859" s="7" t="str">
        <f aca="false">IF(AND(N859="Activo",L859&lt;&gt;""),IF(L859&gt;Parámetros!$B$6,"Se está retrasando",""),"")</f>
        <v/>
      </c>
    </row>
    <row r="860" customFormat="false" ht="15" hidden="false" customHeight="false" outlineLevel="0" collapsed="false">
      <c r="A860" s="13" t="s">
        <v>7183</v>
      </c>
      <c r="B860" s="13" t="s">
        <v>9007</v>
      </c>
      <c r="C860" s="13" t="s">
        <v>8986</v>
      </c>
      <c r="D860" s="13" t="s">
        <v>8991</v>
      </c>
      <c r="E860" s="13" t="s">
        <v>8988</v>
      </c>
      <c r="F860" s="16" t="n">
        <f aca="false">_xlfn.MINIFS(Pedidos!$C$2:$C$7000,Pedidos!$B$2:$B$7000,A860,Pedidos!$C$2:$C$7000,"&lt;"&amp;Parámetros!$B$4)</f>
        <v>46150</v>
      </c>
      <c r="G860" s="16" t="n">
        <f aca="false">_xlfn.MAXIFS(Pedidos!$C$2:$C$7000,Pedidos!$B$2:$B$7000,A860,Pedidos!$C$2:$C$7000,"&lt;"&amp;Parámetros!$B$4)</f>
        <v>46150</v>
      </c>
      <c r="H860" s="17" t="n">
        <f aca="false">COUNTIFS(Pedidos!$B$2:$B$7000,A860,Pedidos!$C$2:$C$7000,"&lt;"&amp;Parámetros!$B$4)</f>
        <v>1</v>
      </c>
      <c r="I860" s="7" t="n">
        <f aca="false">IF(H860=0,"",Parámetros!$B$4-G860)</f>
        <v>146</v>
      </c>
      <c r="J860" s="17" t="n">
        <f aca="false">COUNTIFS(Pedidos!$B$2:$B$7000,A860,Pedidos!$C$2:$C$7000,"&gt;="&amp;(Parámetros!$B$4-180),Pedidos!$C$2:$C$7000,"&lt;"&amp;Parámetros!$B$4)</f>
        <v>1</v>
      </c>
      <c r="K860" s="18" t="str">
        <f aca="false">IF(H860&lt;2,"",(G860-F860)/(H860-1))</f>
        <v/>
      </c>
      <c r="L860" s="19" t="str">
        <f aca="false">IF(OR(K860="",K860=0),"",I860/K860)</f>
        <v/>
      </c>
      <c r="M860" s="20" t="n">
        <f aca="false">SUMIFS(Pedidos!$D$2:$D$7000,Pedidos!$B$2:$B$7000,A860,Pedidos!$C$2:$C$7000,"&gt;="&amp;(Parámetros!$B$4-365),Pedidos!$C$2:$C$7000,"&lt;"&amp;Parámetros!$B$4)</f>
        <v>38.28</v>
      </c>
      <c r="N860" s="7" t="str">
        <f aca="false">IF(H860=0,"Sin compras",IF(H860=1,"Una sola compra",IF(I860&gt;Parámetros!$B$5,"Perdido","Activo")))</f>
        <v>Una sola compra</v>
      </c>
      <c r="O860" s="21" t="str">
        <f aca="false">IF(N860&lt;&gt;"Activo","",1/(1+EXP(-(Parámetros!$B$10+Parámetros!$B$11*I860+Parámetros!$B$12*J860))))</f>
        <v/>
      </c>
      <c r="P860" s="7" t="str">
        <f aca="false">IF(O860="","",IF(O860&gt;=Parámetros!$B$7,"Alto",IF(O860&gt;=Parámetros!$B$8,"Medio","Bajo")))</f>
        <v/>
      </c>
      <c r="Q860" s="7" t="str">
        <f aca="false">IF(AND(N860="Activo",L860&lt;&gt;""),IF(L860&gt;Parámetros!$B$6,"Se está retrasando",""),"")</f>
        <v/>
      </c>
    </row>
    <row r="861" customFormat="false" ht="15" hidden="false" customHeight="false" outlineLevel="0" collapsed="false">
      <c r="A861" s="13" t="s">
        <v>5492</v>
      </c>
      <c r="B861" s="13" t="s">
        <v>9000</v>
      </c>
      <c r="C861" s="13" t="s">
        <v>8993</v>
      </c>
      <c r="D861" s="13" t="s">
        <v>8983</v>
      </c>
      <c r="E861" s="13" t="s">
        <v>8988</v>
      </c>
      <c r="F861" s="16" t="n">
        <f aca="false">_xlfn.MINIFS(Pedidos!$C$2:$C$7000,Pedidos!$B$2:$B$7000,A861,Pedidos!$C$2:$C$7000,"&lt;"&amp;Parámetros!$B$4)</f>
        <v>46016</v>
      </c>
      <c r="G861" s="16" t="n">
        <f aca="false">_xlfn.MAXIFS(Pedidos!$C$2:$C$7000,Pedidos!$B$2:$B$7000,A861,Pedidos!$C$2:$C$7000,"&lt;"&amp;Parámetros!$B$4)</f>
        <v>46016</v>
      </c>
      <c r="H861" s="17" t="n">
        <f aca="false">COUNTIFS(Pedidos!$B$2:$B$7000,A861,Pedidos!$C$2:$C$7000,"&lt;"&amp;Parámetros!$B$4)</f>
        <v>1</v>
      </c>
      <c r="I861" s="7" t="n">
        <f aca="false">IF(H861=0,"",Parámetros!$B$4-G861)</f>
        <v>280</v>
      </c>
      <c r="J861" s="17" t="n">
        <f aca="false">COUNTIFS(Pedidos!$B$2:$B$7000,A861,Pedidos!$C$2:$C$7000,"&gt;="&amp;(Parámetros!$B$4-180),Pedidos!$C$2:$C$7000,"&lt;"&amp;Parámetros!$B$4)</f>
        <v>0</v>
      </c>
      <c r="K861" s="18" t="str">
        <f aca="false">IF(H861&lt;2,"",(G861-F861)/(H861-1))</f>
        <v/>
      </c>
      <c r="L861" s="19" t="str">
        <f aca="false">IF(OR(K861="",K861=0),"",I861/K861)</f>
        <v/>
      </c>
      <c r="M861" s="20" t="n">
        <f aca="false">SUMIFS(Pedidos!$D$2:$D$7000,Pedidos!$B$2:$B$7000,A861,Pedidos!$C$2:$C$7000,"&gt;="&amp;(Parámetros!$B$4-365),Pedidos!$C$2:$C$7000,"&lt;"&amp;Parámetros!$B$4)</f>
        <v>25.67</v>
      </c>
      <c r="N861" s="7" t="str">
        <f aca="false">IF(H861=0,"Sin compras",IF(H861=1,"Una sola compra",IF(I861&gt;Parámetros!$B$5,"Perdido","Activo")))</f>
        <v>Una sola compra</v>
      </c>
      <c r="O861" s="21" t="str">
        <f aca="false">IF(N861&lt;&gt;"Activo","",1/(1+EXP(-(Parámetros!$B$10+Parámetros!$B$11*I861+Parámetros!$B$12*J861))))</f>
        <v/>
      </c>
      <c r="P861" s="7" t="str">
        <f aca="false">IF(O861="","",IF(O861&gt;=Parámetros!$B$7,"Alto",IF(O861&gt;=Parámetros!$B$8,"Medio","Bajo")))</f>
        <v/>
      </c>
      <c r="Q861" s="7" t="str">
        <f aca="false">IF(AND(N861="Activo",L861&lt;&gt;""),IF(L861&gt;Parámetros!$B$6,"Se está retrasando",""),"")</f>
        <v/>
      </c>
    </row>
    <row r="862" customFormat="false" ht="15" hidden="false" customHeight="false" outlineLevel="0" collapsed="false">
      <c r="A862" s="13" t="s">
        <v>6465</v>
      </c>
      <c r="B862" s="13" t="s">
        <v>8995</v>
      </c>
      <c r="C862" s="13" t="s">
        <v>8982</v>
      </c>
      <c r="D862" s="13" t="s">
        <v>8987</v>
      </c>
      <c r="E862" s="13" t="s">
        <v>8988</v>
      </c>
      <c r="F862" s="16" t="n">
        <f aca="false">_xlfn.MINIFS(Pedidos!$C$2:$C$7000,Pedidos!$B$2:$B$7000,A862,Pedidos!$C$2:$C$7000,"&lt;"&amp;Parámetros!$B$4)</f>
        <v>46090</v>
      </c>
      <c r="G862" s="16" t="n">
        <f aca="false">_xlfn.MAXIFS(Pedidos!$C$2:$C$7000,Pedidos!$B$2:$B$7000,A862,Pedidos!$C$2:$C$7000,"&lt;"&amp;Parámetros!$B$4)</f>
        <v>46228</v>
      </c>
      <c r="H862" s="17" t="n">
        <f aca="false">COUNTIFS(Pedidos!$B$2:$B$7000,A862,Pedidos!$C$2:$C$7000,"&lt;"&amp;Parámetros!$B$4)</f>
        <v>2</v>
      </c>
      <c r="I862" s="7" t="n">
        <f aca="false">IF(H862=0,"",Parámetros!$B$4-G862)</f>
        <v>68</v>
      </c>
      <c r="J862" s="17" t="n">
        <f aca="false">COUNTIFS(Pedidos!$B$2:$B$7000,A862,Pedidos!$C$2:$C$7000,"&gt;="&amp;(Parámetros!$B$4-180),Pedidos!$C$2:$C$7000,"&lt;"&amp;Parámetros!$B$4)</f>
        <v>1</v>
      </c>
      <c r="K862" s="18" t="n">
        <f aca="false">IF(H862&lt;2,"",(G862-F862)/(H862-1))</f>
        <v>138</v>
      </c>
      <c r="L862" s="19" t="n">
        <f aca="false">IF(OR(K862="",K862=0),"",I862/K862)</f>
        <v>0.492753623188406</v>
      </c>
      <c r="M862" s="20" t="n">
        <f aca="false">SUMIFS(Pedidos!$D$2:$D$7000,Pedidos!$B$2:$B$7000,A862,Pedidos!$C$2:$C$7000,"&gt;="&amp;(Parámetros!$B$4-365),Pedidos!$C$2:$C$7000,"&lt;"&amp;Parámetros!$B$4)</f>
        <v>69.97</v>
      </c>
      <c r="N862" s="7" t="str">
        <f aca="false">IF(H862=0,"Sin compras",IF(H862=1,"Una sola compra",IF(I862&gt;Parámetros!$B$5,"Perdido","Activo")))</f>
        <v>Activo</v>
      </c>
      <c r="O862" s="21" t="n">
        <f aca="false">IF(N862&lt;&gt;"Activo","",1/(1+EXP(-(Parámetros!$B$10+Parámetros!$B$11*I862+Parámetros!$B$12*J862))))</f>
        <v>0.705971880488155</v>
      </c>
      <c r="P862" s="7" t="str">
        <f aca="false">IF(O862="","",IF(O862&gt;=Parámetros!$B$7,"Alto",IF(O862&gt;=Parámetros!$B$8,"Medio","Bajo")))</f>
        <v>Alto</v>
      </c>
      <c r="Q862" s="7" t="str">
        <f aca="false">IF(AND(N862="Activo",L862&lt;&gt;""),IF(L862&gt;Parámetros!$B$6,"Se está retrasando",""),"")</f>
        <v/>
      </c>
    </row>
    <row r="863" customFormat="false" ht="15" hidden="false" customHeight="false" outlineLevel="0" collapsed="false">
      <c r="A863" s="13" t="s">
        <v>6616</v>
      </c>
      <c r="B863" s="13" t="s">
        <v>9001</v>
      </c>
      <c r="C863" s="13" t="s">
        <v>8982</v>
      </c>
      <c r="D863" s="13" t="s">
        <v>8987</v>
      </c>
      <c r="E863" s="13" t="s">
        <v>8988</v>
      </c>
      <c r="F863" s="16" t="n">
        <f aca="false">_xlfn.MINIFS(Pedidos!$C$2:$C$7000,Pedidos!$B$2:$B$7000,A863,Pedidos!$C$2:$C$7000,"&lt;"&amp;Parámetros!$B$4)</f>
        <v>46103</v>
      </c>
      <c r="G863" s="16" t="n">
        <f aca="false">_xlfn.MAXIFS(Pedidos!$C$2:$C$7000,Pedidos!$B$2:$B$7000,A863,Pedidos!$C$2:$C$7000,"&lt;"&amp;Parámetros!$B$4)</f>
        <v>46288</v>
      </c>
      <c r="H863" s="17" t="n">
        <f aca="false">COUNTIFS(Pedidos!$B$2:$B$7000,A863,Pedidos!$C$2:$C$7000,"&lt;"&amp;Parámetros!$B$4)</f>
        <v>3</v>
      </c>
      <c r="I863" s="7" t="n">
        <f aca="false">IF(H863=0,"",Parámetros!$B$4-G863)</f>
        <v>8</v>
      </c>
      <c r="J863" s="17" t="n">
        <f aca="false">COUNTIFS(Pedidos!$B$2:$B$7000,A863,Pedidos!$C$2:$C$7000,"&gt;="&amp;(Parámetros!$B$4-180),Pedidos!$C$2:$C$7000,"&lt;"&amp;Parámetros!$B$4)</f>
        <v>2</v>
      </c>
      <c r="K863" s="18" t="n">
        <f aca="false">IF(H863&lt;2,"",(G863-F863)/(H863-1))</f>
        <v>92.5</v>
      </c>
      <c r="L863" s="19" t="n">
        <f aca="false">IF(OR(K863="",K863=0),"",I863/K863)</f>
        <v>0.0864864864864865</v>
      </c>
      <c r="M863" s="20" t="n">
        <f aca="false">SUMIFS(Pedidos!$D$2:$D$7000,Pedidos!$B$2:$B$7000,A863,Pedidos!$C$2:$C$7000,"&gt;="&amp;(Parámetros!$B$4-365),Pedidos!$C$2:$C$7000,"&lt;"&amp;Parámetros!$B$4)</f>
        <v>126.29</v>
      </c>
      <c r="N863" s="7" t="str">
        <f aca="false">IF(H863=0,"Sin compras",IF(H863=1,"Una sola compra",IF(I863&gt;Parámetros!$B$5,"Perdido","Activo")))</f>
        <v>Activo</v>
      </c>
      <c r="O863" s="21" t="n">
        <f aca="false">IF(N863&lt;&gt;"Activo","",1/(1+EXP(-(Parámetros!$B$10+Parámetros!$B$11*I863+Parámetros!$B$12*J863))))</f>
        <v>0.262929036878533</v>
      </c>
      <c r="P863" s="7" t="str">
        <f aca="false">IF(O863="","",IF(O863&gt;=Parámetros!$B$7,"Alto",IF(O863&gt;=Parámetros!$B$8,"Medio","Bajo")))</f>
        <v>Bajo</v>
      </c>
      <c r="Q863" s="7" t="str">
        <f aca="false">IF(AND(N863="Activo",L863&lt;&gt;""),IF(L863&gt;Parámetros!$B$6,"Se está retrasando",""),"")</f>
        <v/>
      </c>
    </row>
    <row r="864" customFormat="false" ht="15" hidden="false" customHeight="false" outlineLevel="0" collapsed="false">
      <c r="A864" s="13" t="s">
        <v>3179</v>
      </c>
      <c r="B864" s="13" t="s">
        <v>9008</v>
      </c>
      <c r="C864" s="13" t="s">
        <v>8982</v>
      </c>
      <c r="D864" s="13" t="s">
        <v>8994</v>
      </c>
      <c r="E864" s="13" t="s">
        <v>8988</v>
      </c>
      <c r="F864" s="16" t="n">
        <f aca="false">_xlfn.MINIFS(Pedidos!$C$2:$C$7000,Pedidos!$B$2:$B$7000,A864,Pedidos!$C$2:$C$7000,"&lt;"&amp;Parámetros!$B$4)</f>
        <v>45844</v>
      </c>
      <c r="G864" s="16" t="n">
        <f aca="false">_xlfn.MAXIFS(Pedidos!$C$2:$C$7000,Pedidos!$B$2:$B$7000,A864,Pedidos!$C$2:$C$7000,"&lt;"&amp;Parámetros!$B$4)</f>
        <v>45844</v>
      </c>
      <c r="H864" s="17" t="n">
        <f aca="false">COUNTIFS(Pedidos!$B$2:$B$7000,A864,Pedidos!$C$2:$C$7000,"&lt;"&amp;Parámetros!$B$4)</f>
        <v>1</v>
      </c>
      <c r="I864" s="7" t="n">
        <f aca="false">IF(H864=0,"",Parámetros!$B$4-G864)</f>
        <v>452</v>
      </c>
      <c r="J864" s="17" t="n">
        <f aca="false">COUNTIFS(Pedidos!$B$2:$B$7000,A864,Pedidos!$C$2:$C$7000,"&gt;="&amp;(Parámetros!$B$4-180),Pedidos!$C$2:$C$7000,"&lt;"&amp;Parámetros!$B$4)</f>
        <v>0</v>
      </c>
      <c r="K864" s="18" t="str">
        <f aca="false">IF(H864&lt;2,"",(G864-F864)/(H864-1))</f>
        <v/>
      </c>
      <c r="L864" s="19" t="str">
        <f aca="false">IF(OR(K864="",K864=0),"",I864/K864)</f>
        <v/>
      </c>
      <c r="M864" s="20" t="n">
        <f aca="false">SUMIFS(Pedidos!$D$2:$D$7000,Pedidos!$B$2:$B$7000,A864,Pedidos!$C$2:$C$7000,"&gt;="&amp;(Parámetros!$B$4-365),Pedidos!$C$2:$C$7000,"&lt;"&amp;Parámetros!$B$4)</f>
        <v>0</v>
      </c>
      <c r="N864" s="7" t="str">
        <f aca="false">IF(H864=0,"Sin compras",IF(H864=1,"Una sola compra",IF(I864&gt;Parámetros!$B$5,"Perdido","Activo")))</f>
        <v>Una sola compra</v>
      </c>
      <c r="O864" s="21" t="str">
        <f aca="false">IF(N864&lt;&gt;"Activo","",1/(1+EXP(-(Parámetros!$B$10+Parámetros!$B$11*I864+Parámetros!$B$12*J864))))</f>
        <v/>
      </c>
      <c r="P864" s="7" t="str">
        <f aca="false">IF(O864="","",IF(O864&gt;=Parámetros!$B$7,"Alto",IF(O864&gt;=Parámetros!$B$8,"Medio","Bajo")))</f>
        <v/>
      </c>
      <c r="Q864" s="7" t="str">
        <f aca="false">IF(AND(N864="Activo",L864&lt;&gt;""),IF(L864&gt;Parámetros!$B$6,"Se está retrasando",""),"")</f>
        <v/>
      </c>
    </row>
    <row r="865" customFormat="false" ht="15" hidden="false" customHeight="false" outlineLevel="0" collapsed="false">
      <c r="A865" s="13" t="s">
        <v>906</v>
      </c>
      <c r="B865" s="13" t="s">
        <v>8995</v>
      </c>
      <c r="C865" s="13" t="s">
        <v>8982</v>
      </c>
      <c r="D865" s="13" t="s">
        <v>8994</v>
      </c>
      <c r="E865" s="13" t="s">
        <v>8984</v>
      </c>
      <c r="F865" s="16" t="n">
        <f aca="false">_xlfn.MINIFS(Pedidos!$C$2:$C$7000,Pedidos!$B$2:$B$7000,A865,Pedidos!$C$2:$C$7000,"&lt;"&amp;Parámetros!$B$4)</f>
        <v>45665</v>
      </c>
      <c r="G865" s="16" t="n">
        <f aca="false">_xlfn.MAXIFS(Pedidos!$C$2:$C$7000,Pedidos!$B$2:$B$7000,A865,Pedidos!$C$2:$C$7000,"&lt;"&amp;Parámetros!$B$4)</f>
        <v>45790</v>
      </c>
      <c r="H865" s="17" t="n">
        <f aca="false">COUNTIFS(Pedidos!$B$2:$B$7000,A865,Pedidos!$C$2:$C$7000,"&lt;"&amp;Parámetros!$B$4)</f>
        <v>2</v>
      </c>
      <c r="I865" s="7" t="n">
        <f aca="false">IF(H865=0,"",Parámetros!$B$4-G865)</f>
        <v>506</v>
      </c>
      <c r="J865" s="17" t="n">
        <f aca="false">COUNTIFS(Pedidos!$B$2:$B$7000,A865,Pedidos!$C$2:$C$7000,"&gt;="&amp;(Parámetros!$B$4-180),Pedidos!$C$2:$C$7000,"&lt;"&amp;Parámetros!$B$4)</f>
        <v>0</v>
      </c>
      <c r="K865" s="18" t="n">
        <f aca="false">IF(H865&lt;2,"",(G865-F865)/(H865-1))</f>
        <v>125</v>
      </c>
      <c r="L865" s="19" t="n">
        <f aca="false">IF(OR(K865="",K865=0),"",I865/K865)</f>
        <v>4.048</v>
      </c>
      <c r="M865" s="20" t="n">
        <f aca="false">SUMIFS(Pedidos!$D$2:$D$7000,Pedidos!$B$2:$B$7000,A865,Pedidos!$C$2:$C$7000,"&gt;="&amp;(Parámetros!$B$4-365),Pedidos!$C$2:$C$7000,"&lt;"&amp;Parámetros!$B$4)</f>
        <v>0</v>
      </c>
      <c r="N865" s="7" t="str">
        <f aca="false">IF(H865=0,"Sin compras",IF(H865=1,"Una sola compra",IF(I865&gt;Parámetros!$B$5,"Perdido","Activo")))</f>
        <v>Perdido</v>
      </c>
      <c r="O865" s="21" t="str">
        <f aca="false">IF(N865&lt;&gt;"Activo","",1/(1+EXP(-(Parámetros!$B$10+Parámetros!$B$11*I865+Parámetros!$B$12*J865))))</f>
        <v/>
      </c>
      <c r="P865" s="7" t="str">
        <f aca="false">IF(O865="","",IF(O865&gt;=Parámetros!$B$7,"Alto",IF(O865&gt;=Parámetros!$B$8,"Medio","Bajo")))</f>
        <v/>
      </c>
      <c r="Q865" s="7" t="str">
        <f aca="false">IF(AND(N865="Activo",L865&lt;&gt;""),IF(L865&gt;Parámetros!$B$6,"Se está retrasando",""),"")</f>
        <v/>
      </c>
    </row>
    <row r="866" customFormat="false" ht="15" hidden="false" customHeight="false" outlineLevel="0" collapsed="false">
      <c r="A866" s="13" t="s">
        <v>5090</v>
      </c>
      <c r="B866" s="13" t="s">
        <v>8998</v>
      </c>
      <c r="C866" s="13" t="s">
        <v>8982</v>
      </c>
      <c r="D866" s="13" t="s">
        <v>8987</v>
      </c>
      <c r="E866" s="13" t="s">
        <v>8988</v>
      </c>
      <c r="F866" s="16" t="n">
        <f aca="false">_xlfn.MINIFS(Pedidos!$C$2:$C$7000,Pedidos!$B$2:$B$7000,A866,Pedidos!$C$2:$C$7000,"&lt;"&amp;Parámetros!$B$4)</f>
        <v>45986</v>
      </c>
      <c r="G866" s="16" t="n">
        <f aca="false">_xlfn.MAXIFS(Pedidos!$C$2:$C$7000,Pedidos!$B$2:$B$7000,A866,Pedidos!$C$2:$C$7000,"&lt;"&amp;Parámetros!$B$4)</f>
        <v>46211</v>
      </c>
      <c r="H866" s="17" t="n">
        <f aca="false">COUNTIFS(Pedidos!$B$2:$B$7000,A866,Pedidos!$C$2:$C$7000,"&lt;"&amp;Parámetros!$B$4)</f>
        <v>2</v>
      </c>
      <c r="I866" s="7" t="n">
        <f aca="false">IF(H866=0,"",Parámetros!$B$4-G866)</f>
        <v>85</v>
      </c>
      <c r="J866" s="17" t="n">
        <f aca="false">COUNTIFS(Pedidos!$B$2:$B$7000,A866,Pedidos!$C$2:$C$7000,"&gt;="&amp;(Parámetros!$B$4-180),Pedidos!$C$2:$C$7000,"&lt;"&amp;Parámetros!$B$4)</f>
        <v>1</v>
      </c>
      <c r="K866" s="18" t="n">
        <f aca="false">IF(H866&lt;2,"",(G866-F866)/(H866-1))</f>
        <v>225</v>
      </c>
      <c r="L866" s="19" t="n">
        <f aca="false">IF(OR(K866="",K866=0),"",I866/K866)</f>
        <v>0.377777777777778</v>
      </c>
      <c r="M866" s="20" t="n">
        <f aca="false">SUMIFS(Pedidos!$D$2:$D$7000,Pedidos!$B$2:$B$7000,A866,Pedidos!$C$2:$C$7000,"&gt;="&amp;(Parámetros!$B$4-365),Pedidos!$C$2:$C$7000,"&lt;"&amp;Parámetros!$B$4)</f>
        <v>68.14</v>
      </c>
      <c r="N866" s="7" t="str">
        <f aca="false">IF(H866=0,"Sin compras",IF(H866=1,"Una sola compra",IF(I866&gt;Parámetros!$B$5,"Perdido","Activo")))</f>
        <v>Activo</v>
      </c>
      <c r="O866" s="21" t="n">
        <f aca="false">IF(N866&lt;&gt;"Activo","",1/(1+EXP(-(Parámetros!$B$10+Parámetros!$B$11*I866+Parámetros!$B$12*J866))))</f>
        <v>0.762221929936416</v>
      </c>
      <c r="P866" s="7" t="str">
        <f aca="false">IF(O866="","",IF(O866&gt;=Parámetros!$B$7,"Alto",IF(O866&gt;=Parámetros!$B$8,"Medio","Bajo")))</f>
        <v>Alto</v>
      </c>
      <c r="Q866" s="7" t="str">
        <f aca="false">IF(AND(N866="Activo",L866&lt;&gt;""),IF(L866&gt;Parámetros!$B$6,"Se está retrasando",""),"")</f>
        <v/>
      </c>
    </row>
    <row r="867" customFormat="false" ht="15" hidden="false" customHeight="false" outlineLevel="0" collapsed="false">
      <c r="A867" s="13" t="s">
        <v>2066</v>
      </c>
      <c r="B867" s="13" t="s">
        <v>8995</v>
      </c>
      <c r="C867" s="13" t="s">
        <v>8993</v>
      </c>
      <c r="D867" s="13" t="s">
        <v>8994</v>
      </c>
      <c r="E867" s="13" t="s">
        <v>8988</v>
      </c>
      <c r="F867" s="16" t="n">
        <f aca="false">_xlfn.MINIFS(Pedidos!$C$2:$C$7000,Pedidos!$B$2:$B$7000,A867,Pedidos!$C$2:$C$7000,"&lt;"&amp;Parámetros!$B$4)</f>
        <v>45761</v>
      </c>
      <c r="G867" s="16" t="n">
        <f aca="false">_xlfn.MAXIFS(Pedidos!$C$2:$C$7000,Pedidos!$B$2:$B$7000,A867,Pedidos!$C$2:$C$7000,"&lt;"&amp;Parámetros!$B$4)</f>
        <v>45761</v>
      </c>
      <c r="H867" s="17" t="n">
        <f aca="false">COUNTIFS(Pedidos!$B$2:$B$7000,A867,Pedidos!$C$2:$C$7000,"&lt;"&amp;Parámetros!$B$4)</f>
        <v>1</v>
      </c>
      <c r="I867" s="7" t="n">
        <f aca="false">IF(H867=0,"",Parámetros!$B$4-G867)</f>
        <v>535</v>
      </c>
      <c r="J867" s="17" t="n">
        <f aca="false">COUNTIFS(Pedidos!$B$2:$B$7000,A867,Pedidos!$C$2:$C$7000,"&gt;="&amp;(Parámetros!$B$4-180),Pedidos!$C$2:$C$7000,"&lt;"&amp;Parámetros!$B$4)</f>
        <v>0</v>
      </c>
      <c r="K867" s="18" t="str">
        <f aca="false">IF(H867&lt;2,"",(G867-F867)/(H867-1))</f>
        <v/>
      </c>
      <c r="L867" s="19" t="str">
        <f aca="false">IF(OR(K867="",K867=0),"",I867/K867)</f>
        <v/>
      </c>
      <c r="M867" s="20" t="n">
        <f aca="false">SUMIFS(Pedidos!$D$2:$D$7000,Pedidos!$B$2:$B$7000,A867,Pedidos!$C$2:$C$7000,"&gt;="&amp;(Parámetros!$B$4-365),Pedidos!$C$2:$C$7000,"&lt;"&amp;Parámetros!$B$4)</f>
        <v>0</v>
      </c>
      <c r="N867" s="7" t="str">
        <f aca="false">IF(H867=0,"Sin compras",IF(H867=1,"Una sola compra",IF(I867&gt;Parámetros!$B$5,"Perdido","Activo")))</f>
        <v>Una sola compra</v>
      </c>
      <c r="O867" s="21" t="str">
        <f aca="false">IF(N867&lt;&gt;"Activo","",1/(1+EXP(-(Parámetros!$B$10+Parámetros!$B$11*I867+Parámetros!$B$12*J867))))</f>
        <v/>
      </c>
      <c r="P867" s="7" t="str">
        <f aca="false">IF(O867="","",IF(O867&gt;=Parámetros!$B$7,"Alto",IF(O867&gt;=Parámetros!$B$8,"Medio","Bajo")))</f>
        <v/>
      </c>
      <c r="Q867" s="7" t="str">
        <f aca="false">IF(AND(N867="Activo",L867&lt;&gt;""),IF(L867&gt;Parámetros!$B$6,"Se está retrasando",""),"")</f>
        <v/>
      </c>
    </row>
    <row r="868" customFormat="false" ht="15" hidden="false" customHeight="false" outlineLevel="0" collapsed="false">
      <c r="A868" s="13" t="s">
        <v>895</v>
      </c>
      <c r="B868" s="13" t="s">
        <v>9011</v>
      </c>
      <c r="C868" s="13" t="s">
        <v>8993</v>
      </c>
      <c r="D868" s="13" t="s">
        <v>8994</v>
      </c>
      <c r="E868" s="13" t="s">
        <v>8988</v>
      </c>
      <c r="F868" s="16" t="n">
        <f aca="false">_xlfn.MINIFS(Pedidos!$C$2:$C$7000,Pedidos!$B$2:$B$7000,A868,Pedidos!$C$2:$C$7000,"&lt;"&amp;Parámetros!$B$4)</f>
        <v>45664</v>
      </c>
      <c r="G868" s="16" t="n">
        <f aca="false">_xlfn.MAXIFS(Pedidos!$C$2:$C$7000,Pedidos!$B$2:$B$7000,A868,Pedidos!$C$2:$C$7000,"&lt;"&amp;Parámetros!$B$4)</f>
        <v>45814</v>
      </c>
      <c r="H868" s="17" t="n">
        <f aca="false">COUNTIFS(Pedidos!$B$2:$B$7000,A868,Pedidos!$C$2:$C$7000,"&lt;"&amp;Parámetros!$B$4)</f>
        <v>2</v>
      </c>
      <c r="I868" s="7" t="n">
        <f aca="false">IF(H868=0,"",Parámetros!$B$4-G868)</f>
        <v>482</v>
      </c>
      <c r="J868" s="17" t="n">
        <f aca="false">COUNTIFS(Pedidos!$B$2:$B$7000,A868,Pedidos!$C$2:$C$7000,"&gt;="&amp;(Parámetros!$B$4-180),Pedidos!$C$2:$C$7000,"&lt;"&amp;Parámetros!$B$4)</f>
        <v>0</v>
      </c>
      <c r="K868" s="18" t="n">
        <f aca="false">IF(H868&lt;2,"",(G868-F868)/(H868-1))</f>
        <v>150</v>
      </c>
      <c r="L868" s="19" t="n">
        <f aca="false">IF(OR(K868="",K868=0),"",I868/K868)</f>
        <v>3.21333333333333</v>
      </c>
      <c r="M868" s="20" t="n">
        <f aca="false">SUMIFS(Pedidos!$D$2:$D$7000,Pedidos!$B$2:$B$7000,A868,Pedidos!$C$2:$C$7000,"&gt;="&amp;(Parámetros!$B$4-365),Pedidos!$C$2:$C$7000,"&lt;"&amp;Parámetros!$B$4)</f>
        <v>0</v>
      </c>
      <c r="N868" s="7" t="str">
        <f aca="false">IF(H868=0,"Sin compras",IF(H868=1,"Una sola compra",IF(I868&gt;Parámetros!$B$5,"Perdido","Activo")))</f>
        <v>Perdido</v>
      </c>
      <c r="O868" s="21" t="str">
        <f aca="false">IF(N868&lt;&gt;"Activo","",1/(1+EXP(-(Parámetros!$B$10+Parámetros!$B$11*I868+Parámetros!$B$12*J868))))</f>
        <v/>
      </c>
      <c r="P868" s="7" t="str">
        <f aca="false">IF(O868="","",IF(O868&gt;=Parámetros!$B$7,"Alto",IF(O868&gt;=Parámetros!$B$8,"Medio","Bajo")))</f>
        <v/>
      </c>
      <c r="Q868" s="7" t="str">
        <f aca="false">IF(AND(N868="Activo",L868&lt;&gt;""),IF(L868&gt;Parámetros!$B$6,"Se está retrasando",""),"")</f>
        <v/>
      </c>
    </row>
    <row r="869" customFormat="false" ht="15" hidden="false" customHeight="false" outlineLevel="0" collapsed="false">
      <c r="A869" s="13" t="s">
        <v>8503</v>
      </c>
      <c r="B869" s="13" t="s">
        <v>8995</v>
      </c>
      <c r="C869" s="13" t="s">
        <v>8982</v>
      </c>
      <c r="D869" s="13" t="s">
        <v>9002</v>
      </c>
      <c r="E869" s="13" t="s">
        <v>8988</v>
      </c>
      <c r="F869" s="16" t="n">
        <f aca="false">_xlfn.MINIFS(Pedidos!$C$2:$C$7000,Pedidos!$B$2:$B$7000,A869,Pedidos!$C$2:$C$7000,"&lt;"&amp;Parámetros!$B$4)</f>
        <v>46257</v>
      </c>
      <c r="G869" s="16" t="n">
        <f aca="false">_xlfn.MAXIFS(Pedidos!$C$2:$C$7000,Pedidos!$B$2:$B$7000,A869,Pedidos!$C$2:$C$7000,"&lt;"&amp;Parámetros!$B$4)</f>
        <v>46257</v>
      </c>
      <c r="H869" s="17" t="n">
        <f aca="false">COUNTIFS(Pedidos!$B$2:$B$7000,A869,Pedidos!$C$2:$C$7000,"&lt;"&amp;Parámetros!$B$4)</f>
        <v>1</v>
      </c>
      <c r="I869" s="7" t="n">
        <f aca="false">IF(H869=0,"",Parámetros!$B$4-G869)</f>
        <v>39</v>
      </c>
      <c r="J869" s="17" t="n">
        <f aca="false">COUNTIFS(Pedidos!$B$2:$B$7000,A869,Pedidos!$C$2:$C$7000,"&gt;="&amp;(Parámetros!$B$4-180),Pedidos!$C$2:$C$7000,"&lt;"&amp;Parámetros!$B$4)</f>
        <v>1</v>
      </c>
      <c r="K869" s="18" t="str">
        <f aca="false">IF(H869&lt;2,"",(G869-F869)/(H869-1))</f>
        <v/>
      </c>
      <c r="L869" s="19" t="str">
        <f aca="false">IF(OR(K869="",K869=0),"",I869/K869)</f>
        <v/>
      </c>
      <c r="M869" s="20" t="n">
        <f aca="false">SUMIFS(Pedidos!$D$2:$D$7000,Pedidos!$B$2:$B$7000,A869,Pedidos!$C$2:$C$7000,"&gt;="&amp;(Parámetros!$B$4-365),Pedidos!$C$2:$C$7000,"&lt;"&amp;Parámetros!$B$4)</f>
        <v>38.91</v>
      </c>
      <c r="N869" s="7" t="str">
        <f aca="false">IF(H869=0,"Sin compras",IF(H869=1,"Una sola compra",IF(I869&gt;Parámetros!$B$5,"Perdido","Activo")))</f>
        <v>Una sola compra</v>
      </c>
      <c r="O869" s="21" t="str">
        <f aca="false">IF(N869&lt;&gt;"Activo","",1/(1+EXP(-(Parámetros!$B$10+Parámetros!$B$11*I869+Parámetros!$B$12*J869))))</f>
        <v/>
      </c>
      <c r="P869" s="7" t="str">
        <f aca="false">IF(O869="","",IF(O869&gt;=Parámetros!$B$7,"Alto",IF(O869&gt;=Parámetros!$B$8,"Medio","Bajo")))</f>
        <v/>
      </c>
      <c r="Q869" s="7" t="str">
        <f aca="false">IF(AND(N869="Activo",L869&lt;&gt;""),IF(L869&gt;Parámetros!$B$6,"Se está retrasando",""),"")</f>
        <v/>
      </c>
    </row>
    <row r="870" customFormat="false" ht="15" hidden="false" customHeight="false" outlineLevel="0" collapsed="false">
      <c r="A870" s="13" t="s">
        <v>4033</v>
      </c>
      <c r="B870" s="13" t="s">
        <v>8989</v>
      </c>
      <c r="C870" s="13" t="s">
        <v>8993</v>
      </c>
      <c r="D870" s="13" t="s">
        <v>8994</v>
      </c>
      <c r="E870" s="13" t="s">
        <v>8988</v>
      </c>
      <c r="F870" s="16" t="n">
        <f aca="false">_xlfn.MINIFS(Pedidos!$C$2:$C$7000,Pedidos!$B$2:$B$7000,A870,Pedidos!$C$2:$C$7000,"&lt;"&amp;Parámetros!$B$4)</f>
        <v>45906</v>
      </c>
      <c r="G870" s="16" t="n">
        <f aca="false">_xlfn.MAXIFS(Pedidos!$C$2:$C$7000,Pedidos!$B$2:$B$7000,A870,Pedidos!$C$2:$C$7000,"&lt;"&amp;Parámetros!$B$4)</f>
        <v>45906</v>
      </c>
      <c r="H870" s="17" t="n">
        <f aca="false">COUNTIFS(Pedidos!$B$2:$B$7000,A870,Pedidos!$C$2:$C$7000,"&lt;"&amp;Parámetros!$B$4)</f>
        <v>1</v>
      </c>
      <c r="I870" s="7" t="n">
        <f aca="false">IF(H870=0,"",Parámetros!$B$4-G870)</f>
        <v>390</v>
      </c>
      <c r="J870" s="17" t="n">
        <f aca="false">COUNTIFS(Pedidos!$B$2:$B$7000,A870,Pedidos!$C$2:$C$7000,"&gt;="&amp;(Parámetros!$B$4-180),Pedidos!$C$2:$C$7000,"&lt;"&amp;Parámetros!$B$4)</f>
        <v>0</v>
      </c>
      <c r="K870" s="18" t="str">
        <f aca="false">IF(H870&lt;2,"",(G870-F870)/(H870-1))</f>
        <v/>
      </c>
      <c r="L870" s="19" t="str">
        <f aca="false">IF(OR(K870="",K870=0),"",I870/K870)</f>
        <v/>
      </c>
      <c r="M870" s="20" t="n">
        <f aca="false">SUMIFS(Pedidos!$D$2:$D$7000,Pedidos!$B$2:$B$7000,A870,Pedidos!$C$2:$C$7000,"&gt;="&amp;(Parámetros!$B$4-365),Pedidos!$C$2:$C$7000,"&lt;"&amp;Parámetros!$B$4)</f>
        <v>0</v>
      </c>
      <c r="N870" s="7" t="str">
        <f aca="false">IF(H870=0,"Sin compras",IF(H870=1,"Una sola compra",IF(I870&gt;Parámetros!$B$5,"Perdido","Activo")))</f>
        <v>Una sola compra</v>
      </c>
      <c r="O870" s="21" t="str">
        <f aca="false">IF(N870&lt;&gt;"Activo","",1/(1+EXP(-(Parámetros!$B$10+Parámetros!$B$11*I870+Parámetros!$B$12*J870))))</f>
        <v/>
      </c>
      <c r="P870" s="7" t="str">
        <f aca="false">IF(O870="","",IF(O870&gt;=Parámetros!$B$7,"Alto",IF(O870&gt;=Parámetros!$B$8,"Medio","Bajo")))</f>
        <v/>
      </c>
      <c r="Q870" s="7" t="str">
        <f aca="false">IF(AND(N870="Activo",L870&lt;&gt;""),IF(L870&gt;Parámetros!$B$6,"Se está retrasando",""),"")</f>
        <v/>
      </c>
    </row>
    <row r="871" customFormat="false" ht="15" hidden="false" customHeight="false" outlineLevel="0" collapsed="false">
      <c r="A871" s="13" t="s">
        <v>6452</v>
      </c>
      <c r="B871" s="13" t="s">
        <v>9007</v>
      </c>
      <c r="C871" s="13" t="s">
        <v>8993</v>
      </c>
      <c r="D871" s="13" t="s">
        <v>8983</v>
      </c>
      <c r="E871" s="13" t="s">
        <v>8984</v>
      </c>
      <c r="F871" s="16" t="n">
        <f aca="false">_xlfn.MINIFS(Pedidos!$C$2:$C$7000,Pedidos!$B$2:$B$7000,A871,Pedidos!$C$2:$C$7000,"&lt;"&amp;Parámetros!$B$4)</f>
        <v>46089</v>
      </c>
      <c r="G871" s="16" t="n">
        <f aca="false">_xlfn.MAXIFS(Pedidos!$C$2:$C$7000,Pedidos!$B$2:$B$7000,A871,Pedidos!$C$2:$C$7000,"&lt;"&amp;Parámetros!$B$4)</f>
        <v>46089</v>
      </c>
      <c r="H871" s="17" t="n">
        <f aca="false">COUNTIFS(Pedidos!$B$2:$B$7000,A871,Pedidos!$C$2:$C$7000,"&lt;"&amp;Parámetros!$B$4)</f>
        <v>1</v>
      </c>
      <c r="I871" s="7" t="n">
        <f aca="false">IF(H871=0,"",Parámetros!$B$4-G871)</f>
        <v>207</v>
      </c>
      <c r="J871" s="17" t="n">
        <f aca="false">COUNTIFS(Pedidos!$B$2:$B$7000,A871,Pedidos!$C$2:$C$7000,"&gt;="&amp;(Parámetros!$B$4-180),Pedidos!$C$2:$C$7000,"&lt;"&amp;Parámetros!$B$4)</f>
        <v>0</v>
      </c>
      <c r="K871" s="18" t="str">
        <f aca="false">IF(H871&lt;2,"",(G871-F871)/(H871-1))</f>
        <v/>
      </c>
      <c r="L871" s="19" t="str">
        <f aca="false">IF(OR(K871="",K871=0),"",I871/K871)</f>
        <v/>
      </c>
      <c r="M871" s="20" t="n">
        <f aca="false">SUMIFS(Pedidos!$D$2:$D$7000,Pedidos!$B$2:$B$7000,A871,Pedidos!$C$2:$C$7000,"&gt;="&amp;(Parámetros!$B$4-365),Pedidos!$C$2:$C$7000,"&lt;"&amp;Parámetros!$B$4)</f>
        <v>29.56</v>
      </c>
      <c r="N871" s="7" t="str">
        <f aca="false">IF(H871=0,"Sin compras",IF(H871=1,"Una sola compra",IF(I871&gt;Parámetros!$B$5,"Perdido","Activo")))</f>
        <v>Una sola compra</v>
      </c>
      <c r="O871" s="21" t="str">
        <f aca="false">IF(N871&lt;&gt;"Activo","",1/(1+EXP(-(Parámetros!$B$10+Parámetros!$B$11*I871+Parámetros!$B$12*J871))))</f>
        <v/>
      </c>
      <c r="P871" s="7" t="str">
        <f aca="false">IF(O871="","",IF(O871&gt;=Parámetros!$B$7,"Alto",IF(O871&gt;=Parámetros!$B$8,"Medio","Bajo")))</f>
        <v/>
      </c>
      <c r="Q871" s="7" t="str">
        <f aca="false">IF(AND(N871="Activo",L871&lt;&gt;""),IF(L871&gt;Parámetros!$B$6,"Se está retrasando",""),"")</f>
        <v/>
      </c>
    </row>
    <row r="872" customFormat="false" ht="15" hidden="false" customHeight="false" outlineLevel="0" collapsed="false">
      <c r="A872" s="13" t="s">
        <v>8439</v>
      </c>
      <c r="B872" s="13" t="s">
        <v>9004</v>
      </c>
      <c r="C872" s="13" t="s">
        <v>8993</v>
      </c>
      <c r="D872" s="13" t="s">
        <v>9002</v>
      </c>
      <c r="E872" s="13" t="s">
        <v>8988</v>
      </c>
      <c r="F872" s="16" t="n">
        <f aca="false">_xlfn.MINIFS(Pedidos!$C$2:$C$7000,Pedidos!$B$2:$B$7000,A872,Pedidos!$C$2:$C$7000,"&lt;"&amp;Parámetros!$B$4)</f>
        <v>46250</v>
      </c>
      <c r="G872" s="16" t="n">
        <f aca="false">_xlfn.MAXIFS(Pedidos!$C$2:$C$7000,Pedidos!$B$2:$B$7000,A872,Pedidos!$C$2:$C$7000,"&lt;"&amp;Parámetros!$B$4)</f>
        <v>46250</v>
      </c>
      <c r="H872" s="17" t="n">
        <f aca="false">COUNTIFS(Pedidos!$B$2:$B$7000,A872,Pedidos!$C$2:$C$7000,"&lt;"&amp;Parámetros!$B$4)</f>
        <v>1</v>
      </c>
      <c r="I872" s="7" t="n">
        <f aca="false">IF(H872=0,"",Parámetros!$B$4-G872)</f>
        <v>46</v>
      </c>
      <c r="J872" s="17" t="n">
        <f aca="false">COUNTIFS(Pedidos!$B$2:$B$7000,A872,Pedidos!$C$2:$C$7000,"&gt;="&amp;(Parámetros!$B$4-180),Pedidos!$C$2:$C$7000,"&lt;"&amp;Parámetros!$B$4)</f>
        <v>1</v>
      </c>
      <c r="K872" s="18" t="str">
        <f aca="false">IF(H872&lt;2,"",(G872-F872)/(H872-1))</f>
        <v/>
      </c>
      <c r="L872" s="19" t="str">
        <f aca="false">IF(OR(K872="",K872=0),"",I872/K872)</f>
        <v/>
      </c>
      <c r="M872" s="20" t="n">
        <f aca="false">SUMIFS(Pedidos!$D$2:$D$7000,Pedidos!$B$2:$B$7000,A872,Pedidos!$C$2:$C$7000,"&gt;="&amp;(Parámetros!$B$4-365),Pedidos!$C$2:$C$7000,"&lt;"&amp;Parámetros!$B$4)</f>
        <v>54.33</v>
      </c>
      <c r="N872" s="7" t="str">
        <f aca="false">IF(H872=0,"Sin compras",IF(H872=1,"Una sola compra",IF(I872&gt;Parámetros!$B$5,"Perdido","Activo")))</f>
        <v>Una sola compra</v>
      </c>
      <c r="O872" s="21" t="str">
        <f aca="false">IF(N872&lt;&gt;"Activo","",1/(1+EXP(-(Parámetros!$B$10+Parámetros!$B$11*I872+Parámetros!$B$12*J872))))</f>
        <v/>
      </c>
      <c r="P872" s="7" t="str">
        <f aca="false">IF(O872="","",IF(O872&gt;=Parámetros!$B$7,"Alto",IF(O872&gt;=Parámetros!$B$8,"Medio","Bajo")))</f>
        <v/>
      </c>
      <c r="Q872" s="7" t="str">
        <f aca="false">IF(AND(N872="Activo",L872&lt;&gt;""),IF(L872&gt;Parámetros!$B$6,"Se está retrasando",""),"")</f>
        <v/>
      </c>
    </row>
    <row r="873" customFormat="false" ht="15" hidden="false" customHeight="false" outlineLevel="0" collapsed="false">
      <c r="A873" s="13" t="s">
        <v>4653</v>
      </c>
      <c r="B873" s="13" t="s">
        <v>9003</v>
      </c>
      <c r="C873" s="13" t="s">
        <v>8993</v>
      </c>
      <c r="D873" s="13" t="s">
        <v>8987</v>
      </c>
      <c r="E873" s="13" t="s">
        <v>8988</v>
      </c>
      <c r="F873" s="16" t="n">
        <f aca="false">_xlfn.MINIFS(Pedidos!$C$2:$C$7000,Pedidos!$B$2:$B$7000,A873,Pedidos!$C$2:$C$7000,"&lt;"&amp;Parámetros!$B$4)</f>
        <v>45953</v>
      </c>
      <c r="G873" s="16" t="n">
        <f aca="false">_xlfn.MAXIFS(Pedidos!$C$2:$C$7000,Pedidos!$B$2:$B$7000,A873,Pedidos!$C$2:$C$7000,"&lt;"&amp;Parámetros!$B$4)</f>
        <v>46270</v>
      </c>
      <c r="H873" s="17" t="n">
        <f aca="false">COUNTIFS(Pedidos!$B$2:$B$7000,A873,Pedidos!$C$2:$C$7000,"&lt;"&amp;Parámetros!$B$4)</f>
        <v>3</v>
      </c>
      <c r="I873" s="7" t="n">
        <f aca="false">IF(H873=0,"",Parámetros!$B$4-G873)</f>
        <v>26</v>
      </c>
      <c r="J873" s="17" t="n">
        <f aca="false">COUNTIFS(Pedidos!$B$2:$B$7000,A873,Pedidos!$C$2:$C$7000,"&gt;="&amp;(Parámetros!$B$4-180),Pedidos!$C$2:$C$7000,"&lt;"&amp;Parámetros!$B$4)</f>
        <v>2</v>
      </c>
      <c r="K873" s="18" t="n">
        <f aca="false">IF(H873&lt;2,"",(G873-F873)/(H873-1))</f>
        <v>158.5</v>
      </c>
      <c r="L873" s="19" t="n">
        <f aca="false">IF(OR(K873="",K873=0),"",I873/K873)</f>
        <v>0.16403785488959</v>
      </c>
      <c r="M873" s="20" t="n">
        <f aca="false">SUMIFS(Pedidos!$D$2:$D$7000,Pedidos!$B$2:$B$7000,A873,Pedidos!$C$2:$C$7000,"&gt;="&amp;(Parámetros!$B$4-365),Pedidos!$C$2:$C$7000,"&lt;"&amp;Parámetros!$B$4)</f>
        <v>151.67</v>
      </c>
      <c r="N873" s="7" t="str">
        <f aca="false">IF(H873=0,"Sin compras",IF(H873=1,"Una sola compra",IF(I873&gt;Parámetros!$B$5,"Perdido","Activo")))</f>
        <v>Activo</v>
      </c>
      <c r="O873" s="21" t="n">
        <f aca="false">IF(N873&lt;&gt;"Activo","",1/(1+EXP(-(Parámetros!$B$10+Parámetros!$B$11*I873+Parámetros!$B$12*J873))))</f>
        <v>0.326336867241517</v>
      </c>
      <c r="P873" s="7" t="str">
        <f aca="false">IF(O873="","",IF(O873&gt;=Parámetros!$B$7,"Alto",IF(O873&gt;=Parámetros!$B$8,"Medio","Bajo")))</f>
        <v>Bajo</v>
      </c>
      <c r="Q873" s="7" t="str">
        <f aca="false">IF(AND(N873="Activo",L873&lt;&gt;""),IF(L873&gt;Parámetros!$B$6,"Se está retrasando",""),"")</f>
        <v/>
      </c>
    </row>
    <row r="874" customFormat="false" ht="15" hidden="false" customHeight="false" outlineLevel="0" collapsed="false">
      <c r="A874" s="13" t="s">
        <v>132</v>
      </c>
      <c r="B874" s="13" t="s">
        <v>8981</v>
      </c>
      <c r="C874" s="13" t="s">
        <v>8993</v>
      </c>
      <c r="D874" s="13" t="s">
        <v>8994</v>
      </c>
      <c r="E874" s="13" t="s">
        <v>8988</v>
      </c>
      <c r="F874" s="16" t="n">
        <f aca="false">_xlfn.MINIFS(Pedidos!$C$2:$C$7000,Pedidos!$B$2:$B$7000,A874,Pedidos!$C$2:$C$7000,"&lt;"&amp;Parámetros!$B$4)</f>
        <v>45578</v>
      </c>
      <c r="G874" s="16" t="n">
        <f aca="false">_xlfn.MAXIFS(Pedidos!$C$2:$C$7000,Pedidos!$B$2:$B$7000,A874,Pedidos!$C$2:$C$7000,"&lt;"&amp;Parámetros!$B$4)</f>
        <v>45657</v>
      </c>
      <c r="H874" s="17" t="n">
        <f aca="false">COUNTIFS(Pedidos!$B$2:$B$7000,A874,Pedidos!$C$2:$C$7000,"&lt;"&amp;Parámetros!$B$4)</f>
        <v>2</v>
      </c>
      <c r="I874" s="7" t="n">
        <f aca="false">IF(H874=0,"",Parámetros!$B$4-G874)</f>
        <v>639</v>
      </c>
      <c r="J874" s="17" t="n">
        <f aca="false">COUNTIFS(Pedidos!$B$2:$B$7000,A874,Pedidos!$C$2:$C$7000,"&gt;="&amp;(Parámetros!$B$4-180),Pedidos!$C$2:$C$7000,"&lt;"&amp;Parámetros!$B$4)</f>
        <v>0</v>
      </c>
      <c r="K874" s="18" t="n">
        <f aca="false">IF(H874&lt;2,"",(G874-F874)/(H874-1))</f>
        <v>79</v>
      </c>
      <c r="L874" s="19" t="n">
        <f aca="false">IF(OR(K874="",K874=0),"",I874/K874)</f>
        <v>8.08860759493671</v>
      </c>
      <c r="M874" s="20" t="n">
        <f aca="false">SUMIFS(Pedidos!$D$2:$D$7000,Pedidos!$B$2:$B$7000,A874,Pedidos!$C$2:$C$7000,"&gt;="&amp;(Parámetros!$B$4-365),Pedidos!$C$2:$C$7000,"&lt;"&amp;Parámetros!$B$4)</f>
        <v>0</v>
      </c>
      <c r="N874" s="7" t="str">
        <f aca="false">IF(H874=0,"Sin compras",IF(H874=1,"Una sola compra",IF(I874&gt;Parámetros!$B$5,"Perdido","Activo")))</f>
        <v>Perdido</v>
      </c>
      <c r="O874" s="21" t="str">
        <f aca="false">IF(N874&lt;&gt;"Activo","",1/(1+EXP(-(Parámetros!$B$10+Parámetros!$B$11*I874+Parámetros!$B$12*J874))))</f>
        <v/>
      </c>
      <c r="P874" s="7" t="str">
        <f aca="false">IF(O874="","",IF(O874&gt;=Parámetros!$B$7,"Alto",IF(O874&gt;=Parámetros!$B$8,"Medio","Bajo")))</f>
        <v/>
      </c>
      <c r="Q874" s="7" t="str">
        <f aca="false">IF(AND(N874="Activo",L874&lt;&gt;""),IF(L874&gt;Parámetros!$B$6,"Se está retrasando",""),"")</f>
        <v/>
      </c>
    </row>
    <row r="875" customFormat="false" ht="15" hidden="false" customHeight="false" outlineLevel="0" collapsed="false">
      <c r="A875" s="13" t="s">
        <v>289</v>
      </c>
      <c r="B875" s="13" t="s">
        <v>8981</v>
      </c>
      <c r="C875" s="13" t="s">
        <v>8986</v>
      </c>
      <c r="D875" s="13" t="s">
        <v>8994</v>
      </c>
      <c r="E875" s="13" t="s">
        <v>8984</v>
      </c>
      <c r="F875" s="16" t="n">
        <f aca="false">_xlfn.MINIFS(Pedidos!$C$2:$C$7000,Pedidos!$B$2:$B$7000,A875,Pedidos!$C$2:$C$7000,"&lt;"&amp;Parámetros!$B$4)</f>
        <v>45599</v>
      </c>
      <c r="G875" s="16" t="n">
        <f aca="false">_xlfn.MAXIFS(Pedidos!$C$2:$C$7000,Pedidos!$B$2:$B$7000,A875,Pedidos!$C$2:$C$7000,"&lt;"&amp;Parámetros!$B$4)</f>
        <v>45599</v>
      </c>
      <c r="H875" s="17" t="n">
        <f aca="false">COUNTIFS(Pedidos!$B$2:$B$7000,A875,Pedidos!$C$2:$C$7000,"&lt;"&amp;Parámetros!$B$4)</f>
        <v>1</v>
      </c>
      <c r="I875" s="7" t="n">
        <f aca="false">IF(H875=0,"",Parámetros!$B$4-G875)</f>
        <v>697</v>
      </c>
      <c r="J875" s="17" t="n">
        <f aca="false">COUNTIFS(Pedidos!$B$2:$B$7000,A875,Pedidos!$C$2:$C$7000,"&gt;="&amp;(Parámetros!$B$4-180),Pedidos!$C$2:$C$7000,"&lt;"&amp;Parámetros!$B$4)</f>
        <v>0</v>
      </c>
      <c r="K875" s="18" t="str">
        <f aca="false">IF(H875&lt;2,"",(G875-F875)/(H875-1))</f>
        <v/>
      </c>
      <c r="L875" s="19" t="str">
        <f aca="false">IF(OR(K875="",K875=0),"",I875/K875)</f>
        <v/>
      </c>
      <c r="M875" s="20" t="n">
        <f aca="false">SUMIFS(Pedidos!$D$2:$D$7000,Pedidos!$B$2:$B$7000,A875,Pedidos!$C$2:$C$7000,"&gt;="&amp;(Parámetros!$B$4-365),Pedidos!$C$2:$C$7000,"&lt;"&amp;Parámetros!$B$4)</f>
        <v>0</v>
      </c>
      <c r="N875" s="7" t="str">
        <f aca="false">IF(H875=0,"Sin compras",IF(H875=1,"Una sola compra",IF(I875&gt;Parámetros!$B$5,"Perdido","Activo")))</f>
        <v>Una sola compra</v>
      </c>
      <c r="O875" s="21" t="str">
        <f aca="false">IF(N875&lt;&gt;"Activo","",1/(1+EXP(-(Parámetros!$B$10+Parámetros!$B$11*I875+Parámetros!$B$12*J875))))</f>
        <v/>
      </c>
      <c r="P875" s="7" t="str">
        <f aca="false">IF(O875="","",IF(O875&gt;=Parámetros!$B$7,"Alto",IF(O875&gt;=Parámetros!$B$8,"Medio","Bajo")))</f>
        <v/>
      </c>
      <c r="Q875" s="7" t="str">
        <f aca="false">IF(AND(N875="Activo",L875&lt;&gt;""),IF(L875&gt;Parámetros!$B$6,"Se está retrasando",""),"")</f>
        <v/>
      </c>
    </row>
    <row r="876" customFormat="false" ht="15" hidden="false" customHeight="false" outlineLevel="0" collapsed="false">
      <c r="A876" s="13" t="s">
        <v>1865</v>
      </c>
      <c r="B876" s="13" t="s">
        <v>9003</v>
      </c>
      <c r="C876" s="13" t="s">
        <v>8982</v>
      </c>
      <c r="D876" s="13" t="s">
        <v>8994</v>
      </c>
      <c r="E876" s="13" t="s">
        <v>8988</v>
      </c>
      <c r="F876" s="16" t="n">
        <f aca="false">_xlfn.MINIFS(Pedidos!$C$2:$C$7000,Pedidos!$B$2:$B$7000,A876,Pedidos!$C$2:$C$7000,"&lt;"&amp;Parámetros!$B$4)</f>
        <v>45745</v>
      </c>
      <c r="G876" s="16" t="n">
        <f aca="false">_xlfn.MAXIFS(Pedidos!$C$2:$C$7000,Pedidos!$B$2:$B$7000,A876,Pedidos!$C$2:$C$7000,"&lt;"&amp;Parámetros!$B$4)</f>
        <v>45917</v>
      </c>
      <c r="H876" s="17" t="n">
        <f aca="false">COUNTIFS(Pedidos!$B$2:$B$7000,A876,Pedidos!$C$2:$C$7000,"&lt;"&amp;Parámetros!$B$4)</f>
        <v>2</v>
      </c>
      <c r="I876" s="7" t="n">
        <f aca="false">IF(H876=0,"",Parámetros!$B$4-G876)</f>
        <v>379</v>
      </c>
      <c r="J876" s="17" t="n">
        <f aca="false">COUNTIFS(Pedidos!$B$2:$B$7000,A876,Pedidos!$C$2:$C$7000,"&gt;="&amp;(Parámetros!$B$4-180),Pedidos!$C$2:$C$7000,"&lt;"&amp;Parámetros!$B$4)</f>
        <v>0</v>
      </c>
      <c r="K876" s="18" t="n">
        <f aca="false">IF(H876&lt;2,"",(G876-F876)/(H876-1))</f>
        <v>172</v>
      </c>
      <c r="L876" s="19" t="n">
        <f aca="false">IF(OR(K876="",K876=0),"",I876/K876)</f>
        <v>2.20348837209302</v>
      </c>
      <c r="M876" s="20" t="n">
        <f aca="false">SUMIFS(Pedidos!$D$2:$D$7000,Pedidos!$B$2:$B$7000,A876,Pedidos!$C$2:$C$7000,"&gt;="&amp;(Parámetros!$B$4-365),Pedidos!$C$2:$C$7000,"&lt;"&amp;Parámetros!$B$4)</f>
        <v>0</v>
      </c>
      <c r="N876" s="7" t="str">
        <f aca="false">IF(H876=0,"Sin compras",IF(H876=1,"Una sola compra",IF(I876&gt;Parámetros!$B$5,"Perdido","Activo")))</f>
        <v>Perdido</v>
      </c>
      <c r="O876" s="21" t="str">
        <f aca="false">IF(N876&lt;&gt;"Activo","",1/(1+EXP(-(Parámetros!$B$10+Parámetros!$B$11*I876+Parámetros!$B$12*J876))))</f>
        <v/>
      </c>
      <c r="P876" s="7" t="str">
        <f aca="false">IF(O876="","",IF(O876&gt;=Parámetros!$B$7,"Alto",IF(O876&gt;=Parámetros!$B$8,"Medio","Bajo")))</f>
        <v/>
      </c>
      <c r="Q876" s="7" t="str">
        <f aca="false">IF(AND(N876="Activo",L876&lt;&gt;""),IF(L876&gt;Parámetros!$B$6,"Se está retrasando",""),"")</f>
        <v/>
      </c>
    </row>
    <row r="877" customFormat="false" ht="15" hidden="false" customHeight="false" outlineLevel="0" collapsed="false">
      <c r="A877" s="13" t="s">
        <v>2677</v>
      </c>
      <c r="B877" s="13" t="s">
        <v>8995</v>
      </c>
      <c r="C877" s="13" t="s">
        <v>8993</v>
      </c>
      <c r="D877" s="13" t="s">
        <v>8994</v>
      </c>
      <c r="E877" s="13" t="s">
        <v>8984</v>
      </c>
      <c r="F877" s="16" t="n">
        <f aca="false">_xlfn.MINIFS(Pedidos!$C$2:$C$7000,Pedidos!$B$2:$B$7000,A877,Pedidos!$C$2:$C$7000,"&lt;"&amp;Parámetros!$B$4)</f>
        <v>45807</v>
      </c>
      <c r="G877" s="16" t="n">
        <f aca="false">_xlfn.MAXIFS(Pedidos!$C$2:$C$7000,Pedidos!$B$2:$B$7000,A877,Pedidos!$C$2:$C$7000,"&lt;"&amp;Parámetros!$B$4)</f>
        <v>45807</v>
      </c>
      <c r="H877" s="17" t="n">
        <f aca="false">COUNTIFS(Pedidos!$B$2:$B$7000,A877,Pedidos!$C$2:$C$7000,"&lt;"&amp;Parámetros!$B$4)</f>
        <v>1</v>
      </c>
      <c r="I877" s="7" t="n">
        <f aca="false">IF(H877=0,"",Parámetros!$B$4-G877)</f>
        <v>489</v>
      </c>
      <c r="J877" s="17" t="n">
        <f aca="false">COUNTIFS(Pedidos!$B$2:$B$7000,A877,Pedidos!$C$2:$C$7000,"&gt;="&amp;(Parámetros!$B$4-180),Pedidos!$C$2:$C$7000,"&lt;"&amp;Parámetros!$B$4)</f>
        <v>0</v>
      </c>
      <c r="K877" s="18" t="str">
        <f aca="false">IF(H877&lt;2,"",(G877-F877)/(H877-1))</f>
        <v/>
      </c>
      <c r="L877" s="19" t="str">
        <f aca="false">IF(OR(K877="",K877=0),"",I877/K877)</f>
        <v/>
      </c>
      <c r="M877" s="20" t="n">
        <f aca="false">SUMIFS(Pedidos!$D$2:$D$7000,Pedidos!$B$2:$B$7000,A877,Pedidos!$C$2:$C$7000,"&gt;="&amp;(Parámetros!$B$4-365),Pedidos!$C$2:$C$7000,"&lt;"&amp;Parámetros!$B$4)</f>
        <v>0</v>
      </c>
      <c r="N877" s="7" t="str">
        <f aca="false">IF(H877=0,"Sin compras",IF(H877=1,"Una sola compra",IF(I877&gt;Parámetros!$B$5,"Perdido","Activo")))</f>
        <v>Una sola compra</v>
      </c>
      <c r="O877" s="21" t="str">
        <f aca="false">IF(N877&lt;&gt;"Activo","",1/(1+EXP(-(Parámetros!$B$10+Parámetros!$B$11*I877+Parámetros!$B$12*J877))))</f>
        <v/>
      </c>
      <c r="P877" s="7" t="str">
        <f aca="false">IF(O877="","",IF(O877&gt;=Parámetros!$B$7,"Alto",IF(O877&gt;=Parámetros!$B$8,"Medio","Bajo")))</f>
        <v/>
      </c>
      <c r="Q877" s="7" t="str">
        <f aca="false">IF(AND(N877="Activo",L877&lt;&gt;""),IF(L877&gt;Parámetros!$B$6,"Se está retrasando",""),"")</f>
        <v/>
      </c>
    </row>
    <row r="878" customFormat="false" ht="15" hidden="false" customHeight="false" outlineLevel="0" collapsed="false">
      <c r="A878" s="13" t="s">
        <v>3855</v>
      </c>
      <c r="B878" s="13" t="s">
        <v>9003</v>
      </c>
      <c r="C878" s="13" t="s">
        <v>8982</v>
      </c>
      <c r="D878" s="13" t="s">
        <v>8994</v>
      </c>
      <c r="E878" s="13" t="s">
        <v>8988</v>
      </c>
      <c r="F878" s="16" t="n">
        <f aca="false">_xlfn.MINIFS(Pedidos!$C$2:$C$7000,Pedidos!$B$2:$B$7000,A878,Pedidos!$C$2:$C$7000,"&lt;"&amp;Parámetros!$B$4)</f>
        <v>45893</v>
      </c>
      <c r="G878" s="16" t="n">
        <f aca="false">_xlfn.MAXIFS(Pedidos!$C$2:$C$7000,Pedidos!$B$2:$B$7000,A878,Pedidos!$C$2:$C$7000,"&lt;"&amp;Parámetros!$B$4)</f>
        <v>45893</v>
      </c>
      <c r="H878" s="17" t="n">
        <f aca="false">COUNTIFS(Pedidos!$B$2:$B$7000,A878,Pedidos!$C$2:$C$7000,"&lt;"&amp;Parámetros!$B$4)</f>
        <v>1</v>
      </c>
      <c r="I878" s="7" t="n">
        <f aca="false">IF(H878=0,"",Parámetros!$B$4-G878)</f>
        <v>403</v>
      </c>
      <c r="J878" s="17" t="n">
        <f aca="false">COUNTIFS(Pedidos!$B$2:$B$7000,A878,Pedidos!$C$2:$C$7000,"&gt;="&amp;(Parámetros!$B$4-180),Pedidos!$C$2:$C$7000,"&lt;"&amp;Parámetros!$B$4)</f>
        <v>0</v>
      </c>
      <c r="K878" s="18" t="str">
        <f aca="false">IF(H878&lt;2,"",(G878-F878)/(H878-1))</f>
        <v/>
      </c>
      <c r="L878" s="19" t="str">
        <f aca="false">IF(OR(K878="",K878=0),"",I878/K878)</f>
        <v/>
      </c>
      <c r="M878" s="20" t="n">
        <f aca="false">SUMIFS(Pedidos!$D$2:$D$7000,Pedidos!$B$2:$B$7000,A878,Pedidos!$C$2:$C$7000,"&gt;="&amp;(Parámetros!$B$4-365),Pedidos!$C$2:$C$7000,"&lt;"&amp;Parámetros!$B$4)</f>
        <v>0</v>
      </c>
      <c r="N878" s="7" t="str">
        <f aca="false">IF(H878=0,"Sin compras",IF(H878=1,"Una sola compra",IF(I878&gt;Parámetros!$B$5,"Perdido","Activo")))</f>
        <v>Una sola compra</v>
      </c>
      <c r="O878" s="21" t="str">
        <f aca="false">IF(N878&lt;&gt;"Activo","",1/(1+EXP(-(Parámetros!$B$10+Parámetros!$B$11*I878+Parámetros!$B$12*J878))))</f>
        <v/>
      </c>
      <c r="P878" s="7" t="str">
        <f aca="false">IF(O878="","",IF(O878&gt;=Parámetros!$B$7,"Alto",IF(O878&gt;=Parámetros!$B$8,"Medio","Bajo")))</f>
        <v/>
      </c>
      <c r="Q878" s="7" t="str">
        <f aca="false">IF(AND(N878="Activo",L878&lt;&gt;""),IF(L878&gt;Parámetros!$B$6,"Se está retrasando",""),"")</f>
        <v/>
      </c>
    </row>
    <row r="879" customFormat="false" ht="15" hidden="false" customHeight="false" outlineLevel="0" collapsed="false">
      <c r="A879" s="13" t="s">
        <v>4905</v>
      </c>
      <c r="B879" s="13" t="s">
        <v>9001</v>
      </c>
      <c r="C879" s="13" t="s">
        <v>8993</v>
      </c>
      <c r="D879" s="13" t="s">
        <v>8983</v>
      </c>
      <c r="E879" s="13" t="s">
        <v>8984</v>
      </c>
      <c r="F879" s="16" t="n">
        <f aca="false">_xlfn.MINIFS(Pedidos!$C$2:$C$7000,Pedidos!$B$2:$B$7000,A879,Pedidos!$C$2:$C$7000,"&lt;"&amp;Parámetros!$B$4)</f>
        <v>45972</v>
      </c>
      <c r="G879" s="16" t="n">
        <f aca="false">_xlfn.MAXIFS(Pedidos!$C$2:$C$7000,Pedidos!$B$2:$B$7000,A879,Pedidos!$C$2:$C$7000,"&lt;"&amp;Parámetros!$B$4)</f>
        <v>46012</v>
      </c>
      <c r="H879" s="17" t="n">
        <f aca="false">COUNTIFS(Pedidos!$B$2:$B$7000,A879,Pedidos!$C$2:$C$7000,"&lt;"&amp;Parámetros!$B$4)</f>
        <v>2</v>
      </c>
      <c r="I879" s="7" t="n">
        <f aca="false">IF(H879=0,"",Parámetros!$B$4-G879)</f>
        <v>284</v>
      </c>
      <c r="J879" s="17" t="n">
        <f aca="false">COUNTIFS(Pedidos!$B$2:$B$7000,A879,Pedidos!$C$2:$C$7000,"&gt;="&amp;(Parámetros!$B$4-180),Pedidos!$C$2:$C$7000,"&lt;"&amp;Parámetros!$B$4)</f>
        <v>0</v>
      </c>
      <c r="K879" s="18" t="n">
        <f aca="false">IF(H879&lt;2,"",(G879-F879)/(H879-1))</f>
        <v>40</v>
      </c>
      <c r="L879" s="19" t="n">
        <f aca="false">IF(OR(K879="",K879=0),"",I879/K879)</f>
        <v>7.1</v>
      </c>
      <c r="M879" s="20" t="n">
        <f aca="false">SUMIFS(Pedidos!$D$2:$D$7000,Pedidos!$B$2:$B$7000,A879,Pedidos!$C$2:$C$7000,"&gt;="&amp;(Parámetros!$B$4-365),Pedidos!$C$2:$C$7000,"&lt;"&amp;Parámetros!$B$4)</f>
        <v>75.88</v>
      </c>
      <c r="N879" s="7" t="str">
        <f aca="false">IF(H879=0,"Sin compras",IF(H879=1,"Una sola compra",IF(I879&gt;Parámetros!$B$5,"Perdido","Activo")))</f>
        <v>Perdido</v>
      </c>
      <c r="O879" s="21" t="str">
        <f aca="false">IF(N879&lt;&gt;"Activo","",1/(1+EXP(-(Parámetros!$B$10+Parámetros!$B$11*I879+Parámetros!$B$12*J879))))</f>
        <v/>
      </c>
      <c r="P879" s="7" t="str">
        <f aca="false">IF(O879="","",IF(O879&gt;=Parámetros!$B$7,"Alto",IF(O879&gt;=Parámetros!$B$8,"Medio","Bajo")))</f>
        <v/>
      </c>
      <c r="Q879" s="7" t="str">
        <f aca="false">IF(AND(N879="Activo",L879&lt;&gt;""),IF(L879&gt;Parámetros!$B$6,"Se está retrasando",""),"")</f>
        <v/>
      </c>
    </row>
    <row r="880" customFormat="false" ht="15" hidden="false" customHeight="false" outlineLevel="0" collapsed="false">
      <c r="A880" s="13" t="s">
        <v>4877</v>
      </c>
      <c r="B880" s="13" t="s">
        <v>8981</v>
      </c>
      <c r="C880" s="13" t="s">
        <v>8993</v>
      </c>
      <c r="D880" s="13" t="s">
        <v>8983</v>
      </c>
      <c r="E880" s="13" t="s">
        <v>8988</v>
      </c>
      <c r="F880" s="16" t="n">
        <f aca="false">_xlfn.MINIFS(Pedidos!$C$2:$C$7000,Pedidos!$B$2:$B$7000,A880,Pedidos!$C$2:$C$7000,"&lt;"&amp;Parámetros!$B$4)</f>
        <v>45970</v>
      </c>
      <c r="G880" s="16" t="n">
        <f aca="false">_xlfn.MAXIFS(Pedidos!$C$2:$C$7000,Pedidos!$B$2:$B$7000,A880,Pedidos!$C$2:$C$7000,"&lt;"&amp;Parámetros!$B$4)</f>
        <v>45970</v>
      </c>
      <c r="H880" s="17" t="n">
        <f aca="false">COUNTIFS(Pedidos!$B$2:$B$7000,A880,Pedidos!$C$2:$C$7000,"&lt;"&amp;Parámetros!$B$4)</f>
        <v>1</v>
      </c>
      <c r="I880" s="7" t="n">
        <f aca="false">IF(H880=0,"",Parámetros!$B$4-G880)</f>
        <v>326</v>
      </c>
      <c r="J880" s="17" t="n">
        <f aca="false">COUNTIFS(Pedidos!$B$2:$B$7000,A880,Pedidos!$C$2:$C$7000,"&gt;="&amp;(Parámetros!$B$4-180),Pedidos!$C$2:$C$7000,"&lt;"&amp;Parámetros!$B$4)</f>
        <v>0</v>
      </c>
      <c r="K880" s="18" t="str">
        <f aca="false">IF(H880&lt;2,"",(G880-F880)/(H880-1))</f>
        <v/>
      </c>
      <c r="L880" s="19" t="str">
        <f aca="false">IF(OR(K880="",K880=0),"",I880/K880)</f>
        <v/>
      </c>
      <c r="M880" s="20" t="n">
        <f aca="false">SUMIFS(Pedidos!$D$2:$D$7000,Pedidos!$B$2:$B$7000,A880,Pedidos!$C$2:$C$7000,"&gt;="&amp;(Parámetros!$B$4-365),Pedidos!$C$2:$C$7000,"&lt;"&amp;Parámetros!$B$4)</f>
        <v>34.83</v>
      </c>
      <c r="N880" s="7" t="str">
        <f aca="false">IF(H880=0,"Sin compras",IF(H880=1,"Una sola compra",IF(I880&gt;Parámetros!$B$5,"Perdido","Activo")))</f>
        <v>Una sola compra</v>
      </c>
      <c r="O880" s="21" t="str">
        <f aca="false">IF(N880&lt;&gt;"Activo","",1/(1+EXP(-(Parámetros!$B$10+Parámetros!$B$11*I880+Parámetros!$B$12*J880))))</f>
        <v/>
      </c>
      <c r="P880" s="7" t="str">
        <f aca="false">IF(O880="","",IF(O880&gt;=Parámetros!$B$7,"Alto",IF(O880&gt;=Parámetros!$B$8,"Medio","Bajo")))</f>
        <v/>
      </c>
      <c r="Q880" s="7" t="str">
        <f aca="false">IF(AND(N880="Activo",L880&lt;&gt;""),IF(L880&gt;Parámetros!$B$6,"Se está retrasando",""),"")</f>
        <v/>
      </c>
    </row>
    <row r="881" customFormat="false" ht="15" hidden="false" customHeight="false" outlineLevel="0" collapsed="false">
      <c r="A881" s="13" t="s">
        <v>7354</v>
      </c>
      <c r="B881" s="13" t="s">
        <v>8981</v>
      </c>
      <c r="C881" s="13" t="s">
        <v>8986</v>
      </c>
      <c r="D881" s="13" t="s">
        <v>8991</v>
      </c>
      <c r="E881" s="13" t="s">
        <v>8988</v>
      </c>
      <c r="F881" s="16" t="n">
        <f aca="false">_xlfn.MINIFS(Pedidos!$C$2:$C$7000,Pedidos!$B$2:$B$7000,A881,Pedidos!$C$2:$C$7000,"&lt;"&amp;Parámetros!$B$4)</f>
        <v>46164</v>
      </c>
      <c r="G881" s="16" t="n">
        <f aca="false">_xlfn.MAXIFS(Pedidos!$C$2:$C$7000,Pedidos!$B$2:$B$7000,A881,Pedidos!$C$2:$C$7000,"&lt;"&amp;Parámetros!$B$4)</f>
        <v>46164</v>
      </c>
      <c r="H881" s="17" t="n">
        <f aca="false">COUNTIFS(Pedidos!$B$2:$B$7000,A881,Pedidos!$C$2:$C$7000,"&lt;"&amp;Parámetros!$B$4)</f>
        <v>1</v>
      </c>
      <c r="I881" s="7" t="n">
        <f aca="false">IF(H881=0,"",Parámetros!$B$4-G881)</f>
        <v>132</v>
      </c>
      <c r="J881" s="17" t="n">
        <f aca="false">COUNTIFS(Pedidos!$B$2:$B$7000,A881,Pedidos!$C$2:$C$7000,"&gt;="&amp;(Parámetros!$B$4-180),Pedidos!$C$2:$C$7000,"&lt;"&amp;Parámetros!$B$4)</f>
        <v>1</v>
      </c>
      <c r="K881" s="18" t="str">
        <f aca="false">IF(H881&lt;2,"",(G881-F881)/(H881-1))</f>
        <v/>
      </c>
      <c r="L881" s="19" t="str">
        <f aca="false">IF(OR(K881="",K881=0),"",I881/K881)</f>
        <v/>
      </c>
      <c r="M881" s="20" t="n">
        <f aca="false">SUMIFS(Pedidos!$D$2:$D$7000,Pedidos!$B$2:$B$7000,A881,Pedidos!$C$2:$C$7000,"&gt;="&amp;(Parámetros!$B$4-365),Pedidos!$C$2:$C$7000,"&lt;"&amp;Parámetros!$B$4)</f>
        <v>14.92</v>
      </c>
      <c r="N881" s="7" t="str">
        <f aca="false">IF(H881=0,"Sin compras",IF(H881=1,"Una sola compra",IF(I881&gt;Parámetros!$B$5,"Perdido","Activo")))</f>
        <v>Una sola compra</v>
      </c>
      <c r="O881" s="21" t="str">
        <f aca="false">IF(N881&lt;&gt;"Activo","",1/(1+EXP(-(Parámetros!$B$10+Parámetros!$B$11*I881+Parámetros!$B$12*J881))))</f>
        <v/>
      </c>
      <c r="P881" s="7" t="str">
        <f aca="false">IF(O881="","",IF(O881&gt;=Parámetros!$B$7,"Alto",IF(O881&gt;=Parámetros!$B$8,"Medio","Bajo")))</f>
        <v/>
      </c>
      <c r="Q881" s="7" t="str">
        <f aca="false">IF(AND(N881="Activo",L881&lt;&gt;""),IF(L881&gt;Parámetros!$B$6,"Se está retrasando",""),"")</f>
        <v/>
      </c>
    </row>
    <row r="882" customFormat="false" ht="15" hidden="false" customHeight="false" outlineLevel="0" collapsed="false">
      <c r="A882" s="13" t="s">
        <v>8129</v>
      </c>
      <c r="B882" s="13" t="s">
        <v>8981</v>
      </c>
      <c r="C882" s="13" t="s">
        <v>8990</v>
      </c>
      <c r="D882" s="13" t="s">
        <v>8991</v>
      </c>
      <c r="E882" s="13" t="s">
        <v>8988</v>
      </c>
      <c r="F882" s="16" t="n">
        <f aca="false">_xlfn.MINIFS(Pedidos!$C$2:$C$7000,Pedidos!$B$2:$B$7000,A882,Pedidos!$C$2:$C$7000,"&lt;"&amp;Parámetros!$B$4)</f>
        <v>46226</v>
      </c>
      <c r="G882" s="16" t="n">
        <f aca="false">_xlfn.MAXIFS(Pedidos!$C$2:$C$7000,Pedidos!$B$2:$B$7000,A882,Pedidos!$C$2:$C$7000,"&lt;"&amp;Parámetros!$B$4)</f>
        <v>46226</v>
      </c>
      <c r="H882" s="17" t="n">
        <f aca="false">COUNTIFS(Pedidos!$B$2:$B$7000,A882,Pedidos!$C$2:$C$7000,"&lt;"&amp;Parámetros!$B$4)</f>
        <v>1</v>
      </c>
      <c r="I882" s="7" t="n">
        <f aca="false">IF(H882=0,"",Parámetros!$B$4-G882)</f>
        <v>70</v>
      </c>
      <c r="J882" s="17" t="n">
        <f aca="false">COUNTIFS(Pedidos!$B$2:$B$7000,A882,Pedidos!$C$2:$C$7000,"&gt;="&amp;(Parámetros!$B$4-180),Pedidos!$C$2:$C$7000,"&lt;"&amp;Parámetros!$B$4)</f>
        <v>1</v>
      </c>
      <c r="K882" s="18" t="str">
        <f aca="false">IF(H882&lt;2,"",(G882-F882)/(H882-1))</f>
        <v/>
      </c>
      <c r="L882" s="19" t="str">
        <f aca="false">IF(OR(K882="",K882=0),"",I882/K882)</f>
        <v/>
      </c>
      <c r="M882" s="20" t="n">
        <f aca="false">SUMIFS(Pedidos!$D$2:$D$7000,Pedidos!$B$2:$B$7000,A882,Pedidos!$C$2:$C$7000,"&gt;="&amp;(Parámetros!$B$4-365),Pedidos!$C$2:$C$7000,"&lt;"&amp;Parámetros!$B$4)</f>
        <v>27.35</v>
      </c>
      <c r="N882" s="7" t="str">
        <f aca="false">IF(H882=0,"Sin compras",IF(H882=1,"Una sola compra",IF(I882&gt;Parámetros!$B$5,"Perdido","Activo")))</f>
        <v>Una sola compra</v>
      </c>
      <c r="O882" s="21" t="str">
        <f aca="false">IF(N882&lt;&gt;"Activo","",1/(1+EXP(-(Parámetros!$B$10+Parámetros!$B$11*I882+Parámetros!$B$12*J882))))</f>
        <v/>
      </c>
      <c r="P882" s="7" t="str">
        <f aca="false">IF(O882="","",IF(O882&gt;=Parámetros!$B$7,"Alto",IF(O882&gt;=Parámetros!$B$8,"Medio","Bajo")))</f>
        <v/>
      </c>
      <c r="Q882" s="7" t="str">
        <f aca="false">IF(AND(N882="Activo",L882&lt;&gt;""),IF(L882&gt;Parámetros!$B$6,"Se está retrasando",""),"")</f>
        <v/>
      </c>
    </row>
    <row r="883" customFormat="false" ht="15" hidden="false" customHeight="false" outlineLevel="0" collapsed="false">
      <c r="A883" s="13" t="s">
        <v>154</v>
      </c>
      <c r="B883" s="13" t="s">
        <v>8989</v>
      </c>
      <c r="C883" s="13" t="s">
        <v>8990</v>
      </c>
      <c r="D883" s="13" t="s">
        <v>9006</v>
      </c>
      <c r="E883" s="13" t="s">
        <v>8988</v>
      </c>
      <c r="F883" s="16" t="n">
        <f aca="false">_xlfn.MINIFS(Pedidos!$C$2:$C$7000,Pedidos!$B$2:$B$7000,A883,Pedidos!$C$2:$C$7000,"&lt;"&amp;Parámetros!$B$4)</f>
        <v>45581</v>
      </c>
      <c r="G883" s="16" t="n">
        <f aca="false">_xlfn.MAXIFS(Pedidos!$C$2:$C$7000,Pedidos!$B$2:$B$7000,A883,Pedidos!$C$2:$C$7000,"&lt;"&amp;Parámetros!$B$4)</f>
        <v>45901</v>
      </c>
      <c r="H883" s="17" t="n">
        <f aca="false">COUNTIFS(Pedidos!$B$2:$B$7000,A883,Pedidos!$C$2:$C$7000,"&lt;"&amp;Parámetros!$B$4)</f>
        <v>3</v>
      </c>
      <c r="I883" s="7" t="n">
        <f aca="false">IF(H883=0,"",Parámetros!$B$4-G883)</f>
        <v>395</v>
      </c>
      <c r="J883" s="17" t="n">
        <f aca="false">COUNTIFS(Pedidos!$B$2:$B$7000,A883,Pedidos!$C$2:$C$7000,"&gt;="&amp;(Parámetros!$B$4-180),Pedidos!$C$2:$C$7000,"&lt;"&amp;Parámetros!$B$4)</f>
        <v>0</v>
      </c>
      <c r="K883" s="18" t="n">
        <f aca="false">IF(H883&lt;2,"",(G883-F883)/(H883-1))</f>
        <v>160</v>
      </c>
      <c r="L883" s="19" t="n">
        <f aca="false">IF(OR(K883="",K883=0),"",I883/K883)</f>
        <v>2.46875</v>
      </c>
      <c r="M883" s="20" t="n">
        <f aca="false">SUMIFS(Pedidos!$D$2:$D$7000,Pedidos!$B$2:$B$7000,A883,Pedidos!$C$2:$C$7000,"&gt;="&amp;(Parámetros!$B$4-365),Pedidos!$C$2:$C$7000,"&lt;"&amp;Parámetros!$B$4)</f>
        <v>0</v>
      </c>
      <c r="N883" s="7" t="str">
        <f aca="false">IF(H883=0,"Sin compras",IF(H883=1,"Una sola compra",IF(I883&gt;Parámetros!$B$5,"Perdido","Activo")))</f>
        <v>Perdido</v>
      </c>
      <c r="O883" s="21" t="str">
        <f aca="false">IF(N883&lt;&gt;"Activo","",1/(1+EXP(-(Parámetros!$B$10+Parámetros!$B$11*I883+Parámetros!$B$12*J883))))</f>
        <v/>
      </c>
      <c r="P883" s="7" t="str">
        <f aca="false">IF(O883="","",IF(O883&gt;=Parámetros!$B$7,"Alto",IF(O883&gt;=Parámetros!$B$8,"Medio","Bajo")))</f>
        <v/>
      </c>
      <c r="Q883" s="7" t="str">
        <f aca="false">IF(AND(N883="Activo",L883&lt;&gt;""),IF(L883&gt;Parámetros!$B$6,"Se está retrasando",""),"")</f>
        <v/>
      </c>
    </row>
    <row r="884" customFormat="false" ht="15" hidden="false" customHeight="false" outlineLevel="0" collapsed="false">
      <c r="A884" s="13" t="s">
        <v>1544</v>
      </c>
      <c r="B884" s="13" t="s">
        <v>8995</v>
      </c>
      <c r="C884" s="13" t="s">
        <v>8993</v>
      </c>
      <c r="D884" s="13" t="s">
        <v>8999</v>
      </c>
      <c r="E884" s="13" t="s">
        <v>8988</v>
      </c>
      <c r="F884" s="16" t="n">
        <f aca="false">_xlfn.MINIFS(Pedidos!$C$2:$C$7000,Pedidos!$B$2:$B$7000,A884,Pedidos!$C$2:$C$7000,"&lt;"&amp;Parámetros!$B$4)</f>
        <v>45721</v>
      </c>
      <c r="G884" s="16" t="n">
        <f aca="false">_xlfn.MAXIFS(Pedidos!$C$2:$C$7000,Pedidos!$B$2:$B$7000,A884,Pedidos!$C$2:$C$7000,"&lt;"&amp;Parámetros!$B$4)</f>
        <v>46243</v>
      </c>
      <c r="H884" s="17" t="n">
        <f aca="false">COUNTIFS(Pedidos!$B$2:$B$7000,A884,Pedidos!$C$2:$C$7000,"&lt;"&amp;Parámetros!$B$4)</f>
        <v>10</v>
      </c>
      <c r="I884" s="7" t="n">
        <f aca="false">IF(H884=0,"",Parámetros!$B$4-G884)</f>
        <v>53</v>
      </c>
      <c r="J884" s="17" t="n">
        <f aca="false">COUNTIFS(Pedidos!$B$2:$B$7000,A884,Pedidos!$C$2:$C$7000,"&gt;="&amp;(Parámetros!$B$4-180),Pedidos!$C$2:$C$7000,"&lt;"&amp;Parámetros!$B$4)</f>
        <v>3</v>
      </c>
      <c r="K884" s="18" t="n">
        <f aca="false">IF(H884&lt;2,"",(G884-F884)/(H884-1))</f>
        <v>58</v>
      </c>
      <c r="L884" s="19" t="n">
        <f aca="false">IF(OR(K884="",K884=0),"",I884/K884)</f>
        <v>0.913793103448276</v>
      </c>
      <c r="M884" s="20" t="n">
        <f aca="false">SUMIFS(Pedidos!$D$2:$D$7000,Pedidos!$B$2:$B$7000,A884,Pedidos!$C$2:$C$7000,"&gt;="&amp;(Parámetros!$B$4-365),Pedidos!$C$2:$C$7000,"&lt;"&amp;Parámetros!$B$4)</f>
        <v>230</v>
      </c>
      <c r="N884" s="7" t="str">
        <f aca="false">IF(H884=0,"Sin compras",IF(H884=1,"Una sola compra",IF(I884&gt;Parámetros!$B$5,"Perdido","Activo")))</f>
        <v>Activo</v>
      </c>
      <c r="O884" s="21" t="n">
        <f aca="false">IF(N884&lt;&gt;"Activo","",1/(1+EXP(-(Parámetros!$B$10+Parámetros!$B$11*I884+Parámetros!$B$12*J884))))</f>
        <v>0.240032744140927</v>
      </c>
      <c r="P884" s="7" t="str">
        <f aca="false">IF(O884="","",IF(O884&gt;=Parámetros!$B$7,"Alto",IF(O884&gt;=Parámetros!$B$8,"Medio","Bajo")))</f>
        <v>Bajo</v>
      </c>
      <c r="Q884" s="7" t="str">
        <f aca="false">IF(AND(N884="Activo",L884&lt;&gt;""),IF(L884&gt;Parámetros!$B$6,"Se está retrasando",""),"")</f>
        <v/>
      </c>
    </row>
    <row r="885" customFormat="false" ht="15" hidden="false" customHeight="false" outlineLevel="0" collapsed="false">
      <c r="A885" s="13" t="s">
        <v>8938</v>
      </c>
      <c r="B885" s="13" t="s">
        <v>8995</v>
      </c>
      <c r="C885" s="13" t="s">
        <v>8993</v>
      </c>
      <c r="D885" s="13" t="s">
        <v>9002</v>
      </c>
      <c r="E885" s="13" t="s">
        <v>8988</v>
      </c>
      <c r="F885" s="16" t="n">
        <f aca="false">_xlfn.MINIFS(Pedidos!$C$2:$C$7000,Pedidos!$B$2:$B$7000,A885,Pedidos!$C$2:$C$7000,"&lt;"&amp;Parámetros!$B$4)</f>
        <v>46293</v>
      </c>
      <c r="G885" s="16" t="n">
        <f aca="false">_xlfn.MAXIFS(Pedidos!$C$2:$C$7000,Pedidos!$B$2:$B$7000,A885,Pedidos!$C$2:$C$7000,"&lt;"&amp;Parámetros!$B$4)</f>
        <v>46293</v>
      </c>
      <c r="H885" s="17" t="n">
        <f aca="false">COUNTIFS(Pedidos!$B$2:$B$7000,A885,Pedidos!$C$2:$C$7000,"&lt;"&amp;Parámetros!$B$4)</f>
        <v>1</v>
      </c>
      <c r="I885" s="7" t="n">
        <f aca="false">IF(H885=0,"",Parámetros!$B$4-G885)</f>
        <v>3</v>
      </c>
      <c r="J885" s="17" t="n">
        <f aca="false">COUNTIFS(Pedidos!$B$2:$B$7000,A885,Pedidos!$C$2:$C$7000,"&gt;="&amp;(Parámetros!$B$4-180),Pedidos!$C$2:$C$7000,"&lt;"&amp;Parámetros!$B$4)</f>
        <v>1</v>
      </c>
      <c r="K885" s="18" t="str">
        <f aca="false">IF(H885&lt;2,"",(G885-F885)/(H885-1))</f>
        <v/>
      </c>
      <c r="L885" s="19" t="str">
        <f aca="false">IF(OR(K885="",K885=0),"",I885/K885)</f>
        <v/>
      </c>
      <c r="M885" s="20" t="n">
        <f aca="false">SUMIFS(Pedidos!$D$2:$D$7000,Pedidos!$B$2:$B$7000,A885,Pedidos!$C$2:$C$7000,"&gt;="&amp;(Parámetros!$B$4-365),Pedidos!$C$2:$C$7000,"&lt;"&amp;Parámetros!$B$4)</f>
        <v>16.57</v>
      </c>
      <c r="N885" s="7" t="str">
        <f aca="false">IF(H885=0,"Sin compras",IF(H885=1,"Una sola compra",IF(I885&gt;Parámetros!$B$5,"Perdido","Activo")))</f>
        <v>Una sola compra</v>
      </c>
      <c r="O885" s="21" t="str">
        <f aca="false">IF(N885&lt;&gt;"Activo","",1/(1+EXP(-(Parámetros!$B$10+Parámetros!$B$11*I885+Parámetros!$B$12*J885))))</f>
        <v/>
      </c>
      <c r="P885" s="7" t="str">
        <f aca="false">IF(O885="","",IF(O885&gt;=Parámetros!$B$7,"Alto",IF(O885&gt;=Parámetros!$B$8,"Medio","Bajo")))</f>
        <v/>
      </c>
      <c r="Q885" s="7" t="str">
        <f aca="false">IF(AND(N885="Activo",L885&lt;&gt;""),IF(L885&gt;Parámetros!$B$6,"Se está retrasando",""),"")</f>
        <v/>
      </c>
    </row>
    <row r="886" customFormat="false" ht="15" hidden="false" customHeight="false" outlineLevel="0" collapsed="false">
      <c r="A886" s="13" t="s">
        <v>1054</v>
      </c>
      <c r="B886" s="13" t="s">
        <v>8996</v>
      </c>
      <c r="C886" s="13" t="s">
        <v>8993</v>
      </c>
      <c r="D886" s="13" t="s">
        <v>8994</v>
      </c>
      <c r="E886" s="13" t="s">
        <v>8984</v>
      </c>
      <c r="F886" s="16" t="n">
        <f aca="false">_xlfn.MINIFS(Pedidos!$C$2:$C$7000,Pedidos!$B$2:$B$7000,A886,Pedidos!$C$2:$C$7000,"&lt;"&amp;Parámetros!$B$4)</f>
        <v>45680</v>
      </c>
      <c r="G886" s="16" t="n">
        <f aca="false">_xlfn.MAXIFS(Pedidos!$C$2:$C$7000,Pedidos!$B$2:$B$7000,A886,Pedidos!$C$2:$C$7000,"&lt;"&amp;Parámetros!$B$4)</f>
        <v>45680</v>
      </c>
      <c r="H886" s="17" t="n">
        <f aca="false">COUNTIFS(Pedidos!$B$2:$B$7000,A886,Pedidos!$C$2:$C$7000,"&lt;"&amp;Parámetros!$B$4)</f>
        <v>1</v>
      </c>
      <c r="I886" s="7" t="n">
        <f aca="false">IF(H886=0,"",Parámetros!$B$4-G886)</f>
        <v>616</v>
      </c>
      <c r="J886" s="17" t="n">
        <f aca="false">COUNTIFS(Pedidos!$B$2:$B$7000,A886,Pedidos!$C$2:$C$7000,"&gt;="&amp;(Parámetros!$B$4-180),Pedidos!$C$2:$C$7000,"&lt;"&amp;Parámetros!$B$4)</f>
        <v>0</v>
      </c>
      <c r="K886" s="18" t="str">
        <f aca="false">IF(H886&lt;2,"",(G886-F886)/(H886-1))</f>
        <v/>
      </c>
      <c r="L886" s="19" t="str">
        <f aca="false">IF(OR(K886="",K886=0),"",I886/K886)</f>
        <v/>
      </c>
      <c r="M886" s="20" t="n">
        <f aca="false">SUMIFS(Pedidos!$D$2:$D$7000,Pedidos!$B$2:$B$7000,A886,Pedidos!$C$2:$C$7000,"&gt;="&amp;(Parámetros!$B$4-365),Pedidos!$C$2:$C$7000,"&lt;"&amp;Parámetros!$B$4)</f>
        <v>0</v>
      </c>
      <c r="N886" s="7" t="str">
        <f aca="false">IF(H886=0,"Sin compras",IF(H886=1,"Una sola compra",IF(I886&gt;Parámetros!$B$5,"Perdido","Activo")))</f>
        <v>Una sola compra</v>
      </c>
      <c r="O886" s="21" t="str">
        <f aca="false">IF(N886&lt;&gt;"Activo","",1/(1+EXP(-(Parámetros!$B$10+Parámetros!$B$11*I886+Parámetros!$B$12*J886))))</f>
        <v/>
      </c>
      <c r="P886" s="7" t="str">
        <f aca="false">IF(O886="","",IF(O886&gt;=Parámetros!$B$7,"Alto",IF(O886&gt;=Parámetros!$B$8,"Medio","Bajo")))</f>
        <v/>
      </c>
      <c r="Q886" s="7" t="str">
        <f aca="false">IF(AND(N886="Activo",L886&lt;&gt;""),IF(L886&gt;Parámetros!$B$6,"Se está retrasando",""),"")</f>
        <v/>
      </c>
    </row>
    <row r="887" customFormat="false" ht="15" hidden="false" customHeight="false" outlineLevel="0" collapsed="false">
      <c r="A887" s="13" t="s">
        <v>8373</v>
      </c>
      <c r="B887" s="13" t="s">
        <v>8981</v>
      </c>
      <c r="C887" s="13" t="s">
        <v>8993</v>
      </c>
      <c r="D887" s="13" t="s">
        <v>9002</v>
      </c>
      <c r="E887" s="13" t="s">
        <v>8988</v>
      </c>
      <c r="F887" s="16" t="n">
        <f aca="false">_xlfn.MINIFS(Pedidos!$C$2:$C$7000,Pedidos!$B$2:$B$7000,A887,Pedidos!$C$2:$C$7000,"&lt;"&amp;Parámetros!$B$4)</f>
        <v>46246</v>
      </c>
      <c r="G887" s="16" t="n">
        <f aca="false">_xlfn.MAXIFS(Pedidos!$C$2:$C$7000,Pedidos!$B$2:$B$7000,A887,Pedidos!$C$2:$C$7000,"&lt;"&amp;Parámetros!$B$4)</f>
        <v>46246</v>
      </c>
      <c r="H887" s="17" t="n">
        <f aca="false">COUNTIFS(Pedidos!$B$2:$B$7000,A887,Pedidos!$C$2:$C$7000,"&lt;"&amp;Parámetros!$B$4)</f>
        <v>1</v>
      </c>
      <c r="I887" s="7" t="n">
        <f aca="false">IF(H887=0,"",Parámetros!$B$4-G887)</f>
        <v>50</v>
      </c>
      <c r="J887" s="17" t="n">
        <f aca="false">COUNTIFS(Pedidos!$B$2:$B$7000,A887,Pedidos!$C$2:$C$7000,"&gt;="&amp;(Parámetros!$B$4-180),Pedidos!$C$2:$C$7000,"&lt;"&amp;Parámetros!$B$4)</f>
        <v>1</v>
      </c>
      <c r="K887" s="18" t="str">
        <f aca="false">IF(H887&lt;2,"",(G887-F887)/(H887-1))</f>
        <v/>
      </c>
      <c r="L887" s="19" t="str">
        <f aca="false">IF(OR(K887="",K887=0),"",I887/K887)</f>
        <v/>
      </c>
      <c r="M887" s="20" t="n">
        <f aca="false">SUMIFS(Pedidos!$D$2:$D$7000,Pedidos!$B$2:$B$7000,A887,Pedidos!$C$2:$C$7000,"&gt;="&amp;(Parámetros!$B$4-365),Pedidos!$C$2:$C$7000,"&lt;"&amp;Parámetros!$B$4)</f>
        <v>43.25</v>
      </c>
      <c r="N887" s="7" t="str">
        <f aca="false">IF(H887=0,"Sin compras",IF(H887=1,"Una sola compra",IF(I887&gt;Parámetros!$B$5,"Perdido","Activo")))</f>
        <v>Una sola compra</v>
      </c>
      <c r="O887" s="21" t="str">
        <f aca="false">IF(N887&lt;&gt;"Activo","",1/(1+EXP(-(Parámetros!$B$10+Parámetros!$B$11*I887+Parámetros!$B$12*J887))))</f>
        <v/>
      </c>
      <c r="P887" s="7" t="str">
        <f aca="false">IF(O887="","",IF(O887&gt;=Parámetros!$B$7,"Alto",IF(O887&gt;=Parámetros!$B$8,"Medio","Bajo")))</f>
        <v/>
      </c>
      <c r="Q887" s="7" t="str">
        <f aca="false">IF(AND(N887="Activo",L887&lt;&gt;""),IF(L887&gt;Parámetros!$B$6,"Se está retrasando",""),"")</f>
        <v/>
      </c>
    </row>
    <row r="888" customFormat="false" ht="15" hidden="false" customHeight="false" outlineLevel="0" collapsed="false">
      <c r="A888" s="13" t="s">
        <v>5974</v>
      </c>
      <c r="B888" s="13" t="s">
        <v>9008</v>
      </c>
      <c r="C888" s="13" t="s">
        <v>8993</v>
      </c>
      <c r="D888" s="13" t="s">
        <v>8983</v>
      </c>
      <c r="E888" s="13" t="s">
        <v>8988</v>
      </c>
      <c r="F888" s="16" t="n">
        <f aca="false">_xlfn.MINIFS(Pedidos!$C$2:$C$7000,Pedidos!$B$2:$B$7000,A888,Pedidos!$C$2:$C$7000,"&lt;"&amp;Parámetros!$B$4)</f>
        <v>46055</v>
      </c>
      <c r="G888" s="16" t="n">
        <f aca="false">_xlfn.MAXIFS(Pedidos!$C$2:$C$7000,Pedidos!$B$2:$B$7000,A888,Pedidos!$C$2:$C$7000,"&lt;"&amp;Parámetros!$B$4)</f>
        <v>46055</v>
      </c>
      <c r="H888" s="17" t="n">
        <f aca="false">COUNTIFS(Pedidos!$B$2:$B$7000,A888,Pedidos!$C$2:$C$7000,"&lt;"&amp;Parámetros!$B$4)</f>
        <v>1</v>
      </c>
      <c r="I888" s="7" t="n">
        <f aca="false">IF(H888=0,"",Parámetros!$B$4-G888)</f>
        <v>241</v>
      </c>
      <c r="J888" s="17" t="n">
        <f aca="false">COUNTIFS(Pedidos!$B$2:$B$7000,A888,Pedidos!$C$2:$C$7000,"&gt;="&amp;(Parámetros!$B$4-180),Pedidos!$C$2:$C$7000,"&lt;"&amp;Parámetros!$B$4)</f>
        <v>0</v>
      </c>
      <c r="K888" s="18" t="str">
        <f aca="false">IF(H888&lt;2,"",(G888-F888)/(H888-1))</f>
        <v/>
      </c>
      <c r="L888" s="19" t="str">
        <f aca="false">IF(OR(K888="",K888=0),"",I888/K888)</f>
        <v/>
      </c>
      <c r="M888" s="20" t="n">
        <f aca="false">SUMIFS(Pedidos!$D$2:$D$7000,Pedidos!$B$2:$B$7000,A888,Pedidos!$C$2:$C$7000,"&gt;="&amp;(Parámetros!$B$4-365),Pedidos!$C$2:$C$7000,"&lt;"&amp;Parámetros!$B$4)</f>
        <v>35.72</v>
      </c>
      <c r="N888" s="7" t="str">
        <f aca="false">IF(H888=0,"Sin compras",IF(H888=1,"Una sola compra",IF(I888&gt;Parámetros!$B$5,"Perdido","Activo")))</f>
        <v>Una sola compra</v>
      </c>
      <c r="O888" s="21" t="str">
        <f aca="false">IF(N888&lt;&gt;"Activo","",1/(1+EXP(-(Parámetros!$B$10+Parámetros!$B$11*I888+Parámetros!$B$12*J888))))</f>
        <v/>
      </c>
      <c r="P888" s="7" t="str">
        <f aca="false">IF(O888="","",IF(O888&gt;=Parámetros!$B$7,"Alto",IF(O888&gt;=Parámetros!$B$8,"Medio","Bajo")))</f>
        <v/>
      </c>
      <c r="Q888" s="7" t="str">
        <f aca="false">IF(AND(N888="Activo",L888&lt;&gt;""),IF(L888&gt;Parámetros!$B$6,"Se está retrasando",""),"")</f>
        <v/>
      </c>
    </row>
    <row r="889" customFormat="false" ht="15" hidden="false" customHeight="false" outlineLevel="0" collapsed="false">
      <c r="A889" s="13" t="s">
        <v>5034</v>
      </c>
      <c r="B889" s="13" t="s">
        <v>8995</v>
      </c>
      <c r="C889" s="13" t="s">
        <v>8993</v>
      </c>
      <c r="D889" s="13" t="s">
        <v>8983</v>
      </c>
      <c r="E889" s="13" t="s">
        <v>8988</v>
      </c>
      <c r="F889" s="16" t="n">
        <f aca="false">_xlfn.MINIFS(Pedidos!$C$2:$C$7000,Pedidos!$B$2:$B$7000,A889,Pedidos!$C$2:$C$7000,"&lt;"&amp;Parámetros!$B$4)</f>
        <v>45982</v>
      </c>
      <c r="G889" s="16" t="n">
        <f aca="false">_xlfn.MAXIFS(Pedidos!$C$2:$C$7000,Pedidos!$B$2:$B$7000,A889,Pedidos!$C$2:$C$7000,"&lt;"&amp;Parámetros!$B$4)</f>
        <v>45982</v>
      </c>
      <c r="H889" s="17" t="n">
        <f aca="false">COUNTIFS(Pedidos!$B$2:$B$7000,A889,Pedidos!$C$2:$C$7000,"&lt;"&amp;Parámetros!$B$4)</f>
        <v>1</v>
      </c>
      <c r="I889" s="7" t="n">
        <f aca="false">IF(H889=0,"",Parámetros!$B$4-G889)</f>
        <v>314</v>
      </c>
      <c r="J889" s="17" t="n">
        <f aca="false">COUNTIFS(Pedidos!$B$2:$B$7000,A889,Pedidos!$C$2:$C$7000,"&gt;="&amp;(Parámetros!$B$4-180),Pedidos!$C$2:$C$7000,"&lt;"&amp;Parámetros!$B$4)</f>
        <v>0</v>
      </c>
      <c r="K889" s="18" t="str">
        <f aca="false">IF(H889&lt;2,"",(G889-F889)/(H889-1))</f>
        <v/>
      </c>
      <c r="L889" s="19" t="str">
        <f aca="false">IF(OR(K889="",K889=0),"",I889/K889)</f>
        <v/>
      </c>
      <c r="M889" s="20" t="n">
        <f aca="false">SUMIFS(Pedidos!$D$2:$D$7000,Pedidos!$B$2:$B$7000,A889,Pedidos!$C$2:$C$7000,"&gt;="&amp;(Parámetros!$B$4-365),Pedidos!$C$2:$C$7000,"&lt;"&amp;Parámetros!$B$4)</f>
        <v>30.55</v>
      </c>
      <c r="N889" s="7" t="str">
        <f aca="false">IF(H889=0,"Sin compras",IF(H889=1,"Una sola compra",IF(I889&gt;Parámetros!$B$5,"Perdido","Activo")))</f>
        <v>Una sola compra</v>
      </c>
      <c r="O889" s="21" t="str">
        <f aca="false">IF(N889&lt;&gt;"Activo","",1/(1+EXP(-(Parámetros!$B$10+Parámetros!$B$11*I889+Parámetros!$B$12*J889))))</f>
        <v/>
      </c>
      <c r="P889" s="7" t="str">
        <f aca="false">IF(O889="","",IF(O889&gt;=Parámetros!$B$7,"Alto",IF(O889&gt;=Parámetros!$B$8,"Medio","Bajo")))</f>
        <v/>
      </c>
      <c r="Q889" s="7" t="str">
        <f aca="false">IF(AND(N889="Activo",L889&lt;&gt;""),IF(L889&gt;Parámetros!$B$6,"Se está retrasando",""),"")</f>
        <v/>
      </c>
    </row>
    <row r="890" customFormat="false" ht="15" hidden="false" customHeight="false" outlineLevel="0" collapsed="false">
      <c r="A890" s="13" t="s">
        <v>4743</v>
      </c>
      <c r="B890" s="13" t="s">
        <v>8995</v>
      </c>
      <c r="C890" s="13" t="s">
        <v>8990</v>
      </c>
      <c r="D890" s="13" t="s">
        <v>8987</v>
      </c>
      <c r="E890" s="13" t="s">
        <v>8988</v>
      </c>
      <c r="F890" s="16" t="n">
        <f aca="false">_xlfn.MINIFS(Pedidos!$C$2:$C$7000,Pedidos!$B$2:$B$7000,A890,Pedidos!$C$2:$C$7000,"&lt;"&amp;Parámetros!$B$4)</f>
        <v>45960</v>
      </c>
      <c r="G890" s="16" t="n">
        <f aca="false">_xlfn.MAXIFS(Pedidos!$C$2:$C$7000,Pedidos!$B$2:$B$7000,A890,Pedidos!$C$2:$C$7000,"&lt;"&amp;Parámetros!$B$4)</f>
        <v>46268</v>
      </c>
      <c r="H890" s="17" t="n">
        <f aca="false">COUNTIFS(Pedidos!$B$2:$B$7000,A890,Pedidos!$C$2:$C$7000,"&lt;"&amp;Parámetros!$B$4)</f>
        <v>3</v>
      </c>
      <c r="I890" s="7" t="n">
        <f aca="false">IF(H890=0,"",Parámetros!$B$4-G890)</f>
        <v>28</v>
      </c>
      <c r="J890" s="17" t="n">
        <f aca="false">COUNTIFS(Pedidos!$B$2:$B$7000,A890,Pedidos!$C$2:$C$7000,"&gt;="&amp;(Parámetros!$B$4-180),Pedidos!$C$2:$C$7000,"&lt;"&amp;Parámetros!$B$4)</f>
        <v>1</v>
      </c>
      <c r="K890" s="18" t="n">
        <f aca="false">IF(H890&lt;2,"",(G890-F890)/(H890-1))</f>
        <v>154</v>
      </c>
      <c r="L890" s="19" t="n">
        <f aca="false">IF(OR(K890="",K890=0),"",I890/K890)</f>
        <v>0.181818181818182</v>
      </c>
      <c r="M890" s="20" t="n">
        <f aca="false">SUMIFS(Pedidos!$D$2:$D$7000,Pedidos!$B$2:$B$7000,A890,Pedidos!$C$2:$C$7000,"&gt;="&amp;(Parámetros!$B$4-365),Pedidos!$C$2:$C$7000,"&lt;"&amp;Parámetros!$B$4)</f>
        <v>140.95</v>
      </c>
      <c r="N890" s="7" t="str">
        <f aca="false">IF(H890=0,"Sin compras",IF(H890=1,"Una sola compra",IF(I890&gt;Parámetros!$B$5,"Perdido","Activo")))</f>
        <v>Activo</v>
      </c>
      <c r="O890" s="21" t="n">
        <f aca="false">IF(N890&lt;&gt;"Activo","",1/(1+EXP(-(Parámetros!$B$10+Parámetros!$B$11*I890+Parámetros!$B$12*J890))))</f>
        <v>0.548818973397172</v>
      </c>
      <c r="P890" s="7" t="str">
        <f aca="false">IF(O890="","",IF(O890&gt;=Parámetros!$B$7,"Alto",IF(O890&gt;=Parámetros!$B$8,"Medio","Bajo")))</f>
        <v>Medio</v>
      </c>
      <c r="Q890" s="7" t="str">
        <f aca="false">IF(AND(N890="Activo",L890&lt;&gt;""),IF(L890&gt;Parámetros!$B$6,"Se está retrasando",""),"")</f>
        <v/>
      </c>
    </row>
    <row r="891" customFormat="false" ht="15" hidden="false" customHeight="false" outlineLevel="0" collapsed="false">
      <c r="A891" s="13" t="s">
        <v>3384</v>
      </c>
      <c r="B891" s="13" t="s">
        <v>9004</v>
      </c>
      <c r="C891" s="13" t="s">
        <v>8993</v>
      </c>
      <c r="D891" s="13" t="s">
        <v>8994</v>
      </c>
      <c r="E891" s="13" t="s">
        <v>8988</v>
      </c>
      <c r="F891" s="16" t="n">
        <f aca="false">_xlfn.MINIFS(Pedidos!$C$2:$C$7000,Pedidos!$B$2:$B$7000,A891,Pedidos!$C$2:$C$7000,"&lt;"&amp;Parámetros!$B$4)</f>
        <v>45860</v>
      </c>
      <c r="G891" s="16" t="n">
        <f aca="false">_xlfn.MAXIFS(Pedidos!$C$2:$C$7000,Pedidos!$B$2:$B$7000,A891,Pedidos!$C$2:$C$7000,"&lt;"&amp;Parámetros!$B$4)</f>
        <v>45860</v>
      </c>
      <c r="H891" s="17" t="n">
        <f aca="false">COUNTIFS(Pedidos!$B$2:$B$7000,A891,Pedidos!$C$2:$C$7000,"&lt;"&amp;Parámetros!$B$4)</f>
        <v>1</v>
      </c>
      <c r="I891" s="7" t="n">
        <f aca="false">IF(H891=0,"",Parámetros!$B$4-G891)</f>
        <v>436</v>
      </c>
      <c r="J891" s="17" t="n">
        <f aca="false">COUNTIFS(Pedidos!$B$2:$B$7000,A891,Pedidos!$C$2:$C$7000,"&gt;="&amp;(Parámetros!$B$4-180),Pedidos!$C$2:$C$7000,"&lt;"&amp;Parámetros!$B$4)</f>
        <v>0</v>
      </c>
      <c r="K891" s="18" t="str">
        <f aca="false">IF(H891&lt;2,"",(G891-F891)/(H891-1))</f>
        <v/>
      </c>
      <c r="L891" s="19" t="str">
        <f aca="false">IF(OR(K891="",K891=0),"",I891/K891)</f>
        <v/>
      </c>
      <c r="M891" s="20" t="n">
        <f aca="false">SUMIFS(Pedidos!$D$2:$D$7000,Pedidos!$B$2:$B$7000,A891,Pedidos!$C$2:$C$7000,"&gt;="&amp;(Parámetros!$B$4-365),Pedidos!$C$2:$C$7000,"&lt;"&amp;Parámetros!$B$4)</f>
        <v>0</v>
      </c>
      <c r="N891" s="7" t="str">
        <f aca="false">IF(H891=0,"Sin compras",IF(H891=1,"Una sola compra",IF(I891&gt;Parámetros!$B$5,"Perdido","Activo")))</f>
        <v>Una sola compra</v>
      </c>
      <c r="O891" s="21" t="str">
        <f aca="false">IF(N891&lt;&gt;"Activo","",1/(1+EXP(-(Parámetros!$B$10+Parámetros!$B$11*I891+Parámetros!$B$12*J891))))</f>
        <v/>
      </c>
      <c r="P891" s="7" t="str">
        <f aca="false">IF(O891="","",IF(O891&gt;=Parámetros!$B$7,"Alto",IF(O891&gt;=Parámetros!$B$8,"Medio","Bajo")))</f>
        <v/>
      </c>
      <c r="Q891" s="7" t="str">
        <f aca="false">IF(AND(N891="Activo",L891&lt;&gt;""),IF(L891&gt;Parámetros!$B$6,"Se está retrasando",""),"")</f>
        <v/>
      </c>
    </row>
    <row r="892" customFormat="false" ht="15" hidden="false" customHeight="false" outlineLevel="0" collapsed="false">
      <c r="A892" s="13" t="s">
        <v>2101</v>
      </c>
      <c r="B892" s="13" t="s">
        <v>8996</v>
      </c>
      <c r="C892" s="13" t="s">
        <v>8993</v>
      </c>
      <c r="D892" s="13" t="s">
        <v>8994</v>
      </c>
      <c r="E892" s="13" t="s">
        <v>8988</v>
      </c>
      <c r="F892" s="16" t="n">
        <f aca="false">_xlfn.MINIFS(Pedidos!$C$2:$C$7000,Pedidos!$B$2:$B$7000,A892,Pedidos!$C$2:$C$7000,"&lt;"&amp;Parámetros!$B$4)</f>
        <v>45763</v>
      </c>
      <c r="G892" s="16" t="n">
        <f aca="false">_xlfn.MAXIFS(Pedidos!$C$2:$C$7000,Pedidos!$B$2:$B$7000,A892,Pedidos!$C$2:$C$7000,"&lt;"&amp;Parámetros!$B$4)</f>
        <v>45763</v>
      </c>
      <c r="H892" s="17" t="n">
        <f aca="false">COUNTIFS(Pedidos!$B$2:$B$7000,A892,Pedidos!$C$2:$C$7000,"&lt;"&amp;Parámetros!$B$4)</f>
        <v>1</v>
      </c>
      <c r="I892" s="7" t="n">
        <f aca="false">IF(H892=0,"",Parámetros!$B$4-G892)</f>
        <v>533</v>
      </c>
      <c r="J892" s="17" t="n">
        <f aca="false">COUNTIFS(Pedidos!$B$2:$B$7000,A892,Pedidos!$C$2:$C$7000,"&gt;="&amp;(Parámetros!$B$4-180),Pedidos!$C$2:$C$7000,"&lt;"&amp;Parámetros!$B$4)</f>
        <v>0</v>
      </c>
      <c r="K892" s="18" t="str">
        <f aca="false">IF(H892&lt;2,"",(G892-F892)/(H892-1))</f>
        <v/>
      </c>
      <c r="L892" s="19" t="str">
        <f aca="false">IF(OR(K892="",K892=0),"",I892/K892)</f>
        <v/>
      </c>
      <c r="M892" s="20" t="n">
        <f aca="false">SUMIFS(Pedidos!$D$2:$D$7000,Pedidos!$B$2:$B$7000,A892,Pedidos!$C$2:$C$7000,"&gt;="&amp;(Parámetros!$B$4-365),Pedidos!$C$2:$C$7000,"&lt;"&amp;Parámetros!$B$4)</f>
        <v>0</v>
      </c>
      <c r="N892" s="7" t="str">
        <f aca="false">IF(H892=0,"Sin compras",IF(H892=1,"Una sola compra",IF(I892&gt;Parámetros!$B$5,"Perdido","Activo")))</f>
        <v>Una sola compra</v>
      </c>
      <c r="O892" s="21" t="str">
        <f aca="false">IF(N892&lt;&gt;"Activo","",1/(1+EXP(-(Parámetros!$B$10+Parámetros!$B$11*I892+Parámetros!$B$12*J892))))</f>
        <v/>
      </c>
      <c r="P892" s="7" t="str">
        <f aca="false">IF(O892="","",IF(O892&gt;=Parámetros!$B$7,"Alto",IF(O892&gt;=Parámetros!$B$8,"Medio","Bajo")))</f>
        <v/>
      </c>
      <c r="Q892" s="7" t="str">
        <f aca="false">IF(AND(N892="Activo",L892&lt;&gt;""),IF(L892&gt;Parámetros!$B$6,"Se está retrasando",""),"")</f>
        <v/>
      </c>
    </row>
    <row r="893" customFormat="false" ht="15" hidden="false" customHeight="false" outlineLevel="0" collapsed="false">
      <c r="A893" s="13" t="s">
        <v>3610</v>
      </c>
      <c r="B893" s="13" t="s">
        <v>8998</v>
      </c>
      <c r="C893" s="13" t="s">
        <v>8986</v>
      </c>
      <c r="D893" s="13" t="s">
        <v>8983</v>
      </c>
      <c r="E893" s="13" t="s">
        <v>8988</v>
      </c>
      <c r="F893" s="16" t="n">
        <f aca="false">_xlfn.MINIFS(Pedidos!$C$2:$C$7000,Pedidos!$B$2:$B$7000,A893,Pedidos!$C$2:$C$7000,"&lt;"&amp;Parámetros!$B$4)</f>
        <v>45875</v>
      </c>
      <c r="G893" s="16" t="n">
        <f aca="false">_xlfn.MAXIFS(Pedidos!$C$2:$C$7000,Pedidos!$B$2:$B$7000,A893,Pedidos!$C$2:$C$7000,"&lt;"&amp;Parámetros!$B$4)</f>
        <v>45985</v>
      </c>
      <c r="H893" s="17" t="n">
        <f aca="false">COUNTIFS(Pedidos!$B$2:$B$7000,A893,Pedidos!$C$2:$C$7000,"&lt;"&amp;Parámetros!$B$4)</f>
        <v>2</v>
      </c>
      <c r="I893" s="7" t="n">
        <f aca="false">IF(H893=0,"",Parámetros!$B$4-G893)</f>
        <v>311</v>
      </c>
      <c r="J893" s="17" t="n">
        <f aca="false">COUNTIFS(Pedidos!$B$2:$B$7000,A893,Pedidos!$C$2:$C$7000,"&gt;="&amp;(Parámetros!$B$4-180),Pedidos!$C$2:$C$7000,"&lt;"&amp;Parámetros!$B$4)</f>
        <v>0</v>
      </c>
      <c r="K893" s="18" t="n">
        <f aca="false">IF(H893&lt;2,"",(G893-F893)/(H893-1))</f>
        <v>110</v>
      </c>
      <c r="L893" s="19" t="n">
        <f aca="false">IF(OR(K893="",K893=0),"",I893/K893)</f>
        <v>2.82727272727273</v>
      </c>
      <c r="M893" s="20" t="n">
        <f aca="false">SUMIFS(Pedidos!$D$2:$D$7000,Pedidos!$B$2:$B$7000,A893,Pedidos!$C$2:$C$7000,"&gt;="&amp;(Parámetros!$B$4-365),Pedidos!$C$2:$C$7000,"&lt;"&amp;Parámetros!$B$4)</f>
        <v>23.39</v>
      </c>
      <c r="N893" s="7" t="str">
        <f aca="false">IF(H893=0,"Sin compras",IF(H893=1,"Una sola compra",IF(I893&gt;Parámetros!$B$5,"Perdido","Activo")))</f>
        <v>Perdido</v>
      </c>
      <c r="O893" s="21" t="str">
        <f aca="false">IF(N893&lt;&gt;"Activo","",1/(1+EXP(-(Parámetros!$B$10+Parámetros!$B$11*I893+Parámetros!$B$12*J893))))</f>
        <v/>
      </c>
      <c r="P893" s="7" t="str">
        <f aca="false">IF(O893="","",IF(O893&gt;=Parámetros!$B$7,"Alto",IF(O893&gt;=Parámetros!$B$8,"Medio","Bajo")))</f>
        <v/>
      </c>
      <c r="Q893" s="7" t="str">
        <f aca="false">IF(AND(N893="Activo",L893&lt;&gt;""),IF(L893&gt;Parámetros!$B$6,"Se está retrasando",""),"")</f>
        <v/>
      </c>
    </row>
    <row r="894" customFormat="false" ht="15" hidden="false" customHeight="false" outlineLevel="0" collapsed="false">
      <c r="A894" s="13" t="s">
        <v>134</v>
      </c>
      <c r="B894" s="13" t="s">
        <v>8995</v>
      </c>
      <c r="C894" s="13" t="s">
        <v>8993</v>
      </c>
      <c r="D894" s="13" t="s">
        <v>8994</v>
      </c>
      <c r="E894" s="13" t="s">
        <v>8988</v>
      </c>
      <c r="F894" s="16" t="n">
        <f aca="false">_xlfn.MINIFS(Pedidos!$C$2:$C$7000,Pedidos!$B$2:$B$7000,A894,Pedidos!$C$2:$C$7000,"&lt;"&amp;Parámetros!$B$4)</f>
        <v>45578</v>
      </c>
      <c r="G894" s="16" t="n">
        <f aca="false">_xlfn.MAXIFS(Pedidos!$C$2:$C$7000,Pedidos!$B$2:$B$7000,A894,Pedidos!$C$2:$C$7000,"&lt;"&amp;Parámetros!$B$4)</f>
        <v>45578</v>
      </c>
      <c r="H894" s="17" t="n">
        <f aca="false">COUNTIFS(Pedidos!$B$2:$B$7000,A894,Pedidos!$C$2:$C$7000,"&lt;"&amp;Parámetros!$B$4)</f>
        <v>1</v>
      </c>
      <c r="I894" s="7" t="n">
        <f aca="false">IF(H894=0,"",Parámetros!$B$4-G894)</f>
        <v>718</v>
      </c>
      <c r="J894" s="17" t="n">
        <f aca="false">COUNTIFS(Pedidos!$B$2:$B$7000,A894,Pedidos!$C$2:$C$7000,"&gt;="&amp;(Parámetros!$B$4-180),Pedidos!$C$2:$C$7000,"&lt;"&amp;Parámetros!$B$4)</f>
        <v>0</v>
      </c>
      <c r="K894" s="18" t="str">
        <f aca="false">IF(H894&lt;2,"",(G894-F894)/(H894-1))</f>
        <v/>
      </c>
      <c r="L894" s="19" t="str">
        <f aca="false">IF(OR(K894="",K894=0),"",I894/K894)</f>
        <v/>
      </c>
      <c r="M894" s="20" t="n">
        <f aca="false">SUMIFS(Pedidos!$D$2:$D$7000,Pedidos!$B$2:$B$7000,A894,Pedidos!$C$2:$C$7000,"&gt;="&amp;(Parámetros!$B$4-365),Pedidos!$C$2:$C$7000,"&lt;"&amp;Parámetros!$B$4)</f>
        <v>0</v>
      </c>
      <c r="N894" s="7" t="str">
        <f aca="false">IF(H894=0,"Sin compras",IF(H894=1,"Una sola compra",IF(I894&gt;Parámetros!$B$5,"Perdido","Activo")))</f>
        <v>Una sola compra</v>
      </c>
      <c r="O894" s="21" t="str">
        <f aca="false">IF(N894&lt;&gt;"Activo","",1/(1+EXP(-(Parámetros!$B$10+Parámetros!$B$11*I894+Parámetros!$B$12*J894))))</f>
        <v/>
      </c>
      <c r="P894" s="7" t="str">
        <f aca="false">IF(O894="","",IF(O894&gt;=Parámetros!$B$7,"Alto",IF(O894&gt;=Parámetros!$B$8,"Medio","Bajo")))</f>
        <v/>
      </c>
      <c r="Q894" s="7" t="str">
        <f aca="false">IF(AND(N894="Activo",L894&lt;&gt;""),IF(L894&gt;Parámetros!$B$6,"Se está retrasando",""),"")</f>
        <v/>
      </c>
    </row>
    <row r="895" customFormat="false" ht="15" hidden="false" customHeight="false" outlineLevel="0" collapsed="false">
      <c r="A895" s="13" t="s">
        <v>1336</v>
      </c>
      <c r="B895" s="13" t="s">
        <v>8996</v>
      </c>
      <c r="C895" s="13" t="s">
        <v>8982</v>
      </c>
      <c r="D895" s="13" t="s">
        <v>9006</v>
      </c>
      <c r="E895" s="13" t="s">
        <v>8988</v>
      </c>
      <c r="F895" s="16" t="n">
        <f aca="false">_xlfn.MINIFS(Pedidos!$C$2:$C$7000,Pedidos!$B$2:$B$7000,A895,Pedidos!$C$2:$C$7000,"&lt;"&amp;Parámetros!$B$4)</f>
        <v>45704</v>
      </c>
      <c r="G895" s="16" t="n">
        <f aca="false">_xlfn.MAXIFS(Pedidos!$C$2:$C$7000,Pedidos!$B$2:$B$7000,A895,Pedidos!$C$2:$C$7000,"&lt;"&amp;Parámetros!$B$4)</f>
        <v>45919</v>
      </c>
      <c r="H895" s="17" t="n">
        <f aca="false">COUNTIFS(Pedidos!$B$2:$B$7000,A895,Pedidos!$C$2:$C$7000,"&lt;"&amp;Parámetros!$B$4)</f>
        <v>4</v>
      </c>
      <c r="I895" s="7" t="n">
        <f aca="false">IF(H895=0,"",Parámetros!$B$4-G895)</f>
        <v>377</v>
      </c>
      <c r="J895" s="17" t="n">
        <f aca="false">COUNTIFS(Pedidos!$B$2:$B$7000,A895,Pedidos!$C$2:$C$7000,"&gt;="&amp;(Parámetros!$B$4-180),Pedidos!$C$2:$C$7000,"&lt;"&amp;Parámetros!$B$4)</f>
        <v>0</v>
      </c>
      <c r="K895" s="18" t="n">
        <f aca="false">IF(H895&lt;2,"",(G895-F895)/(H895-1))</f>
        <v>71.6666666666667</v>
      </c>
      <c r="L895" s="19" t="n">
        <f aca="false">IF(OR(K895="",K895=0),"",I895/K895)</f>
        <v>5.26046511627907</v>
      </c>
      <c r="M895" s="20" t="n">
        <f aca="false">SUMIFS(Pedidos!$D$2:$D$7000,Pedidos!$B$2:$B$7000,A895,Pedidos!$C$2:$C$7000,"&gt;="&amp;(Parámetros!$B$4-365),Pedidos!$C$2:$C$7000,"&lt;"&amp;Parámetros!$B$4)</f>
        <v>0</v>
      </c>
      <c r="N895" s="7" t="str">
        <f aca="false">IF(H895=0,"Sin compras",IF(H895=1,"Una sola compra",IF(I895&gt;Parámetros!$B$5,"Perdido","Activo")))</f>
        <v>Perdido</v>
      </c>
      <c r="O895" s="21" t="str">
        <f aca="false">IF(N895&lt;&gt;"Activo","",1/(1+EXP(-(Parámetros!$B$10+Parámetros!$B$11*I895+Parámetros!$B$12*J895))))</f>
        <v/>
      </c>
      <c r="P895" s="7" t="str">
        <f aca="false">IF(O895="","",IF(O895&gt;=Parámetros!$B$7,"Alto",IF(O895&gt;=Parámetros!$B$8,"Medio","Bajo")))</f>
        <v/>
      </c>
      <c r="Q895" s="7" t="str">
        <f aca="false">IF(AND(N895="Activo",L895&lt;&gt;""),IF(L895&gt;Parámetros!$B$6,"Se está retrasando",""),"")</f>
        <v/>
      </c>
    </row>
    <row r="896" customFormat="false" ht="15" hidden="false" customHeight="false" outlineLevel="0" collapsed="false">
      <c r="A896" s="13" t="s">
        <v>3472</v>
      </c>
      <c r="B896" s="13" t="s">
        <v>8995</v>
      </c>
      <c r="C896" s="13" t="s">
        <v>8993</v>
      </c>
      <c r="D896" s="13" t="s">
        <v>8987</v>
      </c>
      <c r="E896" s="13" t="s">
        <v>8988</v>
      </c>
      <c r="F896" s="16" t="n">
        <f aca="false">_xlfn.MINIFS(Pedidos!$C$2:$C$7000,Pedidos!$B$2:$B$7000,A896,Pedidos!$C$2:$C$7000,"&lt;"&amp;Parámetros!$B$4)</f>
        <v>45866</v>
      </c>
      <c r="G896" s="16" t="n">
        <f aca="false">_xlfn.MAXIFS(Pedidos!$C$2:$C$7000,Pedidos!$B$2:$B$7000,A896,Pedidos!$C$2:$C$7000,"&lt;"&amp;Parámetros!$B$4)</f>
        <v>46273</v>
      </c>
      <c r="H896" s="17" t="n">
        <f aca="false">COUNTIFS(Pedidos!$B$2:$B$7000,A896,Pedidos!$C$2:$C$7000,"&lt;"&amp;Parámetros!$B$4)</f>
        <v>3</v>
      </c>
      <c r="I896" s="7" t="n">
        <f aca="false">IF(H896=0,"",Parámetros!$B$4-G896)</f>
        <v>23</v>
      </c>
      <c r="J896" s="17" t="n">
        <f aca="false">COUNTIFS(Pedidos!$B$2:$B$7000,A896,Pedidos!$C$2:$C$7000,"&gt;="&amp;(Parámetros!$B$4-180),Pedidos!$C$2:$C$7000,"&lt;"&amp;Parámetros!$B$4)</f>
        <v>1</v>
      </c>
      <c r="K896" s="18" t="n">
        <f aca="false">IF(H896&lt;2,"",(G896-F896)/(H896-1))</f>
        <v>203.5</v>
      </c>
      <c r="L896" s="19" t="n">
        <f aca="false">IF(OR(K896="",K896=0),"",I896/K896)</f>
        <v>0.113022113022113</v>
      </c>
      <c r="M896" s="20" t="n">
        <f aca="false">SUMIFS(Pedidos!$D$2:$D$7000,Pedidos!$B$2:$B$7000,A896,Pedidos!$C$2:$C$7000,"&gt;="&amp;(Parámetros!$B$4-365),Pedidos!$C$2:$C$7000,"&lt;"&amp;Parámetros!$B$4)</f>
        <v>45.54</v>
      </c>
      <c r="N896" s="7" t="str">
        <f aca="false">IF(H896=0,"Sin compras",IF(H896=1,"Una sola compra",IF(I896&gt;Parámetros!$B$5,"Perdido","Activo")))</f>
        <v>Activo</v>
      </c>
      <c r="O896" s="21" t="n">
        <f aca="false">IF(N896&lt;&gt;"Activo","",1/(1+EXP(-(Parámetros!$B$10+Parámetros!$B$11*I896+Parámetros!$B$12*J896))))</f>
        <v>0.527696619528488</v>
      </c>
      <c r="P896" s="7" t="str">
        <f aca="false">IF(O896="","",IF(O896&gt;=Parámetros!$B$7,"Alto",IF(O896&gt;=Parámetros!$B$8,"Medio","Bajo")))</f>
        <v>Medio</v>
      </c>
      <c r="Q896" s="7" t="str">
        <f aca="false">IF(AND(N896="Activo",L896&lt;&gt;""),IF(L896&gt;Parámetros!$B$6,"Se está retrasando",""),"")</f>
        <v/>
      </c>
    </row>
    <row r="897" customFormat="false" ht="15" hidden="false" customHeight="false" outlineLevel="0" collapsed="false">
      <c r="A897" s="13" t="s">
        <v>4833</v>
      </c>
      <c r="B897" s="13" t="s">
        <v>9001</v>
      </c>
      <c r="C897" s="13" t="s">
        <v>8990</v>
      </c>
      <c r="D897" s="13" t="s">
        <v>8987</v>
      </c>
      <c r="E897" s="13" t="s">
        <v>8988</v>
      </c>
      <c r="F897" s="16" t="n">
        <f aca="false">_xlfn.MINIFS(Pedidos!$C$2:$C$7000,Pedidos!$B$2:$B$7000,A897,Pedidos!$C$2:$C$7000,"&lt;"&amp;Parámetros!$B$4)</f>
        <v>45967</v>
      </c>
      <c r="G897" s="16" t="n">
        <f aca="false">_xlfn.MAXIFS(Pedidos!$C$2:$C$7000,Pedidos!$B$2:$B$7000,A897,Pedidos!$C$2:$C$7000,"&lt;"&amp;Parámetros!$B$4)</f>
        <v>46130</v>
      </c>
      <c r="H897" s="17" t="n">
        <f aca="false">COUNTIFS(Pedidos!$B$2:$B$7000,A897,Pedidos!$C$2:$C$7000,"&lt;"&amp;Parámetros!$B$4)</f>
        <v>2</v>
      </c>
      <c r="I897" s="7" t="n">
        <f aca="false">IF(H897=0,"",Parámetros!$B$4-G897)</f>
        <v>166</v>
      </c>
      <c r="J897" s="17" t="n">
        <f aca="false">COUNTIFS(Pedidos!$B$2:$B$7000,A897,Pedidos!$C$2:$C$7000,"&gt;="&amp;(Parámetros!$B$4-180),Pedidos!$C$2:$C$7000,"&lt;"&amp;Parámetros!$B$4)</f>
        <v>1</v>
      </c>
      <c r="K897" s="18" t="n">
        <f aca="false">IF(H897&lt;2,"",(G897-F897)/(H897-1))</f>
        <v>163</v>
      </c>
      <c r="L897" s="19" t="n">
        <f aca="false">IF(OR(K897="",K897=0),"",I897/K897)</f>
        <v>1.01840490797546</v>
      </c>
      <c r="M897" s="20" t="n">
        <f aca="false">SUMIFS(Pedidos!$D$2:$D$7000,Pedidos!$B$2:$B$7000,A897,Pedidos!$C$2:$C$7000,"&gt;="&amp;(Parámetros!$B$4-365),Pedidos!$C$2:$C$7000,"&lt;"&amp;Parámetros!$B$4)</f>
        <v>66.22</v>
      </c>
      <c r="N897" s="7" t="str">
        <f aca="false">IF(H897=0,"Sin compras",IF(H897=1,"Una sola compra",IF(I897&gt;Parámetros!$B$5,"Perdido","Activo")))</f>
        <v>Activo</v>
      </c>
      <c r="O897" s="21" t="n">
        <f aca="false">IF(N897&lt;&gt;"Activo","",1/(1+EXP(-(Parámetros!$B$10+Parámetros!$B$11*I897+Parámetros!$B$12*J897))))</f>
        <v>0.927027461246891</v>
      </c>
      <c r="P897" s="7" t="str">
        <f aca="false">IF(O897="","",IF(O897&gt;=Parámetros!$B$7,"Alto",IF(O897&gt;=Parámetros!$B$8,"Medio","Bajo")))</f>
        <v>Alto</v>
      </c>
      <c r="Q897" s="7" t="str">
        <f aca="false">IF(AND(N897="Activo",L897&lt;&gt;""),IF(L897&gt;Parámetros!$B$6,"Se está retrasando",""),"")</f>
        <v/>
      </c>
    </row>
    <row r="898" customFormat="false" ht="15" hidden="false" customHeight="false" outlineLevel="0" collapsed="false">
      <c r="A898" s="13" t="s">
        <v>3483</v>
      </c>
      <c r="B898" s="13" t="s">
        <v>8995</v>
      </c>
      <c r="C898" s="13" t="s">
        <v>8990</v>
      </c>
      <c r="D898" s="13" t="s">
        <v>8997</v>
      </c>
      <c r="E898" s="13" t="s">
        <v>8984</v>
      </c>
      <c r="F898" s="16" t="n">
        <f aca="false">_xlfn.MINIFS(Pedidos!$C$2:$C$7000,Pedidos!$B$2:$B$7000,A898,Pedidos!$C$2:$C$7000,"&lt;"&amp;Parámetros!$B$4)</f>
        <v>45867</v>
      </c>
      <c r="G898" s="16" t="n">
        <f aca="false">_xlfn.MAXIFS(Pedidos!$C$2:$C$7000,Pedidos!$B$2:$B$7000,A898,Pedidos!$C$2:$C$7000,"&lt;"&amp;Parámetros!$B$4)</f>
        <v>46086</v>
      </c>
      <c r="H898" s="17" t="n">
        <f aca="false">COUNTIFS(Pedidos!$B$2:$B$7000,A898,Pedidos!$C$2:$C$7000,"&lt;"&amp;Parámetros!$B$4)</f>
        <v>8</v>
      </c>
      <c r="I898" s="7" t="n">
        <f aca="false">IF(H898=0,"",Parámetros!$B$4-G898)</f>
        <v>210</v>
      </c>
      <c r="J898" s="17" t="n">
        <f aca="false">COUNTIFS(Pedidos!$B$2:$B$7000,A898,Pedidos!$C$2:$C$7000,"&gt;="&amp;(Parámetros!$B$4-180),Pedidos!$C$2:$C$7000,"&lt;"&amp;Parámetros!$B$4)</f>
        <v>0</v>
      </c>
      <c r="K898" s="18" t="n">
        <f aca="false">IF(H898&lt;2,"",(G898-F898)/(H898-1))</f>
        <v>31.2857142857143</v>
      </c>
      <c r="L898" s="19" t="n">
        <f aca="false">IF(OR(K898="",K898=0),"",I898/K898)</f>
        <v>6.71232876712329</v>
      </c>
      <c r="M898" s="20" t="n">
        <f aca="false">SUMIFS(Pedidos!$D$2:$D$7000,Pedidos!$B$2:$B$7000,A898,Pedidos!$C$2:$C$7000,"&gt;="&amp;(Parámetros!$B$4-365),Pedidos!$C$2:$C$7000,"&lt;"&amp;Parámetros!$B$4)</f>
        <v>337.86</v>
      </c>
      <c r="N898" s="7" t="str">
        <f aca="false">IF(H898=0,"Sin compras",IF(H898=1,"Una sola compra",IF(I898&gt;Parámetros!$B$5,"Perdido","Activo")))</f>
        <v>Perdido</v>
      </c>
      <c r="O898" s="21" t="str">
        <f aca="false">IF(N898&lt;&gt;"Activo","",1/(1+EXP(-(Parámetros!$B$10+Parámetros!$B$11*I898+Parámetros!$B$12*J898))))</f>
        <v/>
      </c>
      <c r="P898" s="7" t="str">
        <f aca="false">IF(O898="","",IF(O898&gt;=Parámetros!$B$7,"Alto",IF(O898&gt;=Parámetros!$B$8,"Medio","Bajo")))</f>
        <v/>
      </c>
      <c r="Q898" s="7" t="str">
        <f aca="false">IF(AND(N898="Activo",L898&lt;&gt;""),IF(L898&gt;Parámetros!$B$6,"Se está retrasando",""),"")</f>
        <v/>
      </c>
    </row>
    <row r="899" customFormat="false" ht="15" hidden="false" customHeight="false" outlineLevel="0" collapsed="false">
      <c r="A899" s="13" t="s">
        <v>410</v>
      </c>
      <c r="B899" s="13" t="s">
        <v>8996</v>
      </c>
      <c r="C899" s="13" t="s">
        <v>8982</v>
      </c>
      <c r="D899" s="13" t="s">
        <v>9006</v>
      </c>
      <c r="E899" s="13" t="s">
        <v>8988</v>
      </c>
      <c r="F899" s="16" t="n">
        <f aca="false">_xlfn.MINIFS(Pedidos!$C$2:$C$7000,Pedidos!$B$2:$B$7000,A899,Pedidos!$C$2:$C$7000,"&lt;"&amp;Parámetros!$B$4)</f>
        <v>45614</v>
      </c>
      <c r="G899" s="16" t="n">
        <f aca="false">_xlfn.MAXIFS(Pedidos!$C$2:$C$7000,Pedidos!$B$2:$B$7000,A899,Pedidos!$C$2:$C$7000,"&lt;"&amp;Parámetros!$B$4)</f>
        <v>45939</v>
      </c>
      <c r="H899" s="17" t="n">
        <f aca="false">COUNTIFS(Pedidos!$B$2:$B$7000,A899,Pedidos!$C$2:$C$7000,"&lt;"&amp;Parámetros!$B$4)</f>
        <v>3</v>
      </c>
      <c r="I899" s="7" t="n">
        <f aca="false">IF(H899=0,"",Parámetros!$B$4-G899)</f>
        <v>357</v>
      </c>
      <c r="J899" s="17" t="n">
        <f aca="false">COUNTIFS(Pedidos!$B$2:$B$7000,A899,Pedidos!$C$2:$C$7000,"&gt;="&amp;(Parámetros!$B$4-180),Pedidos!$C$2:$C$7000,"&lt;"&amp;Parámetros!$B$4)</f>
        <v>0</v>
      </c>
      <c r="K899" s="18" t="n">
        <f aca="false">IF(H899&lt;2,"",(G899-F899)/(H899-1))</f>
        <v>162.5</v>
      </c>
      <c r="L899" s="19" t="n">
        <f aca="false">IF(OR(K899="",K899=0),"",I899/K899)</f>
        <v>2.19692307692308</v>
      </c>
      <c r="M899" s="20" t="n">
        <f aca="false">SUMIFS(Pedidos!$D$2:$D$7000,Pedidos!$B$2:$B$7000,A899,Pedidos!$C$2:$C$7000,"&gt;="&amp;(Parámetros!$B$4-365),Pedidos!$C$2:$C$7000,"&lt;"&amp;Parámetros!$B$4)</f>
        <v>37.53</v>
      </c>
      <c r="N899" s="7" t="str">
        <f aca="false">IF(H899=0,"Sin compras",IF(H899=1,"Una sola compra",IF(I899&gt;Parámetros!$B$5,"Perdido","Activo")))</f>
        <v>Perdido</v>
      </c>
      <c r="O899" s="21" t="str">
        <f aca="false">IF(N899&lt;&gt;"Activo","",1/(1+EXP(-(Parámetros!$B$10+Parámetros!$B$11*I899+Parámetros!$B$12*J899))))</f>
        <v/>
      </c>
      <c r="P899" s="7" t="str">
        <f aca="false">IF(O899="","",IF(O899&gt;=Parámetros!$B$7,"Alto",IF(O899&gt;=Parámetros!$B$8,"Medio","Bajo")))</f>
        <v/>
      </c>
      <c r="Q899" s="7" t="str">
        <f aca="false">IF(AND(N899="Activo",L899&lt;&gt;""),IF(L899&gt;Parámetros!$B$6,"Se está retrasando",""),"")</f>
        <v/>
      </c>
    </row>
    <row r="900" customFormat="false" ht="15" hidden="false" customHeight="false" outlineLevel="0" collapsed="false">
      <c r="A900" s="13" t="s">
        <v>5778</v>
      </c>
      <c r="B900" s="13" t="s">
        <v>8989</v>
      </c>
      <c r="C900" s="13" t="s">
        <v>8982</v>
      </c>
      <c r="D900" s="13" t="s">
        <v>8983</v>
      </c>
      <c r="E900" s="13" t="s">
        <v>8988</v>
      </c>
      <c r="F900" s="16" t="n">
        <f aca="false">_xlfn.MINIFS(Pedidos!$C$2:$C$7000,Pedidos!$B$2:$B$7000,A900,Pedidos!$C$2:$C$7000,"&lt;"&amp;Parámetros!$B$4)</f>
        <v>46038</v>
      </c>
      <c r="G900" s="16" t="n">
        <f aca="false">_xlfn.MAXIFS(Pedidos!$C$2:$C$7000,Pedidos!$B$2:$B$7000,A900,Pedidos!$C$2:$C$7000,"&lt;"&amp;Parámetros!$B$4)</f>
        <v>46081</v>
      </c>
      <c r="H900" s="17" t="n">
        <f aca="false">COUNTIFS(Pedidos!$B$2:$B$7000,A900,Pedidos!$C$2:$C$7000,"&lt;"&amp;Parámetros!$B$4)</f>
        <v>2</v>
      </c>
      <c r="I900" s="7" t="n">
        <f aca="false">IF(H900=0,"",Parámetros!$B$4-G900)</f>
        <v>215</v>
      </c>
      <c r="J900" s="17" t="n">
        <f aca="false">COUNTIFS(Pedidos!$B$2:$B$7000,A900,Pedidos!$C$2:$C$7000,"&gt;="&amp;(Parámetros!$B$4-180),Pedidos!$C$2:$C$7000,"&lt;"&amp;Parámetros!$B$4)</f>
        <v>0</v>
      </c>
      <c r="K900" s="18" t="n">
        <f aca="false">IF(H900&lt;2,"",(G900-F900)/(H900-1))</f>
        <v>43</v>
      </c>
      <c r="L900" s="19" t="n">
        <f aca="false">IF(OR(K900="",K900=0),"",I900/K900)</f>
        <v>5</v>
      </c>
      <c r="M900" s="20" t="n">
        <f aca="false">SUMIFS(Pedidos!$D$2:$D$7000,Pedidos!$B$2:$B$7000,A900,Pedidos!$C$2:$C$7000,"&gt;="&amp;(Parámetros!$B$4-365),Pedidos!$C$2:$C$7000,"&lt;"&amp;Parámetros!$B$4)</f>
        <v>65.68</v>
      </c>
      <c r="N900" s="7" t="str">
        <f aca="false">IF(H900=0,"Sin compras",IF(H900=1,"Una sola compra",IF(I900&gt;Parámetros!$B$5,"Perdido","Activo")))</f>
        <v>Perdido</v>
      </c>
      <c r="O900" s="21" t="str">
        <f aca="false">IF(N900&lt;&gt;"Activo","",1/(1+EXP(-(Parámetros!$B$10+Parámetros!$B$11*I900+Parámetros!$B$12*J900))))</f>
        <v/>
      </c>
      <c r="P900" s="7" t="str">
        <f aca="false">IF(O900="","",IF(O900&gt;=Parámetros!$B$7,"Alto",IF(O900&gt;=Parámetros!$B$8,"Medio","Bajo")))</f>
        <v/>
      </c>
      <c r="Q900" s="7" t="str">
        <f aca="false">IF(AND(N900="Activo",L900&lt;&gt;""),IF(L900&gt;Parámetros!$B$6,"Se está retrasando",""),"")</f>
        <v/>
      </c>
    </row>
    <row r="901" customFormat="false" ht="15" hidden="false" customHeight="false" outlineLevel="0" collapsed="false">
      <c r="A901" s="13" t="s">
        <v>7516</v>
      </c>
      <c r="B901" s="13" t="s">
        <v>9000</v>
      </c>
      <c r="C901" s="13" t="s">
        <v>8993</v>
      </c>
      <c r="D901" s="13" t="s">
        <v>8991</v>
      </c>
      <c r="E901" s="13" t="s">
        <v>8988</v>
      </c>
      <c r="F901" s="16" t="n">
        <f aca="false">_xlfn.MINIFS(Pedidos!$C$2:$C$7000,Pedidos!$B$2:$B$7000,A901,Pedidos!$C$2:$C$7000,"&lt;"&amp;Parámetros!$B$4)</f>
        <v>46178</v>
      </c>
      <c r="G901" s="16" t="n">
        <f aca="false">_xlfn.MAXIFS(Pedidos!$C$2:$C$7000,Pedidos!$B$2:$B$7000,A901,Pedidos!$C$2:$C$7000,"&lt;"&amp;Parámetros!$B$4)</f>
        <v>46178</v>
      </c>
      <c r="H901" s="17" t="n">
        <f aca="false">COUNTIFS(Pedidos!$B$2:$B$7000,A901,Pedidos!$C$2:$C$7000,"&lt;"&amp;Parámetros!$B$4)</f>
        <v>1</v>
      </c>
      <c r="I901" s="7" t="n">
        <f aca="false">IF(H901=0,"",Parámetros!$B$4-G901)</f>
        <v>118</v>
      </c>
      <c r="J901" s="17" t="n">
        <f aca="false">COUNTIFS(Pedidos!$B$2:$B$7000,A901,Pedidos!$C$2:$C$7000,"&gt;="&amp;(Parámetros!$B$4-180),Pedidos!$C$2:$C$7000,"&lt;"&amp;Parámetros!$B$4)</f>
        <v>1</v>
      </c>
      <c r="K901" s="18" t="str">
        <f aca="false">IF(H901&lt;2,"",(G901-F901)/(H901-1))</f>
        <v/>
      </c>
      <c r="L901" s="19" t="str">
        <f aca="false">IF(OR(K901="",K901=0),"",I901/K901)</f>
        <v/>
      </c>
      <c r="M901" s="20" t="n">
        <f aca="false">SUMIFS(Pedidos!$D$2:$D$7000,Pedidos!$B$2:$B$7000,A901,Pedidos!$C$2:$C$7000,"&gt;="&amp;(Parámetros!$B$4-365),Pedidos!$C$2:$C$7000,"&lt;"&amp;Parámetros!$B$4)</f>
        <v>85.06</v>
      </c>
      <c r="N901" s="7" t="str">
        <f aca="false">IF(H901=0,"Sin compras",IF(H901=1,"Una sola compra",IF(I901&gt;Parámetros!$B$5,"Perdido","Activo")))</f>
        <v>Una sola compra</v>
      </c>
      <c r="O901" s="21" t="str">
        <f aca="false">IF(N901&lt;&gt;"Activo","",1/(1+EXP(-(Parámetros!$B$10+Parámetros!$B$11*I901+Parámetros!$B$12*J901))))</f>
        <v/>
      </c>
      <c r="P901" s="7" t="str">
        <f aca="false">IF(O901="","",IF(O901&gt;=Parámetros!$B$7,"Alto",IF(O901&gt;=Parámetros!$B$8,"Medio","Bajo")))</f>
        <v/>
      </c>
      <c r="Q901" s="7" t="str">
        <f aca="false">IF(AND(N901="Activo",L901&lt;&gt;""),IF(L901&gt;Parámetros!$B$6,"Se está retrasando",""),"")</f>
        <v/>
      </c>
    </row>
    <row r="902" customFormat="false" ht="15" hidden="false" customHeight="false" outlineLevel="0" collapsed="false">
      <c r="A902" s="13" t="s">
        <v>989</v>
      </c>
      <c r="B902" s="13" t="s">
        <v>9011</v>
      </c>
      <c r="C902" s="13" t="s">
        <v>8993</v>
      </c>
      <c r="D902" s="13" t="s">
        <v>8994</v>
      </c>
      <c r="E902" s="13" t="s">
        <v>8988</v>
      </c>
      <c r="F902" s="16" t="n">
        <f aca="false">_xlfn.MINIFS(Pedidos!$C$2:$C$7000,Pedidos!$B$2:$B$7000,A902,Pedidos!$C$2:$C$7000,"&lt;"&amp;Parámetros!$B$4)</f>
        <v>45673</v>
      </c>
      <c r="G902" s="16" t="n">
        <f aca="false">_xlfn.MAXIFS(Pedidos!$C$2:$C$7000,Pedidos!$B$2:$B$7000,A902,Pedidos!$C$2:$C$7000,"&lt;"&amp;Parámetros!$B$4)</f>
        <v>45772</v>
      </c>
      <c r="H902" s="17" t="n">
        <f aca="false">COUNTIFS(Pedidos!$B$2:$B$7000,A902,Pedidos!$C$2:$C$7000,"&lt;"&amp;Parámetros!$B$4)</f>
        <v>2</v>
      </c>
      <c r="I902" s="7" t="n">
        <f aca="false">IF(H902=0,"",Parámetros!$B$4-G902)</f>
        <v>524</v>
      </c>
      <c r="J902" s="17" t="n">
        <f aca="false">COUNTIFS(Pedidos!$B$2:$B$7000,A902,Pedidos!$C$2:$C$7000,"&gt;="&amp;(Parámetros!$B$4-180),Pedidos!$C$2:$C$7000,"&lt;"&amp;Parámetros!$B$4)</f>
        <v>0</v>
      </c>
      <c r="K902" s="18" t="n">
        <f aca="false">IF(H902&lt;2,"",(G902-F902)/(H902-1))</f>
        <v>99</v>
      </c>
      <c r="L902" s="19" t="n">
        <f aca="false">IF(OR(K902="",K902=0),"",I902/K902)</f>
        <v>5.29292929292929</v>
      </c>
      <c r="M902" s="20" t="n">
        <f aca="false">SUMIFS(Pedidos!$D$2:$D$7000,Pedidos!$B$2:$B$7000,A902,Pedidos!$C$2:$C$7000,"&gt;="&amp;(Parámetros!$B$4-365),Pedidos!$C$2:$C$7000,"&lt;"&amp;Parámetros!$B$4)</f>
        <v>0</v>
      </c>
      <c r="N902" s="7" t="str">
        <f aca="false">IF(H902=0,"Sin compras",IF(H902=1,"Una sola compra",IF(I902&gt;Parámetros!$B$5,"Perdido","Activo")))</f>
        <v>Perdido</v>
      </c>
      <c r="O902" s="21" t="str">
        <f aca="false">IF(N902&lt;&gt;"Activo","",1/(1+EXP(-(Parámetros!$B$10+Parámetros!$B$11*I902+Parámetros!$B$12*J902))))</f>
        <v/>
      </c>
      <c r="P902" s="7" t="str">
        <f aca="false">IF(O902="","",IF(O902&gt;=Parámetros!$B$7,"Alto",IF(O902&gt;=Parámetros!$B$8,"Medio","Bajo")))</f>
        <v/>
      </c>
      <c r="Q902" s="7" t="str">
        <f aca="false">IF(AND(N902="Activo",L902&lt;&gt;""),IF(L902&gt;Parámetros!$B$6,"Se está retrasando",""),"")</f>
        <v/>
      </c>
    </row>
    <row r="903" customFormat="false" ht="15" hidden="false" customHeight="false" outlineLevel="0" collapsed="false">
      <c r="A903" s="13" t="s">
        <v>1842</v>
      </c>
      <c r="B903" s="13" t="s">
        <v>8995</v>
      </c>
      <c r="C903" s="13" t="s">
        <v>8990</v>
      </c>
      <c r="D903" s="13" t="s">
        <v>8999</v>
      </c>
      <c r="E903" s="13" t="s">
        <v>8988</v>
      </c>
      <c r="F903" s="16" t="n">
        <f aca="false">_xlfn.MINIFS(Pedidos!$C$2:$C$7000,Pedidos!$B$2:$B$7000,A903,Pedidos!$C$2:$C$7000,"&lt;"&amp;Parámetros!$B$4)</f>
        <v>45743</v>
      </c>
      <c r="G903" s="16" t="n">
        <f aca="false">_xlfn.MAXIFS(Pedidos!$C$2:$C$7000,Pedidos!$B$2:$B$7000,A903,Pedidos!$C$2:$C$7000,"&lt;"&amp;Parámetros!$B$4)</f>
        <v>46280</v>
      </c>
      <c r="H903" s="17" t="n">
        <f aca="false">COUNTIFS(Pedidos!$B$2:$B$7000,A903,Pedidos!$C$2:$C$7000,"&lt;"&amp;Parámetros!$B$4)</f>
        <v>24</v>
      </c>
      <c r="I903" s="7" t="n">
        <f aca="false">IF(H903=0,"",Parámetros!$B$4-G903)</f>
        <v>16</v>
      </c>
      <c r="J903" s="17" t="n">
        <f aca="false">COUNTIFS(Pedidos!$B$2:$B$7000,A903,Pedidos!$C$2:$C$7000,"&gt;="&amp;(Parámetros!$B$4-180),Pedidos!$C$2:$C$7000,"&lt;"&amp;Parámetros!$B$4)</f>
        <v>7</v>
      </c>
      <c r="K903" s="18" t="n">
        <f aca="false">IF(H903&lt;2,"",(G903-F903)/(H903-1))</f>
        <v>23.3478260869565</v>
      </c>
      <c r="L903" s="19" t="n">
        <f aca="false">IF(OR(K903="",K903=0),"",I903/K903)</f>
        <v>0.685288640595903</v>
      </c>
      <c r="M903" s="20" t="n">
        <f aca="false">SUMIFS(Pedidos!$D$2:$D$7000,Pedidos!$B$2:$B$7000,A903,Pedidos!$C$2:$C$7000,"&gt;="&amp;(Parámetros!$B$4-365),Pedidos!$C$2:$C$7000,"&lt;"&amp;Parámetros!$B$4)</f>
        <v>615.5</v>
      </c>
      <c r="N903" s="7" t="str">
        <f aca="false">IF(H903=0,"Sin compras",IF(H903=1,"Una sola compra",IF(I903&gt;Parámetros!$B$5,"Perdido","Activo")))</f>
        <v>Activo</v>
      </c>
      <c r="O903" s="21" t="n">
        <f aca="false">IF(N903&lt;&gt;"Activo","",1/(1+EXP(-(Parámetros!$B$10+Parámetros!$B$11*I903+Parámetros!$B$12*J903))))</f>
        <v>0.0048288806994688</v>
      </c>
      <c r="P903" s="7" t="str">
        <f aca="false">IF(O903="","",IF(O903&gt;=Parámetros!$B$7,"Alto",IF(O903&gt;=Parámetros!$B$8,"Medio","Bajo")))</f>
        <v>Bajo</v>
      </c>
      <c r="Q903" s="7" t="str">
        <f aca="false">IF(AND(N903="Activo",L903&lt;&gt;""),IF(L903&gt;Parámetros!$B$6,"Se está retrasando",""),"")</f>
        <v/>
      </c>
    </row>
    <row r="904" customFormat="false" ht="15" hidden="false" customHeight="false" outlineLevel="0" collapsed="false">
      <c r="A904" s="13" t="s">
        <v>7225</v>
      </c>
      <c r="B904" s="13" t="s">
        <v>9011</v>
      </c>
      <c r="C904" s="13" t="s">
        <v>8986</v>
      </c>
      <c r="D904" s="13" t="s">
        <v>8991</v>
      </c>
      <c r="E904" s="13" t="s">
        <v>8988</v>
      </c>
      <c r="F904" s="16" t="n">
        <f aca="false">_xlfn.MINIFS(Pedidos!$C$2:$C$7000,Pedidos!$B$2:$B$7000,A904,Pedidos!$C$2:$C$7000,"&lt;"&amp;Parámetros!$B$4)</f>
        <v>46153</v>
      </c>
      <c r="G904" s="16" t="n">
        <f aca="false">_xlfn.MAXIFS(Pedidos!$C$2:$C$7000,Pedidos!$B$2:$B$7000,A904,Pedidos!$C$2:$C$7000,"&lt;"&amp;Parámetros!$B$4)</f>
        <v>46153</v>
      </c>
      <c r="H904" s="17" t="n">
        <f aca="false">COUNTIFS(Pedidos!$B$2:$B$7000,A904,Pedidos!$C$2:$C$7000,"&lt;"&amp;Parámetros!$B$4)</f>
        <v>1</v>
      </c>
      <c r="I904" s="7" t="n">
        <f aca="false">IF(H904=0,"",Parámetros!$B$4-G904)</f>
        <v>143</v>
      </c>
      <c r="J904" s="17" t="n">
        <f aca="false">COUNTIFS(Pedidos!$B$2:$B$7000,A904,Pedidos!$C$2:$C$7000,"&gt;="&amp;(Parámetros!$B$4-180),Pedidos!$C$2:$C$7000,"&lt;"&amp;Parámetros!$B$4)</f>
        <v>1</v>
      </c>
      <c r="K904" s="18" t="str">
        <f aca="false">IF(H904&lt;2,"",(G904-F904)/(H904-1))</f>
        <v/>
      </c>
      <c r="L904" s="19" t="str">
        <f aca="false">IF(OR(K904="",K904=0),"",I904/K904)</f>
        <v/>
      </c>
      <c r="M904" s="20" t="n">
        <f aca="false">SUMIFS(Pedidos!$D$2:$D$7000,Pedidos!$B$2:$B$7000,A904,Pedidos!$C$2:$C$7000,"&gt;="&amp;(Parámetros!$B$4-365),Pedidos!$C$2:$C$7000,"&lt;"&amp;Parámetros!$B$4)</f>
        <v>53.59</v>
      </c>
      <c r="N904" s="7" t="str">
        <f aca="false">IF(H904=0,"Sin compras",IF(H904=1,"Una sola compra",IF(I904&gt;Parámetros!$B$5,"Perdido","Activo")))</f>
        <v>Una sola compra</v>
      </c>
      <c r="O904" s="21" t="str">
        <f aca="false">IF(N904&lt;&gt;"Activo","",1/(1+EXP(-(Parámetros!$B$10+Parámetros!$B$11*I904+Parámetros!$B$12*J904))))</f>
        <v/>
      </c>
      <c r="P904" s="7" t="str">
        <f aca="false">IF(O904="","",IF(O904&gt;=Parámetros!$B$7,"Alto",IF(O904&gt;=Parámetros!$B$8,"Medio","Bajo")))</f>
        <v/>
      </c>
      <c r="Q904" s="7" t="str">
        <f aca="false">IF(AND(N904="Activo",L904&lt;&gt;""),IF(L904&gt;Parámetros!$B$6,"Se está retrasando",""),"")</f>
        <v/>
      </c>
    </row>
    <row r="905" customFormat="false" ht="15" hidden="false" customHeight="false" outlineLevel="0" collapsed="false">
      <c r="A905" s="13" t="s">
        <v>1844</v>
      </c>
      <c r="B905" s="13" t="s">
        <v>8995</v>
      </c>
      <c r="C905" s="13" t="s">
        <v>8990</v>
      </c>
      <c r="D905" s="13" t="s">
        <v>8994</v>
      </c>
      <c r="E905" s="13" t="s">
        <v>8988</v>
      </c>
      <c r="F905" s="16" t="n">
        <f aca="false">_xlfn.MINIFS(Pedidos!$C$2:$C$7000,Pedidos!$B$2:$B$7000,A905,Pedidos!$C$2:$C$7000,"&lt;"&amp;Parámetros!$B$4)</f>
        <v>45743</v>
      </c>
      <c r="G905" s="16" t="n">
        <f aca="false">_xlfn.MAXIFS(Pedidos!$C$2:$C$7000,Pedidos!$B$2:$B$7000,A905,Pedidos!$C$2:$C$7000,"&lt;"&amp;Parámetros!$B$4)</f>
        <v>45743</v>
      </c>
      <c r="H905" s="17" t="n">
        <f aca="false">COUNTIFS(Pedidos!$B$2:$B$7000,A905,Pedidos!$C$2:$C$7000,"&lt;"&amp;Parámetros!$B$4)</f>
        <v>1</v>
      </c>
      <c r="I905" s="7" t="n">
        <f aca="false">IF(H905=0,"",Parámetros!$B$4-G905)</f>
        <v>553</v>
      </c>
      <c r="J905" s="17" t="n">
        <f aca="false">COUNTIFS(Pedidos!$B$2:$B$7000,A905,Pedidos!$C$2:$C$7000,"&gt;="&amp;(Parámetros!$B$4-180),Pedidos!$C$2:$C$7000,"&lt;"&amp;Parámetros!$B$4)</f>
        <v>0</v>
      </c>
      <c r="K905" s="18" t="str">
        <f aca="false">IF(H905&lt;2,"",(G905-F905)/(H905-1))</f>
        <v/>
      </c>
      <c r="L905" s="19" t="str">
        <f aca="false">IF(OR(K905="",K905=0),"",I905/K905)</f>
        <v/>
      </c>
      <c r="M905" s="20" t="n">
        <f aca="false">SUMIFS(Pedidos!$D$2:$D$7000,Pedidos!$B$2:$B$7000,A905,Pedidos!$C$2:$C$7000,"&gt;="&amp;(Parámetros!$B$4-365),Pedidos!$C$2:$C$7000,"&lt;"&amp;Parámetros!$B$4)</f>
        <v>0</v>
      </c>
      <c r="N905" s="7" t="str">
        <f aca="false">IF(H905=0,"Sin compras",IF(H905=1,"Una sola compra",IF(I905&gt;Parámetros!$B$5,"Perdido","Activo")))</f>
        <v>Una sola compra</v>
      </c>
      <c r="O905" s="21" t="str">
        <f aca="false">IF(N905&lt;&gt;"Activo","",1/(1+EXP(-(Parámetros!$B$10+Parámetros!$B$11*I905+Parámetros!$B$12*J905))))</f>
        <v/>
      </c>
      <c r="P905" s="7" t="str">
        <f aca="false">IF(O905="","",IF(O905&gt;=Parámetros!$B$7,"Alto",IF(O905&gt;=Parámetros!$B$8,"Medio","Bajo")))</f>
        <v/>
      </c>
      <c r="Q905" s="7" t="str">
        <f aca="false">IF(AND(N905="Activo",L905&lt;&gt;""),IF(L905&gt;Parámetros!$B$6,"Se está retrasando",""),"")</f>
        <v/>
      </c>
    </row>
    <row r="906" customFormat="false" ht="15" hidden="false" customHeight="false" outlineLevel="0" collapsed="false">
      <c r="A906" s="13" t="s">
        <v>605</v>
      </c>
      <c r="B906" s="13" t="s">
        <v>9001</v>
      </c>
      <c r="C906" s="13" t="s">
        <v>8982</v>
      </c>
      <c r="D906" s="13" t="s">
        <v>8994</v>
      </c>
      <c r="E906" s="13" t="s">
        <v>8988</v>
      </c>
      <c r="F906" s="16" t="n">
        <f aca="false">_xlfn.MINIFS(Pedidos!$C$2:$C$7000,Pedidos!$B$2:$B$7000,A906,Pedidos!$C$2:$C$7000,"&lt;"&amp;Parámetros!$B$4)</f>
        <v>45636</v>
      </c>
      <c r="G906" s="16" t="n">
        <f aca="false">_xlfn.MAXIFS(Pedidos!$C$2:$C$7000,Pedidos!$B$2:$B$7000,A906,Pedidos!$C$2:$C$7000,"&lt;"&amp;Parámetros!$B$4)</f>
        <v>45636</v>
      </c>
      <c r="H906" s="17" t="n">
        <f aca="false">COUNTIFS(Pedidos!$B$2:$B$7000,A906,Pedidos!$C$2:$C$7000,"&lt;"&amp;Parámetros!$B$4)</f>
        <v>1</v>
      </c>
      <c r="I906" s="7" t="n">
        <f aca="false">IF(H906=0,"",Parámetros!$B$4-G906)</f>
        <v>660</v>
      </c>
      <c r="J906" s="17" t="n">
        <f aca="false">COUNTIFS(Pedidos!$B$2:$B$7000,A906,Pedidos!$C$2:$C$7000,"&gt;="&amp;(Parámetros!$B$4-180),Pedidos!$C$2:$C$7000,"&lt;"&amp;Parámetros!$B$4)</f>
        <v>0</v>
      </c>
      <c r="K906" s="18" t="str">
        <f aca="false">IF(H906&lt;2,"",(G906-F906)/(H906-1))</f>
        <v/>
      </c>
      <c r="L906" s="19" t="str">
        <f aca="false">IF(OR(K906="",K906=0),"",I906/K906)</f>
        <v/>
      </c>
      <c r="M906" s="20" t="n">
        <f aca="false">SUMIFS(Pedidos!$D$2:$D$7000,Pedidos!$B$2:$B$7000,A906,Pedidos!$C$2:$C$7000,"&gt;="&amp;(Parámetros!$B$4-365),Pedidos!$C$2:$C$7000,"&lt;"&amp;Parámetros!$B$4)</f>
        <v>0</v>
      </c>
      <c r="N906" s="7" t="str">
        <f aca="false">IF(H906=0,"Sin compras",IF(H906=1,"Una sola compra",IF(I906&gt;Parámetros!$B$5,"Perdido","Activo")))</f>
        <v>Una sola compra</v>
      </c>
      <c r="O906" s="21" t="str">
        <f aca="false">IF(N906&lt;&gt;"Activo","",1/(1+EXP(-(Parámetros!$B$10+Parámetros!$B$11*I906+Parámetros!$B$12*J906))))</f>
        <v/>
      </c>
      <c r="P906" s="7" t="str">
        <f aca="false">IF(O906="","",IF(O906&gt;=Parámetros!$B$7,"Alto",IF(O906&gt;=Parámetros!$B$8,"Medio","Bajo")))</f>
        <v/>
      </c>
      <c r="Q906" s="7" t="str">
        <f aca="false">IF(AND(N906="Activo",L906&lt;&gt;""),IF(L906&gt;Parámetros!$B$6,"Se está retrasando",""),"")</f>
        <v/>
      </c>
    </row>
    <row r="907" customFormat="false" ht="15" hidden="false" customHeight="false" outlineLevel="0" collapsed="false">
      <c r="A907" s="13" t="s">
        <v>2939</v>
      </c>
      <c r="B907" s="13" t="s">
        <v>9000</v>
      </c>
      <c r="C907" s="13" t="s">
        <v>8990</v>
      </c>
      <c r="D907" s="13" t="s">
        <v>8999</v>
      </c>
      <c r="E907" s="13" t="s">
        <v>8988</v>
      </c>
      <c r="F907" s="16" t="n">
        <f aca="false">_xlfn.MINIFS(Pedidos!$C$2:$C$7000,Pedidos!$B$2:$B$7000,A907,Pedidos!$C$2:$C$7000,"&lt;"&amp;Parámetros!$B$4)</f>
        <v>45826</v>
      </c>
      <c r="G907" s="16" t="n">
        <f aca="false">_xlfn.MAXIFS(Pedidos!$C$2:$C$7000,Pedidos!$B$2:$B$7000,A907,Pedidos!$C$2:$C$7000,"&lt;"&amp;Parámetros!$B$4)</f>
        <v>46273</v>
      </c>
      <c r="H907" s="17" t="n">
        <f aca="false">COUNTIFS(Pedidos!$B$2:$B$7000,A907,Pedidos!$C$2:$C$7000,"&lt;"&amp;Parámetros!$B$4)</f>
        <v>17</v>
      </c>
      <c r="I907" s="7" t="n">
        <f aca="false">IF(H907=0,"",Parámetros!$B$4-G907)</f>
        <v>23</v>
      </c>
      <c r="J907" s="17" t="n">
        <f aca="false">COUNTIFS(Pedidos!$B$2:$B$7000,A907,Pedidos!$C$2:$C$7000,"&gt;="&amp;(Parámetros!$B$4-180),Pedidos!$C$2:$C$7000,"&lt;"&amp;Parámetros!$B$4)</f>
        <v>6</v>
      </c>
      <c r="K907" s="18" t="n">
        <f aca="false">IF(H907&lt;2,"",(G907-F907)/(H907-1))</f>
        <v>27.9375</v>
      </c>
      <c r="L907" s="19" t="n">
        <f aca="false">IF(OR(K907="",K907=0),"",I907/K907)</f>
        <v>0.823266219239374</v>
      </c>
      <c r="M907" s="20" t="n">
        <f aca="false">SUMIFS(Pedidos!$D$2:$D$7000,Pedidos!$B$2:$B$7000,A907,Pedidos!$C$2:$C$7000,"&gt;="&amp;(Parámetros!$B$4-365),Pedidos!$C$2:$C$7000,"&lt;"&amp;Parámetros!$B$4)</f>
        <v>605.79</v>
      </c>
      <c r="N907" s="7" t="str">
        <f aca="false">IF(H907=0,"Sin compras",IF(H907=1,"Una sola compra",IF(I907&gt;Parámetros!$B$5,"Perdido","Activo")))</f>
        <v>Activo</v>
      </c>
      <c r="O907" s="21" t="n">
        <f aca="false">IF(N907&lt;&gt;"Activo","",1/(1+EXP(-(Parámetros!$B$10+Parámetros!$B$11*I907+Parámetros!$B$12*J907))))</f>
        <v>0.0130916830188067</v>
      </c>
      <c r="P907" s="7" t="str">
        <f aca="false">IF(O907="","",IF(O907&gt;=Parámetros!$B$7,"Alto",IF(O907&gt;=Parámetros!$B$8,"Medio","Bajo")))</f>
        <v>Bajo</v>
      </c>
      <c r="Q907" s="7" t="str">
        <f aca="false">IF(AND(N907="Activo",L907&lt;&gt;""),IF(L907&gt;Parámetros!$B$6,"Se está retrasando",""),"")</f>
        <v/>
      </c>
    </row>
    <row r="908" customFormat="false" ht="15" hidden="false" customHeight="false" outlineLevel="0" collapsed="false">
      <c r="A908" s="13" t="s">
        <v>92</v>
      </c>
      <c r="B908" s="13" t="s">
        <v>9007</v>
      </c>
      <c r="C908" s="13" t="s">
        <v>8993</v>
      </c>
      <c r="D908" s="13" t="s">
        <v>8994</v>
      </c>
      <c r="E908" s="13" t="s">
        <v>8988</v>
      </c>
      <c r="F908" s="16" t="n">
        <f aca="false">_xlfn.MINIFS(Pedidos!$C$2:$C$7000,Pedidos!$B$2:$B$7000,A908,Pedidos!$C$2:$C$7000,"&lt;"&amp;Parámetros!$B$4)</f>
        <v>45572</v>
      </c>
      <c r="G908" s="16" t="n">
        <f aca="false">_xlfn.MAXIFS(Pedidos!$C$2:$C$7000,Pedidos!$B$2:$B$7000,A908,Pedidos!$C$2:$C$7000,"&lt;"&amp;Parámetros!$B$4)</f>
        <v>45572</v>
      </c>
      <c r="H908" s="17" t="n">
        <f aca="false">COUNTIFS(Pedidos!$B$2:$B$7000,A908,Pedidos!$C$2:$C$7000,"&lt;"&amp;Parámetros!$B$4)</f>
        <v>1</v>
      </c>
      <c r="I908" s="7" t="n">
        <f aca="false">IF(H908=0,"",Parámetros!$B$4-G908)</f>
        <v>724</v>
      </c>
      <c r="J908" s="17" t="n">
        <f aca="false">COUNTIFS(Pedidos!$B$2:$B$7000,A908,Pedidos!$C$2:$C$7000,"&gt;="&amp;(Parámetros!$B$4-180),Pedidos!$C$2:$C$7000,"&lt;"&amp;Parámetros!$B$4)</f>
        <v>0</v>
      </c>
      <c r="K908" s="18" t="str">
        <f aca="false">IF(H908&lt;2,"",(G908-F908)/(H908-1))</f>
        <v/>
      </c>
      <c r="L908" s="19" t="str">
        <f aca="false">IF(OR(K908="",K908=0),"",I908/K908)</f>
        <v/>
      </c>
      <c r="M908" s="20" t="n">
        <f aca="false">SUMIFS(Pedidos!$D$2:$D$7000,Pedidos!$B$2:$B$7000,A908,Pedidos!$C$2:$C$7000,"&gt;="&amp;(Parámetros!$B$4-365),Pedidos!$C$2:$C$7000,"&lt;"&amp;Parámetros!$B$4)</f>
        <v>0</v>
      </c>
      <c r="N908" s="7" t="str">
        <f aca="false">IF(H908=0,"Sin compras",IF(H908=1,"Una sola compra",IF(I908&gt;Parámetros!$B$5,"Perdido","Activo")))</f>
        <v>Una sola compra</v>
      </c>
      <c r="O908" s="21" t="str">
        <f aca="false">IF(N908&lt;&gt;"Activo","",1/(1+EXP(-(Parámetros!$B$10+Parámetros!$B$11*I908+Parámetros!$B$12*J908))))</f>
        <v/>
      </c>
      <c r="P908" s="7" t="str">
        <f aca="false">IF(O908="","",IF(O908&gt;=Parámetros!$B$7,"Alto",IF(O908&gt;=Parámetros!$B$8,"Medio","Bajo")))</f>
        <v/>
      </c>
      <c r="Q908" s="7" t="str">
        <f aca="false">IF(AND(N908="Activo",L908&lt;&gt;""),IF(L908&gt;Parámetros!$B$6,"Se está retrasando",""),"")</f>
        <v/>
      </c>
    </row>
    <row r="909" customFormat="false" ht="15" hidden="false" customHeight="false" outlineLevel="0" collapsed="false">
      <c r="A909" s="13" t="s">
        <v>5430</v>
      </c>
      <c r="B909" s="13" t="s">
        <v>8981</v>
      </c>
      <c r="C909" s="13" t="s">
        <v>8986</v>
      </c>
      <c r="D909" s="13" t="s">
        <v>8999</v>
      </c>
      <c r="E909" s="13" t="s">
        <v>8988</v>
      </c>
      <c r="F909" s="16" t="n">
        <f aca="false">_xlfn.MINIFS(Pedidos!$C$2:$C$7000,Pedidos!$B$2:$B$7000,A909,Pedidos!$C$2:$C$7000,"&lt;"&amp;Parámetros!$B$4)</f>
        <v>46011</v>
      </c>
      <c r="G909" s="16" t="n">
        <f aca="false">_xlfn.MAXIFS(Pedidos!$C$2:$C$7000,Pedidos!$B$2:$B$7000,A909,Pedidos!$C$2:$C$7000,"&lt;"&amp;Parámetros!$B$4)</f>
        <v>46238</v>
      </c>
      <c r="H909" s="17" t="n">
        <f aca="false">COUNTIFS(Pedidos!$B$2:$B$7000,A909,Pedidos!$C$2:$C$7000,"&lt;"&amp;Parámetros!$B$4)</f>
        <v>4</v>
      </c>
      <c r="I909" s="7" t="n">
        <f aca="false">IF(H909=0,"",Parámetros!$B$4-G909)</f>
        <v>58</v>
      </c>
      <c r="J909" s="17" t="n">
        <f aca="false">COUNTIFS(Pedidos!$B$2:$B$7000,A909,Pedidos!$C$2:$C$7000,"&gt;="&amp;(Parámetros!$B$4-180),Pedidos!$C$2:$C$7000,"&lt;"&amp;Parámetros!$B$4)</f>
        <v>2</v>
      </c>
      <c r="K909" s="18" t="n">
        <f aca="false">IF(H909&lt;2,"",(G909-F909)/(H909-1))</f>
        <v>75.6666666666667</v>
      </c>
      <c r="L909" s="19" t="n">
        <f aca="false">IF(OR(K909="",K909=0),"",I909/K909)</f>
        <v>0.766519823788546</v>
      </c>
      <c r="M909" s="20" t="n">
        <f aca="false">SUMIFS(Pedidos!$D$2:$D$7000,Pedidos!$B$2:$B$7000,A909,Pedidos!$C$2:$C$7000,"&gt;="&amp;(Parámetros!$B$4-365),Pedidos!$C$2:$C$7000,"&lt;"&amp;Parámetros!$B$4)</f>
        <v>199.43</v>
      </c>
      <c r="N909" s="7" t="str">
        <f aca="false">IF(H909=0,"Sin compras",IF(H909=1,"Una sola compra",IF(I909&gt;Parámetros!$B$5,"Perdido","Activo")))</f>
        <v>Activo</v>
      </c>
      <c r="O909" s="21" t="n">
        <f aca="false">IF(N909&lt;&gt;"Activo","",1/(1+EXP(-(Parámetros!$B$10+Parámetros!$B$11*I909+Parámetros!$B$12*J909))))</f>
        <v>0.454922726051501</v>
      </c>
      <c r="P909" s="7" t="str">
        <f aca="false">IF(O909="","",IF(O909&gt;=Parámetros!$B$7,"Alto",IF(O909&gt;=Parámetros!$B$8,"Medio","Bajo")))</f>
        <v>Medio</v>
      </c>
      <c r="Q909" s="7" t="str">
        <f aca="false">IF(AND(N909="Activo",L909&lt;&gt;""),IF(L909&gt;Parámetros!$B$6,"Se está retrasando",""),"")</f>
        <v/>
      </c>
    </row>
    <row r="910" customFormat="false" ht="15" hidden="false" customHeight="false" outlineLevel="0" collapsed="false">
      <c r="A910" s="13" t="s">
        <v>7017</v>
      </c>
      <c r="B910" s="13" t="s">
        <v>9008</v>
      </c>
      <c r="C910" s="13" t="s">
        <v>8993</v>
      </c>
      <c r="D910" s="13" t="s">
        <v>8991</v>
      </c>
      <c r="E910" s="13" t="s">
        <v>8988</v>
      </c>
      <c r="F910" s="16" t="n">
        <f aca="false">_xlfn.MINIFS(Pedidos!$C$2:$C$7000,Pedidos!$B$2:$B$7000,A910,Pedidos!$C$2:$C$7000,"&lt;"&amp;Parámetros!$B$4)</f>
        <v>46136</v>
      </c>
      <c r="G910" s="16" t="n">
        <f aca="false">_xlfn.MAXIFS(Pedidos!$C$2:$C$7000,Pedidos!$B$2:$B$7000,A910,Pedidos!$C$2:$C$7000,"&lt;"&amp;Parámetros!$B$4)</f>
        <v>46136</v>
      </c>
      <c r="H910" s="17" t="n">
        <f aca="false">COUNTIFS(Pedidos!$B$2:$B$7000,A910,Pedidos!$C$2:$C$7000,"&lt;"&amp;Parámetros!$B$4)</f>
        <v>1</v>
      </c>
      <c r="I910" s="7" t="n">
        <f aca="false">IF(H910=0,"",Parámetros!$B$4-G910)</f>
        <v>160</v>
      </c>
      <c r="J910" s="17" t="n">
        <f aca="false">COUNTIFS(Pedidos!$B$2:$B$7000,A910,Pedidos!$C$2:$C$7000,"&gt;="&amp;(Parámetros!$B$4-180),Pedidos!$C$2:$C$7000,"&lt;"&amp;Parámetros!$B$4)</f>
        <v>1</v>
      </c>
      <c r="K910" s="18" t="str">
        <f aca="false">IF(H910&lt;2,"",(G910-F910)/(H910-1))</f>
        <v/>
      </c>
      <c r="L910" s="19" t="str">
        <f aca="false">IF(OR(K910="",K910=0),"",I910/K910)</f>
        <v/>
      </c>
      <c r="M910" s="20" t="n">
        <f aca="false">SUMIFS(Pedidos!$D$2:$D$7000,Pedidos!$B$2:$B$7000,A910,Pedidos!$C$2:$C$7000,"&gt;="&amp;(Parámetros!$B$4-365),Pedidos!$C$2:$C$7000,"&lt;"&amp;Parámetros!$B$4)</f>
        <v>40.99</v>
      </c>
      <c r="N910" s="7" t="str">
        <f aca="false">IF(H910=0,"Sin compras",IF(H910=1,"Una sola compra",IF(I910&gt;Parámetros!$B$5,"Perdido","Activo")))</f>
        <v>Una sola compra</v>
      </c>
      <c r="O910" s="21" t="str">
        <f aca="false">IF(N910&lt;&gt;"Activo","",1/(1+EXP(-(Parámetros!$B$10+Parámetros!$B$11*I910+Parámetros!$B$12*J910))))</f>
        <v/>
      </c>
      <c r="P910" s="7" t="str">
        <f aca="false">IF(O910="","",IF(O910&gt;=Parámetros!$B$7,"Alto",IF(O910&gt;=Parámetros!$B$8,"Medio","Bajo")))</f>
        <v/>
      </c>
      <c r="Q910" s="7" t="str">
        <f aca="false">IF(AND(N910="Activo",L910&lt;&gt;""),IF(L910&gt;Parámetros!$B$6,"Se está retrasando",""),"")</f>
        <v/>
      </c>
    </row>
    <row r="911" customFormat="false" ht="15" hidden="false" customHeight="false" outlineLevel="0" collapsed="false">
      <c r="A911" s="13" t="s">
        <v>6831</v>
      </c>
      <c r="B911" s="13" t="s">
        <v>8996</v>
      </c>
      <c r="C911" s="13" t="s">
        <v>8982</v>
      </c>
      <c r="D911" s="13" t="s">
        <v>8999</v>
      </c>
      <c r="E911" s="13" t="s">
        <v>8988</v>
      </c>
      <c r="F911" s="16" t="n">
        <f aca="false">_xlfn.MINIFS(Pedidos!$C$2:$C$7000,Pedidos!$B$2:$B$7000,A911,Pedidos!$C$2:$C$7000,"&lt;"&amp;Parámetros!$B$4)</f>
        <v>46119</v>
      </c>
      <c r="G911" s="16" t="n">
        <f aca="false">_xlfn.MAXIFS(Pedidos!$C$2:$C$7000,Pedidos!$B$2:$B$7000,A911,Pedidos!$C$2:$C$7000,"&lt;"&amp;Parámetros!$B$4)</f>
        <v>46276</v>
      </c>
      <c r="H911" s="17" t="n">
        <f aca="false">COUNTIFS(Pedidos!$B$2:$B$7000,A911,Pedidos!$C$2:$C$7000,"&lt;"&amp;Parámetros!$B$4)</f>
        <v>7</v>
      </c>
      <c r="I911" s="7" t="n">
        <f aca="false">IF(H911=0,"",Parámetros!$B$4-G911)</f>
        <v>20</v>
      </c>
      <c r="J911" s="17" t="n">
        <f aca="false">COUNTIFS(Pedidos!$B$2:$B$7000,A911,Pedidos!$C$2:$C$7000,"&gt;="&amp;(Parámetros!$B$4-180),Pedidos!$C$2:$C$7000,"&lt;"&amp;Parámetros!$B$4)</f>
        <v>7</v>
      </c>
      <c r="K911" s="18" t="n">
        <f aca="false">IF(H911&lt;2,"",(G911-F911)/(H911-1))</f>
        <v>26.1666666666667</v>
      </c>
      <c r="L911" s="19" t="n">
        <f aca="false">IF(OR(K911="",K911=0),"",I911/K911)</f>
        <v>0.764331210191083</v>
      </c>
      <c r="M911" s="20" t="n">
        <f aca="false">SUMIFS(Pedidos!$D$2:$D$7000,Pedidos!$B$2:$B$7000,A911,Pedidos!$C$2:$C$7000,"&gt;="&amp;(Parámetros!$B$4-365),Pedidos!$C$2:$C$7000,"&lt;"&amp;Parámetros!$B$4)</f>
        <v>284.49</v>
      </c>
      <c r="N911" s="7" t="str">
        <f aca="false">IF(H911=0,"Sin compras",IF(H911=1,"Una sola compra",IF(I911&gt;Parámetros!$B$5,"Perdido","Activo")))</f>
        <v>Activo</v>
      </c>
      <c r="O911" s="21" t="n">
        <f aca="false">IF(N911&lt;&gt;"Activo","",1/(1+EXP(-(Parámetros!$B$10+Parámetros!$B$11*I911+Parámetros!$B$12*J911))))</f>
        <v>0.00516691073721565</v>
      </c>
      <c r="P911" s="7" t="str">
        <f aca="false">IF(O911="","",IF(O911&gt;=Parámetros!$B$7,"Alto",IF(O911&gt;=Parámetros!$B$8,"Medio","Bajo")))</f>
        <v>Bajo</v>
      </c>
      <c r="Q911" s="7" t="str">
        <f aca="false">IF(AND(N911="Activo",L911&lt;&gt;""),IF(L911&gt;Parámetros!$B$6,"Se está retrasando",""),"")</f>
        <v/>
      </c>
    </row>
    <row r="912" customFormat="false" ht="15" hidden="false" customHeight="false" outlineLevel="0" collapsed="false">
      <c r="A912" s="13" t="s">
        <v>7074</v>
      </c>
      <c r="B912" s="13" t="s">
        <v>8995</v>
      </c>
      <c r="C912" s="13" t="s">
        <v>8982</v>
      </c>
      <c r="D912" s="13" t="s">
        <v>8991</v>
      </c>
      <c r="E912" s="13" t="s">
        <v>8988</v>
      </c>
      <c r="F912" s="16" t="n">
        <f aca="false">_xlfn.MINIFS(Pedidos!$C$2:$C$7000,Pedidos!$B$2:$B$7000,A912,Pedidos!$C$2:$C$7000,"&lt;"&amp;Parámetros!$B$4)</f>
        <v>46140</v>
      </c>
      <c r="G912" s="16" t="n">
        <f aca="false">_xlfn.MAXIFS(Pedidos!$C$2:$C$7000,Pedidos!$B$2:$B$7000,A912,Pedidos!$C$2:$C$7000,"&lt;"&amp;Parámetros!$B$4)</f>
        <v>46140</v>
      </c>
      <c r="H912" s="17" t="n">
        <f aca="false">COUNTIFS(Pedidos!$B$2:$B$7000,A912,Pedidos!$C$2:$C$7000,"&lt;"&amp;Parámetros!$B$4)</f>
        <v>1</v>
      </c>
      <c r="I912" s="7" t="n">
        <f aca="false">IF(H912=0,"",Parámetros!$B$4-G912)</f>
        <v>156</v>
      </c>
      <c r="J912" s="17" t="n">
        <f aca="false">COUNTIFS(Pedidos!$B$2:$B$7000,A912,Pedidos!$C$2:$C$7000,"&gt;="&amp;(Parámetros!$B$4-180),Pedidos!$C$2:$C$7000,"&lt;"&amp;Parámetros!$B$4)</f>
        <v>1</v>
      </c>
      <c r="K912" s="18" t="str">
        <f aca="false">IF(H912&lt;2,"",(G912-F912)/(H912-1))</f>
        <v/>
      </c>
      <c r="L912" s="19" t="str">
        <f aca="false">IF(OR(K912="",K912=0),"",I912/K912)</f>
        <v/>
      </c>
      <c r="M912" s="20" t="n">
        <f aca="false">SUMIFS(Pedidos!$D$2:$D$7000,Pedidos!$B$2:$B$7000,A912,Pedidos!$C$2:$C$7000,"&gt;="&amp;(Parámetros!$B$4-365),Pedidos!$C$2:$C$7000,"&lt;"&amp;Parámetros!$B$4)</f>
        <v>19.9</v>
      </c>
      <c r="N912" s="7" t="str">
        <f aca="false">IF(H912=0,"Sin compras",IF(H912=1,"Una sola compra",IF(I912&gt;Parámetros!$B$5,"Perdido","Activo")))</f>
        <v>Una sola compra</v>
      </c>
      <c r="O912" s="21" t="str">
        <f aca="false">IF(N912&lt;&gt;"Activo","",1/(1+EXP(-(Parámetros!$B$10+Parámetros!$B$11*I912+Parámetros!$B$12*J912))))</f>
        <v/>
      </c>
      <c r="P912" s="7" t="str">
        <f aca="false">IF(O912="","",IF(O912&gt;=Parámetros!$B$7,"Alto",IF(O912&gt;=Parámetros!$B$8,"Medio","Bajo")))</f>
        <v/>
      </c>
      <c r="Q912" s="7" t="str">
        <f aca="false">IF(AND(N912="Activo",L912&lt;&gt;""),IF(L912&gt;Parámetros!$B$6,"Se está retrasando",""),"")</f>
        <v/>
      </c>
    </row>
    <row r="913" customFormat="false" ht="15" hidden="false" customHeight="false" outlineLevel="0" collapsed="false">
      <c r="A913" s="13" t="s">
        <v>1800</v>
      </c>
      <c r="B913" s="13" t="s">
        <v>9001</v>
      </c>
      <c r="C913" s="13" t="s">
        <v>8990</v>
      </c>
      <c r="D913" s="13" t="s">
        <v>8994</v>
      </c>
      <c r="E913" s="13" t="s">
        <v>8988</v>
      </c>
      <c r="F913" s="16" t="n">
        <f aca="false">_xlfn.MINIFS(Pedidos!$C$2:$C$7000,Pedidos!$B$2:$B$7000,A913,Pedidos!$C$2:$C$7000,"&lt;"&amp;Parámetros!$B$4)</f>
        <v>45740</v>
      </c>
      <c r="G913" s="16" t="n">
        <f aca="false">_xlfn.MAXIFS(Pedidos!$C$2:$C$7000,Pedidos!$B$2:$B$7000,A913,Pedidos!$C$2:$C$7000,"&lt;"&amp;Parámetros!$B$4)</f>
        <v>45740</v>
      </c>
      <c r="H913" s="17" t="n">
        <f aca="false">COUNTIFS(Pedidos!$B$2:$B$7000,A913,Pedidos!$C$2:$C$7000,"&lt;"&amp;Parámetros!$B$4)</f>
        <v>1</v>
      </c>
      <c r="I913" s="7" t="n">
        <f aca="false">IF(H913=0,"",Parámetros!$B$4-G913)</f>
        <v>556</v>
      </c>
      <c r="J913" s="17" t="n">
        <f aca="false">COUNTIFS(Pedidos!$B$2:$B$7000,A913,Pedidos!$C$2:$C$7000,"&gt;="&amp;(Parámetros!$B$4-180),Pedidos!$C$2:$C$7000,"&lt;"&amp;Parámetros!$B$4)</f>
        <v>0</v>
      </c>
      <c r="K913" s="18" t="str">
        <f aca="false">IF(H913&lt;2,"",(G913-F913)/(H913-1))</f>
        <v/>
      </c>
      <c r="L913" s="19" t="str">
        <f aca="false">IF(OR(K913="",K913=0),"",I913/K913)</f>
        <v/>
      </c>
      <c r="M913" s="20" t="n">
        <f aca="false">SUMIFS(Pedidos!$D$2:$D$7000,Pedidos!$B$2:$B$7000,A913,Pedidos!$C$2:$C$7000,"&gt;="&amp;(Parámetros!$B$4-365),Pedidos!$C$2:$C$7000,"&lt;"&amp;Parámetros!$B$4)</f>
        <v>0</v>
      </c>
      <c r="N913" s="7" t="str">
        <f aca="false">IF(H913=0,"Sin compras",IF(H913=1,"Una sola compra",IF(I913&gt;Parámetros!$B$5,"Perdido","Activo")))</f>
        <v>Una sola compra</v>
      </c>
      <c r="O913" s="21" t="str">
        <f aca="false">IF(N913&lt;&gt;"Activo","",1/(1+EXP(-(Parámetros!$B$10+Parámetros!$B$11*I913+Parámetros!$B$12*J913))))</f>
        <v/>
      </c>
      <c r="P913" s="7" t="str">
        <f aca="false">IF(O913="","",IF(O913&gt;=Parámetros!$B$7,"Alto",IF(O913&gt;=Parámetros!$B$8,"Medio","Bajo")))</f>
        <v/>
      </c>
      <c r="Q913" s="7" t="str">
        <f aca="false">IF(AND(N913="Activo",L913&lt;&gt;""),IF(L913&gt;Parámetros!$B$6,"Se está retrasando",""),"")</f>
        <v/>
      </c>
    </row>
    <row r="914" customFormat="false" ht="15" hidden="false" customHeight="false" outlineLevel="0" collapsed="false">
      <c r="A914" s="13" t="s">
        <v>1813</v>
      </c>
      <c r="B914" s="13" t="s">
        <v>8981</v>
      </c>
      <c r="C914" s="13" t="s">
        <v>8990</v>
      </c>
      <c r="D914" s="13" t="s">
        <v>9005</v>
      </c>
      <c r="E914" s="13" t="s">
        <v>8988</v>
      </c>
      <c r="F914" s="16" t="n">
        <f aca="false">_xlfn.MINIFS(Pedidos!$C$2:$C$7000,Pedidos!$B$2:$B$7000,A914,Pedidos!$C$2:$C$7000,"&lt;"&amp;Parámetros!$B$4)</f>
        <v>45741</v>
      </c>
      <c r="G914" s="16" t="n">
        <f aca="false">_xlfn.MAXIFS(Pedidos!$C$2:$C$7000,Pedidos!$B$2:$B$7000,A914,Pedidos!$C$2:$C$7000,"&lt;"&amp;Parámetros!$B$4)</f>
        <v>45969</v>
      </c>
      <c r="H914" s="17" t="n">
        <f aca="false">COUNTIFS(Pedidos!$B$2:$B$7000,A914,Pedidos!$C$2:$C$7000,"&lt;"&amp;Parámetros!$B$4)</f>
        <v>3</v>
      </c>
      <c r="I914" s="7" t="n">
        <f aca="false">IF(H914=0,"",Parámetros!$B$4-G914)</f>
        <v>327</v>
      </c>
      <c r="J914" s="17" t="n">
        <f aca="false">COUNTIFS(Pedidos!$B$2:$B$7000,A914,Pedidos!$C$2:$C$7000,"&gt;="&amp;(Parámetros!$B$4-180),Pedidos!$C$2:$C$7000,"&lt;"&amp;Parámetros!$B$4)</f>
        <v>0</v>
      </c>
      <c r="K914" s="18" t="n">
        <f aca="false">IF(H914&lt;2,"",(G914-F914)/(H914-1))</f>
        <v>114</v>
      </c>
      <c r="L914" s="19" t="n">
        <f aca="false">IF(OR(K914="",K914=0),"",I914/K914)</f>
        <v>2.86842105263158</v>
      </c>
      <c r="M914" s="20" t="n">
        <f aca="false">SUMIFS(Pedidos!$D$2:$D$7000,Pedidos!$B$2:$B$7000,A914,Pedidos!$C$2:$C$7000,"&gt;="&amp;(Parámetros!$B$4-365),Pedidos!$C$2:$C$7000,"&lt;"&amp;Parámetros!$B$4)</f>
        <v>24.24</v>
      </c>
      <c r="N914" s="7" t="str">
        <f aca="false">IF(H914=0,"Sin compras",IF(H914=1,"Una sola compra",IF(I914&gt;Parámetros!$B$5,"Perdido","Activo")))</f>
        <v>Perdido</v>
      </c>
      <c r="O914" s="21" t="str">
        <f aca="false">IF(N914&lt;&gt;"Activo","",1/(1+EXP(-(Parámetros!$B$10+Parámetros!$B$11*I914+Parámetros!$B$12*J914))))</f>
        <v/>
      </c>
      <c r="P914" s="7" t="str">
        <f aca="false">IF(O914="","",IF(O914&gt;=Parámetros!$B$7,"Alto",IF(O914&gt;=Parámetros!$B$8,"Medio","Bajo")))</f>
        <v/>
      </c>
      <c r="Q914" s="7" t="str">
        <f aca="false">IF(AND(N914="Activo",L914&lt;&gt;""),IF(L914&gt;Parámetros!$B$6,"Se está retrasando",""),"")</f>
        <v/>
      </c>
    </row>
    <row r="915" customFormat="false" ht="15" hidden="false" customHeight="false" outlineLevel="0" collapsed="false">
      <c r="A915" s="13" t="s">
        <v>5554</v>
      </c>
      <c r="B915" s="13" t="s">
        <v>8981</v>
      </c>
      <c r="C915" s="13" t="s">
        <v>8982</v>
      </c>
      <c r="D915" s="13" t="s">
        <v>8983</v>
      </c>
      <c r="E915" s="13" t="s">
        <v>8984</v>
      </c>
      <c r="F915" s="16" t="n">
        <f aca="false">_xlfn.MINIFS(Pedidos!$C$2:$C$7000,Pedidos!$B$2:$B$7000,A915,Pedidos!$C$2:$C$7000,"&lt;"&amp;Parámetros!$B$4)</f>
        <v>46022</v>
      </c>
      <c r="G915" s="16" t="n">
        <f aca="false">_xlfn.MAXIFS(Pedidos!$C$2:$C$7000,Pedidos!$B$2:$B$7000,A915,Pedidos!$C$2:$C$7000,"&lt;"&amp;Parámetros!$B$4)</f>
        <v>46022</v>
      </c>
      <c r="H915" s="17" t="n">
        <f aca="false">COUNTIFS(Pedidos!$B$2:$B$7000,A915,Pedidos!$C$2:$C$7000,"&lt;"&amp;Parámetros!$B$4)</f>
        <v>1</v>
      </c>
      <c r="I915" s="7" t="n">
        <f aca="false">IF(H915=0,"",Parámetros!$B$4-G915)</f>
        <v>274</v>
      </c>
      <c r="J915" s="17" t="n">
        <f aca="false">COUNTIFS(Pedidos!$B$2:$B$7000,A915,Pedidos!$C$2:$C$7000,"&gt;="&amp;(Parámetros!$B$4-180),Pedidos!$C$2:$C$7000,"&lt;"&amp;Parámetros!$B$4)</f>
        <v>0</v>
      </c>
      <c r="K915" s="18" t="str">
        <f aca="false">IF(H915&lt;2,"",(G915-F915)/(H915-1))</f>
        <v/>
      </c>
      <c r="L915" s="19" t="str">
        <f aca="false">IF(OR(K915="",K915=0),"",I915/K915)</f>
        <v/>
      </c>
      <c r="M915" s="20" t="n">
        <f aca="false">SUMIFS(Pedidos!$D$2:$D$7000,Pedidos!$B$2:$B$7000,A915,Pedidos!$C$2:$C$7000,"&gt;="&amp;(Parámetros!$B$4-365),Pedidos!$C$2:$C$7000,"&lt;"&amp;Parámetros!$B$4)</f>
        <v>60.68</v>
      </c>
      <c r="N915" s="7" t="str">
        <f aca="false">IF(H915=0,"Sin compras",IF(H915=1,"Una sola compra",IF(I915&gt;Parámetros!$B$5,"Perdido","Activo")))</f>
        <v>Una sola compra</v>
      </c>
      <c r="O915" s="21" t="str">
        <f aca="false">IF(N915&lt;&gt;"Activo","",1/(1+EXP(-(Parámetros!$B$10+Parámetros!$B$11*I915+Parámetros!$B$12*J915))))</f>
        <v/>
      </c>
      <c r="P915" s="7" t="str">
        <f aca="false">IF(O915="","",IF(O915&gt;=Parámetros!$B$7,"Alto",IF(O915&gt;=Parámetros!$B$8,"Medio","Bajo")))</f>
        <v/>
      </c>
      <c r="Q915" s="7" t="str">
        <f aca="false">IF(AND(N915="Activo",L915&lt;&gt;""),IF(L915&gt;Parámetros!$B$6,"Se está retrasando",""),"")</f>
        <v/>
      </c>
    </row>
    <row r="916" customFormat="false" ht="15" hidden="false" customHeight="false" outlineLevel="0" collapsed="false">
      <c r="A916" s="13" t="s">
        <v>156</v>
      </c>
      <c r="B916" s="13" t="s">
        <v>9000</v>
      </c>
      <c r="C916" s="13" t="s">
        <v>8993</v>
      </c>
      <c r="D916" s="13" t="s">
        <v>8994</v>
      </c>
      <c r="E916" s="13" t="s">
        <v>8988</v>
      </c>
      <c r="F916" s="16" t="n">
        <f aca="false">_xlfn.MINIFS(Pedidos!$C$2:$C$7000,Pedidos!$B$2:$B$7000,A916,Pedidos!$C$2:$C$7000,"&lt;"&amp;Parámetros!$B$4)</f>
        <v>45581</v>
      </c>
      <c r="G916" s="16" t="n">
        <f aca="false">_xlfn.MAXIFS(Pedidos!$C$2:$C$7000,Pedidos!$B$2:$B$7000,A916,Pedidos!$C$2:$C$7000,"&lt;"&amp;Parámetros!$B$4)</f>
        <v>45581</v>
      </c>
      <c r="H916" s="17" t="n">
        <f aca="false">COUNTIFS(Pedidos!$B$2:$B$7000,A916,Pedidos!$C$2:$C$7000,"&lt;"&amp;Parámetros!$B$4)</f>
        <v>1</v>
      </c>
      <c r="I916" s="7" t="n">
        <f aca="false">IF(H916=0,"",Parámetros!$B$4-G916)</f>
        <v>715</v>
      </c>
      <c r="J916" s="17" t="n">
        <f aca="false">COUNTIFS(Pedidos!$B$2:$B$7000,A916,Pedidos!$C$2:$C$7000,"&gt;="&amp;(Parámetros!$B$4-180),Pedidos!$C$2:$C$7000,"&lt;"&amp;Parámetros!$B$4)</f>
        <v>0</v>
      </c>
      <c r="K916" s="18" t="str">
        <f aca="false">IF(H916&lt;2,"",(G916-F916)/(H916-1))</f>
        <v/>
      </c>
      <c r="L916" s="19" t="str">
        <f aca="false">IF(OR(K916="",K916=0),"",I916/K916)</f>
        <v/>
      </c>
      <c r="M916" s="20" t="n">
        <f aca="false">SUMIFS(Pedidos!$D$2:$D$7000,Pedidos!$B$2:$B$7000,A916,Pedidos!$C$2:$C$7000,"&gt;="&amp;(Parámetros!$B$4-365),Pedidos!$C$2:$C$7000,"&lt;"&amp;Parámetros!$B$4)</f>
        <v>0</v>
      </c>
      <c r="N916" s="7" t="str">
        <f aca="false">IF(H916=0,"Sin compras",IF(H916=1,"Una sola compra",IF(I916&gt;Parámetros!$B$5,"Perdido","Activo")))</f>
        <v>Una sola compra</v>
      </c>
      <c r="O916" s="21" t="str">
        <f aca="false">IF(N916&lt;&gt;"Activo","",1/(1+EXP(-(Parámetros!$B$10+Parámetros!$B$11*I916+Parámetros!$B$12*J916))))</f>
        <v/>
      </c>
      <c r="P916" s="7" t="str">
        <f aca="false">IF(O916="","",IF(O916&gt;=Parámetros!$B$7,"Alto",IF(O916&gt;=Parámetros!$B$8,"Medio","Bajo")))</f>
        <v/>
      </c>
      <c r="Q916" s="7" t="str">
        <f aca="false">IF(AND(N916="Activo",L916&lt;&gt;""),IF(L916&gt;Parámetros!$B$6,"Se está retrasando",""),"")</f>
        <v/>
      </c>
    </row>
    <row r="917" customFormat="false" ht="15" hidden="false" customHeight="false" outlineLevel="0" collapsed="false">
      <c r="A917" s="13" t="s">
        <v>4402</v>
      </c>
      <c r="B917" s="13" t="s">
        <v>8995</v>
      </c>
      <c r="C917" s="13" t="s">
        <v>8993</v>
      </c>
      <c r="D917" s="13" t="s">
        <v>8994</v>
      </c>
      <c r="E917" s="13" t="s">
        <v>8984</v>
      </c>
      <c r="F917" s="16" t="n">
        <f aca="false">_xlfn.MINIFS(Pedidos!$C$2:$C$7000,Pedidos!$B$2:$B$7000,A917,Pedidos!$C$2:$C$7000,"&lt;"&amp;Parámetros!$B$4)</f>
        <v>45935</v>
      </c>
      <c r="G917" s="16" t="n">
        <f aca="false">_xlfn.MAXIFS(Pedidos!$C$2:$C$7000,Pedidos!$B$2:$B$7000,A917,Pedidos!$C$2:$C$7000,"&lt;"&amp;Parámetros!$B$4)</f>
        <v>45935</v>
      </c>
      <c r="H917" s="17" t="n">
        <f aca="false">COUNTIFS(Pedidos!$B$2:$B$7000,A917,Pedidos!$C$2:$C$7000,"&lt;"&amp;Parámetros!$B$4)</f>
        <v>1</v>
      </c>
      <c r="I917" s="7" t="n">
        <f aca="false">IF(H917=0,"",Parámetros!$B$4-G917)</f>
        <v>361</v>
      </c>
      <c r="J917" s="17" t="n">
        <f aca="false">COUNTIFS(Pedidos!$B$2:$B$7000,A917,Pedidos!$C$2:$C$7000,"&gt;="&amp;(Parámetros!$B$4-180),Pedidos!$C$2:$C$7000,"&lt;"&amp;Parámetros!$B$4)</f>
        <v>0</v>
      </c>
      <c r="K917" s="18" t="str">
        <f aca="false">IF(H917&lt;2,"",(G917-F917)/(H917-1))</f>
        <v/>
      </c>
      <c r="L917" s="19" t="str">
        <f aca="false">IF(OR(K917="",K917=0),"",I917/K917)</f>
        <v/>
      </c>
      <c r="M917" s="20" t="n">
        <f aca="false">SUMIFS(Pedidos!$D$2:$D$7000,Pedidos!$B$2:$B$7000,A917,Pedidos!$C$2:$C$7000,"&gt;="&amp;(Parámetros!$B$4-365),Pedidos!$C$2:$C$7000,"&lt;"&amp;Parámetros!$B$4)</f>
        <v>49.58</v>
      </c>
      <c r="N917" s="7" t="str">
        <f aca="false">IF(H917=0,"Sin compras",IF(H917=1,"Una sola compra",IF(I917&gt;Parámetros!$B$5,"Perdido","Activo")))</f>
        <v>Una sola compra</v>
      </c>
      <c r="O917" s="21" t="str">
        <f aca="false">IF(N917&lt;&gt;"Activo","",1/(1+EXP(-(Parámetros!$B$10+Parámetros!$B$11*I917+Parámetros!$B$12*J917))))</f>
        <v/>
      </c>
      <c r="P917" s="7" t="str">
        <f aca="false">IF(O917="","",IF(O917&gt;=Parámetros!$B$7,"Alto",IF(O917&gt;=Parámetros!$B$8,"Medio","Bajo")))</f>
        <v/>
      </c>
      <c r="Q917" s="7" t="str">
        <f aca="false">IF(AND(N917="Activo",L917&lt;&gt;""),IF(L917&gt;Parámetros!$B$6,"Se está retrasando",""),"")</f>
        <v/>
      </c>
    </row>
    <row r="918" customFormat="false" ht="15" hidden="false" customHeight="false" outlineLevel="0" collapsed="false">
      <c r="A918" s="13" t="s">
        <v>331</v>
      </c>
      <c r="B918" s="13" t="s">
        <v>9000</v>
      </c>
      <c r="C918" s="13" t="s">
        <v>8990</v>
      </c>
      <c r="D918" s="13" t="s">
        <v>8994</v>
      </c>
      <c r="E918" s="13" t="s">
        <v>8984</v>
      </c>
      <c r="F918" s="16" t="n">
        <f aca="false">_xlfn.MINIFS(Pedidos!$C$2:$C$7000,Pedidos!$B$2:$B$7000,A918,Pedidos!$C$2:$C$7000,"&lt;"&amp;Parámetros!$B$4)</f>
        <v>45603</v>
      </c>
      <c r="G918" s="16" t="n">
        <f aca="false">_xlfn.MAXIFS(Pedidos!$C$2:$C$7000,Pedidos!$B$2:$B$7000,A918,Pedidos!$C$2:$C$7000,"&lt;"&amp;Parámetros!$B$4)</f>
        <v>45603</v>
      </c>
      <c r="H918" s="17" t="n">
        <f aca="false">COUNTIFS(Pedidos!$B$2:$B$7000,A918,Pedidos!$C$2:$C$7000,"&lt;"&amp;Parámetros!$B$4)</f>
        <v>1</v>
      </c>
      <c r="I918" s="7" t="n">
        <f aca="false">IF(H918=0,"",Parámetros!$B$4-G918)</f>
        <v>693</v>
      </c>
      <c r="J918" s="17" t="n">
        <f aca="false">COUNTIFS(Pedidos!$B$2:$B$7000,A918,Pedidos!$C$2:$C$7000,"&gt;="&amp;(Parámetros!$B$4-180),Pedidos!$C$2:$C$7000,"&lt;"&amp;Parámetros!$B$4)</f>
        <v>0</v>
      </c>
      <c r="K918" s="18" t="str">
        <f aca="false">IF(H918&lt;2,"",(G918-F918)/(H918-1))</f>
        <v/>
      </c>
      <c r="L918" s="19" t="str">
        <f aca="false">IF(OR(K918="",K918=0),"",I918/K918)</f>
        <v/>
      </c>
      <c r="M918" s="20" t="n">
        <f aca="false">SUMIFS(Pedidos!$D$2:$D$7000,Pedidos!$B$2:$B$7000,A918,Pedidos!$C$2:$C$7000,"&gt;="&amp;(Parámetros!$B$4-365),Pedidos!$C$2:$C$7000,"&lt;"&amp;Parámetros!$B$4)</f>
        <v>0</v>
      </c>
      <c r="N918" s="7" t="str">
        <f aca="false">IF(H918=0,"Sin compras",IF(H918=1,"Una sola compra",IF(I918&gt;Parámetros!$B$5,"Perdido","Activo")))</f>
        <v>Una sola compra</v>
      </c>
      <c r="O918" s="21" t="str">
        <f aca="false">IF(N918&lt;&gt;"Activo","",1/(1+EXP(-(Parámetros!$B$10+Parámetros!$B$11*I918+Parámetros!$B$12*J918))))</f>
        <v/>
      </c>
      <c r="P918" s="7" t="str">
        <f aca="false">IF(O918="","",IF(O918&gt;=Parámetros!$B$7,"Alto",IF(O918&gt;=Parámetros!$B$8,"Medio","Bajo")))</f>
        <v/>
      </c>
      <c r="Q918" s="7" t="str">
        <f aca="false">IF(AND(N918="Activo",L918&lt;&gt;""),IF(L918&gt;Parámetros!$B$6,"Se está retrasando",""),"")</f>
        <v/>
      </c>
    </row>
    <row r="919" customFormat="false" ht="15" hidden="false" customHeight="false" outlineLevel="0" collapsed="false">
      <c r="A919" s="13" t="s">
        <v>460</v>
      </c>
      <c r="B919" s="13" t="s">
        <v>8992</v>
      </c>
      <c r="C919" s="13" t="s">
        <v>8986</v>
      </c>
      <c r="D919" s="13" t="s">
        <v>9006</v>
      </c>
      <c r="E919" s="13" t="s">
        <v>8988</v>
      </c>
      <c r="F919" s="16" t="n">
        <f aca="false">_xlfn.MINIFS(Pedidos!$C$2:$C$7000,Pedidos!$B$2:$B$7000,A919,Pedidos!$C$2:$C$7000,"&lt;"&amp;Parámetros!$B$4)</f>
        <v>45621</v>
      </c>
      <c r="G919" s="16" t="n">
        <f aca="false">_xlfn.MAXIFS(Pedidos!$C$2:$C$7000,Pedidos!$B$2:$B$7000,A919,Pedidos!$C$2:$C$7000,"&lt;"&amp;Parámetros!$B$4)</f>
        <v>45771</v>
      </c>
      <c r="H919" s="17" t="n">
        <f aca="false">COUNTIFS(Pedidos!$B$2:$B$7000,A919,Pedidos!$C$2:$C$7000,"&lt;"&amp;Parámetros!$B$4)</f>
        <v>4</v>
      </c>
      <c r="I919" s="7" t="n">
        <f aca="false">IF(H919=0,"",Parámetros!$B$4-G919)</f>
        <v>525</v>
      </c>
      <c r="J919" s="17" t="n">
        <f aca="false">COUNTIFS(Pedidos!$B$2:$B$7000,A919,Pedidos!$C$2:$C$7000,"&gt;="&amp;(Parámetros!$B$4-180),Pedidos!$C$2:$C$7000,"&lt;"&amp;Parámetros!$B$4)</f>
        <v>0</v>
      </c>
      <c r="K919" s="18" t="n">
        <f aca="false">IF(H919&lt;2,"",(G919-F919)/(H919-1))</f>
        <v>50</v>
      </c>
      <c r="L919" s="19" t="n">
        <f aca="false">IF(OR(K919="",K919=0),"",I919/K919)</f>
        <v>10.5</v>
      </c>
      <c r="M919" s="20" t="n">
        <f aca="false">SUMIFS(Pedidos!$D$2:$D$7000,Pedidos!$B$2:$B$7000,A919,Pedidos!$C$2:$C$7000,"&gt;="&amp;(Parámetros!$B$4-365),Pedidos!$C$2:$C$7000,"&lt;"&amp;Parámetros!$B$4)</f>
        <v>0</v>
      </c>
      <c r="N919" s="7" t="str">
        <f aca="false">IF(H919=0,"Sin compras",IF(H919=1,"Una sola compra",IF(I919&gt;Parámetros!$B$5,"Perdido","Activo")))</f>
        <v>Perdido</v>
      </c>
      <c r="O919" s="21" t="str">
        <f aca="false">IF(N919&lt;&gt;"Activo","",1/(1+EXP(-(Parámetros!$B$10+Parámetros!$B$11*I919+Parámetros!$B$12*J919))))</f>
        <v/>
      </c>
      <c r="P919" s="7" t="str">
        <f aca="false">IF(O919="","",IF(O919&gt;=Parámetros!$B$7,"Alto",IF(O919&gt;=Parámetros!$B$8,"Medio","Bajo")))</f>
        <v/>
      </c>
      <c r="Q919" s="7" t="str">
        <f aca="false">IF(AND(N919="Activo",L919&lt;&gt;""),IF(L919&gt;Parámetros!$B$6,"Se está retrasando",""),"")</f>
        <v/>
      </c>
    </row>
    <row r="920" customFormat="false" ht="15" hidden="false" customHeight="false" outlineLevel="0" collapsed="false">
      <c r="A920" s="13" t="s">
        <v>2079</v>
      </c>
      <c r="B920" s="13" t="s">
        <v>8998</v>
      </c>
      <c r="C920" s="13" t="s">
        <v>8993</v>
      </c>
      <c r="D920" s="13" t="s">
        <v>8994</v>
      </c>
      <c r="E920" s="13" t="s">
        <v>8988</v>
      </c>
      <c r="F920" s="16" t="n">
        <f aca="false">_xlfn.MINIFS(Pedidos!$C$2:$C$7000,Pedidos!$B$2:$B$7000,A920,Pedidos!$C$2:$C$7000,"&lt;"&amp;Parámetros!$B$4)</f>
        <v>45762</v>
      </c>
      <c r="G920" s="16" t="n">
        <f aca="false">_xlfn.MAXIFS(Pedidos!$C$2:$C$7000,Pedidos!$B$2:$B$7000,A920,Pedidos!$C$2:$C$7000,"&lt;"&amp;Parámetros!$B$4)</f>
        <v>45939</v>
      </c>
      <c r="H920" s="17" t="n">
        <f aca="false">COUNTIFS(Pedidos!$B$2:$B$7000,A920,Pedidos!$C$2:$C$7000,"&lt;"&amp;Parámetros!$B$4)</f>
        <v>2</v>
      </c>
      <c r="I920" s="7" t="n">
        <f aca="false">IF(H920=0,"",Parámetros!$B$4-G920)</f>
        <v>357</v>
      </c>
      <c r="J920" s="17" t="n">
        <f aca="false">COUNTIFS(Pedidos!$B$2:$B$7000,A920,Pedidos!$C$2:$C$7000,"&gt;="&amp;(Parámetros!$B$4-180),Pedidos!$C$2:$C$7000,"&lt;"&amp;Parámetros!$B$4)</f>
        <v>0</v>
      </c>
      <c r="K920" s="18" t="n">
        <f aca="false">IF(H920&lt;2,"",(G920-F920)/(H920-1))</f>
        <v>177</v>
      </c>
      <c r="L920" s="19" t="n">
        <f aca="false">IF(OR(K920="",K920=0),"",I920/K920)</f>
        <v>2.01694915254237</v>
      </c>
      <c r="M920" s="20" t="n">
        <f aca="false">SUMIFS(Pedidos!$D$2:$D$7000,Pedidos!$B$2:$B$7000,A920,Pedidos!$C$2:$C$7000,"&gt;="&amp;(Parámetros!$B$4-365),Pedidos!$C$2:$C$7000,"&lt;"&amp;Parámetros!$B$4)</f>
        <v>36.02</v>
      </c>
      <c r="N920" s="7" t="str">
        <f aca="false">IF(H920=0,"Sin compras",IF(H920=1,"Una sola compra",IF(I920&gt;Parámetros!$B$5,"Perdido","Activo")))</f>
        <v>Perdido</v>
      </c>
      <c r="O920" s="21" t="str">
        <f aca="false">IF(N920&lt;&gt;"Activo","",1/(1+EXP(-(Parámetros!$B$10+Parámetros!$B$11*I920+Parámetros!$B$12*J920))))</f>
        <v/>
      </c>
      <c r="P920" s="7" t="str">
        <f aca="false">IF(O920="","",IF(O920&gt;=Parámetros!$B$7,"Alto",IF(O920&gt;=Parámetros!$B$8,"Medio","Bajo")))</f>
        <v/>
      </c>
      <c r="Q920" s="7" t="str">
        <f aca="false">IF(AND(N920="Activo",L920&lt;&gt;""),IF(L920&gt;Parámetros!$B$6,"Se está retrasando",""),"")</f>
        <v/>
      </c>
    </row>
    <row r="921" customFormat="false" ht="15" hidden="false" customHeight="false" outlineLevel="0" collapsed="false">
      <c r="A921" s="13" t="s">
        <v>8393</v>
      </c>
      <c r="B921" s="13" t="s">
        <v>8981</v>
      </c>
      <c r="C921" s="13" t="s">
        <v>8990</v>
      </c>
      <c r="D921" s="13" t="s">
        <v>9002</v>
      </c>
      <c r="E921" s="13" t="s">
        <v>8988</v>
      </c>
      <c r="F921" s="16" t="n">
        <f aca="false">_xlfn.MINIFS(Pedidos!$C$2:$C$7000,Pedidos!$B$2:$B$7000,A921,Pedidos!$C$2:$C$7000,"&lt;"&amp;Parámetros!$B$4)</f>
        <v>46247</v>
      </c>
      <c r="G921" s="16" t="n">
        <f aca="false">_xlfn.MAXIFS(Pedidos!$C$2:$C$7000,Pedidos!$B$2:$B$7000,A921,Pedidos!$C$2:$C$7000,"&lt;"&amp;Parámetros!$B$4)</f>
        <v>46247</v>
      </c>
      <c r="H921" s="17" t="n">
        <f aca="false">COUNTIFS(Pedidos!$B$2:$B$7000,A921,Pedidos!$C$2:$C$7000,"&lt;"&amp;Parámetros!$B$4)</f>
        <v>1</v>
      </c>
      <c r="I921" s="7" t="n">
        <f aca="false">IF(H921=0,"",Parámetros!$B$4-G921)</f>
        <v>49</v>
      </c>
      <c r="J921" s="17" t="n">
        <f aca="false">COUNTIFS(Pedidos!$B$2:$B$7000,A921,Pedidos!$C$2:$C$7000,"&gt;="&amp;(Parámetros!$B$4-180),Pedidos!$C$2:$C$7000,"&lt;"&amp;Parámetros!$B$4)</f>
        <v>1</v>
      </c>
      <c r="K921" s="18" t="str">
        <f aca="false">IF(H921&lt;2,"",(G921-F921)/(H921-1))</f>
        <v/>
      </c>
      <c r="L921" s="19" t="str">
        <f aca="false">IF(OR(K921="",K921=0),"",I921/K921)</f>
        <v/>
      </c>
      <c r="M921" s="20" t="n">
        <f aca="false">SUMIFS(Pedidos!$D$2:$D$7000,Pedidos!$B$2:$B$7000,A921,Pedidos!$C$2:$C$7000,"&gt;="&amp;(Parámetros!$B$4-365),Pedidos!$C$2:$C$7000,"&lt;"&amp;Parámetros!$B$4)</f>
        <v>31.96</v>
      </c>
      <c r="N921" s="7" t="str">
        <f aca="false">IF(H921=0,"Sin compras",IF(H921=1,"Una sola compra",IF(I921&gt;Parámetros!$B$5,"Perdido","Activo")))</f>
        <v>Una sola compra</v>
      </c>
      <c r="O921" s="21" t="str">
        <f aca="false">IF(N921&lt;&gt;"Activo","",1/(1+EXP(-(Parámetros!$B$10+Parámetros!$B$11*I921+Parámetros!$B$12*J921))))</f>
        <v/>
      </c>
      <c r="P921" s="7" t="str">
        <f aca="false">IF(O921="","",IF(O921&gt;=Parámetros!$B$7,"Alto",IF(O921&gt;=Parámetros!$B$8,"Medio","Bajo")))</f>
        <v/>
      </c>
      <c r="Q921" s="7" t="str">
        <f aca="false">IF(AND(N921="Activo",L921&lt;&gt;""),IF(L921&gt;Parámetros!$B$6,"Se está retrasando",""),"")</f>
        <v/>
      </c>
    </row>
    <row r="922" customFormat="false" ht="15" hidden="false" customHeight="false" outlineLevel="0" collapsed="false">
      <c r="A922" s="13" t="s">
        <v>1371</v>
      </c>
      <c r="B922" s="13" t="s">
        <v>8981</v>
      </c>
      <c r="C922" s="13" t="s">
        <v>8993</v>
      </c>
      <c r="D922" s="13" t="s">
        <v>8994</v>
      </c>
      <c r="E922" s="13" t="s">
        <v>8988</v>
      </c>
      <c r="F922" s="16" t="n">
        <f aca="false">_xlfn.MINIFS(Pedidos!$C$2:$C$7000,Pedidos!$B$2:$B$7000,A922,Pedidos!$C$2:$C$7000,"&lt;"&amp;Parámetros!$B$4)</f>
        <v>45706</v>
      </c>
      <c r="G922" s="16" t="n">
        <f aca="false">_xlfn.MAXIFS(Pedidos!$C$2:$C$7000,Pedidos!$B$2:$B$7000,A922,Pedidos!$C$2:$C$7000,"&lt;"&amp;Parámetros!$B$4)</f>
        <v>45706</v>
      </c>
      <c r="H922" s="17" t="n">
        <f aca="false">COUNTIFS(Pedidos!$B$2:$B$7000,A922,Pedidos!$C$2:$C$7000,"&lt;"&amp;Parámetros!$B$4)</f>
        <v>1</v>
      </c>
      <c r="I922" s="7" t="n">
        <f aca="false">IF(H922=0,"",Parámetros!$B$4-G922)</f>
        <v>590</v>
      </c>
      <c r="J922" s="17" t="n">
        <f aca="false">COUNTIFS(Pedidos!$B$2:$B$7000,A922,Pedidos!$C$2:$C$7000,"&gt;="&amp;(Parámetros!$B$4-180),Pedidos!$C$2:$C$7000,"&lt;"&amp;Parámetros!$B$4)</f>
        <v>0</v>
      </c>
      <c r="K922" s="18" t="str">
        <f aca="false">IF(H922&lt;2,"",(G922-F922)/(H922-1))</f>
        <v/>
      </c>
      <c r="L922" s="19" t="str">
        <f aca="false">IF(OR(K922="",K922=0),"",I922/K922)</f>
        <v/>
      </c>
      <c r="M922" s="20" t="n">
        <f aca="false">SUMIFS(Pedidos!$D$2:$D$7000,Pedidos!$B$2:$B$7000,A922,Pedidos!$C$2:$C$7000,"&gt;="&amp;(Parámetros!$B$4-365),Pedidos!$C$2:$C$7000,"&lt;"&amp;Parámetros!$B$4)</f>
        <v>0</v>
      </c>
      <c r="N922" s="7" t="str">
        <f aca="false">IF(H922=0,"Sin compras",IF(H922=1,"Una sola compra",IF(I922&gt;Parámetros!$B$5,"Perdido","Activo")))</f>
        <v>Una sola compra</v>
      </c>
      <c r="O922" s="21" t="str">
        <f aca="false">IF(N922&lt;&gt;"Activo","",1/(1+EXP(-(Parámetros!$B$10+Parámetros!$B$11*I922+Parámetros!$B$12*J922))))</f>
        <v/>
      </c>
      <c r="P922" s="7" t="str">
        <f aca="false">IF(O922="","",IF(O922&gt;=Parámetros!$B$7,"Alto",IF(O922&gt;=Parámetros!$B$8,"Medio","Bajo")))</f>
        <v/>
      </c>
      <c r="Q922" s="7" t="str">
        <f aca="false">IF(AND(N922="Activo",L922&lt;&gt;""),IF(L922&gt;Parámetros!$B$6,"Se está retrasando",""),"")</f>
        <v/>
      </c>
    </row>
    <row r="923" customFormat="false" ht="15" hidden="false" customHeight="false" outlineLevel="0" collapsed="false">
      <c r="A923" s="13" t="s">
        <v>8808</v>
      </c>
      <c r="B923" s="13" t="s">
        <v>8995</v>
      </c>
      <c r="C923" s="13" t="s">
        <v>8993</v>
      </c>
      <c r="D923" s="13" t="s">
        <v>9002</v>
      </c>
      <c r="E923" s="13" t="s">
        <v>8988</v>
      </c>
      <c r="F923" s="16" t="n">
        <f aca="false">_xlfn.MINIFS(Pedidos!$C$2:$C$7000,Pedidos!$B$2:$B$7000,A923,Pedidos!$C$2:$C$7000,"&lt;"&amp;Parámetros!$B$4)</f>
        <v>46283</v>
      </c>
      <c r="G923" s="16" t="n">
        <f aca="false">_xlfn.MAXIFS(Pedidos!$C$2:$C$7000,Pedidos!$B$2:$B$7000,A923,Pedidos!$C$2:$C$7000,"&lt;"&amp;Parámetros!$B$4)</f>
        <v>46283</v>
      </c>
      <c r="H923" s="17" t="n">
        <f aca="false">COUNTIFS(Pedidos!$B$2:$B$7000,A923,Pedidos!$C$2:$C$7000,"&lt;"&amp;Parámetros!$B$4)</f>
        <v>1</v>
      </c>
      <c r="I923" s="7" t="n">
        <f aca="false">IF(H923=0,"",Parámetros!$B$4-G923)</f>
        <v>13</v>
      </c>
      <c r="J923" s="17" t="n">
        <f aca="false">COUNTIFS(Pedidos!$B$2:$B$7000,A923,Pedidos!$C$2:$C$7000,"&gt;="&amp;(Parámetros!$B$4-180),Pedidos!$C$2:$C$7000,"&lt;"&amp;Parámetros!$B$4)</f>
        <v>1</v>
      </c>
      <c r="K923" s="18" t="str">
        <f aca="false">IF(H923&lt;2,"",(G923-F923)/(H923-1))</f>
        <v/>
      </c>
      <c r="L923" s="19" t="str">
        <f aca="false">IF(OR(K923="",K923=0),"",I923/K923)</f>
        <v/>
      </c>
      <c r="M923" s="20" t="n">
        <f aca="false">SUMIFS(Pedidos!$D$2:$D$7000,Pedidos!$B$2:$B$7000,A923,Pedidos!$C$2:$C$7000,"&gt;="&amp;(Parámetros!$B$4-365),Pedidos!$C$2:$C$7000,"&lt;"&amp;Parámetros!$B$4)</f>
        <v>31.2</v>
      </c>
      <c r="N923" s="7" t="str">
        <f aca="false">IF(H923=0,"Sin compras",IF(H923=1,"Una sola compra",IF(I923&gt;Parámetros!$B$5,"Perdido","Activo")))</f>
        <v>Una sola compra</v>
      </c>
      <c r="O923" s="21" t="str">
        <f aca="false">IF(N923&lt;&gt;"Activo","",1/(1+EXP(-(Parámetros!$B$10+Parámetros!$B$11*I923+Parámetros!$B$12*J923))))</f>
        <v/>
      </c>
      <c r="P923" s="7" t="str">
        <f aca="false">IF(O923="","",IF(O923&gt;=Parámetros!$B$7,"Alto",IF(O923&gt;=Parámetros!$B$8,"Medio","Bajo")))</f>
        <v/>
      </c>
      <c r="Q923" s="7" t="str">
        <f aca="false">IF(AND(N923="Activo",L923&lt;&gt;""),IF(L923&gt;Parámetros!$B$6,"Se está retrasando",""),"")</f>
        <v/>
      </c>
    </row>
    <row r="924" customFormat="false" ht="15" hidden="false" customHeight="false" outlineLevel="0" collapsed="false">
      <c r="A924" s="13" t="s">
        <v>1082</v>
      </c>
      <c r="B924" s="13" t="s">
        <v>8995</v>
      </c>
      <c r="C924" s="13" t="s">
        <v>8990</v>
      </c>
      <c r="D924" s="13" t="s">
        <v>8997</v>
      </c>
      <c r="E924" s="13" t="s">
        <v>8988</v>
      </c>
      <c r="F924" s="16" t="n">
        <f aca="false">_xlfn.MINIFS(Pedidos!$C$2:$C$7000,Pedidos!$B$2:$B$7000,A924,Pedidos!$C$2:$C$7000,"&lt;"&amp;Parámetros!$B$4)</f>
        <v>45682</v>
      </c>
      <c r="G924" s="16" t="n">
        <f aca="false">_xlfn.MAXIFS(Pedidos!$C$2:$C$7000,Pedidos!$B$2:$B$7000,A924,Pedidos!$C$2:$C$7000,"&lt;"&amp;Parámetros!$B$4)</f>
        <v>46190</v>
      </c>
      <c r="H924" s="17" t="n">
        <f aca="false">COUNTIFS(Pedidos!$B$2:$B$7000,A924,Pedidos!$C$2:$C$7000,"&lt;"&amp;Parámetros!$B$4)</f>
        <v>7</v>
      </c>
      <c r="I924" s="7" t="n">
        <f aca="false">IF(H924=0,"",Parámetros!$B$4-G924)</f>
        <v>106</v>
      </c>
      <c r="J924" s="17" t="n">
        <f aca="false">COUNTIFS(Pedidos!$B$2:$B$7000,A924,Pedidos!$C$2:$C$7000,"&gt;="&amp;(Parámetros!$B$4-180),Pedidos!$C$2:$C$7000,"&lt;"&amp;Parámetros!$B$4)</f>
        <v>1</v>
      </c>
      <c r="K924" s="18" t="n">
        <f aca="false">IF(H924&lt;2,"",(G924-F924)/(H924-1))</f>
        <v>84.6666666666667</v>
      </c>
      <c r="L924" s="19" t="n">
        <f aca="false">IF(OR(K924="",K924=0),"",I924/K924)</f>
        <v>1.25196850393701</v>
      </c>
      <c r="M924" s="20" t="n">
        <f aca="false">SUMIFS(Pedidos!$D$2:$D$7000,Pedidos!$B$2:$B$7000,A924,Pedidos!$C$2:$C$7000,"&gt;="&amp;(Parámetros!$B$4-365),Pedidos!$C$2:$C$7000,"&lt;"&amp;Parámetros!$B$4)</f>
        <v>141.16</v>
      </c>
      <c r="N924" s="7" t="str">
        <f aca="false">IF(H924=0,"Sin compras",IF(H924=1,"Una sola compra",IF(I924&gt;Parámetros!$B$5,"Perdido","Activo")))</f>
        <v>Activo</v>
      </c>
      <c r="O924" s="21" t="n">
        <f aca="false">IF(N924&lt;&gt;"Activo","",1/(1+EXP(-(Parámetros!$B$10+Parámetros!$B$11*I924+Parámetros!$B$12*J924))))</f>
        <v>0.820818094873669</v>
      </c>
      <c r="P924" s="7" t="str">
        <f aca="false">IF(O924="","",IF(O924&gt;=Parámetros!$B$7,"Alto",IF(O924&gt;=Parámetros!$B$8,"Medio","Bajo")))</f>
        <v>Alto</v>
      </c>
      <c r="Q924" s="7" t="str">
        <f aca="false">IF(AND(N924="Activo",L924&lt;&gt;""),IF(L924&gt;Parámetros!$B$6,"Se está retrasando",""),"")</f>
        <v/>
      </c>
    </row>
    <row r="925" customFormat="false" ht="15" hidden="false" customHeight="false" outlineLevel="0" collapsed="false">
      <c r="A925" s="13" t="s">
        <v>42</v>
      </c>
      <c r="B925" s="13" t="s">
        <v>9001</v>
      </c>
      <c r="C925" s="13" t="s">
        <v>8993</v>
      </c>
      <c r="D925" s="13" t="s">
        <v>8999</v>
      </c>
      <c r="E925" s="13" t="s">
        <v>8984</v>
      </c>
      <c r="F925" s="16" t="n">
        <f aca="false">_xlfn.MINIFS(Pedidos!$C$2:$C$7000,Pedidos!$B$2:$B$7000,A925,Pedidos!$C$2:$C$7000,"&lt;"&amp;Parámetros!$B$4)</f>
        <v>45567</v>
      </c>
      <c r="G925" s="16" t="n">
        <f aca="false">_xlfn.MAXIFS(Pedidos!$C$2:$C$7000,Pedidos!$B$2:$B$7000,A925,Pedidos!$C$2:$C$7000,"&lt;"&amp;Parámetros!$B$4)</f>
        <v>46247</v>
      </c>
      <c r="H925" s="17" t="n">
        <f aca="false">COUNTIFS(Pedidos!$B$2:$B$7000,A925,Pedidos!$C$2:$C$7000,"&lt;"&amp;Parámetros!$B$4)</f>
        <v>10</v>
      </c>
      <c r="I925" s="7" t="n">
        <f aca="false">IF(H925=0,"",Parámetros!$B$4-G925)</f>
        <v>49</v>
      </c>
      <c r="J925" s="17" t="n">
        <f aca="false">COUNTIFS(Pedidos!$B$2:$B$7000,A925,Pedidos!$C$2:$C$7000,"&gt;="&amp;(Parámetros!$B$4-180),Pedidos!$C$2:$C$7000,"&lt;"&amp;Parámetros!$B$4)</f>
        <v>3</v>
      </c>
      <c r="K925" s="18" t="n">
        <f aca="false">IF(H925&lt;2,"",(G925-F925)/(H925-1))</f>
        <v>75.5555555555556</v>
      </c>
      <c r="L925" s="19" t="n">
        <f aca="false">IF(OR(K925="",K925=0),"",I925/K925)</f>
        <v>0.648529411764706</v>
      </c>
      <c r="M925" s="20" t="n">
        <f aca="false">SUMIFS(Pedidos!$D$2:$D$7000,Pedidos!$B$2:$B$7000,A925,Pedidos!$C$2:$C$7000,"&gt;="&amp;(Parámetros!$B$4-365),Pedidos!$C$2:$C$7000,"&lt;"&amp;Parámetros!$B$4)</f>
        <v>266.33</v>
      </c>
      <c r="N925" s="7" t="str">
        <f aca="false">IF(H925=0,"Sin compras",IF(H925=1,"Una sola compra",IF(I925&gt;Parámetros!$B$5,"Perdido","Activo")))</f>
        <v>Activo</v>
      </c>
      <c r="O925" s="21" t="n">
        <f aca="false">IF(N925&lt;&gt;"Activo","",1/(1+EXP(-(Parámetros!$B$10+Parámetros!$B$11*I925+Parámetros!$B$12*J925))))</f>
        <v>0.227848471830417</v>
      </c>
      <c r="P925" s="7" t="str">
        <f aca="false">IF(O925="","",IF(O925&gt;=Parámetros!$B$7,"Alto",IF(O925&gt;=Parámetros!$B$8,"Medio","Bajo")))</f>
        <v>Bajo</v>
      </c>
      <c r="Q925" s="7" t="str">
        <f aca="false">IF(AND(N925="Activo",L925&lt;&gt;""),IF(L925&gt;Parámetros!$B$6,"Se está retrasando",""),"")</f>
        <v/>
      </c>
    </row>
    <row r="926" customFormat="false" ht="15" hidden="false" customHeight="false" outlineLevel="0" collapsed="false">
      <c r="A926" s="13" t="s">
        <v>4907</v>
      </c>
      <c r="B926" s="13" t="s">
        <v>8992</v>
      </c>
      <c r="C926" s="13" t="s">
        <v>8982</v>
      </c>
      <c r="D926" s="13" t="s">
        <v>8987</v>
      </c>
      <c r="E926" s="13" t="s">
        <v>8988</v>
      </c>
      <c r="F926" s="16" t="n">
        <f aca="false">_xlfn.MINIFS(Pedidos!$C$2:$C$7000,Pedidos!$B$2:$B$7000,A926,Pedidos!$C$2:$C$7000,"&lt;"&amp;Parámetros!$B$4)</f>
        <v>45972</v>
      </c>
      <c r="G926" s="16" t="n">
        <f aca="false">_xlfn.MAXIFS(Pedidos!$C$2:$C$7000,Pedidos!$B$2:$B$7000,A926,Pedidos!$C$2:$C$7000,"&lt;"&amp;Parámetros!$B$4)</f>
        <v>46133</v>
      </c>
      <c r="H926" s="17" t="n">
        <f aca="false">COUNTIFS(Pedidos!$B$2:$B$7000,A926,Pedidos!$C$2:$C$7000,"&lt;"&amp;Parámetros!$B$4)</f>
        <v>2</v>
      </c>
      <c r="I926" s="7" t="n">
        <f aca="false">IF(H926=0,"",Parámetros!$B$4-G926)</f>
        <v>163</v>
      </c>
      <c r="J926" s="17" t="n">
        <f aca="false">COUNTIFS(Pedidos!$B$2:$B$7000,A926,Pedidos!$C$2:$C$7000,"&gt;="&amp;(Parámetros!$B$4-180),Pedidos!$C$2:$C$7000,"&lt;"&amp;Parámetros!$B$4)</f>
        <v>1</v>
      </c>
      <c r="K926" s="18" t="n">
        <f aca="false">IF(H926&lt;2,"",(G926-F926)/(H926-1))</f>
        <v>161</v>
      </c>
      <c r="L926" s="19" t="n">
        <f aca="false">IF(OR(K926="",K926=0),"",I926/K926)</f>
        <v>1.01242236024845</v>
      </c>
      <c r="M926" s="20" t="n">
        <f aca="false">SUMIFS(Pedidos!$D$2:$D$7000,Pedidos!$B$2:$B$7000,A926,Pedidos!$C$2:$C$7000,"&gt;="&amp;(Parámetros!$B$4-365),Pedidos!$C$2:$C$7000,"&lt;"&amp;Parámetros!$B$4)</f>
        <v>67.16</v>
      </c>
      <c r="N926" s="7" t="str">
        <f aca="false">IF(H926=0,"Sin compras",IF(H926=1,"Una sola compra",IF(I926&gt;Parámetros!$B$5,"Perdido","Activo")))</f>
        <v>Activo</v>
      </c>
      <c r="O926" s="21" t="n">
        <f aca="false">IF(N926&lt;&gt;"Activo","",1/(1+EXP(-(Parámetros!$B$10+Parámetros!$B$11*I926+Parámetros!$B$12*J926))))</f>
        <v>0.923501408788534</v>
      </c>
      <c r="P926" s="7" t="str">
        <f aca="false">IF(O926="","",IF(O926&gt;=Parámetros!$B$7,"Alto",IF(O926&gt;=Parámetros!$B$8,"Medio","Bajo")))</f>
        <v>Alto</v>
      </c>
      <c r="Q926" s="7" t="str">
        <f aca="false">IF(AND(N926="Activo",L926&lt;&gt;""),IF(L926&gt;Parámetros!$B$6,"Se está retrasando",""),"")</f>
        <v/>
      </c>
    </row>
    <row r="927" customFormat="false" ht="15" hidden="false" customHeight="false" outlineLevel="0" collapsed="false">
      <c r="A927" s="13" t="s">
        <v>2763</v>
      </c>
      <c r="B927" s="13" t="s">
        <v>8981</v>
      </c>
      <c r="C927" s="13" t="s">
        <v>8993</v>
      </c>
      <c r="D927" s="13" t="s">
        <v>8994</v>
      </c>
      <c r="E927" s="13" t="s">
        <v>8988</v>
      </c>
      <c r="F927" s="16" t="n">
        <f aca="false">_xlfn.MINIFS(Pedidos!$C$2:$C$7000,Pedidos!$B$2:$B$7000,A927,Pedidos!$C$2:$C$7000,"&lt;"&amp;Parámetros!$B$4)</f>
        <v>45814</v>
      </c>
      <c r="G927" s="16" t="n">
        <f aca="false">_xlfn.MAXIFS(Pedidos!$C$2:$C$7000,Pedidos!$B$2:$B$7000,A927,Pedidos!$C$2:$C$7000,"&lt;"&amp;Parámetros!$B$4)</f>
        <v>45918</v>
      </c>
      <c r="H927" s="17" t="n">
        <f aca="false">COUNTIFS(Pedidos!$B$2:$B$7000,A927,Pedidos!$C$2:$C$7000,"&lt;"&amp;Parámetros!$B$4)</f>
        <v>2</v>
      </c>
      <c r="I927" s="7" t="n">
        <f aca="false">IF(H927=0,"",Parámetros!$B$4-G927)</f>
        <v>378</v>
      </c>
      <c r="J927" s="17" t="n">
        <f aca="false">COUNTIFS(Pedidos!$B$2:$B$7000,A927,Pedidos!$C$2:$C$7000,"&gt;="&amp;(Parámetros!$B$4-180),Pedidos!$C$2:$C$7000,"&lt;"&amp;Parámetros!$B$4)</f>
        <v>0</v>
      </c>
      <c r="K927" s="18" t="n">
        <f aca="false">IF(H927&lt;2,"",(G927-F927)/(H927-1))</f>
        <v>104</v>
      </c>
      <c r="L927" s="19" t="n">
        <f aca="false">IF(OR(K927="",K927=0),"",I927/K927)</f>
        <v>3.63461538461538</v>
      </c>
      <c r="M927" s="20" t="n">
        <f aca="false">SUMIFS(Pedidos!$D$2:$D$7000,Pedidos!$B$2:$B$7000,A927,Pedidos!$C$2:$C$7000,"&gt;="&amp;(Parámetros!$B$4-365),Pedidos!$C$2:$C$7000,"&lt;"&amp;Parámetros!$B$4)</f>
        <v>0</v>
      </c>
      <c r="N927" s="7" t="str">
        <f aca="false">IF(H927=0,"Sin compras",IF(H927=1,"Una sola compra",IF(I927&gt;Parámetros!$B$5,"Perdido","Activo")))</f>
        <v>Perdido</v>
      </c>
      <c r="O927" s="21" t="str">
        <f aca="false">IF(N927&lt;&gt;"Activo","",1/(1+EXP(-(Parámetros!$B$10+Parámetros!$B$11*I927+Parámetros!$B$12*J927))))</f>
        <v/>
      </c>
      <c r="P927" s="7" t="str">
        <f aca="false">IF(O927="","",IF(O927&gt;=Parámetros!$B$7,"Alto",IF(O927&gt;=Parámetros!$B$8,"Medio","Bajo")))</f>
        <v/>
      </c>
      <c r="Q927" s="7" t="str">
        <f aca="false">IF(AND(N927="Activo",L927&lt;&gt;""),IF(L927&gt;Parámetros!$B$6,"Se está retrasando",""),"")</f>
        <v/>
      </c>
    </row>
    <row r="928" customFormat="false" ht="15" hidden="false" customHeight="false" outlineLevel="0" collapsed="false">
      <c r="A928" s="13" t="s">
        <v>4368</v>
      </c>
      <c r="B928" s="13" t="s">
        <v>8998</v>
      </c>
      <c r="C928" s="13" t="s">
        <v>8982</v>
      </c>
      <c r="D928" s="13" t="s">
        <v>8994</v>
      </c>
      <c r="E928" s="13" t="s">
        <v>8988</v>
      </c>
      <c r="F928" s="16" t="n">
        <f aca="false">_xlfn.MINIFS(Pedidos!$C$2:$C$7000,Pedidos!$B$2:$B$7000,A928,Pedidos!$C$2:$C$7000,"&lt;"&amp;Parámetros!$B$4)</f>
        <v>45933</v>
      </c>
      <c r="G928" s="16" t="n">
        <f aca="false">_xlfn.MAXIFS(Pedidos!$C$2:$C$7000,Pedidos!$B$2:$B$7000,A928,Pedidos!$C$2:$C$7000,"&lt;"&amp;Parámetros!$B$4)</f>
        <v>45933</v>
      </c>
      <c r="H928" s="17" t="n">
        <f aca="false">COUNTIFS(Pedidos!$B$2:$B$7000,A928,Pedidos!$C$2:$C$7000,"&lt;"&amp;Parámetros!$B$4)</f>
        <v>1</v>
      </c>
      <c r="I928" s="7" t="n">
        <f aca="false">IF(H928=0,"",Parámetros!$B$4-G928)</f>
        <v>363</v>
      </c>
      <c r="J928" s="17" t="n">
        <f aca="false">COUNTIFS(Pedidos!$B$2:$B$7000,A928,Pedidos!$C$2:$C$7000,"&gt;="&amp;(Parámetros!$B$4-180),Pedidos!$C$2:$C$7000,"&lt;"&amp;Parámetros!$B$4)</f>
        <v>0</v>
      </c>
      <c r="K928" s="18" t="str">
        <f aca="false">IF(H928&lt;2,"",(G928-F928)/(H928-1))</f>
        <v/>
      </c>
      <c r="L928" s="19" t="str">
        <f aca="false">IF(OR(K928="",K928=0),"",I928/K928)</f>
        <v/>
      </c>
      <c r="M928" s="20" t="n">
        <f aca="false">SUMIFS(Pedidos!$D$2:$D$7000,Pedidos!$B$2:$B$7000,A928,Pedidos!$C$2:$C$7000,"&gt;="&amp;(Parámetros!$B$4-365),Pedidos!$C$2:$C$7000,"&lt;"&amp;Parámetros!$B$4)</f>
        <v>37.76</v>
      </c>
      <c r="N928" s="7" t="str">
        <f aca="false">IF(H928=0,"Sin compras",IF(H928=1,"Una sola compra",IF(I928&gt;Parámetros!$B$5,"Perdido","Activo")))</f>
        <v>Una sola compra</v>
      </c>
      <c r="O928" s="21" t="str">
        <f aca="false">IF(N928&lt;&gt;"Activo","",1/(1+EXP(-(Parámetros!$B$10+Parámetros!$B$11*I928+Parámetros!$B$12*J928))))</f>
        <v/>
      </c>
      <c r="P928" s="7" t="str">
        <f aca="false">IF(O928="","",IF(O928&gt;=Parámetros!$B$7,"Alto",IF(O928&gt;=Parámetros!$B$8,"Medio","Bajo")))</f>
        <v/>
      </c>
      <c r="Q928" s="7" t="str">
        <f aca="false">IF(AND(N928="Activo",L928&lt;&gt;""),IF(L928&gt;Parámetros!$B$6,"Se está retrasando",""),"")</f>
        <v/>
      </c>
    </row>
    <row r="929" customFormat="false" ht="15" hidden="false" customHeight="false" outlineLevel="0" collapsed="false">
      <c r="A929" s="13" t="s">
        <v>7976</v>
      </c>
      <c r="B929" s="13" t="s">
        <v>8981</v>
      </c>
      <c r="C929" s="13" t="s">
        <v>8982</v>
      </c>
      <c r="D929" s="13" t="s">
        <v>8991</v>
      </c>
      <c r="E929" s="13" t="s">
        <v>8988</v>
      </c>
      <c r="F929" s="16" t="n">
        <f aca="false">_xlfn.MINIFS(Pedidos!$C$2:$C$7000,Pedidos!$B$2:$B$7000,A929,Pedidos!$C$2:$C$7000,"&lt;"&amp;Parámetros!$B$4)</f>
        <v>46215</v>
      </c>
      <c r="G929" s="16" t="n">
        <f aca="false">_xlfn.MAXIFS(Pedidos!$C$2:$C$7000,Pedidos!$B$2:$B$7000,A929,Pedidos!$C$2:$C$7000,"&lt;"&amp;Parámetros!$B$4)</f>
        <v>46215</v>
      </c>
      <c r="H929" s="17" t="n">
        <f aca="false">COUNTIFS(Pedidos!$B$2:$B$7000,A929,Pedidos!$C$2:$C$7000,"&lt;"&amp;Parámetros!$B$4)</f>
        <v>1</v>
      </c>
      <c r="I929" s="7" t="n">
        <f aca="false">IF(H929=0,"",Parámetros!$B$4-G929)</f>
        <v>81</v>
      </c>
      <c r="J929" s="17" t="n">
        <f aca="false">COUNTIFS(Pedidos!$B$2:$B$7000,A929,Pedidos!$C$2:$C$7000,"&gt;="&amp;(Parámetros!$B$4-180),Pedidos!$C$2:$C$7000,"&lt;"&amp;Parámetros!$B$4)</f>
        <v>1</v>
      </c>
      <c r="K929" s="18" t="str">
        <f aca="false">IF(H929&lt;2,"",(G929-F929)/(H929-1))</f>
        <v/>
      </c>
      <c r="L929" s="19" t="str">
        <f aca="false">IF(OR(K929="",K929=0),"",I929/K929)</f>
        <v/>
      </c>
      <c r="M929" s="20" t="n">
        <f aca="false">SUMIFS(Pedidos!$D$2:$D$7000,Pedidos!$B$2:$B$7000,A929,Pedidos!$C$2:$C$7000,"&gt;="&amp;(Parámetros!$B$4-365),Pedidos!$C$2:$C$7000,"&lt;"&amp;Parámetros!$B$4)</f>
        <v>20.25</v>
      </c>
      <c r="N929" s="7" t="str">
        <f aca="false">IF(H929=0,"Sin compras",IF(H929=1,"Una sola compra",IF(I929&gt;Parámetros!$B$5,"Perdido","Activo")))</f>
        <v>Una sola compra</v>
      </c>
      <c r="O929" s="21" t="str">
        <f aca="false">IF(N929&lt;&gt;"Activo","",1/(1+EXP(-(Parámetros!$B$10+Parámetros!$B$11*I929+Parámetros!$B$12*J929))))</f>
        <v/>
      </c>
      <c r="P929" s="7" t="str">
        <f aca="false">IF(O929="","",IF(O929&gt;=Parámetros!$B$7,"Alto",IF(O929&gt;=Parámetros!$B$8,"Medio","Bajo")))</f>
        <v/>
      </c>
      <c r="Q929" s="7" t="str">
        <f aca="false">IF(AND(N929="Activo",L929&lt;&gt;""),IF(L929&gt;Parámetros!$B$6,"Se está retrasando",""),"")</f>
        <v/>
      </c>
    </row>
    <row r="930" customFormat="false" ht="15" hidden="false" customHeight="false" outlineLevel="0" collapsed="false">
      <c r="A930" s="13" t="s">
        <v>4415</v>
      </c>
      <c r="B930" s="13" t="s">
        <v>9000</v>
      </c>
      <c r="C930" s="13" t="s">
        <v>8990</v>
      </c>
      <c r="D930" s="13" t="s">
        <v>8987</v>
      </c>
      <c r="E930" s="13" t="s">
        <v>8988</v>
      </c>
      <c r="F930" s="16" t="n">
        <f aca="false">_xlfn.MINIFS(Pedidos!$C$2:$C$7000,Pedidos!$B$2:$B$7000,A930,Pedidos!$C$2:$C$7000,"&lt;"&amp;Parámetros!$B$4)</f>
        <v>45936</v>
      </c>
      <c r="G930" s="16" t="n">
        <f aca="false">_xlfn.MAXIFS(Pedidos!$C$2:$C$7000,Pedidos!$B$2:$B$7000,A930,Pedidos!$C$2:$C$7000,"&lt;"&amp;Parámetros!$B$4)</f>
        <v>46113</v>
      </c>
      <c r="H930" s="17" t="n">
        <f aca="false">COUNTIFS(Pedidos!$B$2:$B$7000,A930,Pedidos!$C$2:$C$7000,"&lt;"&amp;Parámetros!$B$4)</f>
        <v>2</v>
      </c>
      <c r="I930" s="7" t="n">
        <f aca="false">IF(H930=0,"",Parámetros!$B$4-G930)</f>
        <v>183</v>
      </c>
      <c r="J930" s="17" t="n">
        <f aca="false">COUNTIFS(Pedidos!$B$2:$B$7000,A930,Pedidos!$C$2:$C$7000,"&gt;="&amp;(Parámetros!$B$4-180),Pedidos!$C$2:$C$7000,"&lt;"&amp;Parámetros!$B$4)</f>
        <v>0</v>
      </c>
      <c r="K930" s="18" t="n">
        <f aca="false">IF(H930&lt;2,"",(G930-F930)/(H930-1))</f>
        <v>177</v>
      </c>
      <c r="L930" s="19" t="n">
        <f aca="false">IF(OR(K930="",K930=0),"",I930/K930)</f>
        <v>1.03389830508475</v>
      </c>
      <c r="M930" s="20" t="n">
        <f aca="false">SUMIFS(Pedidos!$D$2:$D$7000,Pedidos!$B$2:$B$7000,A930,Pedidos!$C$2:$C$7000,"&gt;="&amp;(Parámetros!$B$4-365),Pedidos!$C$2:$C$7000,"&lt;"&amp;Parámetros!$B$4)</f>
        <v>72.77</v>
      </c>
      <c r="N930" s="7" t="str">
        <f aca="false">IF(H930=0,"Sin compras",IF(H930=1,"Una sola compra",IF(I930&gt;Parámetros!$B$5,"Perdido","Activo")))</f>
        <v>Perdido</v>
      </c>
      <c r="O930" s="21" t="str">
        <f aca="false">IF(N930&lt;&gt;"Activo","",1/(1+EXP(-(Parámetros!$B$10+Parámetros!$B$11*I930+Parámetros!$B$12*J930))))</f>
        <v/>
      </c>
      <c r="P930" s="7" t="str">
        <f aca="false">IF(O930="","",IF(O930&gt;=Parámetros!$B$7,"Alto",IF(O930&gt;=Parámetros!$B$8,"Medio","Bajo")))</f>
        <v/>
      </c>
      <c r="Q930" s="7" t="str">
        <f aca="false">IF(AND(N930="Activo",L930&lt;&gt;""),IF(L930&gt;Parámetros!$B$6,"Se está retrasando",""),"")</f>
        <v/>
      </c>
    </row>
    <row r="931" customFormat="false" ht="15" hidden="false" customHeight="false" outlineLevel="0" collapsed="false">
      <c r="A931" s="13" t="s">
        <v>1291</v>
      </c>
      <c r="B931" s="13" t="s">
        <v>8995</v>
      </c>
      <c r="C931" s="13" t="s">
        <v>8990</v>
      </c>
      <c r="D931" s="13" t="s">
        <v>8994</v>
      </c>
      <c r="E931" s="13" t="s">
        <v>8988</v>
      </c>
      <c r="F931" s="16" t="n">
        <f aca="false">_xlfn.MINIFS(Pedidos!$C$2:$C$7000,Pedidos!$B$2:$B$7000,A931,Pedidos!$C$2:$C$7000,"&lt;"&amp;Parámetros!$B$4)</f>
        <v>45701</v>
      </c>
      <c r="G931" s="16" t="n">
        <f aca="false">_xlfn.MAXIFS(Pedidos!$C$2:$C$7000,Pedidos!$B$2:$B$7000,A931,Pedidos!$C$2:$C$7000,"&lt;"&amp;Parámetros!$B$4)</f>
        <v>45701</v>
      </c>
      <c r="H931" s="17" t="n">
        <f aca="false">COUNTIFS(Pedidos!$B$2:$B$7000,A931,Pedidos!$C$2:$C$7000,"&lt;"&amp;Parámetros!$B$4)</f>
        <v>1</v>
      </c>
      <c r="I931" s="7" t="n">
        <f aca="false">IF(H931=0,"",Parámetros!$B$4-G931)</f>
        <v>595</v>
      </c>
      <c r="J931" s="17" t="n">
        <f aca="false">COUNTIFS(Pedidos!$B$2:$B$7000,A931,Pedidos!$C$2:$C$7000,"&gt;="&amp;(Parámetros!$B$4-180),Pedidos!$C$2:$C$7000,"&lt;"&amp;Parámetros!$B$4)</f>
        <v>0</v>
      </c>
      <c r="K931" s="18" t="str">
        <f aca="false">IF(H931&lt;2,"",(G931-F931)/(H931-1))</f>
        <v/>
      </c>
      <c r="L931" s="19" t="str">
        <f aca="false">IF(OR(K931="",K931=0),"",I931/K931)</f>
        <v/>
      </c>
      <c r="M931" s="20" t="n">
        <f aca="false">SUMIFS(Pedidos!$D$2:$D$7000,Pedidos!$B$2:$B$7000,A931,Pedidos!$C$2:$C$7000,"&gt;="&amp;(Parámetros!$B$4-365),Pedidos!$C$2:$C$7000,"&lt;"&amp;Parámetros!$B$4)</f>
        <v>0</v>
      </c>
      <c r="N931" s="7" t="str">
        <f aca="false">IF(H931=0,"Sin compras",IF(H931=1,"Una sola compra",IF(I931&gt;Parámetros!$B$5,"Perdido","Activo")))</f>
        <v>Una sola compra</v>
      </c>
      <c r="O931" s="21" t="str">
        <f aca="false">IF(N931&lt;&gt;"Activo","",1/(1+EXP(-(Parámetros!$B$10+Parámetros!$B$11*I931+Parámetros!$B$12*J931))))</f>
        <v/>
      </c>
      <c r="P931" s="7" t="str">
        <f aca="false">IF(O931="","",IF(O931&gt;=Parámetros!$B$7,"Alto",IF(O931&gt;=Parámetros!$B$8,"Medio","Bajo")))</f>
        <v/>
      </c>
      <c r="Q931" s="7" t="str">
        <f aca="false">IF(AND(N931="Activo",L931&lt;&gt;""),IF(L931&gt;Parámetros!$B$6,"Se está retrasando",""),"")</f>
        <v/>
      </c>
    </row>
    <row r="932" customFormat="false" ht="15" hidden="false" customHeight="false" outlineLevel="0" collapsed="false">
      <c r="A932" s="13" t="s">
        <v>7995</v>
      </c>
      <c r="B932" s="13" t="s">
        <v>8992</v>
      </c>
      <c r="C932" s="13" t="s">
        <v>8993</v>
      </c>
      <c r="D932" s="13" t="s">
        <v>8991</v>
      </c>
      <c r="E932" s="13" t="s">
        <v>8988</v>
      </c>
      <c r="F932" s="16" t="n">
        <f aca="false">_xlfn.MINIFS(Pedidos!$C$2:$C$7000,Pedidos!$B$2:$B$7000,A932,Pedidos!$C$2:$C$7000,"&lt;"&amp;Parámetros!$B$4)</f>
        <v>46216</v>
      </c>
      <c r="G932" s="16" t="n">
        <f aca="false">_xlfn.MAXIFS(Pedidos!$C$2:$C$7000,Pedidos!$B$2:$B$7000,A932,Pedidos!$C$2:$C$7000,"&lt;"&amp;Parámetros!$B$4)</f>
        <v>46216</v>
      </c>
      <c r="H932" s="17" t="n">
        <f aca="false">COUNTIFS(Pedidos!$B$2:$B$7000,A932,Pedidos!$C$2:$C$7000,"&lt;"&amp;Parámetros!$B$4)</f>
        <v>1</v>
      </c>
      <c r="I932" s="7" t="n">
        <f aca="false">IF(H932=0,"",Parámetros!$B$4-G932)</f>
        <v>80</v>
      </c>
      <c r="J932" s="17" t="n">
        <f aca="false">COUNTIFS(Pedidos!$B$2:$B$7000,A932,Pedidos!$C$2:$C$7000,"&gt;="&amp;(Parámetros!$B$4-180),Pedidos!$C$2:$C$7000,"&lt;"&amp;Parámetros!$B$4)</f>
        <v>1</v>
      </c>
      <c r="K932" s="18" t="str">
        <f aca="false">IF(H932&lt;2,"",(G932-F932)/(H932-1))</f>
        <v/>
      </c>
      <c r="L932" s="19" t="str">
        <f aca="false">IF(OR(K932="",K932=0),"",I932/K932)</f>
        <v/>
      </c>
      <c r="M932" s="20" t="n">
        <f aca="false">SUMIFS(Pedidos!$D$2:$D$7000,Pedidos!$B$2:$B$7000,A932,Pedidos!$C$2:$C$7000,"&gt;="&amp;(Parámetros!$B$4-365),Pedidos!$C$2:$C$7000,"&lt;"&amp;Parámetros!$B$4)</f>
        <v>34.19</v>
      </c>
      <c r="N932" s="7" t="str">
        <f aca="false">IF(H932=0,"Sin compras",IF(H932=1,"Una sola compra",IF(I932&gt;Parámetros!$B$5,"Perdido","Activo")))</f>
        <v>Una sola compra</v>
      </c>
      <c r="O932" s="21" t="str">
        <f aca="false">IF(N932&lt;&gt;"Activo","",1/(1+EXP(-(Parámetros!$B$10+Parámetros!$B$11*I932+Parámetros!$B$12*J932))))</f>
        <v/>
      </c>
      <c r="P932" s="7" t="str">
        <f aca="false">IF(O932="","",IF(O932&gt;=Parámetros!$B$7,"Alto",IF(O932&gt;=Parámetros!$B$8,"Medio","Bajo")))</f>
        <v/>
      </c>
      <c r="Q932" s="7" t="str">
        <f aca="false">IF(AND(N932="Activo",L932&lt;&gt;""),IF(L932&gt;Parámetros!$B$6,"Se está retrasando",""),"")</f>
        <v/>
      </c>
    </row>
    <row r="933" customFormat="false" ht="15" hidden="false" customHeight="false" outlineLevel="0" collapsed="false">
      <c r="A933" s="13" t="s">
        <v>5003</v>
      </c>
      <c r="B933" s="13" t="s">
        <v>8981</v>
      </c>
      <c r="C933" s="13" t="s">
        <v>8993</v>
      </c>
      <c r="D933" s="13" t="s">
        <v>8983</v>
      </c>
      <c r="E933" s="13" t="s">
        <v>8988</v>
      </c>
      <c r="F933" s="16" t="n">
        <f aca="false">_xlfn.MINIFS(Pedidos!$C$2:$C$7000,Pedidos!$B$2:$B$7000,A933,Pedidos!$C$2:$C$7000,"&lt;"&amp;Parámetros!$B$4)</f>
        <v>45980</v>
      </c>
      <c r="G933" s="16" t="n">
        <f aca="false">_xlfn.MAXIFS(Pedidos!$C$2:$C$7000,Pedidos!$B$2:$B$7000,A933,Pedidos!$C$2:$C$7000,"&lt;"&amp;Parámetros!$B$4)</f>
        <v>46037</v>
      </c>
      <c r="H933" s="17" t="n">
        <f aca="false">COUNTIFS(Pedidos!$B$2:$B$7000,A933,Pedidos!$C$2:$C$7000,"&lt;"&amp;Parámetros!$B$4)</f>
        <v>2</v>
      </c>
      <c r="I933" s="7" t="n">
        <f aca="false">IF(H933=0,"",Parámetros!$B$4-G933)</f>
        <v>259</v>
      </c>
      <c r="J933" s="17" t="n">
        <f aca="false">COUNTIFS(Pedidos!$B$2:$B$7000,A933,Pedidos!$C$2:$C$7000,"&gt;="&amp;(Parámetros!$B$4-180),Pedidos!$C$2:$C$7000,"&lt;"&amp;Parámetros!$B$4)</f>
        <v>0</v>
      </c>
      <c r="K933" s="18" t="n">
        <f aca="false">IF(H933&lt;2,"",(G933-F933)/(H933-1))</f>
        <v>57</v>
      </c>
      <c r="L933" s="19" t="n">
        <f aca="false">IF(OR(K933="",K933=0),"",I933/K933)</f>
        <v>4.54385964912281</v>
      </c>
      <c r="M933" s="20" t="n">
        <f aca="false">SUMIFS(Pedidos!$D$2:$D$7000,Pedidos!$B$2:$B$7000,A933,Pedidos!$C$2:$C$7000,"&gt;="&amp;(Parámetros!$B$4-365),Pedidos!$C$2:$C$7000,"&lt;"&amp;Parámetros!$B$4)</f>
        <v>53.11</v>
      </c>
      <c r="N933" s="7" t="str">
        <f aca="false">IF(H933=0,"Sin compras",IF(H933=1,"Una sola compra",IF(I933&gt;Parámetros!$B$5,"Perdido","Activo")))</f>
        <v>Perdido</v>
      </c>
      <c r="O933" s="21" t="str">
        <f aca="false">IF(N933&lt;&gt;"Activo","",1/(1+EXP(-(Parámetros!$B$10+Parámetros!$B$11*I933+Parámetros!$B$12*J933))))</f>
        <v/>
      </c>
      <c r="P933" s="7" t="str">
        <f aca="false">IF(O933="","",IF(O933&gt;=Parámetros!$B$7,"Alto",IF(O933&gt;=Parámetros!$B$8,"Medio","Bajo")))</f>
        <v/>
      </c>
      <c r="Q933" s="7" t="str">
        <f aca="false">IF(AND(N933="Activo",L933&lt;&gt;""),IF(L933&gt;Parámetros!$B$6,"Se está retrasando",""),"")</f>
        <v/>
      </c>
    </row>
    <row r="934" customFormat="false" ht="15" hidden="false" customHeight="false" outlineLevel="0" collapsed="false">
      <c r="A934" s="13" t="s">
        <v>5367</v>
      </c>
      <c r="B934" s="13" t="s">
        <v>8989</v>
      </c>
      <c r="C934" s="13" t="s">
        <v>8986</v>
      </c>
      <c r="D934" s="13" t="s">
        <v>8983</v>
      </c>
      <c r="E934" s="13" t="s">
        <v>8988</v>
      </c>
      <c r="F934" s="16" t="n">
        <f aca="false">_xlfn.MINIFS(Pedidos!$C$2:$C$7000,Pedidos!$B$2:$B$7000,A934,Pedidos!$C$2:$C$7000,"&lt;"&amp;Parámetros!$B$4)</f>
        <v>46007</v>
      </c>
      <c r="G934" s="16" t="n">
        <f aca="false">_xlfn.MAXIFS(Pedidos!$C$2:$C$7000,Pedidos!$B$2:$B$7000,A934,Pedidos!$C$2:$C$7000,"&lt;"&amp;Parámetros!$B$4)</f>
        <v>46007</v>
      </c>
      <c r="H934" s="17" t="n">
        <f aca="false">COUNTIFS(Pedidos!$B$2:$B$7000,A934,Pedidos!$C$2:$C$7000,"&lt;"&amp;Parámetros!$B$4)</f>
        <v>1</v>
      </c>
      <c r="I934" s="7" t="n">
        <f aca="false">IF(H934=0,"",Parámetros!$B$4-G934)</f>
        <v>289</v>
      </c>
      <c r="J934" s="17" t="n">
        <f aca="false">COUNTIFS(Pedidos!$B$2:$B$7000,A934,Pedidos!$C$2:$C$7000,"&gt;="&amp;(Parámetros!$B$4-180),Pedidos!$C$2:$C$7000,"&lt;"&amp;Parámetros!$B$4)</f>
        <v>0</v>
      </c>
      <c r="K934" s="18" t="str">
        <f aca="false">IF(H934&lt;2,"",(G934-F934)/(H934-1))</f>
        <v/>
      </c>
      <c r="L934" s="19" t="str">
        <f aca="false">IF(OR(K934="",K934=0),"",I934/K934)</f>
        <v/>
      </c>
      <c r="M934" s="20" t="n">
        <f aca="false">SUMIFS(Pedidos!$D$2:$D$7000,Pedidos!$B$2:$B$7000,A934,Pedidos!$C$2:$C$7000,"&gt;="&amp;(Parámetros!$B$4-365),Pedidos!$C$2:$C$7000,"&lt;"&amp;Parámetros!$B$4)</f>
        <v>39.48</v>
      </c>
      <c r="N934" s="7" t="str">
        <f aca="false">IF(H934=0,"Sin compras",IF(H934=1,"Una sola compra",IF(I934&gt;Parámetros!$B$5,"Perdido","Activo")))</f>
        <v>Una sola compra</v>
      </c>
      <c r="O934" s="21" t="str">
        <f aca="false">IF(N934&lt;&gt;"Activo","",1/(1+EXP(-(Parámetros!$B$10+Parámetros!$B$11*I934+Parámetros!$B$12*J934))))</f>
        <v/>
      </c>
      <c r="P934" s="7" t="str">
        <f aca="false">IF(O934="","",IF(O934&gt;=Parámetros!$B$7,"Alto",IF(O934&gt;=Parámetros!$B$8,"Medio","Bajo")))</f>
        <v/>
      </c>
      <c r="Q934" s="7" t="str">
        <f aca="false">IF(AND(N934="Activo",L934&lt;&gt;""),IF(L934&gt;Parámetros!$B$6,"Se está retrasando",""),"")</f>
        <v/>
      </c>
    </row>
    <row r="935" customFormat="false" ht="15" hidden="false" customHeight="false" outlineLevel="0" collapsed="false">
      <c r="A935" s="13" t="s">
        <v>249</v>
      </c>
      <c r="B935" s="13" t="s">
        <v>9003</v>
      </c>
      <c r="C935" s="13" t="s">
        <v>8990</v>
      </c>
      <c r="D935" s="13" t="s">
        <v>9006</v>
      </c>
      <c r="E935" s="13" t="s">
        <v>8988</v>
      </c>
      <c r="F935" s="16" t="n">
        <f aca="false">_xlfn.MINIFS(Pedidos!$C$2:$C$7000,Pedidos!$B$2:$B$7000,A935,Pedidos!$C$2:$C$7000,"&lt;"&amp;Parámetros!$B$4)</f>
        <v>45593</v>
      </c>
      <c r="G935" s="16" t="n">
        <f aca="false">_xlfn.MAXIFS(Pedidos!$C$2:$C$7000,Pedidos!$B$2:$B$7000,A935,Pedidos!$C$2:$C$7000,"&lt;"&amp;Parámetros!$B$4)</f>
        <v>45739</v>
      </c>
      <c r="H935" s="17" t="n">
        <f aca="false">COUNTIFS(Pedidos!$B$2:$B$7000,A935,Pedidos!$C$2:$C$7000,"&lt;"&amp;Parámetros!$B$4)</f>
        <v>4</v>
      </c>
      <c r="I935" s="7" t="n">
        <f aca="false">IF(H935=0,"",Parámetros!$B$4-G935)</f>
        <v>557</v>
      </c>
      <c r="J935" s="17" t="n">
        <f aca="false">COUNTIFS(Pedidos!$B$2:$B$7000,A935,Pedidos!$C$2:$C$7000,"&gt;="&amp;(Parámetros!$B$4-180),Pedidos!$C$2:$C$7000,"&lt;"&amp;Parámetros!$B$4)</f>
        <v>0</v>
      </c>
      <c r="K935" s="18" t="n">
        <f aca="false">IF(H935&lt;2,"",(G935-F935)/(H935-1))</f>
        <v>48.6666666666667</v>
      </c>
      <c r="L935" s="19" t="n">
        <f aca="false">IF(OR(K935="",K935=0),"",I935/K935)</f>
        <v>11.4452054794521</v>
      </c>
      <c r="M935" s="20" t="n">
        <f aca="false">SUMIFS(Pedidos!$D$2:$D$7000,Pedidos!$B$2:$B$7000,A935,Pedidos!$C$2:$C$7000,"&gt;="&amp;(Parámetros!$B$4-365),Pedidos!$C$2:$C$7000,"&lt;"&amp;Parámetros!$B$4)</f>
        <v>0</v>
      </c>
      <c r="N935" s="7" t="str">
        <f aca="false">IF(H935=0,"Sin compras",IF(H935=1,"Una sola compra",IF(I935&gt;Parámetros!$B$5,"Perdido","Activo")))</f>
        <v>Perdido</v>
      </c>
      <c r="O935" s="21" t="str">
        <f aca="false">IF(N935&lt;&gt;"Activo","",1/(1+EXP(-(Parámetros!$B$10+Parámetros!$B$11*I935+Parámetros!$B$12*J935))))</f>
        <v/>
      </c>
      <c r="P935" s="7" t="str">
        <f aca="false">IF(O935="","",IF(O935&gt;=Parámetros!$B$7,"Alto",IF(O935&gt;=Parámetros!$B$8,"Medio","Bajo")))</f>
        <v/>
      </c>
      <c r="Q935" s="7" t="str">
        <f aca="false">IF(AND(N935="Activo",L935&lt;&gt;""),IF(L935&gt;Parámetros!$B$6,"Se está retrasando",""),"")</f>
        <v/>
      </c>
    </row>
    <row r="936" customFormat="false" ht="15" hidden="false" customHeight="false" outlineLevel="0" collapsed="false">
      <c r="A936" s="13" t="s">
        <v>8940</v>
      </c>
      <c r="B936" s="13" t="s">
        <v>9000</v>
      </c>
      <c r="C936" s="13" t="s">
        <v>8993</v>
      </c>
      <c r="D936" s="13" t="s">
        <v>9002</v>
      </c>
      <c r="E936" s="13" t="s">
        <v>8988</v>
      </c>
      <c r="F936" s="16" t="n">
        <f aca="false">_xlfn.MINIFS(Pedidos!$C$2:$C$7000,Pedidos!$B$2:$B$7000,A936,Pedidos!$C$2:$C$7000,"&lt;"&amp;Parámetros!$B$4)</f>
        <v>46293</v>
      </c>
      <c r="G936" s="16" t="n">
        <f aca="false">_xlfn.MAXIFS(Pedidos!$C$2:$C$7000,Pedidos!$B$2:$B$7000,A936,Pedidos!$C$2:$C$7000,"&lt;"&amp;Parámetros!$B$4)</f>
        <v>46293</v>
      </c>
      <c r="H936" s="17" t="n">
        <f aca="false">COUNTIFS(Pedidos!$B$2:$B$7000,A936,Pedidos!$C$2:$C$7000,"&lt;"&amp;Parámetros!$B$4)</f>
        <v>1</v>
      </c>
      <c r="I936" s="7" t="n">
        <f aca="false">IF(H936=0,"",Parámetros!$B$4-G936)</f>
        <v>3</v>
      </c>
      <c r="J936" s="17" t="n">
        <f aca="false">COUNTIFS(Pedidos!$B$2:$B$7000,A936,Pedidos!$C$2:$C$7000,"&gt;="&amp;(Parámetros!$B$4-180),Pedidos!$C$2:$C$7000,"&lt;"&amp;Parámetros!$B$4)</f>
        <v>1</v>
      </c>
      <c r="K936" s="18" t="str">
        <f aca="false">IF(H936&lt;2,"",(G936-F936)/(H936-1))</f>
        <v/>
      </c>
      <c r="L936" s="19" t="str">
        <f aca="false">IF(OR(K936="",K936=0),"",I936/K936)</f>
        <v/>
      </c>
      <c r="M936" s="20" t="n">
        <f aca="false">SUMIFS(Pedidos!$D$2:$D$7000,Pedidos!$B$2:$B$7000,A936,Pedidos!$C$2:$C$7000,"&gt;="&amp;(Parámetros!$B$4-365),Pedidos!$C$2:$C$7000,"&lt;"&amp;Parámetros!$B$4)</f>
        <v>83.38</v>
      </c>
      <c r="N936" s="7" t="str">
        <f aca="false">IF(H936=0,"Sin compras",IF(H936=1,"Una sola compra",IF(I936&gt;Parámetros!$B$5,"Perdido","Activo")))</f>
        <v>Una sola compra</v>
      </c>
      <c r="O936" s="21" t="str">
        <f aca="false">IF(N936&lt;&gt;"Activo","",1/(1+EXP(-(Parámetros!$B$10+Parámetros!$B$11*I936+Parámetros!$B$12*J936))))</f>
        <v/>
      </c>
      <c r="P936" s="7" t="str">
        <f aca="false">IF(O936="","",IF(O936&gt;=Parámetros!$B$7,"Alto",IF(O936&gt;=Parámetros!$B$8,"Medio","Bajo")))</f>
        <v/>
      </c>
      <c r="Q936" s="7" t="str">
        <f aca="false">IF(AND(N936="Activo",L936&lt;&gt;""),IF(L936&gt;Parámetros!$B$6,"Se está retrasando",""),"")</f>
        <v/>
      </c>
    </row>
    <row r="937" customFormat="false" ht="15" hidden="false" customHeight="false" outlineLevel="0" collapsed="false">
      <c r="A937" s="13" t="s">
        <v>5214</v>
      </c>
      <c r="B937" s="13" t="s">
        <v>9011</v>
      </c>
      <c r="C937" s="13" t="s">
        <v>8993</v>
      </c>
      <c r="D937" s="13" t="s">
        <v>8987</v>
      </c>
      <c r="E937" s="13" t="s">
        <v>8988</v>
      </c>
      <c r="F937" s="16" t="n">
        <f aca="false">_xlfn.MINIFS(Pedidos!$C$2:$C$7000,Pedidos!$B$2:$B$7000,A937,Pedidos!$C$2:$C$7000,"&lt;"&amp;Parámetros!$B$4)</f>
        <v>45995</v>
      </c>
      <c r="G937" s="16" t="n">
        <f aca="false">_xlfn.MAXIFS(Pedidos!$C$2:$C$7000,Pedidos!$B$2:$B$7000,A937,Pedidos!$C$2:$C$7000,"&lt;"&amp;Parámetros!$B$4)</f>
        <v>46105</v>
      </c>
      <c r="H937" s="17" t="n">
        <f aca="false">COUNTIFS(Pedidos!$B$2:$B$7000,A937,Pedidos!$C$2:$C$7000,"&lt;"&amp;Parámetros!$B$4)</f>
        <v>2</v>
      </c>
      <c r="I937" s="7" t="n">
        <f aca="false">IF(H937=0,"",Parámetros!$B$4-G937)</f>
        <v>191</v>
      </c>
      <c r="J937" s="17" t="n">
        <f aca="false">COUNTIFS(Pedidos!$B$2:$B$7000,A937,Pedidos!$C$2:$C$7000,"&gt;="&amp;(Parámetros!$B$4-180),Pedidos!$C$2:$C$7000,"&lt;"&amp;Parámetros!$B$4)</f>
        <v>0</v>
      </c>
      <c r="K937" s="18" t="n">
        <f aca="false">IF(H937&lt;2,"",(G937-F937)/(H937-1))</f>
        <v>110</v>
      </c>
      <c r="L937" s="19" t="n">
        <f aca="false">IF(OR(K937="",K937=0),"",I937/K937)</f>
        <v>1.73636363636364</v>
      </c>
      <c r="M937" s="20" t="n">
        <f aca="false">SUMIFS(Pedidos!$D$2:$D$7000,Pedidos!$B$2:$B$7000,A937,Pedidos!$C$2:$C$7000,"&gt;="&amp;(Parámetros!$B$4-365),Pedidos!$C$2:$C$7000,"&lt;"&amp;Parámetros!$B$4)</f>
        <v>66.14</v>
      </c>
      <c r="N937" s="7" t="str">
        <f aca="false">IF(H937=0,"Sin compras",IF(H937=1,"Una sola compra",IF(I937&gt;Parámetros!$B$5,"Perdido","Activo")))</f>
        <v>Perdido</v>
      </c>
      <c r="O937" s="21" t="str">
        <f aca="false">IF(N937&lt;&gt;"Activo","",1/(1+EXP(-(Parámetros!$B$10+Parámetros!$B$11*I937+Parámetros!$B$12*J937))))</f>
        <v/>
      </c>
      <c r="P937" s="7" t="str">
        <f aca="false">IF(O937="","",IF(O937&gt;=Parámetros!$B$7,"Alto",IF(O937&gt;=Parámetros!$B$8,"Medio","Bajo")))</f>
        <v/>
      </c>
      <c r="Q937" s="7" t="str">
        <f aca="false">IF(AND(N937="Activo",L937&lt;&gt;""),IF(L937&gt;Parámetros!$B$6,"Se está retrasando",""),"")</f>
        <v/>
      </c>
    </row>
    <row r="938" customFormat="false" ht="15" hidden="false" customHeight="false" outlineLevel="0" collapsed="false">
      <c r="A938" s="13" t="s">
        <v>8376</v>
      </c>
      <c r="B938" s="13" t="s">
        <v>8981</v>
      </c>
      <c r="C938" s="13" t="s">
        <v>8986</v>
      </c>
      <c r="D938" s="13" t="s">
        <v>9002</v>
      </c>
      <c r="E938" s="13" t="s">
        <v>8988</v>
      </c>
      <c r="F938" s="16" t="n">
        <f aca="false">_xlfn.MINIFS(Pedidos!$C$2:$C$7000,Pedidos!$B$2:$B$7000,A938,Pedidos!$C$2:$C$7000,"&lt;"&amp;Parámetros!$B$4)</f>
        <v>46246</v>
      </c>
      <c r="G938" s="16" t="n">
        <f aca="false">_xlfn.MAXIFS(Pedidos!$C$2:$C$7000,Pedidos!$B$2:$B$7000,A938,Pedidos!$C$2:$C$7000,"&lt;"&amp;Parámetros!$B$4)</f>
        <v>46246</v>
      </c>
      <c r="H938" s="17" t="n">
        <f aca="false">COUNTIFS(Pedidos!$B$2:$B$7000,A938,Pedidos!$C$2:$C$7000,"&lt;"&amp;Parámetros!$B$4)</f>
        <v>1</v>
      </c>
      <c r="I938" s="7" t="n">
        <f aca="false">IF(H938=0,"",Parámetros!$B$4-G938)</f>
        <v>50</v>
      </c>
      <c r="J938" s="17" t="n">
        <f aca="false">COUNTIFS(Pedidos!$B$2:$B$7000,A938,Pedidos!$C$2:$C$7000,"&gt;="&amp;(Parámetros!$B$4-180),Pedidos!$C$2:$C$7000,"&lt;"&amp;Parámetros!$B$4)</f>
        <v>1</v>
      </c>
      <c r="K938" s="18" t="str">
        <f aca="false">IF(H938&lt;2,"",(G938-F938)/(H938-1))</f>
        <v/>
      </c>
      <c r="L938" s="19" t="str">
        <f aca="false">IF(OR(K938="",K938=0),"",I938/K938)</f>
        <v/>
      </c>
      <c r="M938" s="20" t="n">
        <f aca="false">SUMIFS(Pedidos!$D$2:$D$7000,Pedidos!$B$2:$B$7000,A938,Pedidos!$C$2:$C$7000,"&gt;="&amp;(Parámetros!$B$4-365),Pedidos!$C$2:$C$7000,"&lt;"&amp;Parámetros!$B$4)</f>
        <v>28.3</v>
      </c>
      <c r="N938" s="7" t="str">
        <f aca="false">IF(H938=0,"Sin compras",IF(H938=1,"Una sola compra",IF(I938&gt;Parámetros!$B$5,"Perdido","Activo")))</f>
        <v>Una sola compra</v>
      </c>
      <c r="O938" s="21" t="str">
        <f aca="false">IF(N938&lt;&gt;"Activo","",1/(1+EXP(-(Parámetros!$B$10+Parámetros!$B$11*I938+Parámetros!$B$12*J938))))</f>
        <v/>
      </c>
      <c r="P938" s="7" t="str">
        <f aca="false">IF(O938="","",IF(O938&gt;=Parámetros!$B$7,"Alto",IF(O938&gt;=Parámetros!$B$8,"Medio","Bajo")))</f>
        <v/>
      </c>
      <c r="Q938" s="7" t="str">
        <f aca="false">IF(AND(N938="Activo",L938&lt;&gt;""),IF(L938&gt;Parámetros!$B$6,"Se está retrasando",""),"")</f>
        <v/>
      </c>
    </row>
    <row r="939" customFormat="false" ht="15" hidden="false" customHeight="false" outlineLevel="0" collapsed="false">
      <c r="A939" s="13" t="s">
        <v>2609</v>
      </c>
      <c r="B939" s="13" t="s">
        <v>9008</v>
      </c>
      <c r="C939" s="13" t="s">
        <v>8982</v>
      </c>
      <c r="D939" s="13" t="s">
        <v>8983</v>
      </c>
      <c r="E939" s="13" t="s">
        <v>8988</v>
      </c>
      <c r="F939" s="16" t="n">
        <f aca="false">_xlfn.MINIFS(Pedidos!$C$2:$C$7000,Pedidos!$B$2:$B$7000,A939,Pedidos!$C$2:$C$7000,"&lt;"&amp;Parámetros!$B$4)</f>
        <v>45802</v>
      </c>
      <c r="G939" s="16" t="n">
        <f aca="false">_xlfn.MAXIFS(Pedidos!$C$2:$C$7000,Pedidos!$B$2:$B$7000,A939,Pedidos!$C$2:$C$7000,"&lt;"&amp;Parámetros!$B$4)</f>
        <v>45982</v>
      </c>
      <c r="H939" s="17" t="n">
        <f aca="false">COUNTIFS(Pedidos!$B$2:$B$7000,A939,Pedidos!$C$2:$C$7000,"&lt;"&amp;Parámetros!$B$4)</f>
        <v>2</v>
      </c>
      <c r="I939" s="7" t="n">
        <f aca="false">IF(H939=0,"",Parámetros!$B$4-G939)</f>
        <v>314</v>
      </c>
      <c r="J939" s="17" t="n">
        <f aca="false">COUNTIFS(Pedidos!$B$2:$B$7000,A939,Pedidos!$C$2:$C$7000,"&gt;="&amp;(Parámetros!$B$4-180),Pedidos!$C$2:$C$7000,"&lt;"&amp;Parámetros!$B$4)</f>
        <v>0</v>
      </c>
      <c r="K939" s="18" t="n">
        <f aca="false">IF(H939&lt;2,"",(G939-F939)/(H939-1))</f>
        <v>180</v>
      </c>
      <c r="L939" s="19" t="n">
        <f aca="false">IF(OR(K939="",K939=0),"",I939/K939)</f>
        <v>1.74444444444444</v>
      </c>
      <c r="M939" s="20" t="n">
        <f aca="false">SUMIFS(Pedidos!$D$2:$D$7000,Pedidos!$B$2:$B$7000,A939,Pedidos!$C$2:$C$7000,"&gt;="&amp;(Parámetros!$B$4-365),Pedidos!$C$2:$C$7000,"&lt;"&amp;Parámetros!$B$4)</f>
        <v>16.63</v>
      </c>
      <c r="N939" s="7" t="str">
        <f aca="false">IF(H939=0,"Sin compras",IF(H939=1,"Una sola compra",IF(I939&gt;Parámetros!$B$5,"Perdido","Activo")))</f>
        <v>Perdido</v>
      </c>
      <c r="O939" s="21" t="str">
        <f aca="false">IF(N939&lt;&gt;"Activo","",1/(1+EXP(-(Parámetros!$B$10+Parámetros!$B$11*I939+Parámetros!$B$12*J939))))</f>
        <v/>
      </c>
      <c r="P939" s="7" t="str">
        <f aca="false">IF(O939="","",IF(O939&gt;=Parámetros!$B$7,"Alto",IF(O939&gt;=Parámetros!$B$8,"Medio","Bajo")))</f>
        <v/>
      </c>
      <c r="Q939" s="7" t="str">
        <f aca="false">IF(AND(N939="Activo",L939&lt;&gt;""),IF(L939&gt;Parámetros!$B$6,"Se está retrasando",""),"")</f>
        <v/>
      </c>
    </row>
    <row r="940" customFormat="false" ht="15" hidden="false" customHeight="false" outlineLevel="0" collapsed="false">
      <c r="A940" s="13" t="s">
        <v>7029</v>
      </c>
      <c r="B940" s="13" t="s">
        <v>8995</v>
      </c>
      <c r="C940" s="13" t="s">
        <v>8993</v>
      </c>
      <c r="D940" s="13" t="s">
        <v>8991</v>
      </c>
      <c r="E940" s="13" t="s">
        <v>8988</v>
      </c>
      <c r="F940" s="16" t="n">
        <f aca="false">_xlfn.MINIFS(Pedidos!$C$2:$C$7000,Pedidos!$B$2:$B$7000,A940,Pedidos!$C$2:$C$7000,"&lt;"&amp;Parámetros!$B$4)</f>
        <v>46137</v>
      </c>
      <c r="G940" s="16" t="n">
        <f aca="false">_xlfn.MAXIFS(Pedidos!$C$2:$C$7000,Pedidos!$B$2:$B$7000,A940,Pedidos!$C$2:$C$7000,"&lt;"&amp;Parámetros!$B$4)</f>
        <v>46137</v>
      </c>
      <c r="H940" s="17" t="n">
        <f aca="false">COUNTIFS(Pedidos!$B$2:$B$7000,A940,Pedidos!$C$2:$C$7000,"&lt;"&amp;Parámetros!$B$4)</f>
        <v>1</v>
      </c>
      <c r="I940" s="7" t="n">
        <f aca="false">IF(H940=0,"",Parámetros!$B$4-G940)</f>
        <v>159</v>
      </c>
      <c r="J940" s="17" t="n">
        <f aca="false">COUNTIFS(Pedidos!$B$2:$B$7000,A940,Pedidos!$C$2:$C$7000,"&gt;="&amp;(Parámetros!$B$4-180),Pedidos!$C$2:$C$7000,"&lt;"&amp;Parámetros!$B$4)</f>
        <v>1</v>
      </c>
      <c r="K940" s="18" t="str">
        <f aca="false">IF(H940&lt;2,"",(G940-F940)/(H940-1))</f>
        <v/>
      </c>
      <c r="L940" s="19" t="str">
        <f aca="false">IF(OR(K940="",K940=0),"",I940/K940)</f>
        <v/>
      </c>
      <c r="M940" s="20" t="n">
        <f aca="false">SUMIFS(Pedidos!$D$2:$D$7000,Pedidos!$B$2:$B$7000,A940,Pedidos!$C$2:$C$7000,"&gt;="&amp;(Parámetros!$B$4-365),Pedidos!$C$2:$C$7000,"&lt;"&amp;Parámetros!$B$4)</f>
        <v>35.06</v>
      </c>
      <c r="N940" s="7" t="str">
        <f aca="false">IF(H940=0,"Sin compras",IF(H940=1,"Una sola compra",IF(I940&gt;Parámetros!$B$5,"Perdido","Activo")))</f>
        <v>Una sola compra</v>
      </c>
      <c r="O940" s="21" t="str">
        <f aca="false">IF(N940&lt;&gt;"Activo","",1/(1+EXP(-(Parámetros!$B$10+Parámetros!$B$11*I940+Parámetros!$B$12*J940))))</f>
        <v/>
      </c>
      <c r="P940" s="7" t="str">
        <f aca="false">IF(O940="","",IF(O940&gt;=Parámetros!$B$7,"Alto",IF(O940&gt;=Parámetros!$B$8,"Medio","Bajo")))</f>
        <v/>
      </c>
      <c r="Q940" s="7" t="str">
        <f aca="false">IF(AND(N940="Activo",L940&lt;&gt;""),IF(L940&gt;Parámetros!$B$6,"Se está retrasando",""),"")</f>
        <v/>
      </c>
    </row>
    <row r="941" customFormat="false" ht="15" hidden="false" customHeight="false" outlineLevel="0" collapsed="false">
      <c r="A941" s="13" t="s">
        <v>7164</v>
      </c>
      <c r="B941" s="13" t="s">
        <v>9003</v>
      </c>
      <c r="C941" s="13" t="s">
        <v>8982</v>
      </c>
      <c r="D941" s="13" t="s">
        <v>8991</v>
      </c>
      <c r="E941" s="13" t="s">
        <v>8988</v>
      </c>
      <c r="F941" s="16" t="n">
        <f aca="false">_xlfn.MINIFS(Pedidos!$C$2:$C$7000,Pedidos!$B$2:$B$7000,A941,Pedidos!$C$2:$C$7000,"&lt;"&amp;Parámetros!$B$4)</f>
        <v>46148</v>
      </c>
      <c r="G941" s="16" t="n">
        <f aca="false">_xlfn.MAXIFS(Pedidos!$C$2:$C$7000,Pedidos!$B$2:$B$7000,A941,Pedidos!$C$2:$C$7000,"&lt;"&amp;Parámetros!$B$4)</f>
        <v>46148</v>
      </c>
      <c r="H941" s="17" t="n">
        <f aca="false">COUNTIFS(Pedidos!$B$2:$B$7000,A941,Pedidos!$C$2:$C$7000,"&lt;"&amp;Parámetros!$B$4)</f>
        <v>1</v>
      </c>
      <c r="I941" s="7" t="n">
        <f aca="false">IF(H941=0,"",Parámetros!$B$4-G941)</f>
        <v>148</v>
      </c>
      <c r="J941" s="17" t="n">
        <f aca="false">COUNTIFS(Pedidos!$B$2:$B$7000,A941,Pedidos!$C$2:$C$7000,"&gt;="&amp;(Parámetros!$B$4-180),Pedidos!$C$2:$C$7000,"&lt;"&amp;Parámetros!$B$4)</f>
        <v>1</v>
      </c>
      <c r="K941" s="18" t="str">
        <f aca="false">IF(H941&lt;2,"",(G941-F941)/(H941-1))</f>
        <v/>
      </c>
      <c r="L941" s="19" t="str">
        <f aca="false">IF(OR(K941="",K941=0),"",I941/K941)</f>
        <v/>
      </c>
      <c r="M941" s="20" t="n">
        <f aca="false">SUMIFS(Pedidos!$D$2:$D$7000,Pedidos!$B$2:$B$7000,A941,Pedidos!$C$2:$C$7000,"&gt;="&amp;(Parámetros!$B$4-365),Pedidos!$C$2:$C$7000,"&lt;"&amp;Parámetros!$B$4)</f>
        <v>34.94</v>
      </c>
      <c r="N941" s="7" t="str">
        <f aca="false">IF(H941=0,"Sin compras",IF(H941=1,"Una sola compra",IF(I941&gt;Parámetros!$B$5,"Perdido","Activo")))</f>
        <v>Una sola compra</v>
      </c>
      <c r="O941" s="21" t="str">
        <f aca="false">IF(N941&lt;&gt;"Activo","",1/(1+EXP(-(Parámetros!$B$10+Parámetros!$B$11*I941+Parámetros!$B$12*J941))))</f>
        <v/>
      </c>
      <c r="P941" s="7" t="str">
        <f aca="false">IF(O941="","",IF(O941&gt;=Parámetros!$B$7,"Alto",IF(O941&gt;=Parámetros!$B$8,"Medio","Bajo")))</f>
        <v/>
      </c>
      <c r="Q941" s="7" t="str">
        <f aca="false">IF(AND(N941="Activo",L941&lt;&gt;""),IF(L941&gt;Parámetros!$B$6,"Se está retrasando",""),"")</f>
        <v/>
      </c>
    </row>
    <row r="942" customFormat="false" ht="15" hidden="false" customHeight="false" outlineLevel="0" collapsed="false">
      <c r="A942" s="13" t="s">
        <v>6819</v>
      </c>
      <c r="B942" s="13" t="s">
        <v>8995</v>
      </c>
      <c r="C942" s="13" t="s">
        <v>8982</v>
      </c>
      <c r="D942" s="13" t="s">
        <v>8987</v>
      </c>
      <c r="E942" s="13" t="s">
        <v>8988</v>
      </c>
      <c r="F942" s="16" t="n">
        <f aca="false">_xlfn.MINIFS(Pedidos!$C$2:$C$7000,Pedidos!$B$2:$B$7000,A942,Pedidos!$C$2:$C$7000,"&lt;"&amp;Parámetros!$B$4)</f>
        <v>46118</v>
      </c>
      <c r="G942" s="16" t="n">
        <f aca="false">_xlfn.MAXIFS(Pedidos!$C$2:$C$7000,Pedidos!$B$2:$B$7000,A942,Pedidos!$C$2:$C$7000,"&lt;"&amp;Parámetros!$B$4)</f>
        <v>46288</v>
      </c>
      <c r="H942" s="17" t="n">
        <f aca="false">COUNTIFS(Pedidos!$B$2:$B$7000,A942,Pedidos!$C$2:$C$7000,"&lt;"&amp;Parámetros!$B$4)</f>
        <v>2</v>
      </c>
      <c r="I942" s="7" t="n">
        <f aca="false">IF(H942=0,"",Parámetros!$B$4-G942)</f>
        <v>8</v>
      </c>
      <c r="J942" s="17" t="n">
        <f aca="false">COUNTIFS(Pedidos!$B$2:$B$7000,A942,Pedidos!$C$2:$C$7000,"&gt;="&amp;(Parámetros!$B$4-180),Pedidos!$C$2:$C$7000,"&lt;"&amp;Parámetros!$B$4)</f>
        <v>2</v>
      </c>
      <c r="K942" s="18" t="n">
        <f aca="false">IF(H942&lt;2,"",(G942-F942)/(H942-1))</f>
        <v>170</v>
      </c>
      <c r="L942" s="19" t="n">
        <f aca="false">IF(OR(K942="",K942=0),"",I942/K942)</f>
        <v>0.0470588235294118</v>
      </c>
      <c r="M942" s="20" t="n">
        <f aca="false">SUMIFS(Pedidos!$D$2:$D$7000,Pedidos!$B$2:$B$7000,A942,Pedidos!$C$2:$C$7000,"&gt;="&amp;(Parámetros!$B$4-365),Pedidos!$C$2:$C$7000,"&lt;"&amp;Parámetros!$B$4)</f>
        <v>88.1</v>
      </c>
      <c r="N942" s="7" t="str">
        <f aca="false">IF(H942=0,"Sin compras",IF(H942=1,"Una sola compra",IF(I942&gt;Parámetros!$B$5,"Perdido","Activo")))</f>
        <v>Activo</v>
      </c>
      <c r="O942" s="21" t="n">
        <f aca="false">IF(N942&lt;&gt;"Activo","",1/(1+EXP(-(Parámetros!$B$10+Parámetros!$B$11*I942+Parámetros!$B$12*J942))))</f>
        <v>0.262929036878533</v>
      </c>
      <c r="P942" s="7" t="str">
        <f aca="false">IF(O942="","",IF(O942&gt;=Parámetros!$B$7,"Alto",IF(O942&gt;=Parámetros!$B$8,"Medio","Bajo")))</f>
        <v>Bajo</v>
      </c>
      <c r="Q942" s="7" t="str">
        <f aca="false">IF(AND(N942="Activo",L942&lt;&gt;""),IF(L942&gt;Parámetros!$B$6,"Se está retrasando",""),"")</f>
        <v/>
      </c>
    </row>
    <row r="943" customFormat="false" ht="15" hidden="false" customHeight="false" outlineLevel="0" collapsed="false">
      <c r="A943" s="13" t="s">
        <v>673</v>
      </c>
      <c r="B943" s="13" t="s">
        <v>9011</v>
      </c>
      <c r="C943" s="13" t="s">
        <v>8990</v>
      </c>
      <c r="D943" s="13" t="s">
        <v>9009</v>
      </c>
      <c r="E943" s="13" t="s">
        <v>8988</v>
      </c>
      <c r="F943" s="16" t="n">
        <f aca="false">_xlfn.MINIFS(Pedidos!$C$2:$C$7000,Pedidos!$B$2:$B$7000,A943,Pedidos!$C$2:$C$7000,"&lt;"&amp;Parámetros!$B$4)</f>
        <v>45643</v>
      </c>
      <c r="G943" s="16" t="n">
        <f aca="false">_xlfn.MAXIFS(Pedidos!$C$2:$C$7000,Pedidos!$B$2:$B$7000,A943,Pedidos!$C$2:$C$7000,"&lt;"&amp;Parámetros!$B$4)</f>
        <v>45844</v>
      </c>
      <c r="H943" s="17" t="n">
        <f aca="false">COUNTIFS(Pedidos!$B$2:$B$7000,A943,Pedidos!$C$2:$C$7000,"&lt;"&amp;Parámetros!$B$4)</f>
        <v>7</v>
      </c>
      <c r="I943" s="7" t="n">
        <f aca="false">IF(H943=0,"",Parámetros!$B$4-G943)</f>
        <v>452</v>
      </c>
      <c r="J943" s="17" t="n">
        <f aca="false">COUNTIFS(Pedidos!$B$2:$B$7000,A943,Pedidos!$C$2:$C$7000,"&gt;="&amp;(Parámetros!$B$4-180),Pedidos!$C$2:$C$7000,"&lt;"&amp;Parámetros!$B$4)</f>
        <v>0</v>
      </c>
      <c r="K943" s="18" t="n">
        <f aca="false">IF(H943&lt;2,"",(G943-F943)/(H943-1))</f>
        <v>33.5</v>
      </c>
      <c r="L943" s="19" t="n">
        <f aca="false">IF(OR(K943="",K943=0),"",I943/K943)</f>
        <v>13.4925373134328</v>
      </c>
      <c r="M943" s="20" t="n">
        <f aca="false">SUMIFS(Pedidos!$D$2:$D$7000,Pedidos!$B$2:$B$7000,A943,Pedidos!$C$2:$C$7000,"&gt;="&amp;(Parámetros!$B$4-365),Pedidos!$C$2:$C$7000,"&lt;"&amp;Parámetros!$B$4)</f>
        <v>0</v>
      </c>
      <c r="N943" s="7" t="str">
        <f aca="false">IF(H943=0,"Sin compras",IF(H943=1,"Una sola compra",IF(I943&gt;Parámetros!$B$5,"Perdido","Activo")))</f>
        <v>Perdido</v>
      </c>
      <c r="O943" s="21" t="str">
        <f aca="false">IF(N943&lt;&gt;"Activo","",1/(1+EXP(-(Parámetros!$B$10+Parámetros!$B$11*I943+Parámetros!$B$12*J943))))</f>
        <v/>
      </c>
      <c r="P943" s="7" t="str">
        <f aca="false">IF(O943="","",IF(O943&gt;=Parámetros!$B$7,"Alto",IF(O943&gt;=Parámetros!$B$8,"Medio","Bajo")))</f>
        <v/>
      </c>
      <c r="Q943" s="7" t="str">
        <f aca="false">IF(AND(N943="Activo",L943&lt;&gt;""),IF(L943&gt;Parámetros!$B$6,"Se está retrasando",""),"")</f>
        <v/>
      </c>
    </row>
    <row r="944" customFormat="false" ht="15" hidden="false" customHeight="false" outlineLevel="0" collapsed="false">
      <c r="A944" s="13" t="s">
        <v>2889</v>
      </c>
      <c r="B944" s="13" t="s">
        <v>8981</v>
      </c>
      <c r="C944" s="13" t="s">
        <v>8986</v>
      </c>
      <c r="D944" s="13" t="s">
        <v>8983</v>
      </c>
      <c r="E944" s="13" t="s">
        <v>8984</v>
      </c>
      <c r="F944" s="16" t="n">
        <f aca="false">_xlfn.MINIFS(Pedidos!$C$2:$C$7000,Pedidos!$B$2:$B$7000,A944,Pedidos!$C$2:$C$7000,"&lt;"&amp;Parámetros!$B$4)</f>
        <v>45822</v>
      </c>
      <c r="G944" s="16" t="n">
        <f aca="false">_xlfn.MAXIFS(Pedidos!$C$2:$C$7000,Pedidos!$B$2:$B$7000,A944,Pedidos!$C$2:$C$7000,"&lt;"&amp;Parámetros!$B$4)</f>
        <v>45977</v>
      </c>
      <c r="H944" s="17" t="n">
        <f aca="false">COUNTIFS(Pedidos!$B$2:$B$7000,A944,Pedidos!$C$2:$C$7000,"&lt;"&amp;Parámetros!$B$4)</f>
        <v>2</v>
      </c>
      <c r="I944" s="7" t="n">
        <f aca="false">IF(H944=0,"",Parámetros!$B$4-G944)</f>
        <v>319</v>
      </c>
      <c r="J944" s="17" t="n">
        <f aca="false">COUNTIFS(Pedidos!$B$2:$B$7000,A944,Pedidos!$C$2:$C$7000,"&gt;="&amp;(Parámetros!$B$4-180),Pedidos!$C$2:$C$7000,"&lt;"&amp;Parámetros!$B$4)</f>
        <v>0</v>
      </c>
      <c r="K944" s="18" t="n">
        <f aca="false">IF(H944&lt;2,"",(G944-F944)/(H944-1))</f>
        <v>155</v>
      </c>
      <c r="L944" s="19" t="n">
        <f aca="false">IF(OR(K944="",K944=0),"",I944/K944)</f>
        <v>2.05806451612903</v>
      </c>
      <c r="M944" s="20" t="n">
        <f aca="false">SUMIFS(Pedidos!$D$2:$D$7000,Pedidos!$B$2:$B$7000,A944,Pedidos!$C$2:$C$7000,"&gt;="&amp;(Parámetros!$B$4-365),Pedidos!$C$2:$C$7000,"&lt;"&amp;Parámetros!$B$4)</f>
        <v>17.4</v>
      </c>
      <c r="N944" s="7" t="str">
        <f aca="false">IF(H944=0,"Sin compras",IF(H944=1,"Una sola compra",IF(I944&gt;Parámetros!$B$5,"Perdido","Activo")))</f>
        <v>Perdido</v>
      </c>
      <c r="O944" s="21" t="str">
        <f aca="false">IF(N944&lt;&gt;"Activo","",1/(1+EXP(-(Parámetros!$B$10+Parámetros!$B$11*I944+Parámetros!$B$12*J944))))</f>
        <v/>
      </c>
      <c r="P944" s="7" t="str">
        <f aca="false">IF(O944="","",IF(O944&gt;=Parámetros!$B$7,"Alto",IF(O944&gt;=Parámetros!$B$8,"Medio","Bajo")))</f>
        <v/>
      </c>
      <c r="Q944" s="7" t="str">
        <f aca="false">IF(AND(N944="Activo",L944&lt;&gt;""),IF(L944&gt;Parámetros!$B$6,"Se está retrasando",""),"")</f>
        <v/>
      </c>
    </row>
    <row r="945" customFormat="false" ht="15" hidden="false" customHeight="false" outlineLevel="0" collapsed="false">
      <c r="A945" s="13" t="s">
        <v>362</v>
      </c>
      <c r="B945" s="13" t="s">
        <v>8981</v>
      </c>
      <c r="C945" s="13" t="s">
        <v>8986</v>
      </c>
      <c r="D945" s="13" t="s">
        <v>8994</v>
      </c>
      <c r="E945" s="13" t="s">
        <v>8988</v>
      </c>
      <c r="F945" s="16" t="n">
        <f aca="false">_xlfn.MINIFS(Pedidos!$C$2:$C$7000,Pedidos!$B$2:$B$7000,A945,Pedidos!$C$2:$C$7000,"&lt;"&amp;Parámetros!$B$4)</f>
        <v>45608</v>
      </c>
      <c r="G945" s="16" t="n">
        <f aca="false">_xlfn.MAXIFS(Pedidos!$C$2:$C$7000,Pedidos!$B$2:$B$7000,A945,Pedidos!$C$2:$C$7000,"&lt;"&amp;Parámetros!$B$4)</f>
        <v>45608</v>
      </c>
      <c r="H945" s="17" t="n">
        <f aca="false">COUNTIFS(Pedidos!$B$2:$B$7000,A945,Pedidos!$C$2:$C$7000,"&lt;"&amp;Parámetros!$B$4)</f>
        <v>1</v>
      </c>
      <c r="I945" s="7" t="n">
        <f aca="false">IF(H945=0,"",Parámetros!$B$4-G945)</f>
        <v>688</v>
      </c>
      <c r="J945" s="17" t="n">
        <f aca="false">COUNTIFS(Pedidos!$B$2:$B$7000,A945,Pedidos!$C$2:$C$7000,"&gt;="&amp;(Parámetros!$B$4-180),Pedidos!$C$2:$C$7000,"&lt;"&amp;Parámetros!$B$4)</f>
        <v>0</v>
      </c>
      <c r="K945" s="18" t="str">
        <f aca="false">IF(H945&lt;2,"",(G945-F945)/(H945-1))</f>
        <v/>
      </c>
      <c r="L945" s="19" t="str">
        <f aca="false">IF(OR(K945="",K945=0),"",I945/K945)</f>
        <v/>
      </c>
      <c r="M945" s="20" t="n">
        <f aca="false">SUMIFS(Pedidos!$D$2:$D$7000,Pedidos!$B$2:$B$7000,A945,Pedidos!$C$2:$C$7000,"&gt;="&amp;(Parámetros!$B$4-365),Pedidos!$C$2:$C$7000,"&lt;"&amp;Parámetros!$B$4)</f>
        <v>0</v>
      </c>
      <c r="N945" s="7" t="str">
        <f aca="false">IF(H945=0,"Sin compras",IF(H945=1,"Una sola compra",IF(I945&gt;Parámetros!$B$5,"Perdido","Activo")))</f>
        <v>Una sola compra</v>
      </c>
      <c r="O945" s="21" t="str">
        <f aca="false">IF(N945&lt;&gt;"Activo","",1/(1+EXP(-(Parámetros!$B$10+Parámetros!$B$11*I945+Parámetros!$B$12*J945))))</f>
        <v/>
      </c>
      <c r="P945" s="7" t="str">
        <f aca="false">IF(O945="","",IF(O945&gt;=Parámetros!$B$7,"Alto",IF(O945&gt;=Parámetros!$B$8,"Medio","Bajo")))</f>
        <v/>
      </c>
      <c r="Q945" s="7" t="str">
        <f aca="false">IF(AND(N945="Activo",L945&lt;&gt;""),IF(L945&gt;Parámetros!$B$6,"Se está retrasando",""),"")</f>
        <v/>
      </c>
    </row>
    <row r="946" customFormat="false" ht="15" hidden="false" customHeight="false" outlineLevel="0" collapsed="false">
      <c r="A946" s="13" t="s">
        <v>8378</v>
      </c>
      <c r="B946" s="13" t="s">
        <v>8998</v>
      </c>
      <c r="C946" s="13" t="s">
        <v>8993</v>
      </c>
      <c r="D946" s="13" t="s">
        <v>9002</v>
      </c>
      <c r="E946" s="13" t="s">
        <v>8988</v>
      </c>
      <c r="F946" s="16" t="n">
        <f aca="false">_xlfn.MINIFS(Pedidos!$C$2:$C$7000,Pedidos!$B$2:$B$7000,A946,Pedidos!$C$2:$C$7000,"&lt;"&amp;Parámetros!$B$4)</f>
        <v>46246</v>
      </c>
      <c r="G946" s="16" t="n">
        <f aca="false">_xlfn.MAXIFS(Pedidos!$C$2:$C$7000,Pedidos!$B$2:$B$7000,A946,Pedidos!$C$2:$C$7000,"&lt;"&amp;Parámetros!$B$4)</f>
        <v>46246</v>
      </c>
      <c r="H946" s="17" t="n">
        <f aca="false">COUNTIFS(Pedidos!$B$2:$B$7000,A946,Pedidos!$C$2:$C$7000,"&lt;"&amp;Parámetros!$B$4)</f>
        <v>1</v>
      </c>
      <c r="I946" s="7" t="n">
        <f aca="false">IF(H946=0,"",Parámetros!$B$4-G946)</f>
        <v>50</v>
      </c>
      <c r="J946" s="17" t="n">
        <f aca="false">COUNTIFS(Pedidos!$B$2:$B$7000,A946,Pedidos!$C$2:$C$7000,"&gt;="&amp;(Parámetros!$B$4-180),Pedidos!$C$2:$C$7000,"&lt;"&amp;Parámetros!$B$4)</f>
        <v>1</v>
      </c>
      <c r="K946" s="18" t="str">
        <f aca="false">IF(H946&lt;2,"",(G946-F946)/(H946-1))</f>
        <v/>
      </c>
      <c r="L946" s="19" t="str">
        <f aca="false">IF(OR(K946="",K946=0),"",I946/K946)</f>
        <v/>
      </c>
      <c r="M946" s="20" t="n">
        <f aca="false">SUMIFS(Pedidos!$D$2:$D$7000,Pedidos!$B$2:$B$7000,A946,Pedidos!$C$2:$C$7000,"&gt;="&amp;(Parámetros!$B$4-365),Pedidos!$C$2:$C$7000,"&lt;"&amp;Parámetros!$B$4)</f>
        <v>50.13</v>
      </c>
      <c r="N946" s="7" t="str">
        <f aca="false">IF(H946=0,"Sin compras",IF(H946=1,"Una sola compra",IF(I946&gt;Parámetros!$B$5,"Perdido","Activo")))</f>
        <v>Una sola compra</v>
      </c>
      <c r="O946" s="21" t="str">
        <f aca="false">IF(N946&lt;&gt;"Activo","",1/(1+EXP(-(Parámetros!$B$10+Parámetros!$B$11*I946+Parámetros!$B$12*J946))))</f>
        <v/>
      </c>
      <c r="P946" s="7" t="str">
        <f aca="false">IF(O946="","",IF(O946&gt;=Parámetros!$B$7,"Alto",IF(O946&gt;=Parámetros!$B$8,"Medio","Bajo")))</f>
        <v/>
      </c>
      <c r="Q946" s="7" t="str">
        <f aca="false">IF(AND(N946="Activo",L946&lt;&gt;""),IF(L946&gt;Parámetros!$B$6,"Se está retrasando",""),"")</f>
        <v/>
      </c>
    </row>
    <row r="947" customFormat="false" ht="15" hidden="false" customHeight="false" outlineLevel="0" collapsed="false">
      <c r="A947" s="13" t="s">
        <v>7737</v>
      </c>
      <c r="B947" s="13" t="s">
        <v>8995</v>
      </c>
      <c r="C947" s="13" t="s">
        <v>8993</v>
      </c>
      <c r="D947" s="13" t="s">
        <v>8991</v>
      </c>
      <c r="E947" s="13" t="s">
        <v>8988</v>
      </c>
      <c r="F947" s="16" t="n">
        <f aca="false">_xlfn.MINIFS(Pedidos!$C$2:$C$7000,Pedidos!$B$2:$B$7000,A947,Pedidos!$C$2:$C$7000,"&lt;"&amp;Parámetros!$B$4)</f>
        <v>46197</v>
      </c>
      <c r="G947" s="16" t="n">
        <f aca="false">_xlfn.MAXIFS(Pedidos!$C$2:$C$7000,Pedidos!$B$2:$B$7000,A947,Pedidos!$C$2:$C$7000,"&lt;"&amp;Parámetros!$B$4)</f>
        <v>46197</v>
      </c>
      <c r="H947" s="17" t="n">
        <f aca="false">COUNTIFS(Pedidos!$B$2:$B$7000,A947,Pedidos!$C$2:$C$7000,"&lt;"&amp;Parámetros!$B$4)</f>
        <v>1</v>
      </c>
      <c r="I947" s="7" t="n">
        <f aca="false">IF(H947=0,"",Parámetros!$B$4-G947)</f>
        <v>99</v>
      </c>
      <c r="J947" s="17" t="n">
        <f aca="false">COUNTIFS(Pedidos!$B$2:$B$7000,A947,Pedidos!$C$2:$C$7000,"&gt;="&amp;(Parámetros!$B$4-180),Pedidos!$C$2:$C$7000,"&lt;"&amp;Parámetros!$B$4)</f>
        <v>1</v>
      </c>
      <c r="K947" s="18" t="str">
        <f aca="false">IF(H947&lt;2,"",(G947-F947)/(H947-1))</f>
        <v/>
      </c>
      <c r="L947" s="19" t="str">
        <f aca="false">IF(OR(K947="",K947=0),"",I947/K947)</f>
        <v/>
      </c>
      <c r="M947" s="20" t="n">
        <f aca="false">SUMIFS(Pedidos!$D$2:$D$7000,Pedidos!$B$2:$B$7000,A947,Pedidos!$C$2:$C$7000,"&gt;="&amp;(Parámetros!$B$4-365),Pedidos!$C$2:$C$7000,"&lt;"&amp;Parámetros!$B$4)</f>
        <v>14.16</v>
      </c>
      <c r="N947" s="7" t="str">
        <f aca="false">IF(H947=0,"Sin compras",IF(H947=1,"Una sola compra",IF(I947&gt;Parámetros!$B$5,"Perdido","Activo")))</f>
        <v>Una sola compra</v>
      </c>
      <c r="O947" s="21" t="str">
        <f aca="false">IF(N947&lt;&gt;"Activo","",1/(1+EXP(-(Parámetros!$B$10+Parámetros!$B$11*I947+Parámetros!$B$12*J947))))</f>
        <v/>
      </c>
      <c r="P947" s="7" t="str">
        <f aca="false">IF(O947="","",IF(O947&gt;=Parámetros!$B$7,"Alto",IF(O947&gt;=Parámetros!$B$8,"Medio","Bajo")))</f>
        <v/>
      </c>
      <c r="Q947" s="7" t="str">
        <f aca="false">IF(AND(N947="Activo",L947&lt;&gt;""),IF(L947&gt;Parámetros!$B$6,"Se está retrasando",""),"")</f>
        <v/>
      </c>
    </row>
    <row r="948" customFormat="false" ht="15" hidden="false" customHeight="false" outlineLevel="0" collapsed="false">
      <c r="A948" s="13" t="s">
        <v>4035</v>
      </c>
      <c r="B948" s="13" t="s">
        <v>9001</v>
      </c>
      <c r="C948" s="13" t="s">
        <v>8993</v>
      </c>
      <c r="D948" s="13" t="s">
        <v>8994</v>
      </c>
      <c r="E948" s="13" t="s">
        <v>8988</v>
      </c>
      <c r="F948" s="16" t="n">
        <f aca="false">_xlfn.MINIFS(Pedidos!$C$2:$C$7000,Pedidos!$B$2:$B$7000,A948,Pedidos!$C$2:$C$7000,"&lt;"&amp;Parámetros!$B$4)</f>
        <v>45906</v>
      </c>
      <c r="G948" s="16" t="n">
        <f aca="false">_xlfn.MAXIFS(Pedidos!$C$2:$C$7000,Pedidos!$B$2:$B$7000,A948,Pedidos!$C$2:$C$7000,"&lt;"&amp;Parámetros!$B$4)</f>
        <v>45906</v>
      </c>
      <c r="H948" s="17" t="n">
        <f aca="false">COUNTIFS(Pedidos!$B$2:$B$7000,A948,Pedidos!$C$2:$C$7000,"&lt;"&amp;Parámetros!$B$4)</f>
        <v>1</v>
      </c>
      <c r="I948" s="7" t="n">
        <f aca="false">IF(H948=0,"",Parámetros!$B$4-G948)</f>
        <v>390</v>
      </c>
      <c r="J948" s="17" t="n">
        <f aca="false">COUNTIFS(Pedidos!$B$2:$B$7000,A948,Pedidos!$C$2:$C$7000,"&gt;="&amp;(Parámetros!$B$4-180),Pedidos!$C$2:$C$7000,"&lt;"&amp;Parámetros!$B$4)</f>
        <v>0</v>
      </c>
      <c r="K948" s="18" t="str">
        <f aca="false">IF(H948&lt;2,"",(G948-F948)/(H948-1))</f>
        <v/>
      </c>
      <c r="L948" s="19" t="str">
        <f aca="false">IF(OR(K948="",K948=0),"",I948/K948)</f>
        <v/>
      </c>
      <c r="M948" s="20" t="n">
        <f aca="false">SUMIFS(Pedidos!$D$2:$D$7000,Pedidos!$B$2:$B$7000,A948,Pedidos!$C$2:$C$7000,"&gt;="&amp;(Parámetros!$B$4-365),Pedidos!$C$2:$C$7000,"&lt;"&amp;Parámetros!$B$4)</f>
        <v>0</v>
      </c>
      <c r="N948" s="7" t="str">
        <f aca="false">IF(H948=0,"Sin compras",IF(H948=1,"Una sola compra",IF(I948&gt;Parámetros!$B$5,"Perdido","Activo")))</f>
        <v>Una sola compra</v>
      </c>
      <c r="O948" s="21" t="str">
        <f aca="false">IF(N948&lt;&gt;"Activo","",1/(1+EXP(-(Parámetros!$B$10+Parámetros!$B$11*I948+Parámetros!$B$12*J948))))</f>
        <v/>
      </c>
      <c r="P948" s="7" t="str">
        <f aca="false">IF(O948="","",IF(O948&gt;=Parámetros!$B$7,"Alto",IF(O948&gt;=Parámetros!$B$8,"Medio","Bajo")))</f>
        <v/>
      </c>
      <c r="Q948" s="7" t="str">
        <f aca="false">IF(AND(N948="Activo",L948&lt;&gt;""),IF(L948&gt;Parámetros!$B$6,"Se está retrasando",""),"")</f>
        <v/>
      </c>
    </row>
    <row r="949" customFormat="false" ht="15" hidden="false" customHeight="false" outlineLevel="0" collapsed="false">
      <c r="A949" s="13" t="s">
        <v>2436</v>
      </c>
      <c r="B949" s="13" t="s">
        <v>9000</v>
      </c>
      <c r="C949" s="13" t="s">
        <v>8990</v>
      </c>
      <c r="D949" s="13" t="s">
        <v>8994</v>
      </c>
      <c r="E949" s="13" t="s">
        <v>8984</v>
      </c>
      <c r="F949" s="16" t="n">
        <f aca="false">_xlfn.MINIFS(Pedidos!$C$2:$C$7000,Pedidos!$B$2:$B$7000,A949,Pedidos!$C$2:$C$7000,"&lt;"&amp;Parámetros!$B$4)</f>
        <v>45788</v>
      </c>
      <c r="G949" s="16" t="n">
        <f aca="false">_xlfn.MAXIFS(Pedidos!$C$2:$C$7000,Pedidos!$B$2:$B$7000,A949,Pedidos!$C$2:$C$7000,"&lt;"&amp;Parámetros!$B$4)</f>
        <v>45788</v>
      </c>
      <c r="H949" s="17" t="n">
        <f aca="false">COUNTIFS(Pedidos!$B$2:$B$7000,A949,Pedidos!$C$2:$C$7000,"&lt;"&amp;Parámetros!$B$4)</f>
        <v>1</v>
      </c>
      <c r="I949" s="7" t="n">
        <f aca="false">IF(H949=0,"",Parámetros!$B$4-G949)</f>
        <v>508</v>
      </c>
      <c r="J949" s="17" t="n">
        <f aca="false">COUNTIFS(Pedidos!$B$2:$B$7000,A949,Pedidos!$C$2:$C$7000,"&gt;="&amp;(Parámetros!$B$4-180),Pedidos!$C$2:$C$7000,"&lt;"&amp;Parámetros!$B$4)</f>
        <v>0</v>
      </c>
      <c r="K949" s="18" t="str">
        <f aca="false">IF(H949&lt;2,"",(G949-F949)/(H949-1))</f>
        <v/>
      </c>
      <c r="L949" s="19" t="str">
        <f aca="false">IF(OR(K949="",K949=0),"",I949/K949)</f>
        <v/>
      </c>
      <c r="M949" s="20" t="n">
        <f aca="false">SUMIFS(Pedidos!$D$2:$D$7000,Pedidos!$B$2:$B$7000,A949,Pedidos!$C$2:$C$7000,"&gt;="&amp;(Parámetros!$B$4-365),Pedidos!$C$2:$C$7000,"&lt;"&amp;Parámetros!$B$4)</f>
        <v>0</v>
      </c>
      <c r="N949" s="7" t="str">
        <f aca="false">IF(H949=0,"Sin compras",IF(H949=1,"Una sola compra",IF(I949&gt;Parámetros!$B$5,"Perdido","Activo")))</f>
        <v>Una sola compra</v>
      </c>
      <c r="O949" s="21" t="str">
        <f aca="false">IF(N949&lt;&gt;"Activo","",1/(1+EXP(-(Parámetros!$B$10+Parámetros!$B$11*I949+Parámetros!$B$12*J949))))</f>
        <v/>
      </c>
      <c r="P949" s="7" t="str">
        <f aca="false">IF(O949="","",IF(O949&gt;=Parámetros!$B$7,"Alto",IF(O949&gt;=Parámetros!$B$8,"Medio","Bajo")))</f>
        <v/>
      </c>
      <c r="Q949" s="7" t="str">
        <f aca="false">IF(AND(N949="Activo",L949&lt;&gt;""),IF(L949&gt;Parámetros!$B$6,"Se está retrasando",""),"")</f>
        <v/>
      </c>
    </row>
    <row r="950" customFormat="false" ht="15" hidden="false" customHeight="false" outlineLevel="0" collapsed="false">
      <c r="A950" s="13" t="s">
        <v>1270</v>
      </c>
      <c r="B950" s="13" t="s">
        <v>9001</v>
      </c>
      <c r="C950" s="13" t="s">
        <v>8990</v>
      </c>
      <c r="D950" s="13" t="s">
        <v>9009</v>
      </c>
      <c r="E950" s="13" t="s">
        <v>8984</v>
      </c>
      <c r="F950" s="16" t="n">
        <f aca="false">_xlfn.MINIFS(Pedidos!$C$2:$C$7000,Pedidos!$B$2:$B$7000,A950,Pedidos!$C$2:$C$7000,"&lt;"&amp;Parámetros!$B$4)</f>
        <v>45699</v>
      </c>
      <c r="G950" s="16" t="n">
        <f aca="false">_xlfn.MAXIFS(Pedidos!$C$2:$C$7000,Pedidos!$B$2:$B$7000,A950,Pedidos!$C$2:$C$7000,"&lt;"&amp;Parámetros!$B$4)</f>
        <v>45871</v>
      </c>
      <c r="H950" s="17" t="n">
        <f aca="false">COUNTIFS(Pedidos!$B$2:$B$7000,A950,Pedidos!$C$2:$C$7000,"&lt;"&amp;Parámetros!$B$4)</f>
        <v>7</v>
      </c>
      <c r="I950" s="7" t="n">
        <f aca="false">IF(H950=0,"",Parámetros!$B$4-G950)</f>
        <v>425</v>
      </c>
      <c r="J950" s="17" t="n">
        <f aca="false">COUNTIFS(Pedidos!$B$2:$B$7000,A950,Pedidos!$C$2:$C$7000,"&gt;="&amp;(Parámetros!$B$4-180),Pedidos!$C$2:$C$7000,"&lt;"&amp;Parámetros!$B$4)</f>
        <v>0</v>
      </c>
      <c r="K950" s="18" t="n">
        <f aca="false">IF(H950&lt;2,"",(G950-F950)/(H950-1))</f>
        <v>28.6666666666667</v>
      </c>
      <c r="L950" s="19" t="n">
        <f aca="false">IF(OR(K950="",K950=0),"",I950/K950)</f>
        <v>14.8255813953488</v>
      </c>
      <c r="M950" s="20" t="n">
        <f aca="false">SUMIFS(Pedidos!$D$2:$D$7000,Pedidos!$B$2:$B$7000,A950,Pedidos!$C$2:$C$7000,"&gt;="&amp;(Parámetros!$B$4-365),Pedidos!$C$2:$C$7000,"&lt;"&amp;Parámetros!$B$4)</f>
        <v>0</v>
      </c>
      <c r="N950" s="7" t="str">
        <f aca="false">IF(H950=0,"Sin compras",IF(H950=1,"Una sola compra",IF(I950&gt;Parámetros!$B$5,"Perdido","Activo")))</f>
        <v>Perdido</v>
      </c>
      <c r="O950" s="21" t="str">
        <f aca="false">IF(N950&lt;&gt;"Activo","",1/(1+EXP(-(Parámetros!$B$10+Parámetros!$B$11*I950+Parámetros!$B$12*J950))))</f>
        <v/>
      </c>
      <c r="P950" s="7" t="str">
        <f aca="false">IF(O950="","",IF(O950&gt;=Parámetros!$B$7,"Alto",IF(O950&gt;=Parámetros!$B$8,"Medio","Bajo")))</f>
        <v/>
      </c>
      <c r="Q950" s="7" t="str">
        <f aca="false">IF(AND(N950="Activo",L950&lt;&gt;""),IF(L950&gt;Parámetros!$B$6,"Se está retrasando",""),"")</f>
        <v/>
      </c>
    </row>
    <row r="951" customFormat="false" ht="15" hidden="false" customHeight="false" outlineLevel="0" collapsed="false">
      <c r="A951" s="13" t="s">
        <v>5882</v>
      </c>
      <c r="B951" s="13" t="s">
        <v>8981</v>
      </c>
      <c r="C951" s="13" t="s">
        <v>8990</v>
      </c>
      <c r="D951" s="13" t="s">
        <v>8983</v>
      </c>
      <c r="E951" s="13" t="s">
        <v>8984</v>
      </c>
      <c r="F951" s="16" t="n">
        <f aca="false">_xlfn.MINIFS(Pedidos!$C$2:$C$7000,Pedidos!$B$2:$B$7000,A951,Pedidos!$C$2:$C$7000,"&lt;"&amp;Parámetros!$B$4)</f>
        <v>46047</v>
      </c>
      <c r="G951" s="16" t="n">
        <f aca="false">_xlfn.MAXIFS(Pedidos!$C$2:$C$7000,Pedidos!$B$2:$B$7000,A951,Pedidos!$C$2:$C$7000,"&lt;"&amp;Parámetros!$B$4)</f>
        <v>46047</v>
      </c>
      <c r="H951" s="17" t="n">
        <f aca="false">COUNTIFS(Pedidos!$B$2:$B$7000,A951,Pedidos!$C$2:$C$7000,"&lt;"&amp;Parámetros!$B$4)</f>
        <v>1</v>
      </c>
      <c r="I951" s="7" t="n">
        <f aca="false">IF(H951=0,"",Parámetros!$B$4-G951)</f>
        <v>249</v>
      </c>
      <c r="J951" s="17" t="n">
        <f aca="false">COUNTIFS(Pedidos!$B$2:$B$7000,A951,Pedidos!$C$2:$C$7000,"&gt;="&amp;(Parámetros!$B$4-180),Pedidos!$C$2:$C$7000,"&lt;"&amp;Parámetros!$B$4)</f>
        <v>0</v>
      </c>
      <c r="K951" s="18" t="str">
        <f aca="false">IF(H951&lt;2,"",(G951-F951)/(H951-1))</f>
        <v/>
      </c>
      <c r="L951" s="19" t="str">
        <f aca="false">IF(OR(K951="",K951=0),"",I951/K951)</f>
        <v/>
      </c>
      <c r="M951" s="20" t="n">
        <f aca="false">SUMIFS(Pedidos!$D$2:$D$7000,Pedidos!$B$2:$B$7000,A951,Pedidos!$C$2:$C$7000,"&gt;="&amp;(Parámetros!$B$4-365),Pedidos!$C$2:$C$7000,"&lt;"&amp;Parámetros!$B$4)</f>
        <v>67.05</v>
      </c>
      <c r="N951" s="7" t="str">
        <f aca="false">IF(H951=0,"Sin compras",IF(H951=1,"Una sola compra",IF(I951&gt;Parámetros!$B$5,"Perdido","Activo")))</f>
        <v>Una sola compra</v>
      </c>
      <c r="O951" s="21" t="str">
        <f aca="false">IF(N951&lt;&gt;"Activo","",1/(1+EXP(-(Parámetros!$B$10+Parámetros!$B$11*I951+Parámetros!$B$12*J951))))</f>
        <v/>
      </c>
      <c r="P951" s="7" t="str">
        <f aca="false">IF(O951="","",IF(O951&gt;=Parámetros!$B$7,"Alto",IF(O951&gt;=Parámetros!$B$8,"Medio","Bajo")))</f>
        <v/>
      </c>
      <c r="Q951" s="7" t="str">
        <f aca="false">IF(AND(N951="Activo",L951&lt;&gt;""),IF(L951&gt;Parámetros!$B$6,"Se está retrasando",""),"")</f>
        <v/>
      </c>
    </row>
    <row r="952" customFormat="false" ht="15" hidden="false" customHeight="false" outlineLevel="0" collapsed="false">
      <c r="A952" s="13" t="s">
        <v>2044</v>
      </c>
      <c r="B952" s="13" t="s">
        <v>9000</v>
      </c>
      <c r="C952" s="13" t="s">
        <v>8982</v>
      </c>
      <c r="D952" s="13" t="s">
        <v>8994</v>
      </c>
      <c r="E952" s="13" t="s">
        <v>8988</v>
      </c>
      <c r="F952" s="16" t="n">
        <f aca="false">_xlfn.MINIFS(Pedidos!$C$2:$C$7000,Pedidos!$B$2:$B$7000,A952,Pedidos!$C$2:$C$7000,"&lt;"&amp;Parámetros!$B$4)</f>
        <v>45759</v>
      </c>
      <c r="G952" s="16" t="n">
        <f aca="false">_xlfn.MAXIFS(Pedidos!$C$2:$C$7000,Pedidos!$B$2:$B$7000,A952,Pedidos!$C$2:$C$7000,"&lt;"&amp;Parámetros!$B$4)</f>
        <v>45759</v>
      </c>
      <c r="H952" s="17" t="n">
        <f aca="false">COUNTIFS(Pedidos!$B$2:$B$7000,A952,Pedidos!$C$2:$C$7000,"&lt;"&amp;Parámetros!$B$4)</f>
        <v>1</v>
      </c>
      <c r="I952" s="7" t="n">
        <f aca="false">IF(H952=0,"",Parámetros!$B$4-G952)</f>
        <v>537</v>
      </c>
      <c r="J952" s="17" t="n">
        <f aca="false">COUNTIFS(Pedidos!$B$2:$B$7000,A952,Pedidos!$C$2:$C$7000,"&gt;="&amp;(Parámetros!$B$4-180),Pedidos!$C$2:$C$7000,"&lt;"&amp;Parámetros!$B$4)</f>
        <v>0</v>
      </c>
      <c r="K952" s="18" t="str">
        <f aca="false">IF(H952&lt;2,"",(G952-F952)/(H952-1))</f>
        <v/>
      </c>
      <c r="L952" s="19" t="str">
        <f aca="false">IF(OR(K952="",K952=0),"",I952/K952)</f>
        <v/>
      </c>
      <c r="M952" s="20" t="n">
        <f aca="false">SUMIFS(Pedidos!$D$2:$D$7000,Pedidos!$B$2:$B$7000,A952,Pedidos!$C$2:$C$7000,"&gt;="&amp;(Parámetros!$B$4-365),Pedidos!$C$2:$C$7000,"&lt;"&amp;Parámetros!$B$4)</f>
        <v>0</v>
      </c>
      <c r="N952" s="7" t="str">
        <f aca="false">IF(H952=0,"Sin compras",IF(H952=1,"Una sola compra",IF(I952&gt;Parámetros!$B$5,"Perdido","Activo")))</f>
        <v>Una sola compra</v>
      </c>
      <c r="O952" s="21" t="str">
        <f aca="false">IF(N952&lt;&gt;"Activo","",1/(1+EXP(-(Parámetros!$B$10+Parámetros!$B$11*I952+Parámetros!$B$12*J952))))</f>
        <v/>
      </c>
      <c r="P952" s="7" t="str">
        <f aca="false">IF(O952="","",IF(O952&gt;=Parámetros!$B$7,"Alto",IF(O952&gt;=Parámetros!$B$8,"Medio","Bajo")))</f>
        <v/>
      </c>
      <c r="Q952" s="7" t="str">
        <f aca="false">IF(AND(N952="Activo",L952&lt;&gt;""),IF(L952&gt;Parámetros!$B$6,"Se está retrasando",""),"")</f>
        <v/>
      </c>
    </row>
    <row r="953" customFormat="false" ht="15" hidden="false" customHeight="false" outlineLevel="0" collapsed="false">
      <c r="A953" s="13" t="s">
        <v>1272</v>
      </c>
      <c r="B953" s="13" t="s">
        <v>8995</v>
      </c>
      <c r="C953" s="13" t="s">
        <v>8993</v>
      </c>
      <c r="D953" s="13" t="s">
        <v>8994</v>
      </c>
      <c r="E953" s="13" t="s">
        <v>8988</v>
      </c>
      <c r="F953" s="16" t="n">
        <f aca="false">_xlfn.MINIFS(Pedidos!$C$2:$C$7000,Pedidos!$B$2:$B$7000,A953,Pedidos!$C$2:$C$7000,"&lt;"&amp;Parámetros!$B$4)</f>
        <v>45699</v>
      </c>
      <c r="G953" s="16" t="n">
        <f aca="false">_xlfn.MAXIFS(Pedidos!$C$2:$C$7000,Pedidos!$B$2:$B$7000,A953,Pedidos!$C$2:$C$7000,"&lt;"&amp;Parámetros!$B$4)</f>
        <v>45699</v>
      </c>
      <c r="H953" s="17" t="n">
        <f aca="false">COUNTIFS(Pedidos!$B$2:$B$7000,A953,Pedidos!$C$2:$C$7000,"&lt;"&amp;Parámetros!$B$4)</f>
        <v>1</v>
      </c>
      <c r="I953" s="7" t="n">
        <f aca="false">IF(H953=0,"",Parámetros!$B$4-G953)</f>
        <v>597</v>
      </c>
      <c r="J953" s="17" t="n">
        <f aca="false">COUNTIFS(Pedidos!$B$2:$B$7000,A953,Pedidos!$C$2:$C$7000,"&gt;="&amp;(Parámetros!$B$4-180),Pedidos!$C$2:$C$7000,"&lt;"&amp;Parámetros!$B$4)</f>
        <v>0</v>
      </c>
      <c r="K953" s="18" t="str">
        <f aca="false">IF(H953&lt;2,"",(G953-F953)/(H953-1))</f>
        <v/>
      </c>
      <c r="L953" s="19" t="str">
        <f aca="false">IF(OR(K953="",K953=0),"",I953/K953)</f>
        <v/>
      </c>
      <c r="M953" s="20" t="n">
        <f aca="false">SUMIFS(Pedidos!$D$2:$D$7000,Pedidos!$B$2:$B$7000,A953,Pedidos!$C$2:$C$7000,"&gt;="&amp;(Parámetros!$B$4-365),Pedidos!$C$2:$C$7000,"&lt;"&amp;Parámetros!$B$4)</f>
        <v>0</v>
      </c>
      <c r="N953" s="7" t="str">
        <f aca="false">IF(H953=0,"Sin compras",IF(H953=1,"Una sola compra",IF(I953&gt;Parámetros!$B$5,"Perdido","Activo")))</f>
        <v>Una sola compra</v>
      </c>
      <c r="O953" s="21" t="str">
        <f aca="false">IF(N953&lt;&gt;"Activo","",1/(1+EXP(-(Parámetros!$B$10+Parámetros!$B$11*I953+Parámetros!$B$12*J953))))</f>
        <v/>
      </c>
      <c r="P953" s="7" t="str">
        <f aca="false">IF(O953="","",IF(O953&gt;=Parámetros!$B$7,"Alto",IF(O953&gt;=Parámetros!$B$8,"Medio","Bajo")))</f>
        <v/>
      </c>
      <c r="Q953" s="7" t="str">
        <f aca="false">IF(AND(N953="Activo",L953&lt;&gt;""),IF(L953&gt;Parámetros!$B$6,"Se está retrasando",""),"")</f>
        <v/>
      </c>
    </row>
    <row r="954" customFormat="false" ht="15" hidden="false" customHeight="false" outlineLevel="0" collapsed="false">
      <c r="A954" s="13" t="s">
        <v>8018</v>
      </c>
      <c r="B954" s="13" t="s">
        <v>8996</v>
      </c>
      <c r="C954" s="13" t="s">
        <v>8990</v>
      </c>
      <c r="D954" s="13" t="s">
        <v>8991</v>
      </c>
      <c r="E954" s="13" t="s">
        <v>8988</v>
      </c>
      <c r="F954" s="16" t="n">
        <f aca="false">_xlfn.MINIFS(Pedidos!$C$2:$C$7000,Pedidos!$B$2:$B$7000,A954,Pedidos!$C$2:$C$7000,"&lt;"&amp;Parámetros!$B$4)</f>
        <v>46218</v>
      </c>
      <c r="G954" s="16" t="n">
        <f aca="false">_xlfn.MAXIFS(Pedidos!$C$2:$C$7000,Pedidos!$B$2:$B$7000,A954,Pedidos!$C$2:$C$7000,"&lt;"&amp;Parámetros!$B$4)</f>
        <v>46218</v>
      </c>
      <c r="H954" s="17" t="n">
        <f aca="false">COUNTIFS(Pedidos!$B$2:$B$7000,A954,Pedidos!$C$2:$C$7000,"&lt;"&amp;Parámetros!$B$4)</f>
        <v>1</v>
      </c>
      <c r="I954" s="7" t="n">
        <f aca="false">IF(H954=0,"",Parámetros!$B$4-G954)</f>
        <v>78</v>
      </c>
      <c r="J954" s="17" t="n">
        <f aca="false">COUNTIFS(Pedidos!$B$2:$B$7000,A954,Pedidos!$C$2:$C$7000,"&gt;="&amp;(Parámetros!$B$4-180),Pedidos!$C$2:$C$7000,"&lt;"&amp;Parámetros!$B$4)</f>
        <v>1</v>
      </c>
      <c r="K954" s="18" t="str">
        <f aca="false">IF(H954&lt;2,"",(G954-F954)/(H954-1))</f>
        <v/>
      </c>
      <c r="L954" s="19" t="str">
        <f aca="false">IF(OR(K954="",K954=0),"",I954/K954)</f>
        <v/>
      </c>
      <c r="M954" s="20" t="n">
        <f aca="false">SUMIFS(Pedidos!$D$2:$D$7000,Pedidos!$B$2:$B$7000,A954,Pedidos!$C$2:$C$7000,"&gt;="&amp;(Parámetros!$B$4-365),Pedidos!$C$2:$C$7000,"&lt;"&amp;Parámetros!$B$4)</f>
        <v>31.98</v>
      </c>
      <c r="N954" s="7" t="str">
        <f aca="false">IF(H954=0,"Sin compras",IF(H954=1,"Una sola compra",IF(I954&gt;Parámetros!$B$5,"Perdido","Activo")))</f>
        <v>Una sola compra</v>
      </c>
      <c r="O954" s="21" t="str">
        <f aca="false">IF(N954&lt;&gt;"Activo","",1/(1+EXP(-(Parámetros!$B$10+Parámetros!$B$11*I954+Parámetros!$B$12*J954))))</f>
        <v/>
      </c>
      <c r="P954" s="7" t="str">
        <f aca="false">IF(O954="","",IF(O954&gt;=Parámetros!$B$7,"Alto",IF(O954&gt;=Parámetros!$B$8,"Medio","Bajo")))</f>
        <v/>
      </c>
      <c r="Q954" s="7" t="str">
        <f aca="false">IF(AND(N954="Activo",L954&lt;&gt;""),IF(L954&gt;Parámetros!$B$6,"Se está retrasando",""),"")</f>
        <v/>
      </c>
    </row>
    <row r="955" customFormat="false" ht="15" hidden="false" customHeight="false" outlineLevel="0" collapsed="false">
      <c r="A955" s="13" t="s">
        <v>8752</v>
      </c>
      <c r="B955" s="13" t="s">
        <v>9004</v>
      </c>
      <c r="C955" s="13" t="s">
        <v>8993</v>
      </c>
      <c r="D955" s="13" t="s">
        <v>9002</v>
      </c>
      <c r="E955" s="13" t="s">
        <v>8988</v>
      </c>
      <c r="F955" s="16" t="n">
        <f aca="false">_xlfn.MINIFS(Pedidos!$C$2:$C$7000,Pedidos!$B$2:$B$7000,A955,Pedidos!$C$2:$C$7000,"&lt;"&amp;Parámetros!$B$4)</f>
        <v>46278</v>
      </c>
      <c r="G955" s="16" t="n">
        <f aca="false">_xlfn.MAXIFS(Pedidos!$C$2:$C$7000,Pedidos!$B$2:$B$7000,A955,Pedidos!$C$2:$C$7000,"&lt;"&amp;Parámetros!$B$4)</f>
        <v>46278</v>
      </c>
      <c r="H955" s="17" t="n">
        <f aca="false">COUNTIFS(Pedidos!$B$2:$B$7000,A955,Pedidos!$C$2:$C$7000,"&lt;"&amp;Parámetros!$B$4)</f>
        <v>1</v>
      </c>
      <c r="I955" s="7" t="n">
        <f aca="false">IF(H955=0,"",Parámetros!$B$4-G955)</f>
        <v>18</v>
      </c>
      <c r="J955" s="17" t="n">
        <f aca="false">COUNTIFS(Pedidos!$B$2:$B$7000,A955,Pedidos!$C$2:$C$7000,"&gt;="&amp;(Parámetros!$B$4-180),Pedidos!$C$2:$C$7000,"&lt;"&amp;Parámetros!$B$4)</f>
        <v>1</v>
      </c>
      <c r="K955" s="18" t="str">
        <f aca="false">IF(H955&lt;2,"",(G955-F955)/(H955-1))</f>
        <v/>
      </c>
      <c r="L955" s="19" t="str">
        <f aca="false">IF(OR(K955="",K955=0),"",I955/K955)</f>
        <v/>
      </c>
      <c r="M955" s="20" t="n">
        <f aca="false">SUMIFS(Pedidos!$D$2:$D$7000,Pedidos!$B$2:$B$7000,A955,Pedidos!$C$2:$C$7000,"&gt;="&amp;(Parámetros!$B$4-365),Pedidos!$C$2:$C$7000,"&lt;"&amp;Parámetros!$B$4)</f>
        <v>18.75</v>
      </c>
      <c r="N955" s="7" t="str">
        <f aca="false">IF(H955=0,"Sin compras",IF(H955=1,"Una sola compra",IF(I955&gt;Parámetros!$B$5,"Perdido","Activo")))</f>
        <v>Una sola compra</v>
      </c>
      <c r="O955" s="21" t="str">
        <f aca="false">IF(N955&lt;&gt;"Activo","",1/(1+EXP(-(Parámetros!$B$10+Parámetros!$B$11*I955+Parámetros!$B$12*J955))))</f>
        <v/>
      </c>
      <c r="P955" s="7" t="str">
        <f aca="false">IF(O955="","",IF(O955&gt;=Parámetros!$B$7,"Alto",IF(O955&gt;=Parámetros!$B$8,"Medio","Bajo")))</f>
        <v/>
      </c>
      <c r="Q955" s="7" t="str">
        <f aca="false">IF(AND(N955="Activo",L955&lt;&gt;""),IF(L955&gt;Parámetros!$B$6,"Se está retrasando",""),"")</f>
        <v/>
      </c>
    </row>
    <row r="956" customFormat="false" ht="15" hidden="false" customHeight="false" outlineLevel="0" collapsed="false">
      <c r="A956" s="13" t="s">
        <v>1414</v>
      </c>
      <c r="B956" s="13" t="s">
        <v>9008</v>
      </c>
      <c r="C956" s="13" t="s">
        <v>8982</v>
      </c>
      <c r="D956" s="13" t="s">
        <v>8994</v>
      </c>
      <c r="E956" s="13" t="s">
        <v>8984</v>
      </c>
      <c r="F956" s="16" t="n">
        <f aca="false">_xlfn.MINIFS(Pedidos!$C$2:$C$7000,Pedidos!$B$2:$B$7000,A956,Pedidos!$C$2:$C$7000,"&lt;"&amp;Parámetros!$B$4)</f>
        <v>45711</v>
      </c>
      <c r="G956" s="16" t="n">
        <f aca="false">_xlfn.MAXIFS(Pedidos!$C$2:$C$7000,Pedidos!$B$2:$B$7000,A956,Pedidos!$C$2:$C$7000,"&lt;"&amp;Parámetros!$B$4)</f>
        <v>45711</v>
      </c>
      <c r="H956" s="17" t="n">
        <f aca="false">COUNTIFS(Pedidos!$B$2:$B$7000,A956,Pedidos!$C$2:$C$7000,"&lt;"&amp;Parámetros!$B$4)</f>
        <v>1</v>
      </c>
      <c r="I956" s="7" t="n">
        <f aca="false">IF(H956=0,"",Parámetros!$B$4-G956)</f>
        <v>585</v>
      </c>
      <c r="J956" s="17" t="n">
        <f aca="false">COUNTIFS(Pedidos!$B$2:$B$7000,A956,Pedidos!$C$2:$C$7000,"&gt;="&amp;(Parámetros!$B$4-180),Pedidos!$C$2:$C$7000,"&lt;"&amp;Parámetros!$B$4)</f>
        <v>0</v>
      </c>
      <c r="K956" s="18" t="str">
        <f aca="false">IF(H956&lt;2,"",(G956-F956)/(H956-1))</f>
        <v/>
      </c>
      <c r="L956" s="19" t="str">
        <f aca="false">IF(OR(K956="",K956=0),"",I956/K956)</f>
        <v/>
      </c>
      <c r="M956" s="20" t="n">
        <f aca="false">SUMIFS(Pedidos!$D$2:$D$7000,Pedidos!$B$2:$B$7000,A956,Pedidos!$C$2:$C$7000,"&gt;="&amp;(Parámetros!$B$4-365),Pedidos!$C$2:$C$7000,"&lt;"&amp;Parámetros!$B$4)</f>
        <v>0</v>
      </c>
      <c r="N956" s="7" t="str">
        <f aca="false">IF(H956=0,"Sin compras",IF(H956=1,"Una sola compra",IF(I956&gt;Parámetros!$B$5,"Perdido","Activo")))</f>
        <v>Una sola compra</v>
      </c>
      <c r="O956" s="21" t="str">
        <f aca="false">IF(N956&lt;&gt;"Activo","",1/(1+EXP(-(Parámetros!$B$10+Parámetros!$B$11*I956+Parámetros!$B$12*J956))))</f>
        <v/>
      </c>
      <c r="P956" s="7" t="str">
        <f aca="false">IF(O956="","",IF(O956&gt;=Parámetros!$B$7,"Alto",IF(O956&gt;=Parámetros!$B$8,"Medio","Bajo")))</f>
        <v/>
      </c>
      <c r="Q956" s="7" t="str">
        <f aca="false">IF(AND(N956="Activo",L956&lt;&gt;""),IF(L956&gt;Parámetros!$B$6,"Se está retrasando",""),"")</f>
        <v/>
      </c>
    </row>
    <row r="957" customFormat="false" ht="15" hidden="false" customHeight="false" outlineLevel="0" collapsed="false">
      <c r="A957" s="13" t="s">
        <v>840</v>
      </c>
      <c r="B957" s="13" t="s">
        <v>8981</v>
      </c>
      <c r="C957" s="13" t="s">
        <v>8993</v>
      </c>
      <c r="D957" s="13" t="s">
        <v>8994</v>
      </c>
      <c r="E957" s="13" t="s">
        <v>8988</v>
      </c>
      <c r="F957" s="16" t="n">
        <f aca="false">_xlfn.MINIFS(Pedidos!$C$2:$C$7000,Pedidos!$B$2:$B$7000,A957,Pedidos!$C$2:$C$7000,"&lt;"&amp;Parámetros!$B$4)</f>
        <v>45659</v>
      </c>
      <c r="G957" s="16" t="n">
        <f aca="false">_xlfn.MAXIFS(Pedidos!$C$2:$C$7000,Pedidos!$B$2:$B$7000,A957,Pedidos!$C$2:$C$7000,"&lt;"&amp;Parámetros!$B$4)</f>
        <v>45659</v>
      </c>
      <c r="H957" s="17" t="n">
        <f aca="false">COUNTIFS(Pedidos!$B$2:$B$7000,A957,Pedidos!$C$2:$C$7000,"&lt;"&amp;Parámetros!$B$4)</f>
        <v>1</v>
      </c>
      <c r="I957" s="7" t="n">
        <f aca="false">IF(H957=0,"",Parámetros!$B$4-G957)</f>
        <v>637</v>
      </c>
      <c r="J957" s="17" t="n">
        <f aca="false">COUNTIFS(Pedidos!$B$2:$B$7000,A957,Pedidos!$C$2:$C$7000,"&gt;="&amp;(Parámetros!$B$4-180),Pedidos!$C$2:$C$7000,"&lt;"&amp;Parámetros!$B$4)</f>
        <v>0</v>
      </c>
      <c r="K957" s="18" t="str">
        <f aca="false">IF(H957&lt;2,"",(G957-F957)/(H957-1))</f>
        <v/>
      </c>
      <c r="L957" s="19" t="str">
        <f aca="false">IF(OR(K957="",K957=0),"",I957/K957)</f>
        <v/>
      </c>
      <c r="M957" s="20" t="n">
        <f aca="false">SUMIFS(Pedidos!$D$2:$D$7000,Pedidos!$B$2:$B$7000,A957,Pedidos!$C$2:$C$7000,"&gt;="&amp;(Parámetros!$B$4-365),Pedidos!$C$2:$C$7000,"&lt;"&amp;Parámetros!$B$4)</f>
        <v>0</v>
      </c>
      <c r="N957" s="7" t="str">
        <f aca="false">IF(H957=0,"Sin compras",IF(H957=1,"Una sola compra",IF(I957&gt;Parámetros!$B$5,"Perdido","Activo")))</f>
        <v>Una sola compra</v>
      </c>
      <c r="O957" s="21" t="str">
        <f aca="false">IF(N957&lt;&gt;"Activo","",1/(1+EXP(-(Parámetros!$B$10+Parámetros!$B$11*I957+Parámetros!$B$12*J957))))</f>
        <v/>
      </c>
      <c r="P957" s="7" t="str">
        <f aca="false">IF(O957="","",IF(O957&gt;=Parámetros!$B$7,"Alto",IF(O957&gt;=Parámetros!$B$8,"Medio","Bajo")))</f>
        <v/>
      </c>
      <c r="Q957" s="7" t="str">
        <f aca="false">IF(AND(N957="Activo",L957&lt;&gt;""),IF(L957&gt;Parámetros!$B$6,"Se está retrasando",""),"")</f>
        <v/>
      </c>
    </row>
    <row r="958" customFormat="false" ht="15" hidden="false" customHeight="false" outlineLevel="0" collapsed="false">
      <c r="A958" s="13" t="s">
        <v>6880</v>
      </c>
      <c r="B958" s="13" t="s">
        <v>8981</v>
      </c>
      <c r="C958" s="13" t="s">
        <v>8982</v>
      </c>
      <c r="D958" s="13" t="s">
        <v>8987</v>
      </c>
      <c r="E958" s="13" t="s">
        <v>8988</v>
      </c>
      <c r="F958" s="16" t="n">
        <f aca="false">_xlfn.MINIFS(Pedidos!$C$2:$C$7000,Pedidos!$B$2:$B$7000,A958,Pedidos!$C$2:$C$7000,"&lt;"&amp;Parámetros!$B$4)</f>
        <v>46123</v>
      </c>
      <c r="G958" s="16" t="n">
        <f aca="false">_xlfn.MAXIFS(Pedidos!$C$2:$C$7000,Pedidos!$B$2:$B$7000,A958,Pedidos!$C$2:$C$7000,"&lt;"&amp;Parámetros!$B$4)</f>
        <v>46169</v>
      </c>
      <c r="H958" s="17" t="n">
        <f aca="false">COUNTIFS(Pedidos!$B$2:$B$7000,A958,Pedidos!$C$2:$C$7000,"&lt;"&amp;Parámetros!$B$4)</f>
        <v>2</v>
      </c>
      <c r="I958" s="7" t="n">
        <f aca="false">IF(H958=0,"",Parámetros!$B$4-G958)</f>
        <v>127</v>
      </c>
      <c r="J958" s="17" t="n">
        <f aca="false">COUNTIFS(Pedidos!$B$2:$B$7000,A958,Pedidos!$C$2:$C$7000,"&gt;="&amp;(Parámetros!$B$4-180),Pedidos!$C$2:$C$7000,"&lt;"&amp;Parámetros!$B$4)</f>
        <v>2</v>
      </c>
      <c r="K958" s="18" t="n">
        <f aca="false">IF(H958&lt;2,"",(G958-F958)/(H958-1))</f>
        <v>46</v>
      </c>
      <c r="L958" s="19" t="n">
        <f aca="false">IF(OR(K958="",K958=0),"",I958/K958)</f>
        <v>2.76086956521739</v>
      </c>
      <c r="M958" s="20" t="n">
        <f aca="false">SUMIFS(Pedidos!$D$2:$D$7000,Pedidos!$B$2:$B$7000,A958,Pedidos!$C$2:$C$7000,"&gt;="&amp;(Parámetros!$B$4-365),Pedidos!$C$2:$C$7000,"&lt;"&amp;Parámetros!$B$4)</f>
        <v>91.37</v>
      </c>
      <c r="N958" s="7" t="str">
        <f aca="false">IF(H958=0,"Sin compras",IF(H958=1,"Una sola compra",IF(I958&gt;Parámetros!$B$5,"Perdido","Activo")))</f>
        <v>Activo</v>
      </c>
      <c r="O958" s="21" t="n">
        <f aca="false">IF(N958&lt;&gt;"Activo","",1/(1+EXP(-(Parámetros!$B$10+Parámetros!$B$11*I958+Parámetros!$B$12*J958))))</f>
        <v>0.729522244471069</v>
      </c>
      <c r="P958" s="7" t="str">
        <f aca="false">IF(O958="","",IF(O958&gt;=Parámetros!$B$7,"Alto",IF(O958&gt;=Parámetros!$B$8,"Medio","Bajo")))</f>
        <v>Alto</v>
      </c>
      <c r="Q958" s="7" t="str">
        <f aca="false">IF(AND(N958="Activo",L958&lt;&gt;""),IF(L958&gt;Parámetros!$B$6,"Se está retrasando",""),"")</f>
        <v>Se está retrasando</v>
      </c>
    </row>
    <row r="959" customFormat="false" ht="15" hidden="false" customHeight="false" outlineLevel="0" collapsed="false">
      <c r="A959" s="13" t="s">
        <v>1325</v>
      </c>
      <c r="B959" s="13" t="s">
        <v>9007</v>
      </c>
      <c r="C959" s="13" t="s">
        <v>8986</v>
      </c>
      <c r="D959" s="13" t="s">
        <v>9009</v>
      </c>
      <c r="E959" s="13" t="s">
        <v>8988</v>
      </c>
      <c r="F959" s="16" t="n">
        <f aca="false">_xlfn.MINIFS(Pedidos!$C$2:$C$7000,Pedidos!$B$2:$B$7000,A959,Pedidos!$C$2:$C$7000,"&lt;"&amp;Parámetros!$B$4)</f>
        <v>45703</v>
      </c>
      <c r="G959" s="16" t="n">
        <f aca="false">_xlfn.MAXIFS(Pedidos!$C$2:$C$7000,Pedidos!$B$2:$B$7000,A959,Pedidos!$C$2:$C$7000,"&lt;"&amp;Parámetros!$B$4)</f>
        <v>45932</v>
      </c>
      <c r="H959" s="17" t="n">
        <f aca="false">COUNTIFS(Pedidos!$B$2:$B$7000,A959,Pedidos!$C$2:$C$7000,"&lt;"&amp;Parámetros!$B$4)</f>
        <v>7</v>
      </c>
      <c r="I959" s="7" t="n">
        <f aca="false">IF(H959=0,"",Parámetros!$B$4-G959)</f>
        <v>364</v>
      </c>
      <c r="J959" s="17" t="n">
        <f aca="false">COUNTIFS(Pedidos!$B$2:$B$7000,A959,Pedidos!$C$2:$C$7000,"&gt;="&amp;(Parámetros!$B$4-180),Pedidos!$C$2:$C$7000,"&lt;"&amp;Parámetros!$B$4)</f>
        <v>0</v>
      </c>
      <c r="K959" s="18" t="n">
        <f aca="false">IF(H959&lt;2,"",(G959-F959)/(H959-1))</f>
        <v>38.1666666666667</v>
      </c>
      <c r="L959" s="19" t="n">
        <f aca="false">IF(OR(K959="",K959=0),"",I959/K959)</f>
        <v>9.53711790393013</v>
      </c>
      <c r="M959" s="20" t="n">
        <f aca="false">SUMIFS(Pedidos!$D$2:$D$7000,Pedidos!$B$2:$B$7000,A959,Pedidos!$C$2:$C$7000,"&gt;="&amp;(Parámetros!$B$4-365),Pedidos!$C$2:$C$7000,"&lt;"&amp;Parámetros!$B$4)</f>
        <v>57.28</v>
      </c>
      <c r="N959" s="7" t="str">
        <f aca="false">IF(H959=0,"Sin compras",IF(H959=1,"Una sola compra",IF(I959&gt;Parámetros!$B$5,"Perdido","Activo")))</f>
        <v>Perdido</v>
      </c>
      <c r="O959" s="21" t="str">
        <f aca="false">IF(N959&lt;&gt;"Activo","",1/(1+EXP(-(Parámetros!$B$10+Parámetros!$B$11*I959+Parámetros!$B$12*J959))))</f>
        <v/>
      </c>
      <c r="P959" s="7" t="str">
        <f aca="false">IF(O959="","",IF(O959&gt;=Parámetros!$B$7,"Alto",IF(O959&gt;=Parámetros!$B$8,"Medio","Bajo")))</f>
        <v/>
      </c>
      <c r="Q959" s="7" t="str">
        <f aca="false">IF(AND(N959="Activo",L959&lt;&gt;""),IF(L959&gt;Parámetros!$B$6,"Se está retrasando",""),"")</f>
        <v/>
      </c>
    </row>
    <row r="960" customFormat="false" ht="15" hidden="false" customHeight="false" outlineLevel="0" collapsed="false">
      <c r="A960" s="13" t="s">
        <v>4430</v>
      </c>
      <c r="B960" s="13" t="s">
        <v>8995</v>
      </c>
      <c r="C960" s="13" t="s">
        <v>8982</v>
      </c>
      <c r="D960" s="13" t="s">
        <v>8994</v>
      </c>
      <c r="E960" s="13" t="s">
        <v>8984</v>
      </c>
      <c r="F960" s="16" t="n">
        <f aca="false">_xlfn.MINIFS(Pedidos!$C$2:$C$7000,Pedidos!$B$2:$B$7000,A960,Pedidos!$C$2:$C$7000,"&lt;"&amp;Parámetros!$B$4)</f>
        <v>45937</v>
      </c>
      <c r="G960" s="16" t="n">
        <f aca="false">_xlfn.MAXIFS(Pedidos!$C$2:$C$7000,Pedidos!$B$2:$B$7000,A960,Pedidos!$C$2:$C$7000,"&lt;"&amp;Parámetros!$B$4)</f>
        <v>45937</v>
      </c>
      <c r="H960" s="17" t="n">
        <f aca="false">COUNTIFS(Pedidos!$B$2:$B$7000,A960,Pedidos!$C$2:$C$7000,"&lt;"&amp;Parámetros!$B$4)</f>
        <v>1</v>
      </c>
      <c r="I960" s="7" t="n">
        <f aca="false">IF(H960=0,"",Parámetros!$B$4-G960)</f>
        <v>359</v>
      </c>
      <c r="J960" s="17" t="n">
        <f aca="false">COUNTIFS(Pedidos!$B$2:$B$7000,A960,Pedidos!$C$2:$C$7000,"&gt;="&amp;(Parámetros!$B$4-180),Pedidos!$C$2:$C$7000,"&lt;"&amp;Parámetros!$B$4)</f>
        <v>0</v>
      </c>
      <c r="K960" s="18" t="str">
        <f aca="false">IF(H960&lt;2,"",(G960-F960)/(H960-1))</f>
        <v/>
      </c>
      <c r="L960" s="19" t="str">
        <f aca="false">IF(OR(K960="",K960=0),"",I960/K960)</f>
        <v/>
      </c>
      <c r="M960" s="20" t="n">
        <f aca="false">SUMIFS(Pedidos!$D$2:$D$7000,Pedidos!$B$2:$B$7000,A960,Pedidos!$C$2:$C$7000,"&gt;="&amp;(Parámetros!$B$4-365),Pedidos!$C$2:$C$7000,"&lt;"&amp;Parámetros!$B$4)</f>
        <v>32.16</v>
      </c>
      <c r="N960" s="7" t="str">
        <f aca="false">IF(H960=0,"Sin compras",IF(H960=1,"Una sola compra",IF(I960&gt;Parámetros!$B$5,"Perdido","Activo")))</f>
        <v>Una sola compra</v>
      </c>
      <c r="O960" s="21" t="str">
        <f aca="false">IF(N960&lt;&gt;"Activo","",1/(1+EXP(-(Parámetros!$B$10+Parámetros!$B$11*I960+Parámetros!$B$12*J960))))</f>
        <v/>
      </c>
      <c r="P960" s="7" t="str">
        <f aca="false">IF(O960="","",IF(O960&gt;=Parámetros!$B$7,"Alto",IF(O960&gt;=Parámetros!$B$8,"Medio","Bajo")))</f>
        <v/>
      </c>
      <c r="Q960" s="7" t="str">
        <f aca="false">IF(AND(N960="Activo",L960&lt;&gt;""),IF(L960&gt;Parámetros!$B$6,"Se está retrasando",""),"")</f>
        <v/>
      </c>
    </row>
    <row r="961" customFormat="false" ht="15" hidden="false" customHeight="false" outlineLevel="0" collapsed="false">
      <c r="A961" s="13" t="s">
        <v>2875</v>
      </c>
      <c r="B961" s="13" t="s">
        <v>8992</v>
      </c>
      <c r="C961" s="13" t="s">
        <v>8993</v>
      </c>
      <c r="D961" s="13" t="s">
        <v>8994</v>
      </c>
      <c r="E961" s="13" t="s">
        <v>8984</v>
      </c>
      <c r="F961" s="16" t="n">
        <f aca="false">_xlfn.MINIFS(Pedidos!$C$2:$C$7000,Pedidos!$B$2:$B$7000,A961,Pedidos!$C$2:$C$7000,"&lt;"&amp;Parámetros!$B$4)</f>
        <v>45821</v>
      </c>
      <c r="G961" s="16" t="n">
        <f aca="false">_xlfn.MAXIFS(Pedidos!$C$2:$C$7000,Pedidos!$B$2:$B$7000,A961,Pedidos!$C$2:$C$7000,"&lt;"&amp;Parámetros!$B$4)</f>
        <v>45821</v>
      </c>
      <c r="H961" s="17" t="n">
        <f aca="false">COUNTIFS(Pedidos!$B$2:$B$7000,A961,Pedidos!$C$2:$C$7000,"&lt;"&amp;Parámetros!$B$4)</f>
        <v>1</v>
      </c>
      <c r="I961" s="7" t="n">
        <f aca="false">IF(H961=0,"",Parámetros!$B$4-G961)</f>
        <v>475</v>
      </c>
      <c r="J961" s="17" t="n">
        <f aca="false">COUNTIFS(Pedidos!$B$2:$B$7000,A961,Pedidos!$C$2:$C$7000,"&gt;="&amp;(Parámetros!$B$4-180),Pedidos!$C$2:$C$7000,"&lt;"&amp;Parámetros!$B$4)</f>
        <v>0</v>
      </c>
      <c r="K961" s="18" t="str">
        <f aca="false">IF(H961&lt;2,"",(G961-F961)/(H961-1))</f>
        <v/>
      </c>
      <c r="L961" s="19" t="str">
        <f aca="false">IF(OR(K961="",K961=0),"",I961/K961)</f>
        <v/>
      </c>
      <c r="M961" s="20" t="n">
        <f aca="false">SUMIFS(Pedidos!$D$2:$D$7000,Pedidos!$B$2:$B$7000,A961,Pedidos!$C$2:$C$7000,"&gt;="&amp;(Parámetros!$B$4-365),Pedidos!$C$2:$C$7000,"&lt;"&amp;Parámetros!$B$4)</f>
        <v>0</v>
      </c>
      <c r="N961" s="7" t="str">
        <f aca="false">IF(H961=0,"Sin compras",IF(H961=1,"Una sola compra",IF(I961&gt;Parámetros!$B$5,"Perdido","Activo")))</f>
        <v>Una sola compra</v>
      </c>
      <c r="O961" s="21" t="str">
        <f aca="false">IF(N961&lt;&gt;"Activo","",1/(1+EXP(-(Parámetros!$B$10+Parámetros!$B$11*I961+Parámetros!$B$12*J961))))</f>
        <v/>
      </c>
      <c r="P961" s="7" t="str">
        <f aca="false">IF(O961="","",IF(O961&gt;=Parámetros!$B$7,"Alto",IF(O961&gt;=Parámetros!$B$8,"Medio","Bajo")))</f>
        <v/>
      </c>
      <c r="Q961" s="7" t="str">
        <f aca="false">IF(AND(N961="Activo",L961&lt;&gt;""),IF(L961&gt;Parámetros!$B$6,"Se está retrasando",""),"")</f>
        <v/>
      </c>
    </row>
    <row r="962" customFormat="false" ht="15" hidden="false" customHeight="false" outlineLevel="0" collapsed="false">
      <c r="A962" s="13" t="s">
        <v>7008</v>
      </c>
      <c r="B962" s="13" t="s">
        <v>9001</v>
      </c>
      <c r="C962" s="13" t="s">
        <v>8982</v>
      </c>
      <c r="D962" s="13" t="s">
        <v>8987</v>
      </c>
      <c r="E962" s="13" t="s">
        <v>8984</v>
      </c>
      <c r="F962" s="16" t="n">
        <f aca="false">_xlfn.MINIFS(Pedidos!$C$2:$C$7000,Pedidos!$B$2:$B$7000,A962,Pedidos!$C$2:$C$7000,"&lt;"&amp;Parámetros!$B$4)</f>
        <v>46135</v>
      </c>
      <c r="G962" s="16" t="n">
        <f aca="false">_xlfn.MAXIFS(Pedidos!$C$2:$C$7000,Pedidos!$B$2:$B$7000,A962,Pedidos!$C$2:$C$7000,"&lt;"&amp;Parámetros!$B$4)</f>
        <v>46272</v>
      </c>
      <c r="H962" s="17" t="n">
        <f aca="false">COUNTIFS(Pedidos!$B$2:$B$7000,A962,Pedidos!$C$2:$C$7000,"&lt;"&amp;Parámetros!$B$4)</f>
        <v>2</v>
      </c>
      <c r="I962" s="7" t="n">
        <f aca="false">IF(H962=0,"",Parámetros!$B$4-G962)</f>
        <v>24</v>
      </c>
      <c r="J962" s="17" t="n">
        <f aca="false">COUNTIFS(Pedidos!$B$2:$B$7000,A962,Pedidos!$C$2:$C$7000,"&gt;="&amp;(Parámetros!$B$4-180),Pedidos!$C$2:$C$7000,"&lt;"&amp;Parámetros!$B$4)</f>
        <v>2</v>
      </c>
      <c r="K962" s="18" t="n">
        <f aca="false">IF(H962&lt;2,"",(G962-F962)/(H962-1))</f>
        <v>137</v>
      </c>
      <c r="L962" s="19" t="n">
        <f aca="false">IF(OR(K962="",K962=0),"",I962/K962)</f>
        <v>0.175182481751825</v>
      </c>
      <c r="M962" s="20" t="n">
        <f aca="false">SUMIFS(Pedidos!$D$2:$D$7000,Pedidos!$B$2:$B$7000,A962,Pedidos!$C$2:$C$7000,"&gt;="&amp;(Parámetros!$B$4-365),Pedidos!$C$2:$C$7000,"&lt;"&amp;Parámetros!$B$4)</f>
        <v>74.28</v>
      </c>
      <c r="N962" s="7" t="str">
        <f aca="false">IF(H962=0,"Sin compras",IF(H962=1,"Una sola compra",IF(I962&gt;Parámetros!$B$5,"Perdido","Activo")))</f>
        <v>Activo</v>
      </c>
      <c r="O962" s="21" t="n">
        <f aca="false">IF(N962&lt;&gt;"Activo","",1/(1+EXP(-(Parámetros!$B$10+Parámetros!$B$11*I962+Parámetros!$B$12*J962))))</f>
        <v>0.318906855878284</v>
      </c>
      <c r="P962" s="7" t="str">
        <f aca="false">IF(O962="","",IF(O962&gt;=Parámetros!$B$7,"Alto",IF(O962&gt;=Parámetros!$B$8,"Medio","Bajo")))</f>
        <v>Bajo</v>
      </c>
      <c r="Q962" s="7" t="str">
        <f aca="false">IF(AND(N962="Activo",L962&lt;&gt;""),IF(L962&gt;Parámetros!$B$6,"Se está retrasando",""),"")</f>
        <v/>
      </c>
    </row>
    <row r="963" customFormat="false" ht="15" hidden="false" customHeight="false" outlineLevel="0" collapsed="false">
      <c r="A963" s="13" t="s">
        <v>7591</v>
      </c>
      <c r="B963" s="13" t="s">
        <v>8989</v>
      </c>
      <c r="C963" s="13" t="s">
        <v>8982</v>
      </c>
      <c r="D963" s="13" t="s">
        <v>8991</v>
      </c>
      <c r="E963" s="13" t="s">
        <v>8988</v>
      </c>
      <c r="F963" s="16" t="n">
        <f aca="false">_xlfn.MINIFS(Pedidos!$C$2:$C$7000,Pedidos!$B$2:$B$7000,A963,Pedidos!$C$2:$C$7000,"&lt;"&amp;Parámetros!$B$4)</f>
        <v>46184</v>
      </c>
      <c r="G963" s="16" t="n">
        <f aca="false">_xlfn.MAXIFS(Pedidos!$C$2:$C$7000,Pedidos!$B$2:$B$7000,A963,Pedidos!$C$2:$C$7000,"&lt;"&amp;Parámetros!$B$4)</f>
        <v>46184</v>
      </c>
      <c r="H963" s="17" t="n">
        <f aca="false">COUNTIFS(Pedidos!$B$2:$B$7000,A963,Pedidos!$C$2:$C$7000,"&lt;"&amp;Parámetros!$B$4)</f>
        <v>1</v>
      </c>
      <c r="I963" s="7" t="n">
        <f aca="false">IF(H963=0,"",Parámetros!$B$4-G963)</f>
        <v>112</v>
      </c>
      <c r="J963" s="17" t="n">
        <f aca="false">COUNTIFS(Pedidos!$B$2:$B$7000,A963,Pedidos!$C$2:$C$7000,"&gt;="&amp;(Parámetros!$B$4-180),Pedidos!$C$2:$C$7000,"&lt;"&amp;Parámetros!$B$4)</f>
        <v>1</v>
      </c>
      <c r="K963" s="18" t="str">
        <f aca="false">IF(H963&lt;2,"",(G963-F963)/(H963-1))</f>
        <v/>
      </c>
      <c r="L963" s="19" t="str">
        <f aca="false">IF(OR(K963="",K963=0),"",I963/K963)</f>
        <v/>
      </c>
      <c r="M963" s="20" t="n">
        <f aca="false">SUMIFS(Pedidos!$D$2:$D$7000,Pedidos!$B$2:$B$7000,A963,Pedidos!$C$2:$C$7000,"&gt;="&amp;(Parámetros!$B$4-365),Pedidos!$C$2:$C$7000,"&lt;"&amp;Parámetros!$B$4)</f>
        <v>19.02</v>
      </c>
      <c r="N963" s="7" t="str">
        <f aca="false">IF(H963=0,"Sin compras",IF(H963=1,"Una sola compra",IF(I963&gt;Parámetros!$B$5,"Perdido","Activo")))</f>
        <v>Una sola compra</v>
      </c>
      <c r="O963" s="21" t="str">
        <f aca="false">IF(N963&lt;&gt;"Activo","",1/(1+EXP(-(Parámetros!$B$10+Parámetros!$B$11*I963+Parámetros!$B$12*J963))))</f>
        <v/>
      </c>
      <c r="P963" s="7" t="str">
        <f aca="false">IF(O963="","",IF(O963&gt;=Parámetros!$B$7,"Alto",IF(O963&gt;=Parámetros!$B$8,"Medio","Bajo")))</f>
        <v/>
      </c>
      <c r="Q963" s="7" t="str">
        <f aca="false">IF(AND(N963="Activo",L963&lt;&gt;""),IF(L963&gt;Parámetros!$B$6,"Se está retrasando",""),"")</f>
        <v/>
      </c>
    </row>
    <row r="964" customFormat="false" ht="15" hidden="false" customHeight="false" outlineLevel="0" collapsed="false">
      <c r="A964" s="13" t="s">
        <v>7279</v>
      </c>
      <c r="B964" s="13" t="s">
        <v>8981</v>
      </c>
      <c r="C964" s="13" t="s">
        <v>8993</v>
      </c>
      <c r="D964" s="13" t="s">
        <v>8991</v>
      </c>
      <c r="E964" s="13" t="s">
        <v>8988</v>
      </c>
      <c r="F964" s="16" t="n">
        <f aca="false">_xlfn.MINIFS(Pedidos!$C$2:$C$7000,Pedidos!$B$2:$B$7000,A964,Pedidos!$C$2:$C$7000,"&lt;"&amp;Parámetros!$B$4)</f>
        <v>46158</v>
      </c>
      <c r="G964" s="16" t="n">
        <f aca="false">_xlfn.MAXIFS(Pedidos!$C$2:$C$7000,Pedidos!$B$2:$B$7000,A964,Pedidos!$C$2:$C$7000,"&lt;"&amp;Parámetros!$B$4)</f>
        <v>46158</v>
      </c>
      <c r="H964" s="17" t="n">
        <f aca="false">COUNTIFS(Pedidos!$B$2:$B$7000,A964,Pedidos!$C$2:$C$7000,"&lt;"&amp;Parámetros!$B$4)</f>
        <v>1</v>
      </c>
      <c r="I964" s="7" t="n">
        <f aca="false">IF(H964=0,"",Parámetros!$B$4-G964)</f>
        <v>138</v>
      </c>
      <c r="J964" s="17" t="n">
        <f aca="false">COUNTIFS(Pedidos!$B$2:$B$7000,A964,Pedidos!$C$2:$C$7000,"&gt;="&amp;(Parámetros!$B$4-180),Pedidos!$C$2:$C$7000,"&lt;"&amp;Parámetros!$B$4)</f>
        <v>1</v>
      </c>
      <c r="K964" s="18" t="str">
        <f aca="false">IF(H964&lt;2,"",(G964-F964)/(H964-1))</f>
        <v/>
      </c>
      <c r="L964" s="19" t="str">
        <f aca="false">IF(OR(K964="",K964=0),"",I964/K964)</f>
        <v/>
      </c>
      <c r="M964" s="20" t="n">
        <f aca="false">SUMIFS(Pedidos!$D$2:$D$7000,Pedidos!$B$2:$B$7000,A964,Pedidos!$C$2:$C$7000,"&gt;="&amp;(Parámetros!$B$4-365),Pedidos!$C$2:$C$7000,"&lt;"&amp;Parámetros!$B$4)</f>
        <v>42.69</v>
      </c>
      <c r="N964" s="7" t="str">
        <f aca="false">IF(H964=0,"Sin compras",IF(H964=1,"Una sola compra",IF(I964&gt;Parámetros!$B$5,"Perdido","Activo")))</f>
        <v>Una sola compra</v>
      </c>
      <c r="O964" s="21" t="str">
        <f aca="false">IF(N964&lt;&gt;"Activo","",1/(1+EXP(-(Parámetros!$B$10+Parámetros!$B$11*I964+Parámetros!$B$12*J964))))</f>
        <v/>
      </c>
      <c r="P964" s="7" t="str">
        <f aca="false">IF(O964="","",IF(O964&gt;=Parámetros!$B$7,"Alto",IF(O964&gt;=Parámetros!$B$8,"Medio","Bajo")))</f>
        <v/>
      </c>
      <c r="Q964" s="7" t="str">
        <f aca="false">IF(AND(N964="Activo",L964&lt;&gt;""),IF(L964&gt;Parámetros!$B$6,"Se está retrasando",""),"")</f>
        <v/>
      </c>
    </row>
    <row r="965" customFormat="false" ht="15" hidden="false" customHeight="false" outlineLevel="0" collapsed="false">
      <c r="A965" s="13" t="s">
        <v>5939</v>
      </c>
      <c r="B965" s="13" t="s">
        <v>9011</v>
      </c>
      <c r="C965" s="13" t="s">
        <v>8993</v>
      </c>
      <c r="D965" s="13" t="s">
        <v>8983</v>
      </c>
      <c r="E965" s="13" t="s">
        <v>8984</v>
      </c>
      <c r="F965" s="16" t="n">
        <f aca="false">_xlfn.MINIFS(Pedidos!$C$2:$C$7000,Pedidos!$B$2:$B$7000,A965,Pedidos!$C$2:$C$7000,"&lt;"&amp;Parámetros!$B$4)</f>
        <v>46051</v>
      </c>
      <c r="G965" s="16" t="n">
        <f aca="false">_xlfn.MAXIFS(Pedidos!$C$2:$C$7000,Pedidos!$B$2:$B$7000,A965,Pedidos!$C$2:$C$7000,"&lt;"&amp;Parámetros!$B$4)</f>
        <v>46051</v>
      </c>
      <c r="H965" s="17" t="n">
        <f aca="false">COUNTIFS(Pedidos!$B$2:$B$7000,A965,Pedidos!$C$2:$C$7000,"&lt;"&amp;Parámetros!$B$4)</f>
        <v>1</v>
      </c>
      <c r="I965" s="7" t="n">
        <f aca="false">IF(H965=0,"",Parámetros!$B$4-G965)</f>
        <v>245</v>
      </c>
      <c r="J965" s="17" t="n">
        <f aca="false">COUNTIFS(Pedidos!$B$2:$B$7000,A965,Pedidos!$C$2:$C$7000,"&gt;="&amp;(Parámetros!$B$4-180),Pedidos!$C$2:$C$7000,"&lt;"&amp;Parámetros!$B$4)</f>
        <v>0</v>
      </c>
      <c r="K965" s="18" t="str">
        <f aca="false">IF(H965&lt;2,"",(G965-F965)/(H965-1))</f>
        <v/>
      </c>
      <c r="L965" s="19" t="str">
        <f aca="false">IF(OR(K965="",K965=0),"",I965/K965)</f>
        <v/>
      </c>
      <c r="M965" s="20" t="n">
        <f aca="false">SUMIFS(Pedidos!$D$2:$D$7000,Pedidos!$B$2:$B$7000,A965,Pedidos!$C$2:$C$7000,"&gt;="&amp;(Parámetros!$B$4-365),Pedidos!$C$2:$C$7000,"&lt;"&amp;Parámetros!$B$4)</f>
        <v>32.03</v>
      </c>
      <c r="N965" s="7" t="str">
        <f aca="false">IF(H965=0,"Sin compras",IF(H965=1,"Una sola compra",IF(I965&gt;Parámetros!$B$5,"Perdido","Activo")))</f>
        <v>Una sola compra</v>
      </c>
      <c r="O965" s="21" t="str">
        <f aca="false">IF(N965&lt;&gt;"Activo","",1/(1+EXP(-(Parámetros!$B$10+Parámetros!$B$11*I965+Parámetros!$B$12*J965))))</f>
        <v/>
      </c>
      <c r="P965" s="7" t="str">
        <f aca="false">IF(O965="","",IF(O965&gt;=Parámetros!$B$7,"Alto",IF(O965&gt;=Parámetros!$B$8,"Medio","Bajo")))</f>
        <v/>
      </c>
      <c r="Q965" s="7" t="str">
        <f aca="false">IF(AND(N965="Activo",L965&lt;&gt;""),IF(L965&gt;Parámetros!$B$6,"Se está retrasando",""),"")</f>
        <v/>
      </c>
    </row>
    <row r="966" customFormat="false" ht="15" hidden="false" customHeight="false" outlineLevel="0" collapsed="false">
      <c r="A966" s="13" t="s">
        <v>4244</v>
      </c>
      <c r="B966" s="13" t="s">
        <v>8981</v>
      </c>
      <c r="C966" s="13" t="s">
        <v>8993</v>
      </c>
      <c r="D966" s="13" t="s">
        <v>8999</v>
      </c>
      <c r="E966" s="13" t="s">
        <v>8988</v>
      </c>
      <c r="F966" s="16" t="n">
        <f aca="false">_xlfn.MINIFS(Pedidos!$C$2:$C$7000,Pedidos!$B$2:$B$7000,A966,Pedidos!$C$2:$C$7000,"&lt;"&amp;Parámetros!$B$4)</f>
        <v>45923</v>
      </c>
      <c r="G966" s="16" t="n">
        <f aca="false">_xlfn.MAXIFS(Pedidos!$C$2:$C$7000,Pedidos!$B$2:$B$7000,A966,Pedidos!$C$2:$C$7000,"&lt;"&amp;Parámetros!$B$4)</f>
        <v>46284</v>
      </c>
      <c r="H966" s="17" t="n">
        <f aca="false">COUNTIFS(Pedidos!$B$2:$B$7000,A966,Pedidos!$C$2:$C$7000,"&lt;"&amp;Parámetros!$B$4)</f>
        <v>12</v>
      </c>
      <c r="I966" s="7" t="n">
        <f aca="false">IF(H966=0,"",Parámetros!$B$4-G966)</f>
        <v>12</v>
      </c>
      <c r="J966" s="17" t="n">
        <f aca="false">COUNTIFS(Pedidos!$B$2:$B$7000,A966,Pedidos!$C$2:$C$7000,"&gt;="&amp;(Parámetros!$B$4-180),Pedidos!$C$2:$C$7000,"&lt;"&amp;Parámetros!$B$4)</f>
        <v>6</v>
      </c>
      <c r="K966" s="18" t="n">
        <f aca="false">IF(H966&lt;2,"",(G966-F966)/(H966-1))</f>
        <v>32.8181818181818</v>
      </c>
      <c r="L966" s="19" t="n">
        <f aca="false">IF(OR(K966="",K966=0),"",I966/K966)</f>
        <v>0.365650969529086</v>
      </c>
      <c r="M966" s="20" t="n">
        <f aca="false">SUMIFS(Pedidos!$D$2:$D$7000,Pedidos!$B$2:$B$7000,A966,Pedidos!$C$2:$C$7000,"&gt;="&amp;(Parámetros!$B$4-365),Pedidos!$C$2:$C$7000,"&lt;"&amp;Parámetros!$B$4)</f>
        <v>457</v>
      </c>
      <c r="N966" s="7" t="str">
        <f aca="false">IF(H966=0,"Sin compras",IF(H966=1,"Una sola compra",IF(I966&gt;Parámetros!$B$5,"Perdido","Activo")))</f>
        <v>Activo</v>
      </c>
      <c r="O966" s="21" t="n">
        <f aca="false">IF(N966&lt;&gt;"Activo","",1/(1+EXP(-(Parámetros!$B$10+Parámetros!$B$11*I966+Parámetros!$B$12*J966))))</f>
        <v>0.0108831150438923</v>
      </c>
      <c r="P966" s="7" t="str">
        <f aca="false">IF(O966="","",IF(O966&gt;=Parámetros!$B$7,"Alto",IF(O966&gt;=Parámetros!$B$8,"Medio","Bajo")))</f>
        <v>Bajo</v>
      </c>
      <c r="Q966" s="7" t="str">
        <f aca="false">IF(AND(N966="Activo",L966&lt;&gt;""),IF(L966&gt;Parámetros!$B$6,"Se está retrasando",""),"")</f>
        <v/>
      </c>
    </row>
    <row r="967" customFormat="false" ht="15" hidden="false" customHeight="false" outlineLevel="0" collapsed="false">
      <c r="A967" s="13" t="s">
        <v>1451</v>
      </c>
      <c r="B967" s="13" t="s">
        <v>9008</v>
      </c>
      <c r="C967" s="13" t="s">
        <v>8982</v>
      </c>
      <c r="D967" s="13" t="s">
        <v>8994</v>
      </c>
      <c r="E967" s="13" t="s">
        <v>8988</v>
      </c>
      <c r="F967" s="16" t="n">
        <f aca="false">_xlfn.MINIFS(Pedidos!$C$2:$C$7000,Pedidos!$B$2:$B$7000,A967,Pedidos!$C$2:$C$7000,"&lt;"&amp;Parámetros!$B$4)</f>
        <v>45714</v>
      </c>
      <c r="G967" s="16" t="n">
        <f aca="false">_xlfn.MAXIFS(Pedidos!$C$2:$C$7000,Pedidos!$B$2:$B$7000,A967,Pedidos!$C$2:$C$7000,"&lt;"&amp;Parámetros!$B$4)</f>
        <v>45758</v>
      </c>
      <c r="H967" s="17" t="n">
        <f aca="false">COUNTIFS(Pedidos!$B$2:$B$7000,A967,Pedidos!$C$2:$C$7000,"&lt;"&amp;Parámetros!$B$4)</f>
        <v>2</v>
      </c>
      <c r="I967" s="7" t="n">
        <f aca="false">IF(H967=0,"",Parámetros!$B$4-G967)</f>
        <v>538</v>
      </c>
      <c r="J967" s="17" t="n">
        <f aca="false">COUNTIFS(Pedidos!$B$2:$B$7000,A967,Pedidos!$C$2:$C$7000,"&gt;="&amp;(Parámetros!$B$4-180),Pedidos!$C$2:$C$7000,"&lt;"&amp;Parámetros!$B$4)</f>
        <v>0</v>
      </c>
      <c r="K967" s="18" t="n">
        <f aca="false">IF(H967&lt;2,"",(G967-F967)/(H967-1))</f>
        <v>44</v>
      </c>
      <c r="L967" s="19" t="n">
        <f aca="false">IF(OR(K967="",K967=0),"",I967/K967)</f>
        <v>12.2272727272727</v>
      </c>
      <c r="M967" s="20" t="n">
        <f aca="false">SUMIFS(Pedidos!$D$2:$D$7000,Pedidos!$B$2:$B$7000,A967,Pedidos!$C$2:$C$7000,"&gt;="&amp;(Parámetros!$B$4-365),Pedidos!$C$2:$C$7000,"&lt;"&amp;Parámetros!$B$4)</f>
        <v>0</v>
      </c>
      <c r="N967" s="7" t="str">
        <f aca="false">IF(H967=0,"Sin compras",IF(H967=1,"Una sola compra",IF(I967&gt;Parámetros!$B$5,"Perdido","Activo")))</f>
        <v>Perdido</v>
      </c>
      <c r="O967" s="21" t="str">
        <f aca="false">IF(N967&lt;&gt;"Activo","",1/(1+EXP(-(Parámetros!$B$10+Parámetros!$B$11*I967+Parámetros!$B$12*J967))))</f>
        <v/>
      </c>
      <c r="P967" s="7" t="str">
        <f aca="false">IF(O967="","",IF(O967&gt;=Parámetros!$B$7,"Alto",IF(O967&gt;=Parámetros!$B$8,"Medio","Bajo")))</f>
        <v/>
      </c>
      <c r="Q967" s="7" t="str">
        <f aca="false">IF(AND(N967="Activo",L967&lt;&gt;""),IF(L967&gt;Parámetros!$B$6,"Se está retrasando",""),"")</f>
        <v/>
      </c>
    </row>
    <row r="968" customFormat="false" ht="15" hidden="false" customHeight="false" outlineLevel="0" collapsed="false">
      <c r="A968" s="13" t="s">
        <v>849</v>
      </c>
      <c r="B968" s="13" t="s">
        <v>8996</v>
      </c>
      <c r="C968" s="13" t="s">
        <v>8993</v>
      </c>
      <c r="D968" s="13" t="s">
        <v>8994</v>
      </c>
      <c r="E968" s="13" t="s">
        <v>8988</v>
      </c>
      <c r="F968" s="16" t="n">
        <f aca="false">_xlfn.MINIFS(Pedidos!$C$2:$C$7000,Pedidos!$B$2:$B$7000,A968,Pedidos!$C$2:$C$7000,"&lt;"&amp;Parámetros!$B$4)</f>
        <v>45660</v>
      </c>
      <c r="G968" s="16" t="n">
        <f aca="false">_xlfn.MAXIFS(Pedidos!$C$2:$C$7000,Pedidos!$B$2:$B$7000,A968,Pedidos!$C$2:$C$7000,"&lt;"&amp;Parámetros!$B$4)</f>
        <v>45660</v>
      </c>
      <c r="H968" s="17" t="n">
        <f aca="false">COUNTIFS(Pedidos!$B$2:$B$7000,A968,Pedidos!$C$2:$C$7000,"&lt;"&amp;Parámetros!$B$4)</f>
        <v>1</v>
      </c>
      <c r="I968" s="7" t="n">
        <f aca="false">IF(H968=0,"",Parámetros!$B$4-G968)</f>
        <v>636</v>
      </c>
      <c r="J968" s="17" t="n">
        <f aca="false">COUNTIFS(Pedidos!$B$2:$B$7000,A968,Pedidos!$C$2:$C$7000,"&gt;="&amp;(Parámetros!$B$4-180),Pedidos!$C$2:$C$7000,"&lt;"&amp;Parámetros!$B$4)</f>
        <v>0</v>
      </c>
      <c r="K968" s="18" t="str">
        <f aca="false">IF(H968&lt;2,"",(G968-F968)/(H968-1))</f>
        <v/>
      </c>
      <c r="L968" s="19" t="str">
        <f aca="false">IF(OR(K968="",K968=0),"",I968/K968)</f>
        <v/>
      </c>
      <c r="M968" s="20" t="n">
        <f aca="false">SUMIFS(Pedidos!$D$2:$D$7000,Pedidos!$B$2:$B$7000,A968,Pedidos!$C$2:$C$7000,"&gt;="&amp;(Parámetros!$B$4-365),Pedidos!$C$2:$C$7000,"&lt;"&amp;Parámetros!$B$4)</f>
        <v>0</v>
      </c>
      <c r="N968" s="7" t="str">
        <f aca="false">IF(H968=0,"Sin compras",IF(H968=1,"Una sola compra",IF(I968&gt;Parámetros!$B$5,"Perdido","Activo")))</f>
        <v>Una sola compra</v>
      </c>
      <c r="O968" s="21" t="str">
        <f aca="false">IF(N968&lt;&gt;"Activo","",1/(1+EXP(-(Parámetros!$B$10+Parámetros!$B$11*I968+Parámetros!$B$12*J968))))</f>
        <v/>
      </c>
      <c r="P968" s="7" t="str">
        <f aca="false">IF(O968="","",IF(O968&gt;=Parámetros!$B$7,"Alto",IF(O968&gt;=Parámetros!$B$8,"Medio","Bajo")))</f>
        <v/>
      </c>
      <c r="Q968" s="7" t="str">
        <f aca="false">IF(AND(N968="Activo",L968&lt;&gt;""),IF(L968&gt;Parámetros!$B$6,"Se está retrasando",""),"")</f>
        <v/>
      </c>
    </row>
    <row r="969" customFormat="false" ht="15" hidden="false" customHeight="false" outlineLevel="0" collapsed="false">
      <c r="A969" s="13" t="s">
        <v>2184</v>
      </c>
      <c r="B969" s="13" t="s">
        <v>8996</v>
      </c>
      <c r="C969" s="13" t="s">
        <v>8982</v>
      </c>
      <c r="D969" s="13" t="s">
        <v>8994</v>
      </c>
      <c r="E969" s="13" t="s">
        <v>8988</v>
      </c>
      <c r="F969" s="16" t="n">
        <f aca="false">_xlfn.MINIFS(Pedidos!$C$2:$C$7000,Pedidos!$B$2:$B$7000,A969,Pedidos!$C$2:$C$7000,"&lt;"&amp;Parámetros!$B$4)</f>
        <v>45769</v>
      </c>
      <c r="G969" s="16" t="n">
        <f aca="false">_xlfn.MAXIFS(Pedidos!$C$2:$C$7000,Pedidos!$B$2:$B$7000,A969,Pedidos!$C$2:$C$7000,"&lt;"&amp;Parámetros!$B$4)</f>
        <v>45769</v>
      </c>
      <c r="H969" s="17" t="n">
        <f aca="false">COUNTIFS(Pedidos!$B$2:$B$7000,A969,Pedidos!$C$2:$C$7000,"&lt;"&amp;Parámetros!$B$4)</f>
        <v>1</v>
      </c>
      <c r="I969" s="7" t="n">
        <f aca="false">IF(H969=0,"",Parámetros!$B$4-G969)</f>
        <v>527</v>
      </c>
      <c r="J969" s="17" t="n">
        <f aca="false">COUNTIFS(Pedidos!$B$2:$B$7000,A969,Pedidos!$C$2:$C$7000,"&gt;="&amp;(Parámetros!$B$4-180),Pedidos!$C$2:$C$7000,"&lt;"&amp;Parámetros!$B$4)</f>
        <v>0</v>
      </c>
      <c r="K969" s="18" t="str">
        <f aca="false">IF(H969&lt;2,"",(G969-F969)/(H969-1))</f>
        <v/>
      </c>
      <c r="L969" s="19" t="str">
        <f aca="false">IF(OR(K969="",K969=0),"",I969/K969)</f>
        <v/>
      </c>
      <c r="M969" s="20" t="n">
        <f aca="false">SUMIFS(Pedidos!$D$2:$D$7000,Pedidos!$B$2:$B$7000,A969,Pedidos!$C$2:$C$7000,"&gt;="&amp;(Parámetros!$B$4-365),Pedidos!$C$2:$C$7000,"&lt;"&amp;Parámetros!$B$4)</f>
        <v>0</v>
      </c>
      <c r="N969" s="7" t="str">
        <f aca="false">IF(H969=0,"Sin compras",IF(H969=1,"Una sola compra",IF(I969&gt;Parámetros!$B$5,"Perdido","Activo")))</f>
        <v>Una sola compra</v>
      </c>
      <c r="O969" s="21" t="str">
        <f aca="false">IF(N969&lt;&gt;"Activo","",1/(1+EXP(-(Parámetros!$B$10+Parámetros!$B$11*I969+Parámetros!$B$12*J969))))</f>
        <v/>
      </c>
      <c r="P969" s="7" t="str">
        <f aca="false">IF(O969="","",IF(O969&gt;=Parámetros!$B$7,"Alto",IF(O969&gt;=Parámetros!$B$8,"Medio","Bajo")))</f>
        <v/>
      </c>
      <c r="Q969" s="7" t="str">
        <f aca="false">IF(AND(N969="Activo",L969&lt;&gt;""),IF(L969&gt;Parámetros!$B$6,"Se está retrasando",""),"")</f>
        <v/>
      </c>
    </row>
    <row r="970" customFormat="false" ht="15" hidden="false" customHeight="false" outlineLevel="0" collapsed="false">
      <c r="A970" s="13" t="s">
        <v>1093</v>
      </c>
      <c r="B970" s="13" t="s">
        <v>8981</v>
      </c>
      <c r="C970" s="13" t="s">
        <v>8982</v>
      </c>
      <c r="D970" s="13" t="s">
        <v>9006</v>
      </c>
      <c r="E970" s="13" t="s">
        <v>8988</v>
      </c>
      <c r="F970" s="16" t="n">
        <f aca="false">_xlfn.MINIFS(Pedidos!$C$2:$C$7000,Pedidos!$B$2:$B$7000,A970,Pedidos!$C$2:$C$7000,"&lt;"&amp;Parámetros!$B$4)</f>
        <v>45683</v>
      </c>
      <c r="G970" s="16" t="n">
        <f aca="false">_xlfn.MAXIFS(Pedidos!$C$2:$C$7000,Pedidos!$B$2:$B$7000,A970,Pedidos!$C$2:$C$7000,"&lt;"&amp;Parámetros!$B$4)</f>
        <v>45878</v>
      </c>
      <c r="H970" s="17" t="n">
        <f aca="false">COUNTIFS(Pedidos!$B$2:$B$7000,A970,Pedidos!$C$2:$C$7000,"&lt;"&amp;Parámetros!$B$4)</f>
        <v>4</v>
      </c>
      <c r="I970" s="7" t="n">
        <f aca="false">IF(H970=0,"",Parámetros!$B$4-G970)</f>
        <v>418</v>
      </c>
      <c r="J970" s="17" t="n">
        <f aca="false">COUNTIFS(Pedidos!$B$2:$B$7000,A970,Pedidos!$C$2:$C$7000,"&gt;="&amp;(Parámetros!$B$4-180),Pedidos!$C$2:$C$7000,"&lt;"&amp;Parámetros!$B$4)</f>
        <v>0</v>
      </c>
      <c r="K970" s="18" t="n">
        <f aca="false">IF(H970&lt;2,"",(G970-F970)/(H970-1))</f>
        <v>65</v>
      </c>
      <c r="L970" s="19" t="n">
        <f aca="false">IF(OR(K970="",K970=0),"",I970/K970)</f>
        <v>6.43076923076923</v>
      </c>
      <c r="M970" s="20" t="n">
        <f aca="false">SUMIFS(Pedidos!$D$2:$D$7000,Pedidos!$B$2:$B$7000,A970,Pedidos!$C$2:$C$7000,"&gt;="&amp;(Parámetros!$B$4-365),Pedidos!$C$2:$C$7000,"&lt;"&amp;Parámetros!$B$4)</f>
        <v>0</v>
      </c>
      <c r="N970" s="7" t="str">
        <f aca="false">IF(H970=0,"Sin compras",IF(H970=1,"Una sola compra",IF(I970&gt;Parámetros!$B$5,"Perdido","Activo")))</f>
        <v>Perdido</v>
      </c>
      <c r="O970" s="21" t="str">
        <f aca="false">IF(N970&lt;&gt;"Activo","",1/(1+EXP(-(Parámetros!$B$10+Parámetros!$B$11*I970+Parámetros!$B$12*J970))))</f>
        <v/>
      </c>
      <c r="P970" s="7" t="str">
        <f aca="false">IF(O970="","",IF(O970&gt;=Parámetros!$B$7,"Alto",IF(O970&gt;=Parámetros!$B$8,"Medio","Bajo")))</f>
        <v/>
      </c>
      <c r="Q970" s="7" t="str">
        <f aca="false">IF(AND(N970="Activo",L970&lt;&gt;""),IF(L970&gt;Parámetros!$B$6,"Se está retrasando",""),"")</f>
        <v/>
      </c>
    </row>
    <row r="971" customFormat="false" ht="15" hidden="false" customHeight="false" outlineLevel="0" collapsed="false">
      <c r="A971" s="13" t="s">
        <v>3183</v>
      </c>
      <c r="B971" s="13" t="s">
        <v>8996</v>
      </c>
      <c r="C971" s="13" t="s">
        <v>8982</v>
      </c>
      <c r="D971" s="13" t="s">
        <v>8994</v>
      </c>
      <c r="E971" s="13" t="s">
        <v>8988</v>
      </c>
      <c r="F971" s="16" t="n">
        <f aca="false">_xlfn.MINIFS(Pedidos!$C$2:$C$7000,Pedidos!$B$2:$B$7000,A971,Pedidos!$C$2:$C$7000,"&lt;"&amp;Parámetros!$B$4)</f>
        <v>45844</v>
      </c>
      <c r="G971" s="16" t="n">
        <f aca="false">_xlfn.MAXIFS(Pedidos!$C$2:$C$7000,Pedidos!$B$2:$B$7000,A971,Pedidos!$C$2:$C$7000,"&lt;"&amp;Parámetros!$B$4)</f>
        <v>45844</v>
      </c>
      <c r="H971" s="17" t="n">
        <f aca="false">COUNTIFS(Pedidos!$B$2:$B$7000,A971,Pedidos!$C$2:$C$7000,"&lt;"&amp;Parámetros!$B$4)</f>
        <v>1</v>
      </c>
      <c r="I971" s="7" t="n">
        <f aca="false">IF(H971=0,"",Parámetros!$B$4-G971)</f>
        <v>452</v>
      </c>
      <c r="J971" s="17" t="n">
        <f aca="false">COUNTIFS(Pedidos!$B$2:$B$7000,A971,Pedidos!$C$2:$C$7000,"&gt;="&amp;(Parámetros!$B$4-180),Pedidos!$C$2:$C$7000,"&lt;"&amp;Parámetros!$B$4)</f>
        <v>0</v>
      </c>
      <c r="K971" s="18" t="str">
        <f aca="false">IF(H971&lt;2,"",(G971-F971)/(H971-1))</f>
        <v/>
      </c>
      <c r="L971" s="19" t="str">
        <f aca="false">IF(OR(K971="",K971=0),"",I971/K971)</f>
        <v/>
      </c>
      <c r="M971" s="20" t="n">
        <f aca="false">SUMIFS(Pedidos!$D$2:$D$7000,Pedidos!$B$2:$B$7000,A971,Pedidos!$C$2:$C$7000,"&gt;="&amp;(Parámetros!$B$4-365),Pedidos!$C$2:$C$7000,"&lt;"&amp;Parámetros!$B$4)</f>
        <v>0</v>
      </c>
      <c r="N971" s="7" t="str">
        <f aca="false">IF(H971=0,"Sin compras",IF(H971=1,"Una sola compra",IF(I971&gt;Parámetros!$B$5,"Perdido","Activo")))</f>
        <v>Una sola compra</v>
      </c>
      <c r="O971" s="21" t="str">
        <f aca="false">IF(N971&lt;&gt;"Activo","",1/(1+EXP(-(Parámetros!$B$10+Parámetros!$B$11*I971+Parámetros!$B$12*J971))))</f>
        <v/>
      </c>
      <c r="P971" s="7" t="str">
        <f aca="false">IF(O971="","",IF(O971&gt;=Parámetros!$B$7,"Alto",IF(O971&gt;=Parámetros!$B$8,"Medio","Bajo")))</f>
        <v/>
      </c>
      <c r="Q971" s="7" t="str">
        <f aca="false">IF(AND(N971="Activo",L971&lt;&gt;""),IF(L971&gt;Parámetros!$B$6,"Se está retrasando",""),"")</f>
        <v/>
      </c>
    </row>
    <row r="972" customFormat="false" ht="15" hidden="false" customHeight="false" outlineLevel="0" collapsed="false">
      <c r="A972" s="13" t="s">
        <v>1467</v>
      </c>
      <c r="B972" s="13" t="s">
        <v>8981</v>
      </c>
      <c r="C972" s="13" t="s">
        <v>8993</v>
      </c>
      <c r="D972" s="13" t="s">
        <v>8994</v>
      </c>
      <c r="E972" s="13" t="s">
        <v>8988</v>
      </c>
      <c r="F972" s="16" t="n">
        <f aca="false">_xlfn.MINIFS(Pedidos!$C$2:$C$7000,Pedidos!$B$2:$B$7000,A972,Pedidos!$C$2:$C$7000,"&lt;"&amp;Parámetros!$B$4)</f>
        <v>45715</v>
      </c>
      <c r="G972" s="16" t="n">
        <f aca="false">_xlfn.MAXIFS(Pedidos!$C$2:$C$7000,Pedidos!$B$2:$B$7000,A972,Pedidos!$C$2:$C$7000,"&lt;"&amp;Parámetros!$B$4)</f>
        <v>45715</v>
      </c>
      <c r="H972" s="17" t="n">
        <f aca="false">COUNTIFS(Pedidos!$B$2:$B$7000,A972,Pedidos!$C$2:$C$7000,"&lt;"&amp;Parámetros!$B$4)</f>
        <v>1</v>
      </c>
      <c r="I972" s="7" t="n">
        <f aca="false">IF(H972=0,"",Parámetros!$B$4-G972)</f>
        <v>581</v>
      </c>
      <c r="J972" s="17" t="n">
        <f aca="false">COUNTIFS(Pedidos!$B$2:$B$7000,A972,Pedidos!$C$2:$C$7000,"&gt;="&amp;(Parámetros!$B$4-180),Pedidos!$C$2:$C$7000,"&lt;"&amp;Parámetros!$B$4)</f>
        <v>0</v>
      </c>
      <c r="K972" s="18" t="str">
        <f aca="false">IF(H972&lt;2,"",(G972-F972)/(H972-1))</f>
        <v/>
      </c>
      <c r="L972" s="19" t="str">
        <f aca="false">IF(OR(K972="",K972=0),"",I972/K972)</f>
        <v/>
      </c>
      <c r="M972" s="20" t="n">
        <f aca="false">SUMIFS(Pedidos!$D$2:$D$7000,Pedidos!$B$2:$B$7000,A972,Pedidos!$C$2:$C$7000,"&gt;="&amp;(Parámetros!$B$4-365),Pedidos!$C$2:$C$7000,"&lt;"&amp;Parámetros!$B$4)</f>
        <v>0</v>
      </c>
      <c r="N972" s="7" t="str">
        <f aca="false">IF(H972=0,"Sin compras",IF(H972=1,"Una sola compra",IF(I972&gt;Parámetros!$B$5,"Perdido","Activo")))</f>
        <v>Una sola compra</v>
      </c>
      <c r="O972" s="21" t="str">
        <f aca="false">IF(N972&lt;&gt;"Activo","",1/(1+EXP(-(Parámetros!$B$10+Parámetros!$B$11*I972+Parámetros!$B$12*J972))))</f>
        <v/>
      </c>
      <c r="P972" s="7" t="str">
        <f aca="false">IF(O972="","",IF(O972&gt;=Parámetros!$B$7,"Alto",IF(O972&gt;=Parámetros!$B$8,"Medio","Bajo")))</f>
        <v/>
      </c>
      <c r="Q972" s="7" t="str">
        <f aca="false">IF(AND(N972="Activo",L972&lt;&gt;""),IF(L972&gt;Parámetros!$B$6,"Se está retrasando",""),"")</f>
        <v/>
      </c>
    </row>
    <row r="973" customFormat="false" ht="15" hidden="false" customHeight="false" outlineLevel="0" collapsed="false">
      <c r="A973" s="13" t="s">
        <v>1791</v>
      </c>
      <c r="B973" s="13" t="s">
        <v>9008</v>
      </c>
      <c r="C973" s="13" t="s">
        <v>8986</v>
      </c>
      <c r="D973" s="13" t="s">
        <v>8994</v>
      </c>
      <c r="E973" s="13" t="s">
        <v>8988</v>
      </c>
      <c r="F973" s="16" t="n">
        <f aca="false">_xlfn.MINIFS(Pedidos!$C$2:$C$7000,Pedidos!$B$2:$B$7000,A973,Pedidos!$C$2:$C$7000,"&lt;"&amp;Parámetros!$B$4)</f>
        <v>45739</v>
      </c>
      <c r="G973" s="16" t="n">
        <f aca="false">_xlfn.MAXIFS(Pedidos!$C$2:$C$7000,Pedidos!$B$2:$B$7000,A973,Pedidos!$C$2:$C$7000,"&lt;"&amp;Parámetros!$B$4)</f>
        <v>45879</v>
      </c>
      <c r="H973" s="17" t="n">
        <f aca="false">COUNTIFS(Pedidos!$B$2:$B$7000,A973,Pedidos!$C$2:$C$7000,"&lt;"&amp;Parámetros!$B$4)</f>
        <v>2</v>
      </c>
      <c r="I973" s="7" t="n">
        <f aca="false">IF(H973=0,"",Parámetros!$B$4-G973)</f>
        <v>417</v>
      </c>
      <c r="J973" s="17" t="n">
        <f aca="false">COUNTIFS(Pedidos!$B$2:$B$7000,A973,Pedidos!$C$2:$C$7000,"&gt;="&amp;(Parámetros!$B$4-180),Pedidos!$C$2:$C$7000,"&lt;"&amp;Parámetros!$B$4)</f>
        <v>0</v>
      </c>
      <c r="K973" s="18" t="n">
        <f aca="false">IF(H973&lt;2,"",(G973-F973)/(H973-1))</f>
        <v>140</v>
      </c>
      <c r="L973" s="19" t="n">
        <f aca="false">IF(OR(K973="",K973=0),"",I973/K973)</f>
        <v>2.97857142857143</v>
      </c>
      <c r="M973" s="20" t="n">
        <f aca="false">SUMIFS(Pedidos!$D$2:$D$7000,Pedidos!$B$2:$B$7000,A973,Pedidos!$C$2:$C$7000,"&gt;="&amp;(Parámetros!$B$4-365),Pedidos!$C$2:$C$7000,"&lt;"&amp;Parámetros!$B$4)</f>
        <v>0</v>
      </c>
      <c r="N973" s="7" t="str">
        <f aca="false">IF(H973=0,"Sin compras",IF(H973=1,"Una sola compra",IF(I973&gt;Parámetros!$B$5,"Perdido","Activo")))</f>
        <v>Perdido</v>
      </c>
      <c r="O973" s="21" t="str">
        <f aca="false">IF(N973&lt;&gt;"Activo","",1/(1+EXP(-(Parámetros!$B$10+Parámetros!$B$11*I973+Parámetros!$B$12*J973))))</f>
        <v/>
      </c>
      <c r="P973" s="7" t="str">
        <f aca="false">IF(O973="","",IF(O973&gt;=Parámetros!$B$7,"Alto",IF(O973&gt;=Parámetros!$B$8,"Medio","Bajo")))</f>
        <v/>
      </c>
      <c r="Q973" s="7" t="str">
        <f aca="false">IF(AND(N973="Activo",L973&lt;&gt;""),IF(L973&gt;Parámetros!$B$6,"Se está retrasando",""),"")</f>
        <v/>
      </c>
    </row>
    <row r="974" customFormat="false" ht="15" hidden="false" customHeight="false" outlineLevel="0" collapsed="false">
      <c r="A974" s="13" t="s">
        <v>1816</v>
      </c>
      <c r="B974" s="13" t="s">
        <v>8981</v>
      </c>
      <c r="C974" s="13" t="s">
        <v>8986</v>
      </c>
      <c r="D974" s="13" t="s">
        <v>8997</v>
      </c>
      <c r="E974" s="13" t="s">
        <v>8988</v>
      </c>
      <c r="F974" s="16" t="n">
        <f aca="false">_xlfn.MINIFS(Pedidos!$C$2:$C$7000,Pedidos!$B$2:$B$7000,A974,Pedidos!$C$2:$C$7000,"&lt;"&amp;Parámetros!$B$4)</f>
        <v>45741</v>
      </c>
      <c r="G974" s="16" t="n">
        <f aca="false">_xlfn.MAXIFS(Pedidos!$C$2:$C$7000,Pedidos!$B$2:$B$7000,A974,Pedidos!$C$2:$C$7000,"&lt;"&amp;Parámetros!$B$4)</f>
        <v>45987</v>
      </c>
      <c r="H974" s="17" t="n">
        <f aca="false">COUNTIFS(Pedidos!$B$2:$B$7000,A974,Pedidos!$C$2:$C$7000,"&lt;"&amp;Parámetros!$B$4)</f>
        <v>4</v>
      </c>
      <c r="I974" s="7" t="n">
        <f aca="false">IF(H974=0,"",Parámetros!$B$4-G974)</f>
        <v>309</v>
      </c>
      <c r="J974" s="17" t="n">
        <f aca="false">COUNTIFS(Pedidos!$B$2:$B$7000,A974,Pedidos!$C$2:$C$7000,"&gt;="&amp;(Parámetros!$B$4-180),Pedidos!$C$2:$C$7000,"&lt;"&amp;Parámetros!$B$4)</f>
        <v>0</v>
      </c>
      <c r="K974" s="18" t="n">
        <f aca="false">IF(H974&lt;2,"",(G974-F974)/(H974-1))</f>
        <v>82</v>
      </c>
      <c r="L974" s="19" t="n">
        <f aca="false">IF(OR(K974="",K974=0),"",I974/K974)</f>
        <v>3.76829268292683</v>
      </c>
      <c r="M974" s="20" t="n">
        <f aca="false">SUMIFS(Pedidos!$D$2:$D$7000,Pedidos!$B$2:$B$7000,A974,Pedidos!$C$2:$C$7000,"&gt;="&amp;(Parámetros!$B$4-365),Pedidos!$C$2:$C$7000,"&lt;"&amp;Parámetros!$B$4)</f>
        <v>38.09</v>
      </c>
      <c r="N974" s="7" t="str">
        <f aca="false">IF(H974=0,"Sin compras",IF(H974=1,"Una sola compra",IF(I974&gt;Parámetros!$B$5,"Perdido","Activo")))</f>
        <v>Perdido</v>
      </c>
      <c r="O974" s="21" t="str">
        <f aca="false">IF(N974&lt;&gt;"Activo","",1/(1+EXP(-(Parámetros!$B$10+Parámetros!$B$11*I974+Parámetros!$B$12*J974))))</f>
        <v/>
      </c>
      <c r="P974" s="7" t="str">
        <f aca="false">IF(O974="","",IF(O974&gt;=Parámetros!$B$7,"Alto",IF(O974&gt;=Parámetros!$B$8,"Medio","Bajo")))</f>
        <v/>
      </c>
      <c r="Q974" s="7" t="str">
        <f aca="false">IF(AND(N974="Activo",L974&lt;&gt;""),IF(L974&gt;Parámetros!$B$6,"Se está retrasando",""),"")</f>
        <v/>
      </c>
    </row>
    <row r="975" customFormat="false" ht="15" hidden="false" customHeight="false" outlineLevel="0" collapsed="false">
      <c r="A975" s="13" t="s">
        <v>1940</v>
      </c>
      <c r="B975" s="13" t="s">
        <v>8996</v>
      </c>
      <c r="C975" s="13" t="s">
        <v>8982</v>
      </c>
      <c r="D975" s="13" t="s">
        <v>8994</v>
      </c>
      <c r="E975" s="13" t="s">
        <v>8988</v>
      </c>
      <c r="F975" s="16" t="n">
        <f aca="false">_xlfn.MINIFS(Pedidos!$C$2:$C$7000,Pedidos!$B$2:$B$7000,A975,Pedidos!$C$2:$C$7000,"&lt;"&amp;Parámetros!$B$4)</f>
        <v>45751</v>
      </c>
      <c r="G975" s="16" t="n">
        <f aca="false">_xlfn.MAXIFS(Pedidos!$C$2:$C$7000,Pedidos!$B$2:$B$7000,A975,Pedidos!$C$2:$C$7000,"&lt;"&amp;Parámetros!$B$4)</f>
        <v>45751</v>
      </c>
      <c r="H975" s="17" t="n">
        <f aca="false">COUNTIFS(Pedidos!$B$2:$B$7000,A975,Pedidos!$C$2:$C$7000,"&lt;"&amp;Parámetros!$B$4)</f>
        <v>1</v>
      </c>
      <c r="I975" s="7" t="n">
        <f aca="false">IF(H975=0,"",Parámetros!$B$4-G975)</f>
        <v>545</v>
      </c>
      <c r="J975" s="17" t="n">
        <f aca="false">COUNTIFS(Pedidos!$B$2:$B$7000,A975,Pedidos!$C$2:$C$7000,"&gt;="&amp;(Parámetros!$B$4-180),Pedidos!$C$2:$C$7000,"&lt;"&amp;Parámetros!$B$4)</f>
        <v>0</v>
      </c>
      <c r="K975" s="18" t="str">
        <f aca="false">IF(H975&lt;2,"",(G975-F975)/(H975-1))</f>
        <v/>
      </c>
      <c r="L975" s="19" t="str">
        <f aca="false">IF(OR(K975="",K975=0),"",I975/K975)</f>
        <v/>
      </c>
      <c r="M975" s="20" t="n">
        <f aca="false">SUMIFS(Pedidos!$D$2:$D$7000,Pedidos!$B$2:$B$7000,A975,Pedidos!$C$2:$C$7000,"&gt;="&amp;(Parámetros!$B$4-365),Pedidos!$C$2:$C$7000,"&lt;"&amp;Parámetros!$B$4)</f>
        <v>0</v>
      </c>
      <c r="N975" s="7" t="str">
        <f aca="false">IF(H975=0,"Sin compras",IF(H975=1,"Una sola compra",IF(I975&gt;Parámetros!$B$5,"Perdido","Activo")))</f>
        <v>Una sola compra</v>
      </c>
      <c r="O975" s="21" t="str">
        <f aca="false">IF(N975&lt;&gt;"Activo","",1/(1+EXP(-(Parámetros!$B$10+Parámetros!$B$11*I975+Parámetros!$B$12*J975))))</f>
        <v/>
      </c>
      <c r="P975" s="7" t="str">
        <f aca="false">IF(O975="","",IF(O975&gt;=Parámetros!$B$7,"Alto",IF(O975&gt;=Parámetros!$B$8,"Medio","Bajo")))</f>
        <v/>
      </c>
      <c r="Q975" s="7" t="str">
        <f aca="false">IF(AND(N975="Activo",L975&lt;&gt;""),IF(L975&gt;Parámetros!$B$6,"Se está retrasando",""),"")</f>
        <v/>
      </c>
    </row>
    <row r="976" customFormat="false" ht="15" hidden="false" customHeight="false" outlineLevel="0" collapsed="false">
      <c r="A976" s="13" t="s">
        <v>1818</v>
      </c>
      <c r="B976" s="13" t="s">
        <v>8992</v>
      </c>
      <c r="C976" s="13" t="s">
        <v>8982</v>
      </c>
      <c r="D976" s="13" t="s">
        <v>8994</v>
      </c>
      <c r="E976" s="13" t="s">
        <v>8988</v>
      </c>
      <c r="F976" s="16" t="n">
        <f aca="false">_xlfn.MINIFS(Pedidos!$C$2:$C$7000,Pedidos!$B$2:$B$7000,A976,Pedidos!$C$2:$C$7000,"&lt;"&amp;Parámetros!$B$4)</f>
        <v>45741</v>
      </c>
      <c r="G976" s="16" t="n">
        <f aca="false">_xlfn.MAXIFS(Pedidos!$C$2:$C$7000,Pedidos!$B$2:$B$7000,A976,Pedidos!$C$2:$C$7000,"&lt;"&amp;Parámetros!$B$4)</f>
        <v>45741</v>
      </c>
      <c r="H976" s="17" t="n">
        <f aca="false">COUNTIFS(Pedidos!$B$2:$B$7000,A976,Pedidos!$C$2:$C$7000,"&lt;"&amp;Parámetros!$B$4)</f>
        <v>1</v>
      </c>
      <c r="I976" s="7" t="n">
        <f aca="false">IF(H976=0,"",Parámetros!$B$4-G976)</f>
        <v>555</v>
      </c>
      <c r="J976" s="17" t="n">
        <f aca="false">COUNTIFS(Pedidos!$B$2:$B$7000,A976,Pedidos!$C$2:$C$7000,"&gt;="&amp;(Parámetros!$B$4-180),Pedidos!$C$2:$C$7000,"&lt;"&amp;Parámetros!$B$4)</f>
        <v>0</v>
      </c>
      <c r="K976" s="18" t="str">
        <f aca="false">IF(H976&lt;2,"",(G976-F976)/(H976-1))</f>
        <v/>
      </c>
      <c r="L976" s="19" t="str">
        <f aca="false">IF(OR(K976="",K976=0),"",I976/K976)</f>
        <v/>
      </c>
      <c r="M976" s="20" t="n">
        <f aca="false">SUMIFS(Pedidos!$D$2:$D$7000,Pedidos!$B$2:$B$7000,A976,Pedidos!$C$2:$C$7000,"&gt;="&amp;(Parámetros!$B$4-365),Pedidos!$C$2:$C$7000,"&lt;"&amp;Parámetros!$B$4)</f>
        <v>0</v>
      </c>
      <c r="N976" s="7" t="str">
        <f aca="false">IF(H976=0,"Sin compras",IF(H976=1,"Una sola compra",IF(I976&gt;Parámetros!$B$5,"Perdido","Activo")))</f>
        <v>Una sola compra</v>
      </c>
      <c r="O976" s="21" t="str">
        <f aca="false">IF(N976&lt;&gt;"Activo","",1/(1+EXP(-(Parámetros!$B$10+Parámetros!$B$11*I976+Parámetros!$B$12*J976))))</f>
        <v/>
      </c>
      <c r="P976" s="7" t="str">
        <f aca="false">IF(O976="","",IF(O976&gt;=Parámetros!$B$7,"Alto",IF(O976&gt;=Parámetros!$B$8,"Medio","Bajo")))</f>
        <v/>
      </c>
      <c r="Q976" s="7" t="str">
        <f aca="false">IF(AND(N976="Activo",L976&lt;&gt;""),IF(L976&gt;Parámetros!$B$6,"Se está retrasando",""),"")</f>
        <v/>
      </c>
    </row>
    <row r="977" customFormat="false" ht="15" hidden="false" customHeight="false" outlineLevel="0" collapsed="false">
      <c r="A977" s="13" t="s">
        <v>7659</v>
      </c>
      <c r="B977" s="13" t="s">
        <v>8981</v>
      </c>
      <c r="C977" s="13" t="s">
        <v>8990</v>
      </c>
      <c r="D977" s="13" t="s">
        <v>8991</v>
      </c>
      <c r="E977" s="13" t="s">
        <v>8988</v>
      </c>
      <c r="F977" s="16" t="n">
        <f aca="false">_xlfn.MINIFS(Pedidos!$C$2:$C$7000,Pedidos!$B$2:$B$7000,A977,Pedidos!$C$2:$C$7000,"&lt;"&amp;Parámetros!$B$4)</f>
        <v>46191</v>
      </c>
      <c r="G977" s="16" t="n">
        <f aca="false">_xlfn.MAXIFS(Pedidos!$C$2:$C$7000,Pedidos!$B$2:$B$7000,A977,Pedidos!$C$2:$C$7000,"&lt;"&amp;Parámetros!$B$4)</f>
        <v>46191</v>
      </c>
      <c r="H977" s="17" t="n">
        <f aca="false">COUNTIFS(Pedidos!$B$2:$B$7000,A977,Pedidos!$C$2:$C$7000,"&lt;"&amp;Parámetros!$B$4)</f>
        <v>1</v>
      </c>
      <c r="I977" s="7" t="n">
        <f aca="false">IF(H977=0,"",Parámetros!$B$4-G977)</f>
        <v>105</v>
      </c>
      <c r="J977" s="17" t="n">
        <f aca="false">COUNTIFS(Pedidos!$B$2:$B$7000,A977,Pedidos!$C$2:$C$7000,"&gt;="&amp;(Parámetros!$B$4-180),Pedidos!$C$2:$C$7000,"&lt;"&amp;Parámetros!$B$4)</f>
        <v>1</v>
      </c>
      <c r="K977" s="18" t="str">
        <f aca="false">IF(H977&lt;2,"",(G977-F977)/(H977-1))</f>
        <v/>
      </c>
      <c r="L977" s="19" t="str">
        <f aca="false">IF(OR(K977="",K977=0),"",I977/K977)</f>
        <v/>
      </c>
      <c r="M977" s="20" t="n">
        <f aca="false">SUMIFS(Pedidos!$D$2:$D$7000,Pedidos!$B$2:$B$7000,A977,Pedidos!$C$2:$C$7000,"&gt;="&amp;(Parámetros!$B$4-365),Pedidos!$C$2:$C$7000,"&lt;"&amp;Parámetros!$B$4)</f>
        <v>36.27</v>
      </c>
      <c r="N977" s="7" t="str">
        <f aca="false">IF(H977=0,"Sin compras",IF(H977=1,"Una sola compra",IF(I977&gt;Parámetros!$B$5,"Perdido","Activo")))</f>
        <v>Una sola compra</v>
      </c>
      <c r="O977" s="21" t="str">
        <f aca="false">IF(N977&lt;&gt;"Activo","",1/(1+EXP(-(Parámetros!$B$10+Parámetros!$B$11*I977+Parámetros!$B$12*J977))))</f>
        <v/>
      </c>
      <c r="P977" s="7" t="str">
        <f aca="false">IF(O977="","",IF(O977&gt;=Parámetros!$B$7,"Alto",IF(O977&gt;=Parámetros!$B$8,"Medio","Bajo")))</f>
        <v/>
      </c>
      <c r="Q977" s="7" t="str">
        <f aca="false">IF(AND(N977="Activo",L977&lt;&gt;""),IF(L977&gt;Parámetros!$B$6,"Se está retrasando",""),"")</f>
        <v/>
      </c>
    </row>
    <row r="978" customFormat="false" ht="15" hidden="false" customHeight="false" outlineLevel="0" collapsed="false">
      <c r="A978" s="13" t="s">
        <v>2199</v>
      </c>
      <c r="B978" s="13" t="s">
        <v>8995</v>
      </c>
      <c r="C978" s="13" t="s">
        <v>8982</v>
      </c>
      <c r="D978" s="13" t="s">
        <v>8999</v>
      </c>
      <c r="E978" s="13" t="s">
        <v>8988</v>
      </c>
      <c r="F978" s="16" t="n">
        <f aca="false">_xlfn.MINIFS(Pedidos!$C$2:$C$7000,Pedidos!$B$2:$B$7000,A978,Pedidos!$C$2:$C$7000,"&lt;"&amp;Parámetros!$B$4)</f>
        <v>45770</v>
      </c>
      <c r="G978" s="16" t="n">
        <f aca="false">_xlfn.MAXIFS(Pedidos!$C$2:$C$7000,Pedidos!$B$2:$B$7000,A978,Pedidos!$C$2:$C$7000,"&lt;"&amp;Parámetros!$B$4)</f>
        <v>46274</v>
      </c>
      <c r="H978" s="17" t="n">
        <f aca="false">COUNTIFS(Pedidos!$B$2:$B$7000,A978,Pedidos!$C$2:$C$7000,"&lt;"&amp;Parámetros!$B$4)</f>
        <v>21</v>
      </c>
      <c r="I978" s="7" t="n">
        <f aca="false">IF(H978=0,"",Parámetros!$B$4-G978)</f>
        <v>22</v>
      </c>
      <c r="J978" s="17" t="n">
        <f aca="false">COUNTIFS(Pedidos!$B$2:$B$7000,A978,Pedidos!$C$2:$C$7000,"&gt;="&amp;(Parámetros!$B$4-180),Pedidos!$C$2:$C$7000,"&lt;"&amp;Parámetros!$B$4)</f>
        <v>7</v>
      </c>
      <c r="K978" s="18" t="n">
        <f aca="false">IF(H978&lt;2,"",(G978-F978)/(H978-1))</f>
        <v>25.2</v>
      </c>
      <c r="L978" s="19" t="n">
        <f aca="false">IF(OR(K978="",K978=0),"",I978/K978)</f>
        <v>0.873015873015873</v>
      </c>
      <c r="M978" s="20" t="n">
        <f aca="false">SUMIFS(Pedidos!$D$2:$D$7000,Pedidos!$B$2:$B$7000,A978,Pedidos!$C$2:$C$7000,"&gt;="&amp;(Parámetros!$B$4-365),Pedidos!$C$2:$C$7000,"&lt;"&amp;Parámetros!$B$4)</f>
        <v>549.46</v>
      </c>
      <c r="N978" s="7" t="str">
        <f aca="false">IF(H978=0,"Sin compras",IF(H978=1,"Una sola compra",IF(I978&gt;Parámetros!$B$5,"Perdido","Activo")))</f>
        <v>Activo</v>
      </c>
      <c r="O978" s="21" t="n">
        <f aca="false">IF(N978&lt;&gt;"Activo","",1/(1+EXP(-(Parámetros!$B$10+Parámetros!$B$11*I978+Parámetros!$B$12*J978))))</f>
        <v>0.00534465124752916</v>
      </c>
      <c r="P978" s="7" t="str">
        <f aca="false">IF(O978="","",IF(O978&gt;=Parámetros!$B$7,"Alto",IF(O978&gt;=Parámetros!$B$8,"Medio","Bajo")))</f>
        <v>Bajo</v>
      </c>
      <c r="Q978" s="7" t="str">
        <f aca="false">IF(AND(N978="Activo",L978&lt;&gt;""),IF(L978&gt;Parámetros!$B$6,"Se está retrasando",""),"")</f>
        <v/>
      </c>
    </row>
    <row r="979" customFormat="false" ht="15" hidden="false" customHeight="false" outlineLevel="0" collapsed="false">
      <c r="A979" s="13" t="s">
        <v>928</v>
      </c>
      <c r="B979" s="13" t="s">
        <v>8985</v>
      </c>
      <c r="C979" s="13" t="s">
        <v>8990</v>
      </c>
      <c r="D979" s="13" t="s">
        <v>8994</v>
      </c>
      <c r="E979" s="13" t="s">
        <v>8988</v>
      </c>
      <c r="F979" s="16" t="n">
        <f aca="false">_xlfn.MINIFS(Pedidos!$C$2:$C$7000,Pedidos!$B$2:$B$7000,A979,Pedidos!$C$2:$C$7000,"&lt;"&amp;Parámetros!$B$4)</f>
        <v>45668</v>
      </c>
      <c r="G979" s="16" t="n">
        <f aca="false">_xlfn.MAXIFS(Pedidos!$C$2:$C$7000,Pedidos!$B$2:$B$7000,A979,Pedidos!$C$2:$C$7000,"&lt;"&amp;Parámetros!$B$4)</f>
        <v>45668</v>
      </c>
      <c r="H979" s="17" t="n">
        <f aca="false">COUNTIFS(Pedidos!$B$2:$B$7000,A979,Pedidos!$C$2:$C$7000,"&lt;"&amp;Parámetros!$B$4)</f>
        <v>1</v>
      </c>
      <c r="I979" s="7" t="n">
        <f aca="false">IF(H979=0,"",Parámetros!$B$4-G979)</f>
        <v>628</v>
      </c>
      <c r="J979" s="17" t="n">
        <f aca="false">COUNTIFS(Pedidos!$B$2:$B$7000,A979,Pedidos!$C$2:$C$7000,"&gt;="&amp;(Parámetros!$B$4-180),Pedidos!$C$2:$C$7000,"&lt;"&amp;Parámetros!$B$4)</f>
        <v>0</v>
      </c>
      <c r="K979" s="18" t="str">
        <f aca="false">IF(H979&lt;2,"",(G979-F979)/(H979-1))</f>
        <v/>
      </c>
      <c r="L979" s="19" t="str">
        <f aca="false">IF(OR(K979="",K979=0),"",I979/K979)</f>
        <v/>
      </c>
      <c r="M979" s="20" t="n">
        <f aca="false">SUMIFS(Pedidos!$D$2:$D$7000,Pedidos!$B$2:$B$7000,A979,Pedidos!$C$2:$C$7000,"&gt;="&amp;(Parámetros!$B$4-365),Pedidos!$C$2:$C$7000,"&lt;"&amp;Parámetros!$B$4)</f>
        <v>0</v>
      </c>
      <c r="N979" s="7" t="str">
        <f aca="false">IF(H979=0,"Sin compras",IF(H979=1,"Una sola compra",IF(I979&gt;Parámetros!$B$5,"Perdido","Activo")))</f>
        <v>Una sola compra</v>
      </c>
      <c r="O979" s="21" t="str">
        <f aca="false">IF(N979&lt;&gt;"Activo","",1/(1+EXP(-(Parámetros!$B$10+Parámetros!$B$11*I979+Parámetros!$B$12*J979))))</f>
        <v/>
      </c>
      <c r="P979" s="7" t="str">
        <f aca="false">IF(O979="","",IF(O979&gt;=Parámetros!$B$7,"Alto",IF(O979&gt;=Parámetros!$B$8,"Medio","Bajo")))</f>
        <v/>
      </c>
      <c r="Q979" s="7" t="str">
        <f aca="false">IF(AND(N979="Activo",L979&lt;&gt;""),IF(L979&gt;Parámetros!$B$6,"Se está retrasando",""),"")</f>
        <v/>
      </c>
    </row>
    <row r="980" customFormat="false" ht="15" hidden="false" customHeight="false" outlineLevel="0" collapsed="false">
      <c r="A980" s="13" t="s">
        <v>7197</v>
      </c>
      <c r="B980" s="13" t="s">
        <v>8981</v>
      </c>
      <c r="C980" s="13" t="s">
        <v>8993</v>
      </c>
      <c r="D980" s="13" t="s">
        <v>8991</v>
      </c>
      <c r="E980" s="13" t="s">
        <v>8988</v>
      </c>
      <c r="F980" s="16" t="n">
        <f aca="false">_xlfn.MINIFS(Pedidos!$C$2:$C$7000,Pedidos!$B$2:$B$7000,A980,Pedidos!$C$2:$C$7000,"&lt;"&amp;Parámetros!$B$4)</f>
        <v>46151</v>
      </c>
      <c r="G980" s="16" t="n">
        <f aca="false">_xlfn.MAXIFS(Pedidos!$C$2:$C$7000,Pedidos!$B$2:$B$7000,A980,Pedidos!$C$2:$C$7000,"&lt;"&amp;Parámetros!$B$4)</f>
        <v>46151</v>
      </c>
      <c r="H980" s="17" t="n">
        <f aca="false">COUNTIFS(Pedidos!$B$2:$B$7000,A980,Pedidos!$C$2:$C$7000,"&lt;"&amp;Parámetros!$B$4)</f>
        <v>1</v>
      </c>
      <c r="I980" s="7" t="n">
        <f aca="false">IF(H980=0,"",Parámetros!$B$4-G980)</f>
        <v>145</v>
      </c>
      <c r="J980" s="17" t="n">
        <f aca="false">COUNTIFS(Pedidos!$B$2:$B$7000,A980,Pedidos!$C$2:$C$7000,"&gt;="&amp;(Parámetros!$B$4-180),Pedidos!$C$2:$C$7000,"&lt;"&amp;Parámetros!$B$4)</f>
        <v>1</v>
      </c>
      <c r="K980" s="18" t="str">
        <f aca="false">IF(H980&lt;2,"",(G980-F980)/(H980-1))</f>
        <v/>
      </c>
      <c r="L980" s="19" t="str">
        <f aca="false">IF(OR(K980="",K980=0),"",I980/K980)</f>
        <v/>
      </c>
      <c r="M980" s="20" t="n">
        <f aca="false">SUMIFS(Pedidos!$D$2:$D$7000,Pedidos!$B$2:$B$7000,A980,Pedidos!$C$2:$C$7000,"&gt;="&amp;(Parámetros!$B$4-365),Pedidos!$C$2:$C$7000,"&lt;"&amp;Parámetros!$B$4)</f>
        <v>33.73</v>
      </c>
      <c r="N980" s="7" t="str">
        <f aca="false">IF(H980=0,"Sin compras",IF(H980=1,"Una sola compra",IF(I980&gt;Parámetros!$B$5,"Perdido","Activo")))</f>
        <v>Una sola compra</v>
      </c>
      <c r="O980" s="21" t="str">
        <f aca="false">IF(N980&lt;&gt;"Activo","",1/(1+EXP(-(Parámetros!$B$10+Parámetros!$B$11*I980+Parámetros!$B$12*J980))))</f>
        <v/>
      </c>
      <c r="P980" s="7" t="str">
        <f aca="false">IF(O980="","",IF(O980&gt;=Parámetros!$B$7,"Alto",IF(O980&gt;=Parámetros!$B$8,"Medio","Bajo")))</f>
        <v/>
      </c>
      <c r="Q980" s="7" t="str">
        <f aca="false">IF(AND(N980="Activo",L980&lt;&gt;""),IF(L980&gt;Parámetros!$B$6,"Se está retrasando",""),"")</f>
        <v/>
      </c>
    </row>
    <row r="981" customFormat="false" ht="15" hidden="false" customHeight="false" outlineLevel="0" collapsed="false">
      <c r="A981" s="13" t="s">
        <v>8889</v>
      </c>
      <c r="B981" s="13" t="s">
        <v>8996</v>
      </c>
      <c r="C981" s="13" t="s">
        <v>8982</v>
      </c>
      <c r="D981" s="13" t="s">
        <v>9002</v>
      </c>
      <c r="E981" s="13" t="s">
        <v>8988</v>
      </c>
      <c r="F981" s="16" t="n">
        <f aca="false">_xlfn.MINIFS(Pedidos!$C$2:$C$7000,Pedidos!$B$2:$B$7000,A981,Pedidos!$C$2:$C$7000,"&lt;"&amp;Parámetros!$B$4)</f>
        <v>46289</v>
      </c>
      <c r="G981" s="16" t="n">
        <f aca="false">_xlfn.MAXIFS(Pedidos!$C$2:$C$7000,Pedidos!$B$2:$B$7000,A981,Pedidos!$C$2:$C$7000,"&lt;"&amp;Parámetros!$B$4)</f>
        <v>46289</v>
      </c>
      <c r="H981" s="17" t="n">
        <f aca="false">COUNTIFS(Pedidos!$B$2:$B$7000,A981,Pedidos!$C$2:$C$7000,"&lt;"&amp;Parámetros!$B$4)</f>
        <v>1</v>
      </c>
      <c r="I981" s="7" t="n">
        <f aca="false">IF(H981=0,"",Parámetros!$B$4-G981)</f>
        <v>7</v>
      </c>
      <c r="J981" s="17" t="n">
        <f aca="false">COUNTIFS(Pedidos!$B$2:$B$7000,A981,Pedidos!$C$2:$C$7000,"&gt;="&amp;(Parámetros!$B$4-180),Pedidos!$C$2:$C$7000,"&lt;"&amp;Parámetros!$B$4)</f>
        <v>1</v>
      </c>
      <c r="K981" s="18" t="str">
        <f aca="false">IF(H981&lt;2,"",(G981-F981)/(H981-1))</f>
        <v/>
      </c>
      <c r="L981" s="19" t="str">
        <f aca="false">IF(OR(K981="",K981=0),"",I981/K981)</f>
        <v/>
      </c>
      <c r="M981" s="20" t="n">
        <f aca="false">SUMIFS(Pedidos!$D$2:$D$7000,Pedidos!$B$2:$B$7000,A981,Pedidos!$C$2:$C$7000,"&gt;="&amp;(Parámetros!$B$4-365),Pedidos!$C$2:$C$7000,"&lt;"&amp;Parámetros!$B$4)</f>
        <v>28.06</v>
      </c>
      <c r="N981" s="7" t="str">
        <f aca="false">IF(H981=0,"Sin compras",IF(H981=1,"Una sola compra",IF(I981&gt;Parámetros!$B$5,"Perdido","Activo")))</f>
        <v>Una sola compra</v>
      </c>
      <c r="O981" s="21" t="str">
        <f aca="false">IF(N981&lt;&gt;"Activo","",1/(1+EXP(-(Parámetros!$B$10+Parámetros!$B$11*I981+Parámetros!$B$12*J981))))</f>
        <v/>
      </c>
      <c r="P981" s="7" t="str">
        <f aca="false">IF(O981="","",IF(O981&gt;=Parámetros!$B$7,"Alto",IF(O981&gt;=Parámetros!$B$8,"Medio","Bajo")))</f>
        <v/>
      </c>
      <c r="Q981" s="7" t="str">
        <f aca="false">IF(AND(N981="Activo",L981&lt;&gt;""),IF(L981&gt;Parámetros!$B$6,"Se está retrasando",""),"")</f>
        <v/>
      </c>
    </row>
    <row r="982" customFormat="false" ht="15" hidden="false" customHeight="false" outlineLevel="0" collapsed="false">
      <c r="A982" s="13" t="s">
        <v>233</v>
      </c>
      <c r="B982" s="13" t="s">
        <v>8998</v>
      </c>
      <c r="C982" s="13" t="s">
        <v>8982</v>
      </c>
      <c r="D982" s="13" t="s">
        <v>9009</v>
      </c>
      <c r="E982" s="13" t="s">
        <v>8988</v>
      </c>
      <c r="F982" s="16" t="n">
        <f aca="false">_xlfn.MINIFS(Pedidos!$C$2:$C$7000,Pedidos!$B$2:$B$7000,A982,Pedidos!$C$2:$C$7000,"&lt;"&amp;Parámetros!$B$4)</f>
        <v>45591</v>
      </c>
      <c r="G982" s="16" t="n">
        <f aca="false">_xlfn.MAXIFS(Pedidos!$C$2:$C$7000,Pedidos!$B$2:$B$7000,A982,Pedidos!$C$2:$C$7000,"&lt;"&amp;Parámetros!$B$4)</f>
        <v>45859</v>
      </c>
      <c r="H982" s="17" t="n">
        <f aca="false">COUNTIFS(Pedidos!$B$2:$B$7000,A982,Pedidos!$C$2:$C$7000,"&lt;"&amp;Parámetros!$B$4)</f>
        <v>6</v>
      </c>
      <c r="I982" s="7" t="n">
        <f aca="false">IF(H982=0,"",Parámetros!$B$4-G982)</f>
        <v>437</v>
      </c>
      <c r="J982" s="17" t="n">
        <f aca="false">COUNTIFS(Pedidos!$B$2:$B$7000,A982,Pedidos!$C$2:$C$7000,"&gt;="&amp;(Parámetros!$B$4-180),Pedidos!$C$2:$C$7000,"&lt;"&amp;Parámetros!$B$4)</f>
        <v>0</v>
      </c>
      <c r="K982" s="18" t="n">
        <f aca="false">IF(H982&lt;2,"",(G982-F982)/(H982-1))</f>
        <v>53.6</v>
      </c>
      <c r="L982" s="19" t="n">
        <f aca="false">IF(OR(K982="",K982=0),"",I982/K982)</f>
        <v>8.15298507462687</v>
      </c>
      <c r="M982" s="20" t="n">
        <f aca="false">SUMIFS(Pedidos!$D$2:$D$7000,Pedidos!$B$2:$B$7000,A982,Pedidos!$C$2:$C$7000,"&gt;="&amp;(Parámetros!$B$4-365),Pedidos!$C$2:$C$7000,"&lt;"&amp;Parámetros!$B$4)</f>
        <v>0</v>
      </c>
      <c r="N982" s="7" t="str">
        <f aca="false">IF(H982=0,"Sin compras",IF(H982=1,"Una sola compra",IF(I982&gt;Parámetros!$B$5,"Perdido","Activo")))</f>
        <v>Perdido</v>
      </c>
      <c r="O982" s="21" t="str">
        <f aca="false">IF(N982&lt;&gt;"Activo","",1/(1+EXP(-(Parámetros!$B$10+Parámetros!$B$11*I982+Parámetros!$B$12*J982))))</f>
        <v/>
      </c>
      <c r="P982" s="7" t="str">
        <f aca="false">IF(O982="","",IF(O982&gt;=Parámetros!$B$7,"Alto",IF(O982&gt;=Parámetros!$B$8,"Medio","Bajo")))</f>
        <v/>
      </c>
      <c r="Q982" s="7" t="str">
        <f aca="false">IF(AND(N982="Activo",L982&lt;&gt;""),IF(L982&gt;Parámetros!$B$6,"Se está retrasando",""),"")</f>
        <v/>
      </c>
    </row>
    <row r="983" customFormat="false" ht="15" hidden="false" customHeight="false" outlineLevel="0" collapsed="false">
      <c r="A983" s="13" t="s">
        <v>3988</v>
      </c>
      <c r="B983" s="13" t="s">
        <v>8995</v>
      </c>
      <c r="C983" s="13" t="s">
        <v>8982</v>
      </c>
      <c r="D983" s="13" t="s">
        <v>8987</v>
      </c>
      <c r="E983" s="13" t="s">
        <v>8988</v>
      </c>
      <c r="F983" s="16" t="n">
        <f aca="false">_xlfn.MINIFS(Pedidos!$C$2:$C$7000,Pedidos!$B$2:$B$7000,A983,Pedidos!$C$2:$C$7000,"&lt;"&amp;Parámetros!$B$4)</f>
        <v>45903</v>
      </c>
      <c r="G983" s="16" t="n">
        <f aca="false">_xlfn.MAXIFS(Pedidos!$C$2:$C$7000,Pedidos!$B$2:$B$7000,A983,Pedidos!$C$2:$C$7000,"&lt;"&amp;Parámetros!$B$4)</f>
        <v>46293</v>
      </c>
      <c r="H983" s="17" t="n">
        <f aca="false">COUNTIFS(Pedidos!$B$2:$B$7000,A983,Pedidos!$C$2:$C$7000,"&lt;"&amp;Parámetros!$B$4)</f>
        <v>3</v>
      </c>
      <c r="I983" s="7" t="n">
        <f aca="false">IF(H983=0,"",Parámetros!$B$4-G983)</f>
        <v>3</v>
      </c>
      <c r="J983" s="17" t="n">
        <f aca="false">COUNTIFS(Pedidos!$B$2:$B$7000,A983,Pedidos!$C$2:$C$7000,"&gt;="&amp;(Parámetros!$B$4-180),Pedidos!$C$2:$C$7000,"&lt;"&amp;Parámetros!$B$4)</f>
        <v>1</v>
      </c>
      <c r="K983" s="18" t="n">
        <f aca="false">IF(H983&lt;2,"",(G983-F983)/(H983-1))</f>
        <v>195</v>
      </c>
      <c r="L983" s="19" t="n">
        <f aca="false">IF(OR(K983="",K983=0),"",I983/K983)</f>
        <v>0.0153846153846154</v>
      </c>
      <c r="M983" s="20" t="n">
        <f aca="false">SUMIFS(Pedidos!$D$2:$D$7000,Pedidos!$B$2:$B$7000,A983,Pedidos!$C$2:$C$7000,"&gt;="&amp;(Parámetros!$B$4-365),Pedidos!$C$2:$C$7000,"&lt;"&amp;Parámetros!$B$4)</f>
        <v>86.34</v>
      </c>
      <c r="N983" s="7" t="str">
        <f aca="false">IF(H983=0,"Sin compras",IF(H983=1,"Una sola compra",IF(I983&gt;Parámetros!$B$5,"Perdido","Activo")))</f>
        <v>Activo</v>
      </c>
      <c r="O983" s="21" t="n">
        <f aca="false">IF(N983&lt;&gt;"Activo","",1/(1+EXP(-(Parámetros!$B$10+Parámetros!$B$11*I983+Parámetros!$B$12*J983))))</f>
        <v>0.442974207242592</v>
      </c>
      <c r="P983" s="7" t="str">
        <f aca="false">IF(O983="","",IF(O983&gt;=Parámetros!$B$7,"Alto",IF(O983&gt;=Parámetros!$B$8,"Medio","Bajo")))</f>
        <v>Medio</v>
      </c>
      <c r="Q983" s="7" t="str">
        <f aca="false">IF(AND(N983="Activo",L983&lt;&gt;""),IF(L983&gt;Parámetros!$B$6,"Se está retrasando",""),"")</f>
        <v/>
      </c>
    </row>
    <row r="984" customFormat="false" ht="15" hidden="false" customHeight="false" outlineLevel="0" collapsed="false">
      <c r="A984" s="13" t="s">
        <v>6209</v>
      </c>
      <c r="B984" s="13" t="s">
        <v>8995</v>
      </c>
      <c r="C984" s="13" t="s">
        <v>8986</v>
      </c>
      <c r="D984" s="13" t="s">
        <v>8983</v>
      </c>
      <c r="E984" s="13" t="s">
        <v>8988</v>
      </c>
      <c r="F984" s="16" t="n">
        <f aca="false">_xlfn.MINIFS(Pedidos!$C$2:$C$7000,Pedidos!$B$2:$B$7000,A984,Pedidos!$C$2:$C$7000,"&lt;"&amp;Parámetros!$B$4)</f>
        <v>46071</v>
      </c>
      <c r="G984" s="16" t="n">
        <f aca="false">_xlfn.MAXIFS(Pedidos!$C$2:$C$7000,Pedidos!$B$2:$B$7000,A984,Pedidos!$C$2:$C$7000,"&lt;"&amp;Parámetros!$B$4)</f>
        <v>46071</v>
      </c>
      <c r="H984" s="17" t="n">
        <f aca="false">COUNTIFS(Pedidos!$B$2:$B$7000,A984,Pedidos!$C$2:$C$7000,"&lt;"&amp;Parámetros!$B$4)</f>
        <v>1</v>
      </c>
      <c r="I984" s="7" t="n">
        <f aca="false">IF(H984=0,"",Parámetros!$B$4-G984)</f>
        <v>225</v>
      </c>
      <c r="J984" s="17" t="n">
        <f aca="false">COUNTIFS(Pedidos!$B$2:$B$7000,A984,Pedidos!$C$2:$C$7000,"&gt;="&amp;(Parámetros!$B$4-180),Pedidos!$C$2:$C$7000,"&lt;"&amp;Parámetros!$B$4)</f>
        <v>0</v>
      </c>
      <c r="K984" s="18" t="str">
        <f aca="false">IF(H984&lt;2,"",(G984-F984)/(H984-1))</f>
        <v/>
      </c>
      <c r="L984" s="19" t="str">
        <f aca="false">IF(OR(K984="",K984=0),"",I984/K984)</f>
        <v/>
      </c>
      <c r="M984" s="20" t="n">
        <f aca="false">SUMIFS(Pedidos!$D$2:$D$7000,Pedidos!$B$2:$B$7000,A984,Pedidos!$C$2:$C$7000,"&gt;="&amp;(Parámetros!$B$4-365),Pedidos!$C$2:$C$7000,"&lt;"&amp;Parámetros!$B$4)</f>
        <v>22.3</v>
      </c>
      <c r="N984" s="7" t="str">
        <f aca="false">IF(H984=0,"Sin compras",IF(H984=1,"Una sola compra",IF(I984&gt;Parámetros!$B$5,"Perdido","Activo")))</f>
        <v>Una sola compra</v>
      </c>
      <c r="O984" s="21" t="str">
        <f aca="false">IF(N984&lt;&gt;"Activo","",1/(1+EXP(-(Parámetros!$B$10+Parámetros!$B$11*I984+Parámetros!$B$12*J984))))</f>
        <v/>
      </c>
      <c r="P984" s="7" t="str">
        <f aca="false">IF(O984="","",IF(O984&gt;=Parámetros!$B$7,"Alto",IF(O984&gt;=Parámetros!$B$8,"Medio","Bajo")))</f>
        <v/>
      </c>
      <c r="Q984" s="7" t="str">
        <f aca="false">IF(AND(N984="Activo",L984&lt;&gt;""),IF(L984&gt;Parámetros!$B$6,"Se está retrasando",""),"")</f>
        <v/>
      </c>
    </row>
    <row r="985" customFormat="false" ht="15" hidden="false" customHeight="false" outlineLevel="0" collapsed="false">
      <c r="A985" s="13" t="s">
        <v>8604</v>
      </c>
      <c r="B985" s="13" t="s">
        <v>8981</v>
      </c>
      <c r="C985" s="13" t="s">
        <v>8993</v>
      </c>
      <c r="D985" s="13" t="s">
        <v>9002</v>
      </c>
      <c r="E985" s="13" t="s">
        <v>8988</v>
      </c>
      <c r="F985" s="16" t="n">
        <f aca="false">_xlfn.MINIFS(Pedidos!$C$2:$C$7000,Pedidos!$B$2:$B$7000,A985,Pedidos!$C$2:$C$7000,"&lt;"&amp;Parámetros!$B$4)</f>
        <v>46266</v>
      </c>
      <c r="G985" s="16" t="n">
        <f aca="false">_xlfn.MAXIFS(Pedidos!$C$2:$C$7000,Pedidos!$B$2:$B$7000,A985,Pedidos!$C$2:$C$7000,"&lt;"&amp;Parámetros!$B$4)</f>
        <v>46266</v>
      </c>
      <c r="H985" s="17" t="n">
        <f aca="false">COUNTIFS(Pedidos!$B$2:$B$7000,A985,Pedidos!$C$2:$C$7000,"&lt;"&amp;Parámetros!$B$4)</f>
        <v>1</v>
      </c>
      <c r="I985" s="7" t="n">
        <f aca="false">IF(H985=0,"",Parámetros!$B$4-G985)</f>
        <v>30</v>
      </c>
      <c r="J985" s="17" t="n">
        <f aca="false">COUNTIFS(Pedidos!$B$2:$B$7000,A985,Pedidos!$C$2:$C$7000,"&gt;="&amp;(Parámetros!$B$4-180),Pedidos!$C$2:$C$7000,"&lt;"&amp;Parámetros!$B$4)</f>
        <v>1</v>
      </c>
      <c r="K985" s="18" t="str">
        <f aca="false">IF(H985&lt;2,"",(G985-F985)/(H985-1))</f>
        <v/>
      </c>
      <c r="L985" s="19" t="str">
        <f aca="false">IF(OR(K985="",K985=0),"",I985/K985)</f>
        <v/>
      </c>
      <c r="M985" s="20" t="n">
        <f aca="false">SUMIFS(Pedidos!$D$2:$D$7000,Pedidos!$B$2:$B$7000,A985,Pedidos!$C$2:$C$7000,"&gt;="&amp;(Parámetros!$B$4-365),Pedidos!$C$2:$C$7000,"&lt;"&amp;Parámetros!$B$4)</f>
        <v>31.16</v>
      </c>
      <c r="N985" s="7" t="str">
        <f aca="false">IF(H985=0,"Sin compras",IF(H985=1,"Una sola compra",IF(I985&gt;Parámetros!$B$5,"Perdido","Activo")))</f>
        <v>Una sola compra</v>
      </c>
      <c r="O985" s="21" t="str">
        <f aca="false">IF(N985&lt;&gt;"Activo","",1/(1+EXP(-(Parámetros!$B$10+Parámetros!$B$11*I985+Parámetros!$B$12*J985))))</f>
        <v/>
      </c>
      <c r="P985" s="7" t="str">
        <f aca="false">IF(O985="","",IF(O985&gt;=Parámetros!$B$7,"Alto",IF(O985&gt;=Parámetros!$B$8,"Medio","Bajo")))</f>
        <v/>
      </c>
      <c r="Q985" s="7" t="str">
        <f aca="false">IF(AND(N985="Activo",L985&lt;&gt;""),IF(L985&gt;Parámetros!$B$6,"Se está retrasando",""),"")</f>
        <v/>
      </c>
    </row>
    <row r="986" customFormat="false" ht="15" hidden="false" customHeight="false" outlineLevel="0" collapsed="false">
      <c r="A986" s="13" t="s">
        <v>1927</v>
      </c>
      <c r="B986" s="13" t="s">
        <v>8981</v>
      </c>
      <c r="C986" s="13" t="s">
        <v>8990</v>
      </c>
      <c r="D986" s="13" t="s">
        <v>8994</v>
      </c>
      <c r="E986" s="13" t="s">
        <v>8988</v>
      </c>
      <c r="F986" s="16" t="n">
        <f aca="false">_xlfn.MINIFS(Pedidos!$C$2:$C$7000,Pedidos!$B$2:$B$7000,A986,Pedidos!$C$2:$C$7000,"&lt;"&amp;Parámetros!$B$4)</f>
        <v>45750</v>
      </c>
      <c r="G986" s="16" t="n">
        <f aca="false">_xlfn.MAXIFS(Pedidos!$C$2:$C$7000,Pedidos!$B$2:$B$7000,A986,Pedidos!$C$2:$C$7000,"&lt;"&amp;Parámetros!$B$4)</f>
        <v>45750</v>
      </c>
      <c r="H986" s="17" t="n">
        <f aca="false">COUNTIFS(Pedidos!$B$2:$B$7000,A986,Pedidos!$C$2:$C$7000,"&lt;"&amp;Parámetros!$B$4)</f>
        <v>1</v>
      </c>
      <c r="I986" s="7" t="n">
        <f aca="false">IF(H986=0,"",Parámetros!$B$4-G986)</f>
        <v>546</v>
      </c>
      <c r="J986" s="17" t="n">
        <f aca="false">COUNTIFS(Pedidos!$B$2:$B$7000,A986,Pedidos!$C$2:$C$7000,"&gt;="&amp;(Parámetros!$B$4-180),Pedidos!$C$2:$C$7000,"&lt;"&amp;Parámetros!$B$4)</f>
        <v>0</v>
      </c>
      <c r="K986" s="18" t="str">
        <f aca="false">IF(H986&lt;2,"",(G986-F986)/(H986-1))</f>
        <v/>
      </c>
      <c r="L986" s="19" t="str">
        <f aca="false">IF(OR(K986="",K986=0),"",I986/K986)</f>
        <v/>
      </c>
      <c r="M986" s="20" t="n">
        <f aca="false">SUMIFS(Pedidos!$D$2:$D$7000,Pedidos!$B$2:$B$7000,A986,Pedidos!$C$2:$C$7000,"&gt;="&amp;(Parámetros!$B$4-365),Pedidos!$C$2:$C$7000,"&lt;"&amp;Parámetros!$B$4)</f>
        <v>0</v>
      </c>
      <c r="N986" s="7" t="str">
        <f aca="false">IF(H986=0,"Sin compras",IF(H986=1,"Una sola compra",IF(I986&gt;Parámetros!$B$5,"Perdido","Activo")))</f>
        <v>Una sola compra</v>
      </c>
      <c r="O986" s="21" t="str">
        <f aca="false">IF(N986&lt;&gt;"Activo","",1/(1+EXP(-(Parámetros!$B$10+Parámetros!$B$11*I986+Parámetros!$B$12*J986))))</f>
        <v/>
      </c>
      <c r="P986" s="7" t="str">
        <f aca="false">IF(O986="","",IF(O986&gt;=Parámetros!$B$7,"Alto",IF(O986&gt;=Parámetros!$B$8,"Medio","Bajo")))</f>
        <v/>
      </c>
      <c r="Q986" s="7" t="str">
        <f aca="false">IF(AND(N986="Activo",L986&lt;&gt;""),IF(L986&gt;Parámetros!$B$6,"Se está retrasando",""),"")</f>
        <v/>
      </c>
    </row>
    <row r="987" customFormat="false" ht="15" hidden="false" customHeight="false" outlineLevel="0" collapsed="false">
      <c r="A987" s="13" t="s">
        <v>1907</v>
      </c>
      <c r="B987" s="13" t="s">
        <v>9011</v>
      </c>
      <c r="C987" s="13" t="s">
        <v>8982</v>
      </c>
      <c r="D987" s="13" t="s">
        <v>8987</v>
      </c>
      <c r="E987" s="13" t="s">
        <v>8988</v>
      </c>
      <c r="F987" s="16" t="n">
        <f aca="false">_xlfn.MINIFS(Pedidos!$C$2:$C$7000,Pedidos!$B$2:$B$7000,A987,Pedidos!$C$2:$C$7000,"&lt;"&amp;Parámetros!$B$4)</f>
        <v>45748</v>
      </c>
      <c r="G987" s="16" t="n">
        <f aca="false">_xlfn.MAXIFS(Pedidos!$C$2:$C$7000,Pedidos!$B$2:$B$7000,A987,Pedidos!$C$2:$C$7000,"&lt;"&amp;Parámetros!$B$4)</f>
        <v>46147</v>
      </c>
      <c r="H987" s="17" t="n">
        <f aca="false">COUNTIFS(Pedidos!$B$2:$B$7000,A987,Pedidos!$C$2:$C$7000,"&lt;"&amp;Parámetros!$B$4)</f>
        <v>3</v>
      </c>
      <c r="I987" s="7" t="n">
        <f aca="false">IF(H987=0,"",Parámetros!$B$4-G987)</f>
        <v>149</v>
      </c>
      <c r="J987" s="17" t="n">
        <f aca="false">COUNTIFS(Pedidos!$B$2:$B$7000,A987,Pedidos!$C$2:$C$7000,"&gt;="&amp;(Parámetros!$B$4-180),Pedidos!$C$2:$C$7000,"&lt;"&amp;Parámetros!$B$4)</f>
        <v>1</v>
      </c>
      <c r="K987" s="18" t="n">
        <f aca="false">IF(H987&lt;2,"",(G987-F987)/(H987-1))</f>
        <v>199.5</v>
      </c>
      <c r="L987" s="19" t="n">
        <f aca="false">IF(OR(K987="",K987=0),"",I987/K987)</f>
        <v>0.7468671679198</v>
      </c>
      <c r="M987" s="20" t="n">
        <f aca="false">SUMIFS(Pedidos!$D$2:$D$7000,Pedidos!$B$2:$B$7000,A987,Pedidos!$C$2:$C$7000,"&gt;="&amp;(Parámetros!$B$4-365),Pedidos!$C$2:$C$7000,"&lt;"&amp;Parámetros!$B$4)</f>
        <v>87.39</v>
      </c>
      <c r="N987" s="7" t="str">
        <f aca="false">IF(H987=0,"Sin compras",IF(H987=1,"Una sola compra",IF(I987&gt;Parámetros!$B$5,"Perdido","Activo")))</f>
        <v>Activo</v>
      </c>
      <c r="O987" s="21" t="n">
        <f aca="false">IF(N987&lt;&gt;"Activo","",1/(1+EXP(-(Parámetros!$B$10+Parámetros!$B$11*I987+Parámetros!$B$12*J987))))</f>
        <v>0.904900389763581</v>
      </c>
      <c r="P987" s="7" t="str">
        <f aca="false">IF(O987="","",IF(O987&gt;=Parámetros!$B$7,"Alto",IF(O987&gt;=Parámetros!$B$8,"Medio","Bajo")))</f>
        <v>Alto</v>
      </c>
      <c r="Q987" s="7" t="str">
        <f aca="false">IF(AND(N987="Activo",L987&lt;&gt;""),IF(L987&gt;Parámetros!$B$6,"Se está retrasando",""),"")</f>
        <v/>
      </c>
    </row>
    <row r="988" customFormat="false" ht="15" hidden="false" customHeight="false" outlineLevel="0" collapsed="false">
      <c r="A988" s="13" t="s">
        <v>4479</v>
      </c>
      <c r="B988" s="13" t="s">
        <v>8996</v>
      </c>
      <c r="C988" s="13" t="s">
        <v>8993</v>
      </c>
      <c r="D988" s="13" t="s">
        <v>8983</v>
      </c>
      <c r="E988" s="13" t="s">
        <v>8988</v>
      </c>
      <c r="F988" s="16" t="n">
        <f aca="false">_xlfn.MINIFS(Pedidos!$C$2:$C$7000,Pedidos!$B$2:$B$7000,A988,Pedidos!$C$2:$C$7000,"&lt;"&amp;Parámetros!$B$4)</f>
        <v>45940</v>
      </c>
      <c r="G988" s="16" t="n">
        <f aca="false">_xlfn.MAXIFS(Pedidos!$C$2:$C$7000,Pedidos!$B$2:$B$7000,A988,Pedidos!$C$2:$C$7000,"&lt;"&amp;Parámetros!$B$4)</f>
        <v>45940</v>
      </c>
      <c r="H988" s="17" t="n">
        <f aca="false">COUNTIFS(Pedidos!$B$2:$B$7000,A988,Pedidos!$C$2:$C$7000,"&lt;"&amp;Parámetros!$B$4)</f>
        <v>1</v>
      </c>
      <c r="I988" s="7" t="n">
        <f aca="false">IF(H988=0,"",Parámetros!$B$4-G988)</f>
        <v>356</v>
      </c>
      <c r="J988" s="17" t="n">
        <f aca="false">COUNTIFS(Pedidos!$B$2:$B$7000,A988,Pedidos!$C$2:$C$7000,"&gt;="&amp;(Parámetros!$B$4-180),Pedidos!$C$2:$C$7000,"&lt;"&amp;Parámetros!$B$4)</f>
        <v>0</v>
      </c>
      <c r="K988" s="18" t="str">
        <f aca="false">IF(H988&lt;2,"",(G988-F988)/(H988-1))</f>
        <v/>
      </c>
      <c r="L988" s="19" t="str">
        <f aca="false">IF(OR(K988="",K988=0),"",I988/K988)</f>
        <v/>
      </c>
      <c r="M988" s="20" t="n">
        <f aca="false">SUMIFS(Pedidos!$D$2:$D$7000,Pedidos!$B$2:$B$7000,A988,Pedidos!$C$2:$C$7000,"&gt;="&amp;(Parámetros!$B$4-365),Pedidos!$C$2:$C$7000,"&lt;"&amp;Parámetros!$B$4)</f>
        <v>22.68</v>
      </c>
      <c r="N988" s="7" t="str">
        <f aca="false">IF(H988=0,"Sin compras",IF(H988=1,"Una sola compra",IF(I988&gt;Parámetros!$B$5,"Perdido","Activo")))</f>
        <v>Una sola compra</v>
      </c>
      <c r="O988" s="21" t="str">
        <f aca="false">IF(N988&lt;&gt;"Activo","",1/(1+EXP(-(Parámetros!$B$10+Parámetros!$B$11*I988+Parámetros!$B$12*J988))))</f>
        <v/>
      </c>
      <c r="P988" s="7" t="str">
        <f aca="false">IF(O988="","",IF(O988&gt;=Parámetros!$B$7,"Alto",IF(O988&gt;=Parámetros!$B$8,"Medio","Bajo")))</f>
        <v/>
      </c>
      <c r="Q988" s="7" t="str">
        <f aca="false">IF(AND(N988="Activo",L988&lt;&gt;""),IF(L988&gt;Parámetros!$B$6,"Se está retrasando",""),"")</f>
        <v/>
      </c>
    </row>
    <row r="989" customFormat="false" ht="15" hidden="false" customHeight="false" outlineLevel="0" collapsed="false">
      <c r="A989" s="13" t="s">
        <v>2239</v>
      </c>
      <c r="B989" s="13" t="s">
        <v>8995</v>
      </c>
      <c r="C989" s="13" t="s">
        <v>8982</v>
      </c>
      <c r="D989" s="13" t="s">
        <v>8999</v>
      </c>
      <c r="E989" s="13" t="s">
        <v>8988</v>
      </c>
      <c r="F989" s="16" t="n">
        <f aca="false">_xlfn.MINIFS(Pedidos!$C$2:$C$7000,Pedidos!$B$2:$B$7000,A989,Pedidos!$C$2:$C$7000,"&lt;"&amp;Parámetros!$B$4)</f>
        <v>45773</v>
      </c>
      <c r="G989" s="16" t="n">
        <f aca="false">_xlfn.MAXIFS(Pedidos!$C$2:$C$7000,Pedidos!$B$2:$B$7000,A989,Pedidos!$C$2:$C$7000,"&lt;"&amp;Parámetros!$B$4)</f>
        <v>46284</v>
      </c>
      <c r="H989" s="17" t="n">
        <f aca="false">COUNTIFS(Pedidos!$B$2:$B$7000,A989,Pedidos!$C$2:$C$7000,"&lt;"&amp;Parámetros!$B$4)</f>
        <v>12</v>
      </c>
      <c r="I989" s="7" t="n">
        <f aca="false">IF(H989=0,"",Parámetros!$B$4-G989)</f>
        <v>12</v>
      </c>
      <c r="J989" s="17" t="n">
        <f aca="false">COUNTIFS(Pedidos!$B$2:$B$7000,A989,Pedidos!$C$2:$C$7000,"&gt;="&amp;(Parámetros!$B$4-180),Pedidos!$C$2:$C$7000,"&lt;"&amp;Parámetros!$B$4)</f>
        <v>4</v>
      </c>
      <c r="K989" s="18" t="n">
        <f aca="false">IF(H989&lt;2,"",(G989-F989)/(H989-1))</f>
        <v>46.4545454545455</v>
      </c>
      <c r="L989" s="19" t="n">
        <f aca="false">IF(OR(K989="",K989=0),"",I989/K989)</f>
        <v>0.258317025440313</v>
      </c>
      <c r="M989" s="20" t="n">
        <f aca="false">SUMIFS(Pedidos!$D$2:$D$7000,Pedidos!$B$2:$B$7000,A989,Pedidos!$C$2:$C$7000,"&gt;="&amp;(Parámetros!$B$4-365),Pedidos!$C$2:$C$7000,"&lt;"&amp;Parámetros!$B$4)</f>
        <v>348.46</v>
      </c>
      <c r="N989" s="7" t="str">
        <f aca="false">IF(H989=0,"Sin compras",IF(H989=1,"Una sola compra",IF(I989&gt;Parámetros!$B$5,"Perdido","Activo")))</f>
        <v>Activo</v>
      </c>
      <c r="O989" s="21" t="n">
        <f aca="false">IF(N989&lt;&gt;"Activo","",1/(1+EXP(-(Parámetros!$B$10+Parámetros!$B$11*I989+Parámetros!$B$12*J989))))</f>
        <v>0.0608707701449973</v>
      </c>
      <c r="P989" s="7" t="str">
        <f aca="false">IF(O989="","",IF(O989&gt;=Parámetros!$B$7,"Alto",IF(O989&gt;=Parámetros!$B$8,"Medio","Bajo")))</f>
        <v>Bajo</v>
      </c>
      <c r="Q989" s="7" t="str">
        <f aca="false">IF(AND(N989="Activo",L989&lt;&gt;""),IF(L989&gt;Parámetros!$B$6,"Se está retrasando",""),"")</f>
        <v/>
      </c>
    </row>
    <row r="990" customFormat="false" ht="15" hidden="false" customHeight="false" outlineLevel="0" collapsed="false">
      <c r="A990" s="13" t="s">
        <v>6245</v>
      </c>
      <c r="B990" s="13" t="s">
        <v>8995</v>
      </c>
      <c r="C990" s="13" t="s">
        <v>8993</v>
      </c>
      <c r="D990" s="13" t="s">
        <v>8999</v>
      </c>
      <c r="E990" s="13" t="s">
        <v>8988</v>
      </c>
      <c r="F990" s="16" t="n">
        <f aca="false">_xlfn.MINIFS(Pedidos!$C$2:$C$7000,Pedidos!$B$2:$B$7000,A990,Pedidos!$C$2:$C$7000,"&lt;"&amp;Parámetros!$B$4)</f>
        <v>46075</v>
      </c>
      <c r="G990" s="16" t="n">
        <f aca="false">_xlfn.MAXIFS(Pedidos!$C$2:$C$7000,Pedidos!$B$2:$B$7000,A990,Pedidos!$C$2:$C$7000,"&lt;"&amp;Parámetros!$B$4)</f>
        <v>46259</v>
      </c>
      <c r="H990" s="17" t="n">
        <f aca="false">COUNTIFS(Pedidos!$B$2:$B$7000,A990,Pedidos!$C$2:$C$7000,"&lt;"&amp;Parámetros!$B$4)</f>
        <v>6</v>
      </c>
      <c r="I990" s="7" t="n">
        <f aca="false">IF(H990=0,"",Parámetros!$B$4-G990)</f>
        <v>37</v>
      </c>
      <c r="J990" s="17" t="n">
        <f aca="false">COUNTIFS(Pedidos!$B$2:$B$7000,A990,Pedidos!$C$2:$C$7000,"&gt;="&amp;(Parámetros!$B$4-180),Pedidos!$C$2:$C$7000,"&lt;"&amp;Parámetros!$B$4)</f>
        <v>4</v>
      </c>
      <c r="K990" s="18" t="n">
        <f aca="false">IF(H990&lt;2,"",(G990-F990)/(H990-1))</f>
        <v>36.8</v>
      </c>
      <c r="L990" s="19" t="n">
        <f aca="false">IF(OR(K990="",K990=0),"",I990/K990)</f>
        <v>1.0054347826087</v>
      </c>
      <c r="M990" s="20" t="n">
        <f aca="false">SUMIFS(Pedidos!$D$2:$D$7000,Pedidos!$B$2:$B$7000,A990,Pedidos!$C$2:$C$7000,"&gt;="&amp;(Parámetros!$B$4-365),Pedidos!$C$2:$C$7000,"&lt;"&amp;Parámetros!$B$4)</f>
        <v>261.52</v>
      </c>
      <c r="N990" s="7" t="str">
        <f aca="false">IF(H990=0,"Sin compras",IF(H990=1,"Una sola compra",IF(I990&gt;Parámetros!$B$5,"Perdido","Activo")))</f>
        <v>Activo</v>
      </c>
      <c r="O990" s="21" t="n">
        <f aca="false">IF(N990&lt;&gt;"Activo","",1/(1+EXP(-(Parámetros!$B$10+Parámetros!$B$11*I990+Parámetros!$B$12*J990))))</f>
        <v>0.0901996198859838</v>
      </c>
      <c r="P990" s="7" t="str">
        <f aca="false">IF(O990="","",IF(O990&gt;=Parámetros!$B$7,"Alto",IF(O990&gt;=Parámetros!$B$8,"Medio","Bajo")))</f>
        <v>Bajo</v>
      </c>
      <c r="Q990" s="7" t="str">
        <f aca="false">IF(AND(N990="Activo",L990&lt;&gt;""),IF(L990&gt;Parámetros!$B$6,"Se está retrasando",""),"")</f>
        <v/>
      </c>
    </row>
    <row r="991" customFormat="false" ht="15" hidden="false" customHeight="false" outlineLevel="0" collapsed="false">
      <c r="A991" s="13" t="s">
        <v>8619</v>
      </c>
      <c r="B991" s="13" t="s">
        <v>8981</v>
      </c>
      <c r="C991" s="13" t="s">
        <v>8993</v>
      </c>
      <c r="D991" s="13" t="s">
        <v>9002</v>
      </c>
      <c r="E991" s="13" t="s">
        <v>8988</v>
      </c>
      <c r="F991" s="16" t="n">
        <f aca="false">_xlfn.MINIFS(Pedidos!$C$2:$C$7000,Pedidos!$B$2:$B$7000,A991,Pedidos!$C$2:$C$7000,"&lt;"&amp;Parámetros!$B$4)</f>
        <v>46267</v>
      </c>
      <c r="G991" s="16" t="n">
        <f aca="false">_xlfn.MAXIFS(Pedidos!$C$2:$C$7000,Pedidos!$B$2:$B$7000,A991,Pedidos!$C$2:$C$7000,"&lt;"&amp;Parámetros!$B$4)</f>
        <v>46267</v>
      </c>
      <c r="H991" s="17" t="n">
        <f aca="false">COUNTIFS(Pedidos!$B$2:$B$7000,A991,Pedidos!$C$2:$C$7000,"&lt;"&amp;Parámetros!$B$4)</f>
        <v>1</v>
      </c>
      <c r="I991" s="7" t="n">
        <f aca="false">IF(H991=0,"",Parámetros!$B$4-G991)</f>
        <v>29</v>
      </c>
      <c r="J991" s="17" t="n">
        <f aca="false">COUNTIFS(Pedidos!$B$2:$B$7000,A991,Pedidos!$C$2:$C$7000,"&gt;="&amp;(Parámetros!$B$4-180),Pedidos!$C$2:$C$7000,"&lt;"&amp;Parámetros!$B$4)</f>
        <v>1</v>
      </c>
      <c r="K991" s="18" t="str">
        <f aca="false">IF(H991&lt;2,"",(G991-F991)/(H991-1))</f>
        <v/>
      </c>
      <c r="L991" s="19" t="str">
        <f aca="false">IF(OR(K991="",K991=0),"",I991/K991)</f>
        <v/>
      </c>
      <c r="M991" s="20" t="n">
        <f aca="false">SUMIFS(Pedidos!$D$2:$D$7000,Pedidos!$B$2:$B$7000,A991,Pedidos!$C$2:$C$7000,"&gt;="&amp;(Parámetros!$B$4-365),Pedidos!$C$2:$C$7000,"&lt;"&amp;Parámetros!$B$4)</f>
        <v>42.94</v>
      </c>
      <c r="N991" s="7" t="str">
        <f aca="false">IF(H991=0,"Sin compras",IF(H991=1,"Una sola compra",IF(I991&gt;Parámetros!$B$5,"Perdido","Activo")))</f>
        <v>Una sola compra</v>
      </c>
      <c r="O991" s="21" t="str">
        <f aca="false">IF(N991&lt;&gt;"Activo","",1/(1+EXP(-(Parámetros!$B$10+Parámetros!$B$11*I991+Parámetros!$B$12*J991))))</f>
        <v/>
      </c>
      <c r="P991" s="7" t="str">
        <f aca="false">IF(O991="","",IF(O991&gt;=Parámetros!$B$7,"Alto",IF(O991&gt;=Parámetros!$B$8,"Medio","Bajo")))</f>
        <v/>
      </c>
      <c r="Q991" s="7" t="str">
        <f aca="false">IF(AND(N991="Activo",L991&lt;&gt;""),IF(L991&gt;Parámetros!$B$6,"Se está retrasando",""),"")</f>
        <v/>
      </c>
    </row>
    <row r="992" customFormat="false" ht="15" hidden="false" customHeight="false" outlineLevel="0" collapsed="false">
      <c r="A992" s="13" t="s">
        <v>4565</v>
      </c>
      <c r="B992" s="13" t="s">
        <v>8995</v>
      </c>
      <c r="C992" s="13" t="s">
        <v>8982</v>
      </c>
      <c r="D992" s="13" t="s">
        <v>8983</v>
      </c>
      <c r="E992" s="13" t="s">
        <v>8988</v>
      </c>
      <c r="F992" s="16" t="n">
        <f aca="false">_xlfn.MINIFS(Pedidos!$C$2:$C$7000,Pedidos!$B$2:$B$7000,A992,Pedidos!$C$2:$C$7000,"&lt;"&amp;Parámetros!$B$4)</f>
        <v>45946</v>
      </c>
      <c r="G992" s="16" t="n">
        <f aca="false">_xlfn.MAXIFS(Pedidos!$C$2:$C$7000,Pedidos!$B$2:$B$7000,A992,Pedidos!$C$2:$C$7000,"&lt;"&amp;Parámetros!$B$4)</f>
        <v>45946</v>
      </c>
      <c r="H992" s="17" t="n">
        <f aca="false">COUNTIFS(Pedidos!$B$2:$B$7000,A992,Pedidos!$C$2:$C$7000,"&lt;"&amp;Parámetros!$B$4)</f>
        <v>1</v>
      </c>
      <c r="I992" s="7" t="n">
        <f aca="false">IF(H992=0,"",Parámetros!$B$4-G992)</f>
        <v>350</v>
      </c>
      <c r="J992" s="17" t="n">
        <f aca="false">COUNTIFS(Pedidos!$B$2:$B$7000,A992,Pedidos!$C$2:$C$7000,"&gt;="&amp;(Parámetros!$B$4-180),Pedidos!$C$2:$C$7000,"&lt;"&amp;Parámetros!$B$4)</f>
        <v>0</v>
      </c>
      <c r="K992" s="18" t="str">
        <f aca="false">IF(H992&lt;2,"",(G992-F992)/(H992-1))</f>
        <v/>
      </c>
      <c r="L992" s="19" t="str">
        <f aca="false">IF(OR(K992="",K992=0),"",I992/K992)</f>
        <v/>
      </c>
      <c r="M992" s="20" t="n">
        <f aca="false">SUMIFS(Pedidos!$D$2:$D$7000,Pedidos!$B$2:$B$7000,A992,Pedidos!$C$2:$C$7000,"&gt;="&amp;(Parámetros!$B$4-365),Pedidos!$C$2:$C$7000,"&lt;"&amp;Parámetros!$B$4)</f>
        <v>50.32</v>
      </c>
      <c r="N992" s="7" t="str">
        <f aca="false">IF(H992=0,"Sin compras",IF(H992=1,"Una sola compra",IF(I992&gt;Parámetros!$B$5,"Perdido","Activo")))</f>
        <v>Una sola compra</v>
      </c>
      <c r="O992" s="21" t="str">
        <f aca="false">IF(N992&lt;&gt;"Activo","",1/(1+EXP(-(Parámetros!$B$10+Parámetros!$B$11*I992+Parámetros!$B$12*J992))))</f>
        <v/>
      </c>
      <c r="P992" s="7" t="str">
        <f aca="false">IF(O992="","",IF(O992&gt;=Parámetros!$B$7,"Alto",IF(O992&gt;=Parámetros!$B$8,"Medio","Bajo")))</f>
        <v/>
      </c>
      <c r="Q992" s="7" t="str">
        <f aca="false">IF(AND(N992="Activo",L992&lt;&gt;""),IF(L992&gt;Parámetros!$B$6,"Se está retrasando",""),"")</f>
        <v/>
      </c>
    </row>
    <row r="993" customFormat="false" ht="15" hidden="false" customHeight="false" outlineLevel="0" collapsed="false">
      <c r="A993" s="13" t="s">
        <v>2383</v>
      </c>
      <c r="B993" s="13" t="s">
        <v>8992</v>
      </c>
      <c r="C993" s="13" t="s">
        <v>8993</v>
      </c>
      <c r="D993" s="13" t="s">
        <v>8999</v>
      </c>
      <c r="E993" s="13" t="s">
        <v>8988</v>
      </c>
      <c r="F993" s="16" t="n">
        <f aca="false">_xlfn.MINIFS(Pedidos!$C$2:$C$7000,Pedidos!$B$2:$B$7000,A993,Pedidos!$C$2:$C$7000,"&lt;"&amp;Parámetros!$B$4)</f>
        <v>45784</v>
      </c>
      <c r="G993" s="16" t="n">
        <f aca="false">_xlfn.MAXIFS(Pedidos!$C$2:$C$7000,Pedidos!$B$2:$B$7000,A993,Pedidos!$C$2:$C$7000,"&lt;"&amp;Parámetros!$B$4)</f>
        <v>46237</v>
      </c>
      <c r="H993" s="17" t="n">
        <f aca="false">COUNTIFS(Pedidos!$B$2:$B$7000,A993,Pedidos!$C$2:$C$7000,"&lt;"&amp;Parámetros!$B$4)</f>
        <v>10</v>
      </c>
      <c r="I993" s="7" t="n">
        <f aca="false">IF(H993=0,"",Parámetros!$B$4-G993)</f>
        <v>59</v>
      </c>
      <c r="J993" s="17" t="n">
        <f aca="false">COUNTIFS(Pedidos!$B$2:$B$7000,A993,Pedidos!$C$2:$C$7000,"&gt;="&amp;(Parámetros!$B$4-180),Pedidos!$C$2:$C$7000,"&lt;"&amp;Parámetros!$B$4)</f>
        <v>3</v>
      </c>
      <c r="K993" s="18" t="n">
        <f aca="false">IF(H993&lt;2,"",(G993-F993)/(H993-1))</f>
        <v>50.3333333333333</v>
      </c>
      <c r="L993" s="19" t="n">
        <f aca="false">IF(OR(K993="",K993=0),"",I993/K993)</f>
        <v>1.17218543046358</v>
      </c>
      <c r="M993" s="20" t="n">
        <f aca="false">SUMIFS(Pedidos!$D$2:$D$7000,Pedidos!$B$2:$B$7000,A993,Pedidos!$C$2:$C$7000,"&gt;="&amp;(Parámetros!$B$4-365),Pedidos!$C$2:$C$7000,"&lt;"&amp;Parámetros!$B$4)</f>
        <v>317.57</v>
      </c>
      <c r="N993" s="7" t="str">
        <f aca="false">IF(H993=0,"Sin compras",IF(H993=1,"Una sola compra",IF(I993&gt;Parámetros!$B$5,"Perdido","Activo")))</f>
        <v>Activo</v>
      </c>
      <c r="O993" s="21" t="n">
        <f aca="false">IF(N993&lt;&gt;"Activo","",1/(1+EXP(-(Parámetros!$B$10+Parámetros!$B$11*I993+Parámetros!$B$12*J993))))</f>
        <v>0.25912909865334</v>
      </c>
      <c r="P993" s="7" t="str">
        <f aca="false">IF(O993="","",IF(O993&gt;=Parámetros!$B$7,"Alto",IF(O993&gt;=Parámetros!$B$8,"Medio","Bajo")))</f>
        <v>Bajo</v>
      </c>
      <c r="Q993" s="7" t="str">
        <f aca="false">IF(AND(N993="Activo",L993&lt;&gt;""),IF(L993&gt;Parámetros!$B$6,"Se está retrasando",""),"")</f>
        <v/>
      </c>
    </row>
    <row r="994" customFormat="false" ht="15" hidden="false" customHeight="false" outlineLevel="0" collapsed="false">
      <c r="A994" s="13" t="s">
        <v>1405</v>
      </c>
      <c r="B994" s="13" t="s">
        <v>8981</v>
      </c>
      <c r="C994" s="13" t="s">
        <v>8990</v>
      </c>
      <c r="D994" s="13" t="s">
        <v>8994</v>
      </c>
      <c r="E994" s="13" t="s">
        <v>8988</v>
      </c>
      <c r="F994" s="16" t="n">
        <f aca="false">_xlfn.MINIFS(Pedidos!$C$2:$C$7000,Pedidos!$B$2:$B$7000,A994,Pedidos!$C$2:$C$7000,"&lt;"&amp;Parámetros!$B$4)</f>
        <v>45710</v>
      </c>
      <c r="G994" s="16" t="n">
        <f aca="false">_xlfn.MAXIFS(Pedidos!$C$2:$C$7000,Pedidos!$B$2:$B$7000,A994,Pedidos!$C$2:$C$7000,"&lt;"&amp;Parámetros!$B$4)</f>
        <v>45832</v>
      </c>
      <c r="H994" s="17" t="n">
        <f aca="false">COUNTIFS(Pedidos!$B$2:$B$7000,A994,Pedidos!$C$2:$C$7000,"&lt;"&amp;Parámetros!$B$4)</f>
        <v>2</v>
      </c>
      <c r="I994" s="7" t="n">
        <f aca="false">IF(H994=0,"",Parámetros!$B$4-G994)</f>
        <v>464</v>
      </c>
      <c r="J994" s="17" t="n">
        <f aca="false">COUNTIFS(Pedidos!$B$2:$B$7000,A994,Pedidos!$C$2:$C$7000,"&gt;="&amp;(Parámetros!$B$4-180),Pedidos!$C$2:$C$7000,"&lt;"&amp;Parámetros!$B$4)</f>
        <v>0</v>
      </c>
      <c r="K994" s="18" t="n">
        <f aca="false">IF(H994&lt;2,"",(G994-F994)/(H994-1))</f>
        <v>122</v>
      </c>
      <c r="L994" s="19" t="n">
        <f aca="false">IF(OR(K994="",K994=0),"",I994/K994)</f>
        <v>3.80327868852459</v>
      </c>
      <c r="M994" s="20" t="n">
        <f aca="false">SUMIFS(Pedidos!$D$2:$D$7000,Pedidos!$B$2:$B$7000,A994,Pedidos!$C$2:$C$7000,"&gt;="&amp;(Parámetros!$B$4-365),Pedidos!$C$2:$C$7000,"&lt;"&amp;Parámetros!$B$4)</f>
        <v>0</v>
      </c>
      <c r="N994" s="7" t="str">
        <f aca="false">IF(H994=0,"Sin compras",IF(H994=1,"Una sola compra",IF(I994&gt;Parámetros!$B$5,"Perdido","Activo")))</f>
        <v>Perdido</v>
      </c>
      <c r="O994" s="21" t="str">
        <f aca="false">IF(N994&lt;&gt;"Activo","",1/(1+EXP(-(Parámetros!$B$10+Parámetros!$B$11*I994+Parámetros!$B$12*J994))))</f>
        <v/>
      </c>
      <c r="P994" s="7" t="str">
        <f aca="false">IF(O994="","",IF(O994&gt;=Parámetros!$B$7,"Alto",IF(O994&gt;=Parámetros!$B$8,"Medio","Bajo")))</f>
        <v/>
      </c>
      <c r="Q994" s="7" t="str">
        <f aca="false">IF(AND(N994="Activo",L994&lt;&gt;""),IF(L994&gt;Parámetros!$B$6,"Se está retrasando",""),"")</f>
        <v/>
      </c>
    </row>
    <row r="995" customFormat="false" ht="15" hidden="false" customHeight="false" outlineLevel="0" collapsed="false">
      <c r="A995" s="13" t="s">
        <v>6656</v>
      </c>
      <c r="B995" s="13" t="s">
        <v>8995</v>
      </c>
      <c r="C995" s="13" t="s">
        <v>8986</v>
      </c>
      <c r="D995" s="13" t="s">
        <v>8987</v>
      </c>
      <c r="E995" s="13" t="s">
        <v>8988</v>
      </c>
      <c r="F995" s="16" t="n">
        <f aca="false">_xlfn.MINIFS(Pedidos!$C$2:$C$7000,Pedidos!$B$2:$B$7000,A995,Pedidos!$C$2:$C$7000,"&lt;"&amp;Parámetros!$B$4)</f>
        <v>46105</v>
      </c>
      <c r="G995" s="16" t="n">
        <f aca="false">_xlfn.MAXIFS(Pedidos!$C$2:$C$7000,Pedidos!$B$2:$B$7000,A995,Pedidos!$C$2:$C$7000,"&lt;"&amp;Parámetros!$B$4)</f>
        <v>46226</v>
      </c>
      <c r="H995" s="17" t="n">
        <f aca="false">COUNTIFS(Pedidos!$B$2:$B$7000,A995,Pedidos!$C$2:$C$7000,"&lt;"&amp;Parámetros!$B$4)</f>
        <v>3</v>
      </c>
      <c r="I995" s="7" t="n">
        <f aca="false">IF(H995=0,"",Parámetros!$B$4-G995)</f>
        <v>70</v>
      </c>
      <c r="J995" s="17" t="n">
        <f aca="false">COUNTIFS(Pedidos!$B$2:$B$7000,A995,Pedidos!$C$2:$C$7000,"&gt;="&amp;(Parámetros!$B$4-180),Pedidos!$C$2:$C$7000,"&lt;"&amp;Parámetros!$B$4)</f>
        <v>2</v>
      </c>
      <c r="K995" s="18" t="n">
        <f aca="false">IF(H995&lt;2,"",(G995-F995)/(H995-1))</f>
        <v>60.5</v>
      </c>
      <c r="L995" s="19" t="n">
        <f aca="false">IF(OR(K995="",K995=0),"",I995/K995)</f>
        <v>1.15702479338843</v>
      </c>
      <c r="M995" s="20" t="n">
        <f aca="false">SUMIFS(Pedidos!$D$2:$D$7000,Pedidos!$B$2:$B$7000,A995,Pedidos!$C$2:$C$7000,"&gt;="&amp;(Parámetros!$B$4-365),Pedidos!$C$2:$C$7000,"&lt;"&amp;Parámetros!$B$4)</f>
        <v>109.64</v>
      </c>
      <c r="N995" s="7" t="str">
        <f aca="false">IF(H995=0,"Sin compras",IF(H995=1,"Una sola compra",IF(I995&gt;Parámetros!$B$5,"Perdido","Activo")))</f>
        <v>Activo</v>
      </c>
      <c r="O995" s="21" t="n">
        <f aca="false">IF(N995&lt;&gt;"Activo","",1/(1+EXP(-(Parámetros!$B$10+Parámetros!$B$11*I995+Parámetros!$B$12*J995))))</f>
        <v>0.505799739864668</v>
      </c>
      <c r="P995" s="7" t="str">
        <f aca="false">IF(O995="","",IF(O995&gt;=Parámetros!$B$7,"Alto",IF(O995&gt;=Parámetros!$B$8,"Medio","Bajo")))</f>
        <v>Medio</v>
      </c>
      <c r="Q995" s="7" t="str">
        <f aca="false">IF(AND(N995="Activo",L995&lt;&gt;""),IF(L995&gt;Parámetros!$B$6,"Se está retrasando",""),"")</f>
        <v/>
      </c>
    </row>
    <row r="996" customFormat="false" ht="15" hidden="false" customHeight="false" outlineLevel="0" collapsed="false">
      <c r="A996" s="13" t="s">
        <v>4442</v>
      </c>
      <c r="B996" s="13" t="s">
        <v>9003</v>
      </c>
      <c r="C996" s="13" t="s">
        <v>8986</v>
      </c>
      <c r="D996" s="13" t="s">
        <v>8994</v>
      </c>
      <c r="E996" s="13" t="s">
        <v>8988</v>
      </c>
      <c r="F996" s="16" t="n">
        <f aca="false">_xlfn.MINIFS(Pedidos!$C$2:$C$7000,Pedidos!$B$2:$B$7000,A996,Pedidos!$C$2:$C$7000,"&lt;"&amp;Parámetros!$B$4)</f>
        <v>45938</v>
      </c>
      <c r="G996" s="16" t="n">
        <f aca="false">_xlfn.MAXIFS(Pedidos!$C$2:$C$7000,Pedidos!$B$2:$B$7000,A996,Pedidos!$C$2:$C$7000,"&lt;"&amp;Parámetros!$B$4)</f>
        <v>45938</v>
      </c>
      <c r="H996" s="17" t="n">
        <f aca="false">COUNTIFS(Pedidos!$B$2:$B$7000,A996,Pedidos!$C$2:$C$7000,"&lt;"&amp;Parámetros!$B$4)</f>
        <v>1</v>
      </c>
      <c r="I996" s="7" t="n">
        <f aca="false">IF(H996=0,"",Parámetros!$B$4-G996)</f>
        <v>358</v>
      </c>
      <c r="J996" s="17" t="n">
        <f aca="false">COUNTIFS(Pedidos!$B$2:$B$7000,A996,Pedidos!$C$2:$C$7000,"&gt;="&amp;(Parámetros!$B$4-180),Pedidos!$C$2:$C$7000,"&lt;"&amp;Parámetros!$B$4)</f>
        <v>0</v>
      </c>
      <c r="K996" s="18" t="str">
        <f aca="false">IF(H996&lt;2,"",(G996-F996)/(H996-1))</f>
        <v/>
      </c>
      <c r="L996" s="19" t="str">
        <f aca="false">IF(OR(K996="",K996=0),"",I996/K996)</f>
        <v/>
      </c>
      <c r="M996" s="20" t="n">
        <f aca="false">SUMIFS(Pedidos!$D$2:$D$7000,Pedidos!$B$2:$B$7000,A996,Pedidos!$C$2:$C$7000,"&gt;="&amp;(Parámetros!$B$4-365),Pedidos!$C$2:$C$7000,"&lt;"&amp;Parámetros!$B$4)</f>
        <v>24.51</v>
      </c>
      <c r="N996" s="7" t="str">
        <f aca="false">IF(H996=0,"Sin compras",IF(H996=1,"Una sola compra",IF(I996&gt;Parámetros!$B$5,"Perdido","Activo")))</f>
        <v>Una sola compra</v>
      </c>
      <c r="O996" s="21" t="str">
        <f aca="false">IF(N996&lt;&gt;"Activo","",1/(1+EXP(-(Parámetros!$B$10+Parámetros!$B$11*I996+Parámetros!$B$12*J996))))</f>
        <v/>
      </c>
      <c r="P996" s="7" t="str">
        <f aca="false">IF(O996="","",IF(O996&gt;=Parámetros!$B$7,"Alto",IF(O996&gt;=Parámetros!$B$8,"Medio","Bajo")))</f>
        <v/>
      </c>
      <c r="Q996" s="7" t="str">
        <f aca="false">IF(AND(N996="Activo",L996&lt;&gt;""),IF(L996&gt;Parámetros!$B$6,"Se está retrasando",""),"")</f>
        <v/>
      </c>
    </row>
    <row r="997" customFormat="false" ht="15" hidden="false" customHeight="false" outlineLevel="0" collapsed="false">
      <c r="A997" s="13" t="s">
        <v>1376</v>
      </c>
      <c r="B997" s="13" t="s">
        <v>8981</v>
      </c>
      <c r="C997" s="13" t="s">
        <v>8986</v>
      </c>
      <c r="D997" s="13" t="s">
        <v>8994</v>
      </c>
      <c r="E997" s="13" t="s">
        <v>8988</v>
      </c>
      <c r="F997" s="16" t="n">
        <f aca="false">_xlfn.MINIFS(Pedidos!$C$2:$C$7000,Pedidos!$B$2:$B$7000,A997,Pedidos!$C$2:$C$7000,"&lt;"&amp;Parámetros!$B$4)</f>
        <v>45707</v>
      </c>
      <c r="G997" s="16" t="n">
        <f aca="false">_xlfn.MAXIFS(Pedidos!$C$2:$C$7000,Pedidos!$B$2:$B$7000,A997,Pedidos!$C$2:$C$7000,"&lt;"&amp;Parámetros!$B$4)</f>
        <v>45916</v>
      </c>
      <c r="H997" s="17" t="n">
        <f aca="false">COUNTIFS(Pedidos!$B$2:$B$7000,A997,Pedidos!$C$2:$C$7000,"&lt;"&amp;Parámetros!$B$4)</f>
        <v>2</v>
      </c>
      <c r="I997" s="7" t="n">
        <f aca="false">IF(H997=0,"",Parámetros!$B$4-G997)</f>
        <v>380</v>
      </c>
      <c r="J997" s="17" t="n">
        <f aca="false">COUNTIFS(Pedidos!$B$2:$B$7000,A997,Pedidos!$C$2:$C$7000,"&gt;="&amp;(Parámetros!$B$4-180),Pedidos!$C$2:$C$7000,"&lt;"&amp;Parámetros!$B$4)</f>
        <v>0</v>
      </c>
      <c r="K997" s="18" t="n">
        <f aca="false">IF(H997&lt;2,"",(G997-F997)/(H997-1))</f>
        <v>209</v>
      </c>
      <c r="L997" s="19" t="n">
        <f aca="false">IF(OR(K997="",K997=0),"",I997/K997)</f>
        <v>1.81818181818182</v>
      </c>
      <c r="M997" s="20" t="n">
        <f aca="false">SUMIFS(Pedidos!$D$2:$D$7000,Pedidos!$B$2:$B$7000,A997,Pedidos!$C$2:$C$7000,"&gt;="&amp;(Parámetros!$B$4-365),Pedidos!$C$2:$C$7000,"&lt;"&amp;Parámetros!$B$4)</f>
        <v>0</v>
      </c>
      <c r="N997" s="7" t="str">
        <f aca="false">IF(H997=0,"Sin compras",IF(H997=1,"Una sola compra",IF(I997&gt;Parámetros!$B$5,"Perdido","Activo")))</f>
        <v>Perdido</v>
      </c>
      <c r="O997" s="21" t="str">
        <f aca="false">IF(N997&lt;&gt;"Activo","",1/(1+EXP(-(Parámetros!$B$10+Parámetros!$B$11*I997+Parámetros!$B$12*J997))))</f>
        <v/>
      </c>
      <c r="P997" s="7" t="str">
        <f aca="false">IF(O997="","",IF(O997&gt;=Parámetros!$B$7,"Alto",IF(O997&gt;=Parámetros!$B$8,"Medio","Bajo")))</f>
        <v/>
      </c>
      <c r="Q997" s="7" t="str">
        <f aca="false">IF(AND(N997="Activo",L997&lt;&gt;""),IF(L997&gt;Parámetros!$B$6,"Se está retrasando",""),"")</f>
        <v/>
      </c>
    </row>
    <row r="998" customFormat="false" ht="15" hidden="false" customHeight="false" outlineLevel="0" collapsed="false">
      <c r="A998" s="13" t="s">
        <v>164</v>
      </c>
      <c r="B998" s="13" t="s">
        <v>8981</v>
      </c>
      <c r="C998" s="13" t="s">
        <v>8986</v>
      </c>
      <c r="D998" s="13" t="s">
        <v>9006</v>
      </c>
      <c r="E998" s="13" t="s">
        <v>8988</v>
      </c>
      <c r="F998" s="16" t="n">
        <f aca="false">_xlfn.MINIFS(Pedidos!$C$2:$C$7000,Pedidos!$B$2:$B$7000,A998,Pedidos!$C$2:$C$7000,"&lt;"&amp;Parámetros!$B$4)</f>
        <v>45583</v>
      </c>
      <c r="G998" s="16" t="n">
        <f aca="false">_xlfn.MAXIFS(Pedidos!$C$2:$C$7000,Pedidos!$B$2:$B$7000,A998,Pedidos!$C$2:$C$7000,"&lt;"&amp;Parámetros!$B$4)</f>
        <v>45769</v>
      </c>
      <c r="H998" s="17" t="n">
        <f aca="false">COUNTIFS(Pedidos!$B$2:$B$7000,A998,Pedidos!$C$2:$C$7000,"&lt;"&amp;Parámetros!$B$4)</f>
        <v>4</v>
      </c>
      <c r="I998" s="7" t="n">
        <f aca="false">IF(H998=0,"",Parámetros!$B$4-G998)</f>
        <v>527</v>
      </c>
      <c r="J998" s="17" t="n">
        <f aca="false">COUNTIFS(Pedidos!$B$2:$B$7000,A998,Pedidos!$C$2:$C$7000,"&gt;="&amp;(Parámetros!$B$4-180),Pedidos!$C$2:$C$7000,"&lt;"&amp;Parámetros!$B$4)</f>
        <v>0</v>
      </c>
      <c r="K998" s="18" t="n">
        <f aca="false">IF(H998&lt;2,"",(G998-F998)/(H998-1))</f>
        <v>62</v>
      </c>
      <c r="L998" s="19" t="n">
        <f aca="false">IF(OR(K998="",K998=0),"",I998/K998)</f>
        <v>8.5</v>
      </c>
      <c r="M998" s="20" t="n">
        <f aca="false">SUMIFS(Pedidos!$D$2:$D$7000,Pedidos!$B$2:$B$7000,A998,Pedidos!$C$2:$C$7000,"&gt;="&amp;(Parámetros!$B$4-365),Pedidos!$C$2:$C$7000,"&lt;"&amp;Parámetros!$B$4)</f>
        <v>0</v>
      </c>
      <c r="N998" s="7" t="str">
        <f aca="false">IF(H998=0,"Sin compras",IF(H998=1,"Una sola compra",IF(I998&gt;Parámetros!$B$5,"Perdido","Activo")))</f>
        <v>Perdido</v>
      </c>
      <c r="O998" s="21" t="str">
        <f aca="false">IF(N998&lt;&gt;"Activo","",1/(1+EXP(-(Parámetros!$B$10+Parámetros!$B$11*I998+Parámetros!$B$12*J998))))</f>
        <v/>
      </c>
      <c r="P998" s="7" t="str">
        <f aca="false">IF(O998="","",IF(O998&gt;=Parámetros!$B$7,"Alto",IF(O998&gt;=Parámetros!$B$8,"Medio","Bajo")))</f>
        <v/>
      </c>
      <c r="Q998" s="7" t="str">
        <f aca="false">IF(AND(N998="Activo",L998&lt;&gt;""),IF(L998&gt;Parámetros!$B$6,"Se está retrasando",""),"")</f>
        <v/>
      </c>
    </row>
    <row r="999" customFormat="false" ht="15" hidden="false" customHeight="false" outlineLevel="0" collapsed="false">
      <c r="A999" s="13" t="s">
        <v>3975</v>
      </c>
      <c r="B999" s="13" t="s">
        <v>8981</v>
      </c>
      <c r="C999" s="13" t="s">
        <v>8993</v>
      </c>
      <c r="D999" s="13" t="s">
        <v>8994</v>
      </c>
      <c r="E999" s="13" t="s">
        <v>8988</v>
      </c>
      <c r="F999" s="16" t="n">
        <f aca="false">_xlfn.MINIFS(Pedidos!$C$2:$C$7000,Pedidos!$B$2:$B$7000,A999,Pedidos!$C$2:$C$7000,"&lt;"&amp;Parámetros!$B$4)</f>
        <v>45902</v>
      </c>
      <c r="G999" s="16" t="n">
        <f aca="false">_xlfn.MAXIFS(Pedidos!$C$2:$C$7000,Pedidos!$B$2:$B$7000,A999,Pedidos!$C$2:$C$7000,"&lt;"&amp;Parámetros!$B$4)</f>
        <v>45902</v>
      </c>
      <c r="H999" s="17" t="n">
        <f aca="false">COUNTIFS(Pedidos!$B$2:$B$7000,A999,Pedidos!$C$2:$C$7000,"&lt;"&amp;Parámetros!$B$4)</f>
        <v>1</v>
      </c>
      <c r="I999" s="7" t="n">
        <f aca="false">IF(H999=0,"",Parámetros!$B$4-G999)</f>
        <v>394</v>
      </c>
      <c r="J999" s="17" t="n">
        <f aca="false">COUNTIFS(Pedidos!$B$2:$B$7000,A999,Pedidos!$C$2:$C$7000,"&gt;="&amp;(Parámetros!$B$4-180),Pedidos!$C$2:$C$7000,"&lt;"&amp;Parámetros!$B$4)</f>
        <v>0</v>
      </c>
      <c r="K999" s="18" t="str">
        <f aca="false">IF(H999&lt;2,"",(G999-F999)/(H999-1))</f>
        <v/>
      </c>
      <c r="L999" s="19" t="str">
        <f aca="false">IF(OR(K999="",K999=0),"",I999/K999)</f>
        <v/>
      </c>
      <c r="M999" s="20" t="n">
        <f aca="false">SUMIFS(Pedidos!$D$2:$D$7000,Pedidos!$B$2:$B$7000,A999,Pedidos!$C$2:$C$7000,"&gt;="&amp;(Parámetros!$B$4-365),Pedidos!$C$2:$C$7000,"&lt;"&amp;Parámetros!$B$4)</f>
        <v>0</v>
      </c>
      <c r="N999" s="7" t="str">
        <f aca="false">IF(H999=0,"Sin compras",IF(H999=1,"Una sola compra",IF(I999&gt;Parámetros!$B$5,"Perdido","Activo")))</f>
        <v>Una sola compra</v>
      </c>
      <c r="O999" s="21" t="str">
        <f aca="false">IF(N999&lt;&gt;"Activo","",1/(1+EXP(-(Parámetros!$B$10+Parámetros!$B$11*I999+Parámetros!$B$12*J999))))</f>
        <v/>
      </c>
      <c r="P999" s="7" t="str">
        <f aca="false">IF(O999="","",IF(O999&gt;=Parámetros!$B$7,"Alto",IF(O999&gt;=Parámetros!$B$8,"Medio","Bajo")))</f>
        <v/>
      </c>
      <c r="Q999" s="7" t="str">
        <f aca="false">IF(AND(N999="Activo",L999&lt;&gt;""),IF(L999&gt;Parámetros!$B$6,"Se está retrasando",""),"")</f>
        <v/>
      </c>
    </row>
    <row r="1000" customFormat="false" ht="15" hidden="false" customHeight="false" outlineLevel="0" collapsed="false">
      <c r="A1000" s="13" t="s">
        <v>4191</v>
      </c>
      <c r="B1000" s="13" t="s">
        <v>8989</v>
      </c>
      <c r="C1000" s="13" t="s">
        <v>8986</v>
      </c>
      <c r="D1000" s="13" t="s">
        <v>8994</v>
      </c>
      <c r="E1000" s="13" t="s">
        <v>8988</v>
      </c>
      <c r="F1000" s="16" t="n">
        <f aca="false">_xlfn.MINIFS(Pedidos!$C$2:$C$7000,Pedidos!$B$2:$B$7000,A1000,Pedidos!$C$2:$C$7000,"&lt;"&amp;Parámetros!$B$4)</f>
        <v>45919</v>
      </c>
      <c r="G1000" s="16" t="n">
        <f aca="false">_xlfn.MAXIFS(Pedidos!$C$2:$C$7000,Pedidos!$B$2:$B$7000,A1000,Pedidos!$C$2:$C$7000,"&lt;"&amp;Parámetros!$B$4)</f>
        <v>45919</v>
      </c>
      <c r="H1000" s="17" t="n">
        <f aca="false">COUNTIFS(Pedidos!$B$2:$B$7000,A1000,Pedidos!$C$2:$C$7000,"&lt;"&amp;Parámetros!$B$4)</f>
        <v>1</v>
      </c>
      <c r="I1000" s="7" t="n">
        <f aca="false">IF(H1000=0,"",Parámetros!$B$4-G1000)</f>
        <v>377</v>
      </c>
      <c r="J1000" s="17" t="n">
        <f aca="false">COUNTIFS(Pedidos!$B$2:$B$7000,A1000,Pedidos!$C$2:$C$7000,"&gt;="&amp;(Parámetros!$B$4-180),Pedidos!$C$2:$C$7000,"&lt;"&amp;Parámetros!$B$4)</f>
        <v>0</v>
      </c>
      <c r="K1000" s="18" t="str">
        <f aca="false">IF(H1000&lt;2,"",(G1000-F1000)/(H1000-1))</f>
        <v/>
      </c>
      <c r="L1000" s="19" t="str">
        <f aca="false">IF(OR(K1000="",K1000=0),"",I1000/K1000)</f>
        <v/>
      </c>
      <c r="M1000" s="20" t="n">
        <f aca="false">SUMIFS(Pedidos!$D$2:$D$7000,Pedidos!$B$2:$B$7000,A1000,Pedidos!$C$2:$C$7000,"&gt;="&amp;(Parámetros!$B$4-365),Pedidos!$C$2:$C$7000,"&lt;"&amp;Parámetros!$B$4)</f>
        <v>0</v>
      </c>
      <c r="N1000" s="7" t="str">
        <f aca="false">IF(H1000=0,"Sin compras",IF(H1000=1,"Una sola compra",IF(I1000&gt;Parámetros!$B$5,"Perdido","Activo")))</f>
        <v>Una sola compra</v>
      </c>
      <c r="O1000" s="21" t="str">
        <f aca="false">IF(N1000&lt;&gt;"Activo","",1/(1+EXP(-(Parámetros!$B$10+Parámetros!$B$11*I1000+Parámetros!$B$12*J1000))))</f>
        <v/>
      </c>
      <c r="P1000" s="7" t="str">
        <f aca="false">IF(O1000="","",IF(O1000&gt;=Parámetros!$B$7,"Alto",IF(O1000&gt;=Parámetros!$B$8,"Medio","Bajo")))</f>
        <v/>
      </c>
      <c r="Q1000" s="7" t="str">
        <f aca="false">IF(AND(N1000="Activo",L1000&lt;&gt;""),IF(L1000&gt;Parámetros!$B$6,"Se está retrasando",""),"")</f>
        <v/>
      </c>
    </row>
    <row r="1001" customFormat="false" ht="15" hidden="false" customHeight="false" outlineLevel="0" collapsed="false">
      <c r="A1001" s="13" t="s">
        <v>7570</v>
      </c>
      <c r="B1001" s="13" t="s">
        <v>9004</v>
      </c>
      <c r="C1001" s="13" t="s">
        <v>8993</v>
      </c>
      <c r="D1001" s="13" t="s">
        <v>8991</v>
      </c>
      <c r="E1001" s="13" t="s">
        <v>8988</v>
      </c>
      <c r="F1001" s="16" t="n">
        <f aca="false">_xlfn.MINIFS(Pedidos!$C$2:$C$7000,Pedidos!$B$2:$B$7000,A1001,Pedidos!$C$2:$C$7000,"&lt;"&amp;Parámetros!$B$4)</f>
        <v>46183</v>
      </c>
      <c r="G1001" s="16" t="n">
        <f aca="false">_xlfn.MAXIFS(Pedidos!$C$2:$C$7000,Pedidos!$B$2:$B$7000,A1001,Pedidos!$C$2:$C$7000,"&lt;"&amp;Parámetros!$B$4)</f>
        <v>46183</v>
      </c>
      <c r="H1001" s="17" t="n">
        <f aca="false">COUNTIFS(Pedidos!$B$2:$B$7000,A1001,Pedidos!$C$2:$C$7000,"&lt;"&amp;Parámetros!$B$4)</f>
        <v>1</v>
      </c>
      <c r="I1001" s="7" t="n">
        <f aca="false">IF(H1001=0,"",Parámetros!$B$4-G1001)</f>
        <v>113</v>
      </c>
      <c r="J1001" s="17" t="n">
        <f aca="false">COUNTIFS(Pedidos!$B$2:$B$7000,A1001,Pedidos!$C$2:$C$7000,"&gt;="&amp;(Parámetros!$B$4-180),Pedidos!$C$2:$C$7000,"&lt;"&amp;Parámetros!$B$4)</f>
        <v>1</v>
      </c>
      <c r="K1001" s="18" t="str">
        <f aca="false">IF(H1001&lt;2,"",(G1001-F1001)/(H1001-1))</f>
        <v/>
      </c>
      <c r="L1001" s="19" t="str">
        <f aca="false">IF(OR(K1001="",K1001=0),"",I1001/K1001)</f>
        <v/>
      </c>
      <c r="M1001" s="20" t="n">
        <f aca="false">SUMIFS(Pedidos!$D$2:$D$7000,Pedidos!$B$2:$B$7000,A1001,Pedidos!$C$2:$C$7000,"&gt;="&amp;(Parámetros!$B$4-365),Pedidos!$C$2:$C$7000,"&lt;"&amp;Parámetros!$B$4)</f>
        <v>20.16</v>
      </c>
      <c r="N1001" s="7" t="str">
        <f aca="false">IF(H1001=0,"Sin compras",IF(H1001=1,"Una sola compra",IF(I1001&gt;Parámetros!$B$5,"Perdido","Activo")))</f>
        <v>Una sola compra</v>
      </c>
      <c r="O1001" s="21" t="str">
        <f aca="false">IF(N1001&lt;&gt;"Activo","",1/(1+EXP(-(Parámetros!$B$10+Parámetros!$B$11*I1001+Parámetros!$B$12*J1001))))</f>
        <v/>
      </c>
      <c r="P1001" s="7" t="str">
        <f aca="false">IF(O1001="","",IF(O1001&gt;=Parámetros!$B$7,"Alto",IF(O1001&gt;=Parámetros!$B$8,"Medio","Bajo")))</f>
        <v/>
      </c>
      <c r="Q1001" s="7" t="str">
        <f aca="false">IF(AND(N1001="Activo",L1001&lt;&gt;""),IF(L1001&gt;Parámetros!$B$6,"Se está retrasando",""),"")</f>
        <v/>
      </c>
    </row>
    <row r="1002" customFormat="false" ht="15" hidden="false" customHeight="false" outlineLevel="0" collapsed="false">
      <c r="A1002" s="13" t="s">
        <v>1338</v>
      </c>
      <c r="B1002" s="13" t="s">
        <v>8981</v>
      </c>
      <c r="C1002" s="13" t="s">
        <v>8986</v>
      </c>
      <c r="D1002" s="13" t="s">
        <v>9006</v>
      </c>
      <c r="E1002" s="13" t="s">
        <v>8988</v>
      </c>
      <c r="F1002" s="16" t="n">
        <f aca="false">_xlfn.MINIFS(Pedidos!$C$2:$C$7000,Pedidos!$B$2:$B$7000,A1002,Pedidos!$C$2:$C$7000,"&lt;"&amp;Parámetros!$B$4)</f>
        <v>45704</v>
      </c>
      <c r="G1002" s="16" t="n">
        <f aca="false">_xlfn.MAXIFS(Pedidos!$C$2:$C$7000,Pedidos!$B$2:$B$7000,A1002,Pedidos!$C$2:$C$7000,"&lt;"&amp;Parámetros!$B$4)</f>
        <v>45879</v>
      </c>
      <c r="H1002" s="17" t="n">
        <f aca="false">COUNTIFS(Pedidos!$B$2:$B$7000,A1002,Pedidos!$C$2:$C$7000,"&lt;"&amp;Parámetros!$B$4)</f>
        <v>4</v>
      </c>
      <c r="I1002" s="7" t="n">
        <f aca="false">IF(H1002=0,"",Parámetros!$B$4-G1002)</f>
        <v>417</v>
      </c>
      <c r="J1002" s="17" t="n">
        <f aca="false">COUNTIFS(Pedidos!$B$2:$B$7000,A1002,Pedidos!$C$2:$C$7000,"&gt;="&amp;(Parámetros!$B$4-180),Pedidos!$C$2:$C$7000,"&lt;"&amp;Parámetros!$B$4)</f>
        <v>0</v>
      </c>
      <c r="K1002" s="18" t="n">
        <f aca="false">IF(H1002&lt;2,"",(G1002-F1002)/(H1002-1))</f>
        <v>58.3333333333333</v>
      </c>
      <c r="L1002" s="19" t="n">
        <f aca="false">IF(OR(K1002="",K1002=0),"",I1002/K1002)</f>
        <v>7.14857142857143</v>
      </c>
      <c r="M1002" s="20" t="n">
        <f aca="false">SUMIFS(Pedidos!$D$2:$D$7000,Pedidos!$B$2:$B$7000,A1002,Pedidos!$C$2:$C$7000,"&gt;="&amp;(Parámetros!$B$4-365),Pedidos!$C$2:$C$7000,"&lt;"&amp;Parámetros!$B$4)</f>
        <v>0</v>
      </c>
      <c r="N1002" s="7" t="str">
        <f aca="false">IF(H1002=0,"Sin compras",IF(H1002=1,"Una sola compra",IF(I1002&gt;Parámetros!$B$5,"Perdido","Activo")))</f>
        <v>Perdido</v>
      </c>
      <c r="O1002" s="21" t="str">
        <f aca="false">IF(N1002&lt;&gt;"Activo","",1/(1+EXP(-(Parámetros!$B$10+Parámetros!$B$11*I1002+Parámetros!$B$12*J1002))))</f>
        <v/>
      </c>
      <c r="P1002" s="7" t="str">
        <f aca="false">IF(O1002="","",IF(O1002&gt;=Parámetros!$B$7,"Alto",IF(O1002&gt;=Parámetros!$B$8,"Medio","Bajo")))</f>
        <v/>
      </c>
      <c r="Q1002" s="7" t="str">
        <f aca="false">IF(AND(N1002="Activo",L1002&lt;&gt;""),IF(L1002&gt;Parámetros!$B$6,"Se está retrasando",""),"")</f>
        <v/>
      </c>
    </row>
    <row r="1003" customFormat="false" ht="15" hidden="false" customHeight="false" outlineLevel="0" collapsed="false">
      <c r="A1003" s="13" t="s">
        <v>6301</v>
      </c>
      <c r="B1003" s="13" t="s">
        <v>8981</v>
      </c>
      <c r="C1003" s="13" t="s">
        <v>8990</v>
      </c>
      <c r="D1003" s="13" t="s">
        <v>8983</v>
      </c>
      <c r="E1003" s="13" t="s">
        <v>8988</v>
      </c>
      <c r="F1003" s="16" t="n">
        <f aca="false">_xlfn.MINIFS(Pedidos!$C$2:$C$7000,Pedidos!$B$2:$B$7000,A1003,Pedidos!$C$2:$C$7000,"&lt;"&amp;Parámetros!$B$4)</f>
        <v>46079</v>
      </c>
      <c r="G1003" s="16" t="n">
        <f aca="false">_xlfn.MAXIFS(Pedidos!$C$2:$C$7000,Pedidos!$B$2:$B$7000,A1003,Pedidos!$C$2:$C$7000,"&lt;"&amp;Parámetros!$B$4)</f>
        <v>46079</v>
      </c>
      <c r="H1003" s="17" t="n">
        <f aca="false">COUNTIFS(Pedidos!$B$2:$B$7000,A1003,Pedidos!$C$2:$C$7000,"&lt;"&amp;Parámetros!$B$4)</f>
        <v>1</v>
      </c>
      <c r="I1003" s="7" t="n">
        <f aca="false">IF(H1003=0,"",Parámetros!$B$4-G1003)</f>
        <v>217</v>
      </c>
      <c r="J1003" s="17" t="n">
        <f aca="false">COUNTIFS(Pedidos!$B$2:$B$7000,A1003,Pedidos!$C$2:$C$7000,"&gt;="&amp;(Parámetros!$B$4-180),Pedidos!$C$2:$C$7000,"&lt;"&amp;Parámetros!$B$4)</f>
        <v>0</v>
      </c>
      <c r="K1003" s="18" t="str">
        <f aca="false">IF(H1003&lt;2,"",(G1003-F1003)/(H1003-1))</f>
        <v/>
      </c>
      <c r="L1003" s="19" t="str">
        <f aca="false">IF(OR(K1003="",K1003=0),"",I1003/K1003)</f>
        <v/>
      </c>
      <c r="M1003" s="20" t="n">
        <f aca="false">SUMIFS(Pedidos!$D$2:$D$7000,Pedidos!$B$2:$B$7000,A1003,Pedidos!$C$2:$C$7000,"&gt;="&amp;(Parámetros!$B$4-365),Pedidos!$C$2:$C$7000,"&lt;"&amp;Parámetros!$B$4)</f>
        <v>23.62</v>
      </c>
      <c r="N1003" s="7" t="str">
        <f aca="false">IF(H1003=0,"Sin compras",IF(H1003=1,"Una sola compra",IF(I1003&gt;Parámetros!$B$5,"Perdido","Activo")))</f>
        <v>Una sola compra</v>
      </c>
      <c r="O1003" s="21" t="str">
        <f aca="false">IF(N1003&lt;&gt;"Activo","",1/(1+EXP(-(Parámetros!$B$10+Parámetros!$B$11*I1003+Parámetros!$B$12*J1003))))</f>
        <v/>
      </c>
      <c r="P1003" s="7" t="str">
        <f aca="false">IF(O1003="","",IF(O1003&gt;=Parámetros!$B$7,"Alto",IF(O1003&gt;=Parámetros!$B$8,"Medio","Bajo")))</f>
        <v/>
      </c>
      <c r="Q1003" s="7" t="str">
        <f aca="false">IF(AND(N1003="Activo",L1003&lt;&gt;""),IF(L1003&gt;Parámetros!$B$6,"Se está retrasando",""),"")</f>
        <v/>
      </c>
    </row>
    <row r="1004" customFormat="false" ht="15" hidden="false" customHeight="false" outlineLevel="0" collapsed="false">
      <c r="A1004" s="13" t="s">
        <v>1274</v>
      </c>
      <c r="B1004" s="13" t="s">
        <v>9001</v>
      </c>
      <c r="C1004" s="13" t="s">
        <v>8990</v>
      </c>
      <c r="D1004" s="13" t="s">
        <v>8994</v>
      </c>
      <c r="E1004" s="13" t="s">
        <v>8988</v>
      </c>
      <c r="F1004" s="16" t="n">
        <f aca="false">_xlfn.MINIFS(Pedidos!$C$2:$C$7000,Pedidos!$B$2:$B$7000,A1004,Pedidos!$C$2:$C$7000,"&lt;"&amp;Parámetros!$B$4)</f>
        <v>45699</v>
      </c>
      <c r="G1004" s="16" t="n">
        <f aca="false">_xlfn.MAXIFS(Pedidos!$C$2:$C$7000,Pedidos!$B$2:$B$7000,A1004,Pedidos!$C$2:$C$7000,"&lt;"&amp;Parámetros!$B$4)</f>
        <v>45879</v>
      </c>
      <c r="H1004" s="17" t="n">
        <f aca="false">COUNTIFS(Pedidos!$B$2:$B$7000,A1004,Pedidos!$C$2:$C$7000,"&lt;"&amp;Parámetros!$B$4)</f>
        <v>2</v>
      </c>
      <c r="I1004" s="7" t="n">
        <f aca="false">IF(H1004=0,"",Parámetros!$B$4-G1004)</f>
        <v>417</v>
      </c>
      <c r="J1004" s="17" t="n">
        <f aca="false">COUNTIFS(Pedidos!$B$2:$B$7000,A1004,Pedidos!$C$2:$C$7000,"&gt;="&amp;(Parámetros!$B$4-180),Pedidos!$C$2:$C$7000,"&lt;"&amp;Parámetros!$B$4)</f>
        <v>0</v>
      </c>
      <c r="K1004" s="18" t="n">
        <f aca="false">IF(H1004&lt;2,"",(G1004-F1004)/(H1004-1))</f>
        <v>180</v>
      </c>
      <c r="L1004" s="19" t="n">
        <f aca="false">IF(OR(K1004="",K1004=0),"",I1004/K1004)</f>
        <v>2.31666666666667</v>
      </c>
      <c r="M1004" s="20" t="n">
        <f aca="false">SUMIFS(Pedidos!$D$2:$D$7000,Pedidos!$B$2:$B$7000,A1004,Pedidos!$C$2:$C$7000,"&gt;="&amp;(Parámetros!$B$4-365),Pedidos!$C$2:$C$7000,"&lt;"&amp;Parámetros!$B$4)</f>
        <v>0</v>
      </c>
      <c r="N1004" s="7" t="str">
        <f aca="false">IF(H1004=0,"Sin compras",IF(H1004=1,"Una sola compra",IF(I1004&gt;Parámetros!$B$5,"Perdido","Activo")))</f>
        <v>Perdido</v>
      </c>
      <c r="O1004" s="21" t="str">
        <f aca="false">IF(N1004&lt;&gt;"Activo","",1/(1+EXP(-(Parámetros!$B$10+Parámetros!$B$11*I1004+Parámetros!$B$12*J1004))))</f>
        <v/>
      </c>
      <c r="P1004" s="7" t="str">
        <f aca="false">IF(O1004="","",IF(O1004&gt;=Parámetros!$B$7,"Alto",IF(O1004&gt;=Parámetros!$B$8,"Medio","Bajo")))</f>
        <v/>
      </c>
      <c r="Q1004" s="7" t="str">
        <f aca="false">IF(AND(N1004="Activo",L1004&lt;&gt;""),IF(L1004&gt;Parámetros!$B$6,"Se está retrasando",""),"")</f>
        <v/>
      </c>
    </row>
    <row r="1005" customFormat="false" ht="15" hidden="false" customHeight="false" outlineLevel="0" collapsed="false">
      <c r="A1005" s="13" t="s">
        <v>4128</v>
      </c>
      <c r="B1005" s="13" t="s">
        <v>9010</v>
      </c>
      <c r="C1005" s="13" t="s">
        <v>8982</v>
      </c>
      <c r="D1005" s="13" t="s">
        <v>8987</v>
      </c>
      <c r="E1005" s="13" t="s">
        <v>8988</v>
      </c>
      <c r="F1005" s="16" t="n">
        <f aca="false">_xlfn.MINIFS(Pedidos!$C$2:$C$7000,Pedidos!$B$2:$B$7000,A1005,Pedidos!$C$2:$C$7000,"&lt;"&amp;Parámetros!$B$4)</f>
        <v>45915</v>
      </c>
      <c r="G1005" s="16" t="n">
        <f aca="false">_xlfn.MAXIFS(Pedidos!$C$2:$C$7000,Pedidos!$B$2:$B$7000,A1005,Pedidos!$C$2:$C$7000,"&lt;"&amp;Parámetros!$B$4)</f>
        <v>46200</v>
      </c>
      <c r="H1005" s="17" t="n">
        <f aca="false">COUNTIFS(Pedidos!$B$2:$B$7000,A1005,Pedidos!$C$2:$C$7000,"&lt;"&amp;Parámetros!$B$4)</f>
        <v>3</v>
      </c>
      <c r="I1005" s="7" t="n">
        <f aca="false">IF(H1005=0,"",Parámetros!$B$4-G1005)</f>
        <v>96</v>
      </c>
      <c r="J1005" s="17" t="n">
        <f aca="false">COUNTIFS(Pedidos!$B$2:$B$7000,A1005,Pedidos!$C$2:$C$7000,"&gt;="&amp;(Parámetros!$B$4-180),Pedidos!$C$2:$C$7000,"&lt;"&amp;Parámetros!$B$4)</f>
        <v>1</v>
      </c>
      <c r="K1005" s="18" t="n">
        <f aca="false">IF(H1005&lt;2,"",(G1005-F1005)/(H1005-1))</f>
        <v>142.5</v>
      </c>
      <c r="L1005" s="19" t="n">
        <f aca="false">IF(OR(K1005="",K1005=0),"",I1005/K1005)</f>
        <v>0.673684210526316</v>
      </c>
      <c r="M1005" s="20" t="n">
        <f aca="false">SUMIFS(Pedidos!$D$2:$D$7000,Pedidos!$B$2:$B$7000,A1005,Pedidos!$C$2:$C$7000,"&gt;="&amp;(Parámetros!$B$4-365),Pedidos!$C$2:$C$7000,"&lt;"&amp;Parámetros!$B$4)</f>
        <v>76.71</v>
      </c>
      <c r="N1005" s="7" t="str">
        <f aca="false">IF(H1005=0,"Sin compras",IF(H1005=1,"Una sola compra",IF(I1005&gt;Parámetros!$B$5,"Perdido","Activo")))</f>
        <v>Activo</v>
      </c>
      <c r="O1005" s="21" t="n">
        <f aca="false">IF(N1005&lt;&gt;"Activo","",1/(1+EXP(-(Parámetros!$B$10+Parámetros!$B$11*I1005+Parámetros!$B$12*J1005))))</f>
        <v>0.79444008135751</v>
      </c>
      <c r="P1005" s="7" t="str">
        <f aca="false">IF(O1005="","",IF(O1005&gt;=Parámetros!$B$7,"Alto",IF(O1005&gt;=Parámetros!$B$8,"Medio","Bajo")))</f>
        <v>Alto</v>
      </c>
      <c r="Q1005" s="7" t="str">
        <f aca="false">IF(AND(N1005="Activo",L1005&lt;&gt;""),IF(L1005&gt;Parámetros!$B$6,"Se está retrasando",""),"")</f>
        <v/>
      </c>
    </row>
    <row r="1006" customFormat="false" ht="15" hidden="false" customHeight="false" outlineLevel="0" collapsed="false">
      <c r="A1006" s="13" t="s">
        <v>8287</v>
      </c>
      <c r="B1006" s="13" t="s">
        <v>8981</v>
      </c>
      <c r="C1006" s="13" t="s">
        <v>8993</v>
      </c>
      <c r="D1006" s="13" t="s">
        <v>9002</v>
      </c>
      <c r="E1006" s="13" t="s">
        <v>8988</v>
      </c>
      <c r="F1006" s="16" t="n">
        <f aca="false">_xlfn.MINIFS(Pedidos!$C$2:$C$7000,Pedidos!$B$2:$B$7000,A1006,Pedidos!$C$2:$C$7000,"&lt;"&amp;Parámetros!$B$4)</f>
        <v>46240</v>
      </c>
      <c r="G1006" s="16" t="n">
        <f aca="false">_xlfn.MAXIFS(Pedidos!$C$2:$C$7000,Pedidos!$B$2:$B$7000,A1006,Pedidos!$C$2:$C$7000,"&lt;"&amp;Parámetros!$B$4)</f>
        <v>46240</v>
      </c>
      <c r="H1006" s="17" t="n">
        <f aca="false">COUNTIFS(Pedidos!$B$2:$B$7000,A1006,Pedidos!$C$2:$C$7000,"&lt;"&amp;Parámetros!$B$4)</f>
        <v>1</v>
      </c>
      <c r="I1006" s="7" t="n">
        <f aca="false">IF(H1006=0,"",Parámetros!$B$4-G1006)</f>
        <v>56</v>
      </c>
      <c r="J1006" s="17" t="n">
        <f aca="false">COUNTIFS(Pedidos!$B$2:$B$7000,A1006,Pedidos!$C$2:$C$7000,"&gt;="&amp;(Parámetros!$B$4-180),Pedidos!$C$2:$C$7000,"&lt;"&amp;Parámetros!$B$4)</f>
        <v>1</v>
      </c>
      <c r="K1006" s="18" t="str">
        <f aca="false">IF(H1006&lt;2,"",(G1006-F1006)/(H1006-1))</f>
        <v/>
      </c>
      <c r="L1006" s="19" t="str">
        <f aca="false">IF(OR(K1006="",K1006=0),"",I1006/K1006)</f>
        <v/>
      </c>
      <c r="M1006" s="20" t="n">
        <f aca="false">SUMIFS(Pedidos!$D$2:$D$7000,Pedidos!$B$2:$B$7000,A1006,Pedidos!$C$2:$C$7000,"&gt;="&amp;(Parámetros!$B$4-365),Pedidos!$C$2:$C$7000,"&lt;"&amp;Parámetros!$B$4)</f>
        <v>40.48</v>
      </c>
      <c r="N1006" s="7" t="str">
        <f aca="false">IF(H1006=0,"Sin compras",IF(H1006=1,"Una sola compra",IF(I1006&gt;Parámetros!$B$5,"Perdido","Activo")))</f>
        <v>Una sola compra</v>
      </c>
      <c r="O1006" s="21" t="str">
        <f aca="false">IF(N1006&lt;&gt;"Activo","",1/(1+EXP(-(Parámetros!$B$10+Parámetros!$B$11*I1006+Parámetros!$B$12*J1006))))</f>
        <v/>
      </c>
      <c r="P1006" s="7" t="str">
        <f aca="false">IF(O1006="","",IF(O1006&gt;=Parámetros!$B$7,"Alto",IF(O1006&gt;=Parámetros!$B$8,"Medio","Bajo")))</f>
        <v/>
      </c>
      <c r="Q1006" s="7" t="str">
        <f aca="false">IF(AND(N1006="Activo",L1006&lt;&gt;""),IF(L1006&gt;Parámetros!$B$6,"Se está retrasando",""),"")</f>
        <v/>
      </c>
    </row>
    <row r="1007" customFormat="false" ht="15" hidden="false" customHeight="false" outlineLevel="0" collapsed="false">
      <c r="A1007" s="13" t="s">
        <v>2170</v>
      </c>
      <c r="B1007" s="13" t="s">
        <v>8981</v>
      </c>
      <c r="C1007" s="13" t="s">
        <v>8982</v>
      </c>
      <c r="D1007" s="13" t="s">
        <v>8994</v>
      </c>
      <c r="E1007" s="13" t="s">
        <v>8988</v>
      </c>
      <c r="F1007" s="16" t="n">
        <f aca="false">_xlfn.MINIFS(Pedidos!$C$2:$C$7000,Pedidos!$B$2:$B$7000,A1007,Pedidos!$C$2:$C$7000,"&lt;"&amp;Parámetros!$B$4)</f>
        <v>45768</v>
      </c>
      <c r="G1007" s="16" t="n">
        <f aca="false">_xlfn.MAXIFS(Pedidos!$C$2:$C$7000,Pedidos!$B$2:$B$7000,A1007,Pedidos!$C$2:$C$7000,"&lt;"&amp;Parámetros!$B$4)</f>
        <v>45768</v>
      </c>
      <c r="H1007" s="17" t="n">
        <f aca="false">COUNTIFS(Pedidos!$B$2:$B$7000,A1007,Pedidos!$C$2:$C$7000,"&lt;"&amp;Parámetros!$B$4)</f>
        <v>1</v>
      </c>
      <c r="I1007" s="7" t="n">
        <f aca="false">IF(H1007=0,"",Parámetros!$B$4-G1007)</f>
        <v>528</v>
      </c>
      <c r="J1007" s="17" t="n">
        <f aca="false">COUNTIFS(Pedidos!$B$2:$B$7000,A1007,Pedidos!$C$2:$C$7000,"&gt;="&amp;(Parámetros!$B$4-180),Pedidos!$C$2:$C$7000,"&lt;"&amp;Parámetros!$B$4)</f>
        <v>0</v>
      </c>
      <c r="K1007" s="18" t="str">
        <f aca="false">IF(H1007&lt;2,"",(G1007-F1007)/(H1007-1))</f>
        <v/>
      </c>
      <c r="L1007" s="19" t="str">
        <f aca="false">IF(OR(K1007="",K1007=0),"",I1007/K1007)</f>
        <v/>
      </c>
      <c r="M1007" s="20" t="n">
        <f aca="false">SUMIFS(Pedidos!$D$2:$D$7000,Pedidos!$B$2:$B$7000,A1007,Pedidos!$C$2:$C$7000,"&gt;="&amp;(Parámetros!$B$4-365),Pedidos!$C$2:$C$7000,"&lt;"&amp;Parámetros!$B$4)</f>
        <v>0</v>
      </c>
      <c r="N1007" s="7" t="str">
        <f aca="false">IF(H1007=0,"Sin compras",IF(H1007=1,"Una sola compra",IF(I1007&gt;Parámetros!$B$5,"Perdido","Activo")))</f>
        <v>Una sola compra</v>
      </c>
      <c r="O1007" s="21" t="str">
        <f aca="false">IF(N1007&lt;&gt;"Activo","",1/(1+EXP(-(Parámetros!$B$10+Parámetros!$B$11*I1007+Parámetros!$B$12*J1007))))</f>
        <v/>
      </c>
      <c r="P1007" s="7" t="str">
        <f aca="false">IF(O1007="","",IF(O1007&gt;=Parámetros!$B$7,"Alto",IF(O1007&gt;=Parámetros!$B$8,"Medio","Bajo")))</f>
        <v/>
      </c>
      <c r="Q1007" s="7" t="str">
        <f aca="false">IF(AND(N1007="Activo",L1007&lt;&gt;""),IF(L1007&gt;Parámetros!$B$6,"Se está retrasando",""),"")</f>
        <v/>
      </c>
    </row>
    <row r="1008" customFormat="false" ht="15" hidden="false" customHeight="false" outlineLevel="0" collapsed="false">
      <c r="A1008" s="13" t="s">
        <v>697</v>
      </c>
      <c r="B1008" s="13" t="s">
        <v>9001</v>
      </c>
      <c r="C1008" s="13" t="s">
        <v>8982</v>
      </c>
      <c r="D1008" s="13" t="s">
        <v>8999</v>
      </c>
      <c r="E1008" s="13" t="s">
        <v>8988</v>
      </c>
      <c r="F1008" s="16" t="n">
        <f aca="false">_xlfn.MINIFS(Pedidos!$C$2:$C$7000,Pedidos!$B$2:$B$7000,A1008,Pedidos!$C$2:$C$7000,"&lt;"&amp;Parámetros!$B$4)</f>
        <v>45645</v>
      </c>
      <c r="G1008" s="16" t="n">
        <f aca="false">_xlfn.MAXIFS(Pedidos!$C$2:$C$7000,Pedidos!$B$2:$B$7000,A1008,Pedidos!$C$2:$C$7000,"&lt;"&amp;Parámetros!$B$4)</f>
        <v>46280</v>
      </c>
      <c r="H1008" s="17" t="n">
        <f aca="false">COUNTIFS(Pedidos!$B$2:$B$7000,A1008,Pedidos!$C$2:$C$7000,"&lt;"&amp;Parámetros!$B$4)</f>
        <v>18</v>
      </c>
      <c r="I1008" s="7" t="n">
        <f aca="false">IF(H1008=0,"",Parámetros!$B$4-G1008)</f>
        <v>16</v>
      </c>
      <c r="J1008" s="17" t="n">
        <f aca="false">COUNTIFS(Pedidos!$B$2:$B$7000,A1008,Pedidos!$C$2:$C$7000,"&gt;="&amp;(Parámetros!$B$4-180),Pedidos!$C$2:$C$7000,"&lt;"&amp;Parámetros!$B$4)</f>
        <v>4</v>
      </c>
      <c r="K1008" s="18" t="n">
        <f aca="false">IF(H1008&lt;2,"",(G1008-F1008)/(H1008-1))</f>
        <v>37.3529411764706</v>
      </c>
      <c r="L1008" s="19" t="n">
        <f aca="false">IF(OR(K1008="",K1008=0),"",I1008/K1008)</f>
        <v>0.428346456692913</v>
      </c>
      <c r="M1008" s="20" t="n">
        <f aca="false">SUMIFS(Pedidos!$D$2:$D$7000,Pedidos!$B$2:$B$7000,A1008,Pedidos!$C$2:$C$7000,"&gt;="&amp;(Parámetros!$B$4-365),Pedidos!$C$2:$C$7000,"&lt;"&amp;Parámetros!$B$4)</f>
        <v>480.92</v>
      </c>
      <c r="N1008" s="7" t="str">
        <f aca="false">IF(H1008=0,"Sin compras",IF(H1008=1,"Una sola compra",IF(I1008&gt;Parámetros!$B$5,"Perdido","Activo")))</f>
        <v>Activo</v>
      </c>
      <c r="O1008" s="21" t="n">
        <f aca="false">IF(N1008&lt;&gt;"Activo","",1/(1+EXP(-(Parámetros!$B$10+Parámetros!$B$11*I1008+Parámetros!$B$12*J1008))))</f>
        <v>0.064876084035566</v>
      </c>
      <c r="P1008" s="7" t="str">
        <f aca="false">IF(O1008="","",IF(O1008&gt;=Parámetros!$B$7,"Alto",IF(O1008&gt;=Parámetros!$B$8,"Medio","Bajo")))</f>
        <v>Bajo</v>
      </c>
      <c r="Q1008" s="7" t="str">
        <f aca="false">IF(AND(N1008="Activo",L1008&lt;&gt;""),IF(L1008&gt;Parámetros!$B$6,"Se está retrasando",""),"")</f>
        <v/>
      </c>
    </row>
    <row r="1009" customFormat="false" ht="15" hidden="false" customHeight="false" outlineLevel="0" collapsed="false">
      <c r="A1009" s="13" t="s">
        <v>1517</v>
      </c>
      <c r="B1009" s="13" t="s">
        <v>9007</v>
      </c>
      <c r="C1009" s="13" t="s">
        <v>8993</v>
      </c>
      <c r="D1009" s="13" t="s">
        <v>8994</v>
      </c>
      <c r="E1009" s="13" t="s">
        <v>8988</v>
      </c>
      <c r="F1009" s="16" t="n">
        <f aca="false">_xlfn.MINIFS(Pedidos!$C$2:$C$7000,Pedidos!$B$2:$B$7000,A1009,Pedidos!$C$2:$C$7000,"&lt;"&amp;Parámetros!$B$4)</f>
        <v>45719</v>
      </c>
      <c r="G1009" s="16" t="n">
        <f aca="false">_xlfn.MAXIFS(Pedidos!$C$2:$C$7000,Pedidos!$B$2:$B$7000,A1009,Pedidos!$C$2:$C$7000,"&lt;"&amp;Parámetros!$B$4)</f>
        <v>45719</v>
      </c>
      <c r="H1009" s="17" t="n">
        <f aca="false">COUNTIFS(Pedidos!$B$2:$B$7000,A1009,Pedidos!$C$2:$C$7000,"&lt;"&amp;Parámetros!$B$4)</f>
        <v>1</v>
      </c>
      <c r="I1009" s="7" t="n">
        <f aca="false">IF(H1009=0,"",Parámetros!$B$4-G1009)</f>
        <v>577</v>
      </c>
      <c r="J1009" s="17" t="n">
        <f aca="false">COUNTIFS(Pedidos!$B$2:$B$7000,A1009,Pedidos!$C$2:$C$7000,"&gt;="&amp;(Parámetros!$B$4-180),Pedidos!$C$2:$C$7000,"&lt;"&amp;Parámetros!$B$4)</f>
        <v>0</v>
      </c>
      <c r="K1009" s="18" t="str">
        <f aca="false">IF(H1009&lt;2,"",(G1009-F1009)/(H1009-1))</f>
        <v/>
      </c>
      <c r="L1009" s="19" t="str">
        <f aca="false">IF(OR(K1009="",K1009=0),"",I1009/K1009)</f>
        <v/>
      </c>
      <c r="M1009" s="20" t="n">
        <f aca="false">SUMIFS(Pedidos!$D$2:$D$7000,Pedidos!$B$2:$B$7000,A1009,Pedidos!$C$2:$C$7000,"&gt;="&amp;(Parámetros!$B$4-365),Pedidos!$C$2:$C$7000,"&lt;"&amp;Parámetros!$B$4)</f>
        <v>0</v>
      </c>
      <c r="N1009" s="7" t="str">
        <f aca="false">IF(H1009=0,"Sin compras",IF(H1009=1,"Una sola compra",IF(I1009&gt;Parámetros!$B$5,"Perdido","Activo")))</f>
        <v>Una sola compra</v>
      </c>
      <c r="O1009" s="21" t="str">
        <f aca="false">IF(N1009&lt;&gt;"Activo","",1/(1+EXP(-(Parámetros!$B$10+Parámetros!$B$11*I1009+Parámetros!$B$12*J1009))))</f>
        <v/>
      </c>
      <c r="P1009" s="7" t="str">
        <f aca="false">IF(O1009="","",IF(O1009&gt;=Parámetros!$B$7,"Alto",IF(O1009&gt;=Parámetros!$B$8,"Medio","Bajo")))</f>
        <v/>
      </c>
      <c r="Q1009" s="7" t="str">
        <f aca="false">IF(AND(N1009="Activo",L1009&lt;&gt;""),IF(L1009&gt;Parámetros!$B$6,"Se está retrasando",""),"")</f>
        <v/>
      </c>
    </row>
    <row r="1010" customFormat="false" ht="15" hidden="false" customHeight="false" outlineLevel="0" collapsed="false">
      <c r="A1010" s="13" t="s">
        <v>2046</v>
      </c>
      <c r="B1010" s="13" t="s">
        <v>9010</v>
      </c>
      <c r="C1010" s="13" t="s">
        <v>8982</v>
      </c>
      <c r="D1010" s="13" t="s">
        <v>8999</v>
      </c>
      <c r="E1010" s="13" t="s">
        <v>8988</v>
      </c>
      <c r="F1010" s="16" t="n">
        <f aca="false">_xlfn.MINIFS(Pedidos!$C$2:$C$7000,Pedidos!$B$2:$B$7000,A1010,Pedidos!$C$2:$C$7000,"&lt;"&amp;Parámetros!$B$4)</f>
        <v>45759</v>
      </c>
      <c r="G1010" s="16" t="n">
        <f aca="false">_xlfn.MAXIFS(Pedidos!$C$2:$C$7000,Pedidos!$B$2:$B$7000,A1010,Pedidos!$C$2:$C$7000,"&lt;"&amp;Parámetros!$B$4)</f>
        <v>46258</v>
      </c>
      <c r="H1010" s="17" t="n">
        <f aca="false">COUNTIFS(Pedidos!$B$2:$B$7000,A1010,Pedidos!$C$2:$C$7000,"&lt;"&amp;Parámetros!$B$4)</f>
        <v>10</v>
      </c>
      <c r="I1010" s="7" t="n">
        <f aca="false">IF(H1010=0,"",Parámetros!$B$4-G1010)</f>
        <v>38</v>
      </c>
      <c r="J1010" s="17" t="n">
        <f aca="false">COUNTIFS(Pedidos!$B$2:$B$7000,A1010,Pedidos!$C$2:$C$7000,"&gt;="&amp;(Parámetros!$B$4-180),Pedidos!$C$2:$C$7000,"&lt;"&amp;Parámetros!$B$4)</f>
        <v>3</v>
      </c>
      <c r="K1010" s="18" t="n">
        <f aca="false">IF(H1010&lt;2,"",(G1010-F1010)/(H1010-1))</f>
        <v>55.4444444444444</v>
      </c>
      <c r="L1010" s="19" t="n">
        <f aca="false">IF(OR(K1010="",K1010=0),"",I1010/K1010)</f>
        <v>0.685370741482966</v>
      </c>
      <c r="M1010" s="20" t="n">
        <f aca="false">SUMIFS(Pedidos!$D$2:$D$7000,Pedidos!$B$2:$B$7000,A1010,Pedidos!$C$2:$C$7000,"&gt;="&amp;(Parámetros!$B$4-365),Pedidos!$C$2:$C$7000,"&lt;"&amp;Parámetros!$B$4)</f>
        <v>273.06</v>
      </c>
      <c r="N1010" s="7" t="str">
        <f aca="false">IF(H1010=0,"Sin compras",IF(H1010=1,"Una sola compra",IF(I1010&gt;Parámetros!$B$5,"Perdido","Activo")))</f>
        <v>Activo</v>
      </c>
      <c r="O1010" s="21" t="n">
        <f aca="false">IF(N1010&lt;&gt;"Activo","",1/(1+EXP(-(Parámetros!$B$10+Parámetros!$B$11*I1010+Parámetros!$B$12*J1010))))</f>
        <v>0.196628671465541</v>
      </c>
      <c r="P1010" s="7" t="str">
        <f aca="false">IF(O1010="","",IF(O1010&gt;=Parámetros!$B$7,"Alto",IF(O1010&gt;=Parámetros!$B$8,"Medio","Bajo")))</f>
        <v>Bajo</v>
      </c>
      <c r="Q1010" s="7" t="str">
        <f aca="false">IF(AND(N1010="Activo",L1010&lt;&gt;""),IF(L1010&gt;Parámetros!$B$6,"Se está retrasando",""),"")</f>
        <v/>
      </c>
    </row>
    <row r="1011" customFormat="false" ht="15" hidden="false" customHeight="false" outlineLevel="0" collapsed="false">
      <c r="A1011" s="13" t="s">
        <v>3538</v>
      </c>
      <c r="B1011" s="13" t="s">
        <v>8981</v>
      </c>
      <c r="C1011" s="13" t="s">
        <v>8990</v>
      </c>
      <c r="D1011" s="13" t="s">
        <v>8994</v>
      </c>
      <c r="E1011" s="13" t="s">
        <v>8988</v>
      </c>
      <c r="F1011" s="16" t="n">
        <f aca="false">_xlfn.MINIFS(Pedidos!$C$2:$C$7000,Pedidos!$B$2:$B$7000,A1011,Pedidos!$C$2:$C$7000,"&lt;"&amp;Parámetros!$B$4)</f>
        <v>45870</v>
      </c>
      <c r="G1011" s="16" t="n">
        <f aca="false">_xlfn.MAXIFS(Pedidos!$C$2:$C$7000,Pedidos!$B$2:$B$7000,A1011,Pedidos!$C$2:$C$7000,"&lt;"&amp;Parámetros!$B$4)</f>
        <v>45870</v>
      </c>
      <c r="H1011" s="17" t="n">
        <f aca="false">COUNTIFS(Pedidos!$B$2:$B$7000,A1011,Pedidos!$C$2:$C$7000,"&lt;"&amp;Parámetros!$B$4)</f>
        <v>1</v>
      </c>
      <c r="I1011" s="7" t="n">
        <f aca="false">IF(H1011=0,"",Parámetros!$B$4-G1011)</f>
        <v>426</v>
      </c>
      <c r="J1011" s="17" t="n">
        <f aca="false">COUNTIFS(Pedidos!$B$2:$B$7000,A1011,Pedidos!$C$2:$C$7000,"&gt;="&amp;(Parámetros!$B$4-180),Pedidos!$C$2:$C$7000,"&lt;"&amp;Parámetros!$B$4)</f>
        <v>0</v>
      </c>
      <c r="K1011" s="18" t="str">
        <f aca="false">IF(H1011&lt;2,"",(G1011-F1011)/(H1011-1))</f>
        <v/>
      </c>
      <c r="L1011" s="19" t="str">
        <f aca="false">IF(OR(K1011="",K1011=0),"",I1011/K1011)</f>
        <v/>
      </c>
      <c r="M1011" s="20" t="n">
        <f aca="false">SUMIFS(Pedidos!$D$2:$D$7000,Pedidos!$B$2:$B$7000,A1011,Pedidos!$C$2:$C$7000,"&gt;="&amp;(Parámetros!$B$4-365),Pedidos!$C$2:$C$7000,"&lt;"&amp;Parámetros!$B$4)</f>
        <v>0</v>
      </c>
      <c r="N1011" s="7" t="str">
        <f aca="false">IF(H1011=0,"Sin compras",IF(H1011=1,"Una sola compra",IF(I1011&gt;Parámetros!$B$5,"Perdido","Activo")))</f>
        <v>Una sola compra</v>
      </c>
      <c r="O1011" s="21" t="str">
        <f aca="false">IF(N1011&lt;&gt;"Activo","",1/(1+EXP(-(Parámetros!$B$10+Parámetros!$B$11*I1011+Parámetros!$B$12*J1011))))</f>
        <v/>
      </c>
      <c r="P1011" s="7" t="str">
        <f aca="false">IF(O1011="","",IF(O1011&gt;=Parámetros!$B$7,"Alto",IF(O1011&gt;=Parámetros!$B$8,"Medio","Bajo")))</f>
        <v/>
      </c>
      <c r="Q1011" s="7" t="str">
        <f aca="false">IF(AND(N1011="Activo",L1011&lt;&gt;""),IF(L1011&gt;Parámetros!$B$6,"Se está retrasando",""),"")</f>
        <v/>
      </c>
    </row>
    <row r="1012" customFormat="false" ht="15" hidden="false" customHeight="false" outlineLevel="0" collapsed="false">
      <c r="A1012" s="13" t="s">
        <v>7510</v>
      </c>
      <c r="B1012" s="13" t="s">
        <v>8995</v>
      </c>
      <c r="C1012" s="13" t="s">
        <v>8986</v>
      </c>
      <c r="D1012" s="13" t="s">
        <v>8991</v>
      </c>
      <c r="E1012" s="13" t="s">
        <v>8988</v>
      </c>
      <c r="F1012" s="16" t="n">
        <f aca="false">_xlfn.MINIFS(Pedidos!$C$2:$C$7000,Pedidos!$B$2:$B$7000,A1012,Pedidos!$C$2:$C$7000,"&lt;"&amp;Parámetros!$B$4)</f>
        <v>46177</v>
      </c>
      <c r="G1012" s="16" t="n">
        <f aca="false">_xlfn.MAXIFS(Pedidos!$C$2:$C$7000,Pedidos!$B$2:$B$7000,A1012,Pedidos!$C$2:$C$7000,"&lt;"&amp;Parámetros!$B$4)</f>
        <v>46177</v>
      </c>
      <c r="H1012" s="17" t="n">
        <f aca="false">COUNTIFS(Pedidos!$B$2:$B$7000,A1012,Pedidos!$C$2:$C$7000,"&lt;"&amp;Parámetros!$B$4)</f>
        <v>1</v>
      </c>
      <c r="I1012" s="7" t="n">
        <f aca="false">IF(H1012=0,"",Parámetros!$B$4-G1012)</f>
        <v>119</v>
      </c>
      <c r="J1012" s="17" t="n">
        <f aca="false">COUNTIFS(Pedidos!$B$2:$B$7000,A1012,Pedidos!$C$2:$C$7000,"&gt;="&amp;(Parámetros!$B$4-180),Pedidos!$C$2:$C$7000,"&lt;"&amp;Parámetros!$B$4)</f>
        <v>1</v>
      </c>
      <c r="K1012" s="18" t="str">
        <f aca="false">IF(H1012&lt;2,"",(G1012-F1012)/(H1012-1))</f>
        <v/>
      </c>
      <c r="L1012" s="19" t="str">
        <f aca="false">IF(OR(K1012="",K1012=0),"",I1012/K1012)</f>
        <v/>
      </c>
      <c r="M1012" s="20" t="n">
        <f aca="false">SUMIFS(Pedidos!$D$2:$D$7000,Pedidos!$B$2:$B$7000,A1012,Pedidos!$C$2:$C$7000,"&gt;="&amp;(Parámetros!$B$4-365),Pedidos!$C$2:$C$7000,"&lt;"&amp;Parámetros!$B$4)</f>
        <v>37.03</v>
      </c>
      <c r="N1012" s="7" t="str">
        <f aca="false">IF(H1012=0,"Sin compras",IF(H1012=1,"Una sola compra",IF(I1012&gt;Parámetros!$B$5,"Perdido","Activo")))</f>
        <v>Una sola compra</v>
      </c>
      <c r="O1012" s="21" t="str">
        <f aca="false">IF(N1012&lt;&gt;"Activo","",1/(1+EXP(-(Parámetros!$B$10+Parámetros!$B$11*I1012+Parámetros!$B$12*J1012))))</f>
        <v/>
      </c>
      <c r="P1012" s="7" t="str">
        <f aca="false">IF(O1012="","",IF(O1012&gt;=Parámetros!$B$7,"Alto",IF(O1012&gt;=Parámetros!$B$8,"Medio","Bajo")))</f>
        <v/>
      </c>
      <c r="Q1012" s="7" t="str">
        <f aca="false">IF(AND(N1012="Activo",L1012&lt;&gt;""),IF(L1012&gt;Parámetros!$B$6,"Se está retrasando",""),"")</f>
        <v/>
      </c>
    </row>
    <row r="1013" customFormat="false" ht="15" hidden="false" customHeight="false" outlineLevel="0" collapsed="false">
      <c r="A1013" s="13" t="s">
        <v>3164</v>
      </c>
      <c r="B1013" s="13" t="s">
        <v>9007</v>
      </c>
      <c r="C1013" s="13" t="s">
        <v>8993</v>
      </c>
      <c r="D1013" s="13" t="s">
        <v>8994</v>
      </c>
      <c r="E1013" s="13" t="s">
        <v>8988</v>
      </c>
      <c r="F1013" s="16" t="n">
        <f aca="false">_xlfn.MINIFS(Pedidos!$C$2:$C$7000,Pedidos!$B$2:$B$7000,A1013,Pedidos!$C$2:$C$7000,"&lt;"&amp;Parámetros!$B$4)</f>
        <v>45843</v>
      </c>
      <c r="G1013" s="16" t="n">
        <f aca="false">_xlfn.MAXIFS(Pedidos!$C$2:$C$7000,Pedidos!$B$2:$B$7000,A1013,Pedidos!$C$2:$C$7000,"&lt;"&amp;Parámetros!$B$4)</f>
        <v>45843</v>
      </c>
      <c r="H1013" s="17" t="n">
        <f aca="false">COUNTIFS(Pedidos!$B$2:$B$7000,A1013,Pedidos!$C$2:$C$7000,"&lt;"&amp;Parámetros!$B$4)</f>
        <v>1</v>
      </c>
      <c r="I1013" s="7" t="n">
        <f aca="false">IF(H1013=0,"",Parámetros!$B$4-G1013)</f>
        <v>453</v>
      </c>
      <c r="J1013" s="17" t="n">
        <f aca="false">COUNTIFS(Pedidos!$B$2:$B$7000,A1013,Pedidos!$C$2:$C$7000,"&gt;="&amp;(Parámetros!$B$4-180),Pedidos!$C$2:$C$7000,"&lt;"&amp;Parámetros!$B$4)</f>
        <v>0</v>
      </c>
      <c r="K1013" s="18" t="str">
        <f aca="false">IF(H1013&lt;2,"",(G1013-F1013)/(H1013-1))</f>
        <v/>
      </c>
      <c r="L1013" s="19" t="str">
        <f aca="false">IF(OR(K1013="",K1013=0),"",I1013/K1013)</f>
        <v/>
      </c>
      <c r="M1013" s="20" t="n">
        <f aca="false">SUMIFS(Pedidos!$D$2:$D$7000,Pedidos!$B$2:$B$7000,A1013,Pedidos!$C$2:$C$7000,"&gt;="&amp;(Parámetros!$B$4-365),Pedidos!$C$2:$C$7000,"&lt;"&amp;Parámetros!$B$4)</f>
        <v>0</v>
      </c>
      <c r="N1013" s="7" t="str">
        <f aca="false">IF(H1013=0,"Sin compras",IF(H1013=1,"Una sola compra",IF(I1013&gt;Parámetros!$B$5,"Perdido","Activo")))</f>
        <v>Una sola compra</v>
      </c>
      <c r="O1013" s="21" t="str">
        <f aca="false">IF(N1013&lt;&gt;"Activo","",1/(1+EXP(-(Parámetros!$B$10+Parámetros!$B$11*I1013+Parámetros!$B$12*J1013))))</f>
        <v/>
      </c>
      <c r="P1013" s="7" t="str">
        <f aca="false">IF(O1013="","",IF(O1013&gt;=Parámetros!$B$7,"Alto",IF(O1013&gt;=Parámetros!$B$8,"Medio","Bajo")))</f>
        <v/>
      </c>
      <c r="Q1013" s="7" t="str">
        <f aca="false">IF(AND(N1013="Activo",L1013&lt;&gt;""),IF(L1013&gt;Parámetros!$B$6,"Se está retrasando",""),"")</f>
        <v/>
      </c>
    </row>
    <row r="1014" customFormat="false" ht="15" hidden="false" customHeight="false" outlineLevel="0" collapsed="false">
      <c r="A1014" s="13" t="s">
        <v>7032</v>
      </c>
      <c r="B1014" s="13" t="s">
        <v>8996</v>
      </c>
      <c r="C1014" s="13" t="s">
        <v>8993</v>
      </c>
      <c r="D1014" s="13" t="s">
        <v>8991</v>
      </c>
      <c r="E1014" s="13" t="s">
        <v>8984</v>
      </c>
      <c r="F1014" s="16" t="n">
        <f aca="false">_xlfn.MINIFS(Pedidos!$C$2:$C$7000,Pedidos!$B$2:$B$7000,A1014,Pedidos!$C$2:$C$7000,"&lt;"&amp;Parámetros!$B$4)</f>
        <v>46137</v>
      </c>
      <c r="G1014" s="16" t="n">
        <f aca="false">_xlfn.MAXIFS(Pedidos!$C$2:$C$7000,Pedidos!$B$2:$B$7000,A1014,Pedidos!$C$2:$C$7000,"&lt;"&amp;Parámetros!$B$4)</f>
        <v>46137</v>
      </c>
      <c r="H1014" s="17" t="n">
        <f aca="false">COUNTIFS(Pedidos!$B$2:$B$7000,A1014,Pedidos!$C$2:$C$7000,"&lt;"&amp;Parámetros!$B$4)</f>
        <v>1</v>
      </c>
      <c r="I1014" s="7" t="n">
        <f aca="false">IF(H1014=0,"",Parámetros!$B$4-G1014)</f>
        <v>159</v>
      </c>
      <c r="J1014" s="17" t="n">
        <f aca="false">COUNTIFS(Pedidos!$B$2:$B$7000,A1014,Pedidos!$C$2:$C$7000,"&gt;="&amp;(Parámetros!$B$4-180),Pedidos!$C$2:$C$7000,"&lt;"&amp;Parámetros!$B$4)</f>
        <v>1</v>
      </c>
      <c r="K1014" s="18" t="str">
        <f aca="false">IF(H1014&lt;2,"",(G1014-F1014)/(H1014-1))</f>
        <v/>
      </c>
      <c r="L1014" s="19" t="str">
        <f aca="false">IF(OR(K1014="",K1014=0),"",I1014/K1014)</f>
        <v/>
      </c>
      <c r="M1014" s="20" t="n">
        <f aca="false">SUMIFS(Pedidos!$D$2:$D$7000,Pedidos!$B$2:$B$7000,A1014,Pedidos!$C$2:$C$7000,"&gt;="&amp;(Parámetros!$B$4-365),Pedidos!$C$2:$C$7000,"&lt;"&amp;Parámetros!$B$4)</f>
        <v>24.42</v>
      </c>
      <c r="N1014" s="7" t="str">
        <f aca="false">IF(H1014=0,"Sin compras",IF(H1014=1,"Una sola compra",IF(I1014&gt;Parámetros!$B$5,"Perdido","Activo")))</f>
        <v>Una sola compra</v>
      </c>
      <c r="O1014" s="21" t="str">
        <f aca="false">IF(N1014&lt;&gt;"Activo","",1/(1+EXP(-(Parámetros!$B$10+Parámetros!$B$11*I1014+Parámetros!$B$12*J1014))))</f>
        <v/>
      </c>
      <c r="P1014" s="7" t="str">
        <f aca="false">IF(O1014="","",IF(O1014&gt;=Parámetros!$B$7,"Alto",IF(O1014&gt;=Parámetros!$B$8,"Medio","Bajo")))</f>
        <v/>
      </c>
      <c r="Q1014" s="7" t="str">
        <f aca="false">IF(AND(N1014="Activo",L1014&lt;&gt;""),IF(L1014&gt;Parámetros!$B$6,"Se está retrasando",""),"")</f>
        <v/>
      </c>
    </row>
    <row r="1015" customFormat="false" ht="15" hidden="false" customHeight="false" outlineLevel="0" collapsed="false">
      <c r="A1015" s="13" t="s">
        <v>2370</v>
      </c>
      <c r="B1015" s="13" t="s">
        <v>8996</v>
      </c>
      <c r="C1015" s="13" t="s">
        <v>8982</v>
      </c>
      <c r="D1015" s="13" t="s">
        <v>8999</v>
      </c>
      <c r="E1015" s="13" t="s">
        <v>8988</v>
      </c>
      <c r="F1015" s="16" t="n">
        <f aca="false">_xlfn.MINIFS(Pedidos!$C$2:$C$7000,Pedidos!$B$2:$B$7000,A1015,Pedidos!$C$2:$C$7000,"&lt;"&amp;Parámetros!$B$4)</f>
        <v>45783</v>
      </c>
      <c r="G1015" s="16" t="n">
        <f aca="false">_xlfn.MAXIFS(Pedidos!$C$2:$C$7000,Pedidos!$B$2:$B$7000,A1015,Pedidos!$C$2:$C$7000,"&lt;"&amp;Parámetros!$B$4)</f>
        <v>46238</v>
      </c>
      <c r="H1015" s="17" t="n">
        <f aca="false">COUNTIFS(Pedidos!$B$2:$B$7000,A1015,Pedidos!$C$2:$C$7000,"&lt;"&amp;Parámetros!$B$4)</f>
        <v>7</v>
      </c>
      <c r="I1015" s="7" t="n">
        <f aca="false">IF(H1015=0,"",Parámetros!$B$4-G1015)</f>
        <v>58</v>
      </c>
      <c r="J1015" s="17" t="n">
        <f aca="false">COUNTIFS(Pedidos!$B$2:$B$7000,A1015,Pedidos!$C$2:$C$7000,"&gt;="&amp;(Parámetros!$B$4-180),Pedidos!$C$2:$C$7000,"&lt;"&amp;Parámetros!$B$4)</f>
        <v>2</v>
      </c>
      <c r="K1015" s="18" t="n">
        <f aca="false">IF(H1015&lt;2,"",(G1015-F1015)/(H1015-1))</f>
        <v>75.8333333333333</v>
      </c>
      <c r="L1015" s="19" t="n">
        <f aca="false">IF(OR(K1015="",K1015=0),"",I1015/K1015)</f>
        <v>0.764835164835165</v>
      </c>
      <c r="M1015" s="20" t="n">
        <f aca="false">SUMIFS(Pedidos!$D$2:$D$7000,Pedidos!$B$2:$B$7000,A1015,Pedidos!$C$2:$C$7000,"&gt;="&amp;(Parámetros!$B$4-365),Pedidos!$C$2:$C$7000,"&lt;"&amp;Parámetros!$B$4)</f>
        <v>266.06</v>
      </c>
      <c r="N1015" s="7" t="str">
        <f aca="false">IF(H1015=0,"Sin compras",IF(H1015=1,"Una sola compra",IF(I1015&gt;Parámetros!$B$5,"Perdido","Activo")))</f>
        <v>Activo</v>
      </c>
      <c r="O1015" s="21" t="n">
        <f aca="false">IF(N1015&lt;&gt;"Activo","",1/(1+EXP(-(Parámetros!$B$10+Parámetros!$B$11*I1015+Parámetros!$B$12*J1015))))</f>
        <v>0.454922726051501</v>
      </c>
      <c r="P1015" s="7" t="str">
        <f aca="false">IF(O1015="","",IF(O1015&gt;=Parámetros!$B$7,"Alto",IF(O1015&gt;=Parámetros!$B$8,"Medio","Bajo")))</f>
        <v>Medio</v>
      </c>
      <c r="Q1015" s="7" t="str">
        <f aca="false">IF(AND(N1015="Activo",L1015&lt;&gt;""),IF(L1015&gt;Parámetros!$B$6,"Se está retrasando",""),"")</f>
        <v/>
      </c>
    </row>
    <row r="1016" customFormat="false" ht="15" hidden="false" customHeight="false" outlineLevel="0" collapsed="false">
      <c r="A1016" s="13" t="s">
        <v>6689</v>
      </c>
      <c r="B1016" s="13" t="s">
        <v>9007</v>
      </c>
      <c r="C1016" s="13" t="s">
        <v>8993</v>
      </c>
      <c r="D1016" s="13" t="s">
        <v>8991</v>
      </c>
      <c r="E1016" s="13" t="s">
        <v>8988</v>
      </c>
      <c r="F1016" s="16" t="n">
        <f aca="false">_xlfn.MINIFS(Pedidos!$C$2:$C$7000,Pedidos!$B$2:$B$7000,A1016,Pedidos!$C$2:$C$7000,"&lt;"&amp;Parámetros!$B$4)</f>
        <v>46108</v>
      </c>
      <c r="G1016" s="16" t="n">
        <f aca="false">_xlfn.MAXIFS(Pedidos!$C$2:$C$7000,Pedidos!$B$2:$B$7000,A1016,Pedidos!$C$2:$C$7000,"&lt;"&amp;Parámetros!$B$4)</f>
        <v>46108</v>
      </c>
      <c r="H1016" s="17" t="n">
        <f aca="false">COUNTIFS(Pedidos!$B$2:$B$7000,A1016,Pedidos!$C$2:$C$7000,"&lt;"&amp;Parámetros!$B$4)</f>
        <v>1</v>
      </c>
      <c r="I1016" s="7" t="n">
        <f aca="false">IF(H1016=0,"",Parámetros!$B$4-G1016)</f>
        <v>188</v>
      </c>
      <c r="J1016" s="17" t="n">
        <f aca="false">COUNTIFS(Pedidos!$B$2:$B$7000,A1016,Pedidos!$C$2:$C$7000,"&gt;="&amp;(Parámetros!$B$4-180),Pedidos!$C$2:$C$7000,"&lt;"&amp;Parámetros!$B$4)</f>
        <v>0</v>
      </c>
      <c r="K1016" s="18" t="str">
        <f aca="false">IF(H1016&lt;2,"",(G1016-F1016)/(H1016-1))</f>
        <v/>
      </c>
      <c r="L1016" s="19" t="str">
        <f aca="false">IF(OR(K1016="",K1016=0),"",I1016/K1016)</f>
        <v/>
      </c>
      <c r="M1016" s="20" t="n">
        <f aca="false">SUMIFS(Pedidos!$D$2:$D$7000,Pedidos!$B$2:$B$7000,A1016,Pedidos!$C$2:$C$7000,"&gt;="&amp;(Parámetros!$B$4-365),Pedidos!$C$2:$C$7000,"&lt;"&amp;Parámetros!$B$4)</f>
        <v>24.35</v>
      </c>
      <c r="N1016" s="7" t="str">
        <f aca="false">IF(H1016=0,"Sin compras",IF(H1016=1,"Una sola compra",IF(I1016&gt;Parámetros!$B$5,"Perdido","Activo")))</f>
        <v>Una sola compra</v>
      </c>
      <c r="O1016" s="21" t="str">
        <f aca="false">IF(N1016&lt;&gt;"Activo","",1/(1+EXP(-(Parámetros!$B$10+Parámetros!$B$11*I1016+Parámetros!$B$12*J1016))))</f>
        <v/>
      </c>
      <c r="P1016" s="7" t="str">
        <f aca="false">IF(O1016="","",IF(O1016&gt;=Parámetros!$B$7,"Alto",IF(O1016&gt;=Parámetros!$B$8,"Medio","Bajo")))</f>
        <v/>
      </c>
      <c r="Q1016" s="7" t="str">
        <f aca="false">IF(AND(N1016="Activo",L1016&lt;&gt;""),IF(L1016&gt;Parámetros!$B$6,"Se está retrasando",""),"")</f>
        <v/>
      </c>
    </row>
    <row r="1017" customFormat="false" ht="15" hidden="false" customHeight="false" outlineLevel="0" collapsed="false">
      <c r="A1017" s="13" t="s">
        <v>1340</v>
      </c>
      <c r="B1017" s="13" t="s">
        <v>8995</v>
      </c>
      <c r="C1017" s="13" t="s">
        <v>8993</v>
      </c>
      <c r="D1017" s="13" t="s">
        <v>8994</v>
      </c>
      <c r="E1017" s="13" t="s">
        <v>8988</v>
      </c>
      <c r="F1017" s="16" t="n">
        <f aca="false">_xlfn.MINIFS(Pedidos!$C$2:$C$7000,Pedidos!$B$2:$B$7000,A1017,Pedidos!$C$2:$C$7000,"&lt;"&amp;Parámetros!$B$4)</f>
        <v>45704</v>
      </c>
      <c r="G1017" s="16" t="n">
        <f aca="false">_xlfn.MAXIFS(Pedidos!$C$2:$C$7000,Pedidos!$B$2:$B$7000,A1017,Pedidos!$C$2:$C$7000,"&lt;"&amp;Parámetros!$B$4)</f>
        <v>45704</v>
      </c>
      <c r="H1017" s="17" t="n">
        <f aca="false">COUNTIFS(Pedidos!$B$2:$B$7000,A1017,Pedidos!$C$2:$C$7000,"&lt;"&amp;Parámetros!$B$4)</f>
        <v>1</v>
      </c>
      <c r="I1017" s="7" t="n">
        <f aca="false">IF(H1017=0,"",Parámetros!$B$4-G1017)</f>
        <v>592</v>
      </c>
      <c r="J1017" s="17" t="n">
        <f aca="false">COUNTIFS(Pedidos!$B$2:$B$7000,A1017,Pedidos!$C$2:$C$7000,"&gt;="&amp;(Parámetros!$B$4-180),Pedidos!$C$2:$C$7000,"&lt;"&amp;Parámetros!$B$4)</f>
        <v>0</v>
      </c>
      <c r="K1017" s="18" t="str">
        <f aca="false">IF(H1017&lt;2,"",(G1017-F1017)/(H1017-1))</f>
        <v/>
      </c>
      <c r="L1017" s="19" t="str">
        <f aca="false">IF(OR(K1017="",K1017=0),"",I1017/K1017)</f>
        <v/>
      </c>
      <c r="M1017" s="20" t="n">
        <f aca="false">SUMIFS(Pedidos!$D$2:$D$7000,Pedidos!$B$2:$B$7000,A1017,Pedidos!$C$2:$C$7000,"&gt;="&amp;(Parámetros!$B$4-365),Pedidos!$C$2:$C$7000,"&lt;"&amp;Parámetros!$B$4)</f>
        <v>0</v>
      </c>
      <c r="N1017" s="7" t="str">
        <f aca="false">IF(H1017=0,"Sin compras",IF(H1017=1,"Una sola compra",IF(I1017&gt;Parámetros!$B$5,"Perdido","Activo")))</f>
        <v>Una sola compra</v>
      </c>
      <c r="O1017" s="21" t="str">
        <f aca="false">IF(N1017&lt;&gt;"Activo","",1/(1+EXP(-(Parámetros!$B$10+Parámetros!$B$11*I1017+Parámetros!$B$12*J1017))))</f>
        <v/>
      </c>
      <c r="P1017" s="7" t="str">
        <f aca="false">IF(O1017="","",IF(O1017&gt;=Parámetros!$B$7,"Alto",IF(O1017&gt;=Parámetros!$B$8,"Medio","Bajo")))</f>
        <v/>
      </c>
      <c r="Q1017" s="7" t="str">
        <f aca="false">IF(AND(N1017="Activo",L1017&lt;&gt;""),IF(L1017&gt;Parámetros!$B$6,"Se está retrasando",""),"")</f>
        <v/>
      </c>
    </row>
    <row r="1018" customFormat="false" ht="15" hidden="false" customHeight="false" outlineLevel="0" collapsed="false">
      <c r="A1018" s="13" t="s">
        <v>3118</v>
      </c>
      <c r="B1018" s="13" t="s">
        <v>8989</v>
      </c>
      <c r="C1018" s="13" t="s">
        <v>8982</v>
      </c>
      <c r="D1018" s="13" t="s">
        <v>8987</v>
      </c>
      <c r="E1018" s="13" t="s">
        <v>8988</v>
      </c>
      <c r="F1018" s="16" t="n">
        <f aca="false">_xlfn.MINIFS(Pedidos!$C$2:$C$7000,Pedidos!$B$2:$B$7000,A1018,Pedidos!$C$2:$C$7000,"&lt;"&amp;Parámetros!$B$4)</f>
        <v>45840</v>
      </c>
      <c r="G1018" s="16" t="n">
        <f aca="false">_xlfn.MAXIFS(Pedidos!$C$2:$C$7000,Pedidos!$B$2:$B$7000,A1018,Pedidos!$C$2:$C$7000,"&lt;"&amp;Parámetros!$B$4)</f>
        <v>46098</v>
      </c>
      <c r="H1018" s="17" t="n">
        <f aca="false">COUNTIFS(Pedidos!$B$2:$B$7000,A1018,Pedidos!$C$2:$C$7000,"&lt;"&amp;Parámetros!$B$4)</f>
        <v>3</v>
      </c>
      <c r="I1018" s="7" t="n">
        <f aca="false">IF(H1018=0,"",Parámetros!$B$4-G1018)</f>
        <v>198</v>
      </c>
      <c r="J1018" s="17" t="n">
        <f aca="false">COUNTIFS(Pedidos!$B$2:$B$7000,A1018,Pedidos!$C$2:$C$7000,"&gt;="&amp;(Parámetros!$B$4-180),Pedidos!$C$2:$C$7000,"&lt;"&amp;Parámetros!$B$4)</f>
        <v>0</v>
      </c>
      <c r="K1018" s="18" t="n">
        <f aca="false">IF(H1018&lt;2,"",(G1018-F1018)/(H1018-1))</f>
        <v>129</v>
      </c>
      <c r="L1018" s="19" t="n">
        <f aca="false">IF(OR(K1018="",K1018=0),"",I1018/K1018)</f>
        <v>1.53488372093023</v>
      </c>
      <c r="M1018" s="20" t="n">
        <f aca="false">SUMIFS(Pedidos!$D$2:$D$7000,Pedidos!$B$2:$B$7000,A1018,Pedidos!$C$2:$C$7000,"&gt;="&amp;(Parámetros!$B$4-365),Pedidos!$C$2:$C$7000,"&lt;"&amp;Parámetros!$B$4)</f>
        <v>87.19</v>
      </c>
      <c r="N1018" s="7" t="str">
        <f aca="false">IF(H1018=0,"Sin compras",IF(H1018=1,"Una sola compra",IF(I1018&gt;Parámetros!$B$5,"Perdido","Activo")))</f>
        <v>Perdido</v>
      </c>
      <c r="O1018" s="21" t="str">
        <f aca="false">IF(N1018&lt;&gt;"Activo","",1/(1+EXP(-(Parámetros!$B$10+Parámetros!$B$11*I1018+Parámetros!$B$12*J1018))))</f>
        <v/>
      </c>
      <c r="P1018" s="7" t="str">
        <f aca="false">IF(O1018="","",IF(O1018&gt;=Parámetros!$B$7,"Alto",IF(O1018&gt;=Parámetros!$B$8,"Medio","Bajo")))</f>
        <v/>
      </c>
      <c r="Q1018" s="7" t="str">
        <f aca="false">IF(AND(N1018="Activo",L1018&lt;&gt;""),IF(L1018&gt;Parámetros!$B$6,"Se está retrasando",""),"")</f>
        <v/>
      </c>
    </row>
    <row r="1019" customFormat="false" ht="15" hidden="false" customHeight="false" outlineLevel="0" collapsed="false">
      <c r="A1019" s="13" t="s">
        <v>7477</v>
      </c>
      <c r="B1019" s="13" t="s">
        <v>8995</v>
      </c>
      <c r="C1019" s="13" t="s">
        <v>8982</v>
      </c>
      <c r="D1019" s="13" t="s">
        <v>8991</v>
      </c>
      <c r="E1019" s="13" t="s">
        <v>8988</v>
      </c>
      <c r="F1019" s="16" t="n">
        <f aca="false">_xlfn.MINIFS(Pedidos!$C$2:$C$7000,Pedidos!$B$2:$B$7000,A1019,Pedidos!$C$2:$C$7000,"&lt;"&amp;Parámetros!$B$4)</f>
        <v>46174</v>
      </c>
      <c r="G1019" s="16" t="n">
        <f aca="false">_xlfn.MAXIFS(Pedidos!$C$2:$C$7000,Pedidos!$B$2:$B$7000,A1019,Pedidos!$C$2:$C$7000,"&lt;"&amp;Parámetros!$B$4)</f>
        <v>46174</v>
      </c>
      <c r="H1019" s="17" t="n">
        <f aca="false">COUNTIFS(Pedidos!$B$2:$B$7000,A1019,Pedidos!$C$2:$C$7000,"&lt;"&amp;Parámetros!$B$4)</f>
        <v>1</v>
      </c>
      <c r="I1019" s="7" t="n">
        <f aca="false">IF(H1019=0,"",Parámetros!$B$4-G1019)</f>
        <v>122</v>
      </c>
      <c r="J1019" s="17" t="n">
        <f aca="false">COUNTIFS(Pedidos!$B$2:$B$7000,A1019,Pedidos!$C$2:$C$7000,"&gt;="&amp;(Parámetros!$B$4-180),Pedidos!$C$2:$C$7000,"&lt;"&amp;Parámetros!$B$4)</f>
        <v>1</v>
      </c>
      <c r="K1019" s="18" t="str">
        <f aca="false">IF(H1019&lt;2,"",(G1019-F1019)/(H1019-1))</f>
        <v/>
      </c>
      <c r="L1019" s="19" t="str">
        <f aca="false">IF(OR(K1019="",K1019=0),"",I1019/K1019)</f>
        <v/>
      </c>
      <c r="M1019" s="20" t="n">
        <f aca="false">SUMIFS(Pedidos!$D$2:$D$7000,Pedidos!$B$2:$B$7000,A1019,Pedidos!$C$2:$C$7000,"&gt;="&amp;(Parámetros!$B$4-365),Pedidos!$C$2:$C$7000,"&lt;"&amp;Parámetros!$B$4)</f>
        <v>57.9</v>
      </c>
      <c r="N1019" s="7" t="str">
        <f aca="false">IF(H1019=0,"Sin compras",IF(H1019=1,"Una sola compra",IF(I1019&gt;Parámetros!$B$5,"Perdido","Activo")))</f>
        <v>Una sola compra</v>
      </c>
      <c r="O1019" s="21" t="str">
        <f aca="false">IF(N1019&lt;&gt;"Activo","",1/(1+EXP(-(Parámetros!$B$10+Parámetros!$B$11*I1019+Parámetros!$B$12*J1019))))</f>
        <v/>
      </c>
      <c r="P1019" s="7" t="str">
        <f aca="false">IF(O1019="","",IF(O1019&gt;=Parámetros!$B$7,"Alto",IF(O1019&gt;=Parámetros!$B$8,"Medio","Bajo")))</f>
        <v/>
      </c>
      <c r="Q1019" s="7" t="str">
        <f aca="false">IF(AND(N1019="Activo",L1019&lt;&gt;""),IF(L1019&gt;Parámetros!$B$6,"Se está retrasando",""),"")</f>
        <v/>
      </c>
    </row>
    <row r="1020" customFormat="false" ht="15" hidden="false" customHeight="false" outlineLevel="0" collapsed="false">
      <c r="A1020" s="13" t="s">
        <v>6666</v>
      </c>
      <c r="B1020" s="13" t="s">
        <v>8981</v>
      </c>
      <c r="C1020" s="13" t="s">
        <v>8982</v>
      </c>
      <c r="D1020" s="13" t="s">
        <v>8987</v>
      </c>
      <c r="E1020" s="13" t="s">
        <v>8984</v>
      </c>
      <c r="F1020" s="16" t="n">
        <f aca="false">_xlfn.MINIFS(Pedidos!$C$2:$C$7000,Pedidos!$B$2:$B$7000,A1020,Pedidos!$C$2:$C$7000,"&lt;"&amp;Parámetros!$B$4)</f>
        <v>46106</v>
      </c>
      <c r="G1020" s="16" t="n">
        <f aca="false">_xlfn.MAXIFS(Pedidos!$C$2:$C$7000,Pedidos!$B$2:$B$7000,A1020,Pedidos!$C$2:$C$7000,"&lt;"&amp;Parámetros!$B$4)</f>
        <v>46153</v>
      </c>
      <c r="H1020" s="17" t="n">
        <f aca="false">COUNTIFS(Pedidos!$B$2:$B$7000,A1020,Pedidos!$C$2:$C$7000,"&lt;"&amp;Parámetros!$B$4)</f>
        <v>2</v>
      </c>
      <c r="I1020" s="7" t="n">
        <f aca="false">IF(H1020=0,"",Parámetros!$B$4-G1020)</f>
        <v>143</v>
      </c>
      <c r="J1020" s="17" t="n">
        <f aca="false">COUNTIFS(Pedidos!$B$2:$B$7000,A1020,Pedidos!$C$2:$C$7000,"&gt;="&amp;(Parámetros!$B$4-180),Pedidos!$C$2:$C$7000,"&lt;"&amp;Parámetros!$B$4)</f>
        <v>1</v>
      </c>
      <c r="K1020" s="18" t="n">
        <f aca="false">IF(H1020&lt;2,"",(G1020-F1020)/(H1020-1))</f>
        <v>47</v>
      </c>
      <c r="L1020" s="19" t="n">
        <f aca="false">IF(OR(K1020="",K1020=0),"",I1020/K1020)</f>
        <v>3.04255319148936</v>
      </c>
      <c r="M1020" s="20" t="n">
        <f aca="false">SUMIFS(Pedidos!$D$2:$D$7000,Pedidos!$B$2:$B$7000,A1020,Pedidos!$C$2:$C$7000,"&gt;="&amp;(Parámetros!$B$4-365),Pedidos!$C$2:$C$7000,"&lt;"&amp;Parámetros!$B$4)</f>
        <v>85.43</v>
      </c>
      <c r="N1020" s="7" t="str">
        <f aca="false">IF(H1020=0,"Sin compras",IF(H1020=1,"Una sola compra",IF(I1020&gt;Parámetros!$B$5,"Perdido","Activo")))</f>
        <v>Activo</v>
      </c>
      <c r="O1020" s="21" t="n">
        <f aca="false">IF(N1020&lt;&gt;"Activo","",1/(1+EXP(-(Parámetros!$B$10+Parámetros!$B$11*I1020+Parámetros!$B$12*J1020))))</f>
        <v>0.89575284853435</v>
      </c>
      <c r="P1020" s="7" t="str">
        <f aca="false">IF(O1020="","",IF(O1020&gt;=Parámetros!$B$7,"Alto",IF(O1020&gt;=Parámetros!$B$8,"Medio","Bajo")))</f>
        <v>Alto</v>
      </c>
      <c r="Q1020" s="7" t="str">
        <f aca="false">IF(AND(N1020="Activo",L1020&lt;&gt;""),IF(L1020&gt;Parámetros!$B$6,"Se está retrasando",""),"")</f>
        <v>Se está retrasando</v>
      </c>
    </row>
    <row r="1021" customFormat="false" ht="15" hidden="false" customHeight="false" outlineLevel="0" collapsed="false">
      <c r="A1021" s="13" t="s">
        <v>488</v>
      </c>
      <c r="B1021" s="13" t="s">
        <v>8992</v>
      </c>
      <c r="C1021" s="13" t="s">
        <v>8982</v>
      </c>
      <c r="D1021" s="13" t="s">
        <v>9009</v>
      </c>
      <c r="E1021" s="13" t="s">
        <v>8988</v>
      </c>
      <c r="F1021" s="16" t="n">
        <f aca="false">_xlfn.MINIFS(Pedidos!$C$2:$C$7000,Pedidos!$B$2:$B$7000,A1021,Pedidos!$C$2:$C$7000,"&lt;"&amp;Parámetros!$B$4)</f>
        <v>45624</v>
      </c>
      <c r="G1021" s="16" t="n">
        <f aca="false">_xlfn.MAXIFS(Pedidos!$C$2:$C$7000,Pedidos!$B$2:$B$7000,A1021,Pedidos!$C$2:$C$7000,"&lt;"&amp;Parámetros!$B$4)</f>
        <v>45849</v>
      </c>
      <c r="H1021" s="17" t="n">
        <f aca="false">COUNTIFS(Pedidos!$B$2:$B$7000,A1021,Pedidos!$C$2:$C$7000,"&lt;"&amp;Parámetros!$B$4)</f>
        <v>7</v>
      </c>
      <c r="I1021" s="7" t="n">
        <f aca="false">IF(H1021=0,"",Parámetros!$B$4-G1021)</f>
        <v>447</v>
      </c>
      <c r="J1021" s="17" t="n">
        <f aca="false">COUNTIFS(Pedidos!$B$2:$B$7000,A1021,Pedidos!$C$2:$C$7000,"&gt;="&amp;(Parámetros!$B$4-180),Pedidos!$C$2:$C$7000,"&lt;"&amp;Parámetros!$B$4)</f>
        <v>0</v>
      </c>
      <c r="K1021" s="18" t="n">
        <f aca="false">IF(H1021&lt;2,"",(G1021-F1021)/(H1021-1))</f>
        <v>37.5</v>
      </c>
      <c r="L1021" s="19" t="n">
        <f aca="false">IF(OR(K1021="",K1021=0),"",I1021/K1021)</f>
        <v>11.92</v>
      </c>
      <c r="M1021" s="20" t="n">
        <f aca="false">SUMIFS(Pedidos!$D$2:$D$7000,Pedidos!$B$2:$B$7000,A1021,Pedidos!$C$2:$C$7000,"&gt;="&amp;(Parámetros!$B$4-365),Pedidos!$C$2:$C$7000,"&lt;"&amp;Parámetros!$B$4)</f>
        <v>0</v>
      </c>
      <c r="N1021" s="7" t="str">
        <f aca="false">IF(H1021=0,"Sin compras",IF(H1021=1,"Una sola compra",IF(I1021&gt;Parámetros!$B$5,"Perdido","Activo")))</f>
        <v>Perdido</v>
      </c>
      <c r="O1021" s="21" t="str">
        <f aca="false">IF(N1021&lt;&gt;"Activo","",1/(1+EXP(-(Parámetros!$B$10+Parámetros!$B$11*I1021+Parámetros!$B$12*J1021))))</f>
        <v/>
      </c>
      <c r="P1021" s="7" t="str">
        <f aca="false">IF(O1021="","",IF(O1021&gt;=Parámetros!$B$7,"Alto",IF(O1021&gt;=Parámetros!$B$8,"Medio","Bajo")))</f>
        <v/>
      </c>
      <c r="Q1021" s="7" t="str">
        <f aca="false">IF(AND(N1021="Activo",L1021&lt;&gt;""),IF(L1021&gt;Parámetros!$B$6,"Se está retrasando",""),"")</f>
        <v/>
      </c>
    </row>
    <row r="1022" customFormat="false" ht="15" hidden="false" customHeight="false" outlineLevel="0" collapsed="false">
      <c r="A1022" s="13" t="s">
        <v>8301</v>
      </c>
      <c r="B1022" s="13" t="s">
        <v>9007</v>
      </c>
      <c r="C1022" s="13" t="s">
        <v>8982</v>
      </c>
      <c r="D1022" s="13" t="s">
        <v>9002</v>
      </c>
      <c r="E1022" s="13" t="s">
        <v>8988</v>
      </c>
      <c r="F1022" s="16" t="n">
        <f aca="false">_xlfn.MINIFS(Pedidos!$C$2:$C$7000,Pedidos!$B$2:$B$7000,A1022,Pedidos!$C$2:$C$7000,"&lt;"&amp;Parámetros!$B$4)</f>
        <v>46241</v>
      </c>
      <c r="G1022" s="16" t="n">
        <f aca="false">_xlfn.MAXIFS(Pedidos!$C$2:$C$7000,Pedidos!$B$2:$B$7000,A1022,Pedidos!$C$2:$C$7000,"&lt;"&amp;Parámetros!$B$4)</f>
        <v>46241</v>
      </c>
      <c r="H1022" s="17" t="n">
        <f aca="false">COUNTIFS(Pedidos!$B$2:$B$7000,A1022,Pedidos!$C$2:$C$7000,"&lt;"&amp;Parámetros!$B$4)</f>
        <v>1</v>
      </c>
      <c r="I1022" s="7" t="n">
        <f aca="false">IF(H1022=0,"",Parámetros!$B$4-G1022)</f>
        <v>55</v>
      </c>
      <c r="J1022" s="17" t="n">
        <f aca="false">COUNTIFS(Pedidos!$B$2:$B$7000,A1022,Pedidos!$C$2:$C$7000,"&gt;="&amp;(Parámetros!$B$4-180),Pedidos!$C$2:$C$7000,"&lt;"&amp;Parámetros!$B$4)</f>
        <v>1</v>
      </c>
      <c r="K1022" s="18" t="str">
        <f aca="false">IF(H1022&lt;2,"",(G1022-F1022)/(H1022-1))</f>
        <v/>
      </c>
      <c r="L1022" s="19" t="str">
        <f aca="false">IF(OR(K1022="",K1022=0),"",I1022/K1022)</f>
        <v/>
      </c>
      <c r="M1022" s="20" t="n">
        <f aca="false">SUMIFS(Pedidos!$D$2:$D$7000,Pedidos!$B$2:$B$7000,A1022,Pedidos!$C$2:$C$7000,"&gt;="&amp;(Parámetros!$B$4-365),Pedidos!$C$2:$C$7000,"&lt;"&amp;Parámetros!$B$4)</f>
        <v>83.03</v>
      </c>
      <c r="N1022" s="7" t="str">
        <f aca="false">IF(H1022=0,"Sin compras",IF(H1022=1,"Una sola compra",IF(I1022&gt;Parámetros!$B$5,"Perdido","Activo")))</f>
        <v>Una sola compra</v>
      </c>
      <c r="O1022" s="21" t="str">
        <f aca="false">IF(N1022&lt;&gt;"Activo","",1/(1+EXP(-(Parámetros!$B$10+Parámetros!$B$11*I1022+Parámetros!$B$12*J1022))))</f>
        <v/>
      </c>
      <c r="P1022" s="7" t="str">
        <f aca="false">IF(O1022="","",IF(O1022&gt;=Parámetros!$B$7,"Alto",IF(O1022&gt;=Parámetros!$B$8,"Medio","Bajo")))</f>
        <v/>
      </c>
      <c r="Q1022" s="7" t="str">
        <f aca="false">IF(AND(N1022="Activo",L1022&lt;&gt;""),IF(L1022&gt;Parámetros!$B$6,"Se está retrasando",""),"")</f>
        <v/>
      </c>
    </row>
    <row r="1023" customFormat="false" ht="15" hidden="false" customHeight="false" outlineLevel="0" collapsed="false">
      <c r="A1023" s="13" t="s">
        <v>5471</v>
      </c>
      <c r="B1023" s="13" t="s">
        <v>8981</v>
      </c>
      <c r="C1023" s="13" t="s">
        <v>8982</v>
      </c>
      <c r="D1023" s="13" t="s">
        <v>8999</v>
      </c>
      <c r="E1023" s="13" t="s">
        <v>8988</v>
      </c>
      <c r="F1023" s="16" t="n">
        <f aca="false">_xlfn.MINIFS(Pedidos!$C$2:$C$7000,Pedidos!$B$2:$B$7000,A1023,Pedidos!$C$2:$C$7000,"&lt;"&amp;Parámetros!$B$4)</f>
        <v>46014</v>
      </c>
      <c r="G1023" s="16" t="n">
        <f aca="false">_xlfn.MAXIFS(Pedidos!$C$2:$C$7000,Pedidos!$B$2:$B$7000,A1023,Pedidos!$C$2:$C$7000,"&lt;"&amp;Parámetros!$B$4)</f>
        <v>46231</v>
      </c>
      <c r="H1023" s="17" t="n">
        <f aca="false">COUNTIFS(Pedidos!$B$2:$B$7000,A1023,Pedidos!$C$2:$C$7000,"&lt;"&amp;Parámetros!$B$4)</f>
        <v>4</v>
      </c>
      <c r="I1023" s="7" t="n">
        <f aca="false">IF(H1023=0,"",Parámetros!$B$4-G1023)</f>
        <v>65</v>
      </c>
      <c r="J1023" s="17" t="n">
        <f aca="false">COUNTIFS(Pedidos!$B$2:$B$7000,A1023,Pedidos!$C$2:$C$7000,"&gt;="&amp;(Parámetros!$B$4-180),Pedidos!$C$2:$C$7000,"&lt;"&amp;Parámetros!$B$4)</f>
        <v>2</v>
      </c>
      <c r="K1023" s="18" t="n">
        <f aca="false">IF(H1023&lt;2,"",(G1023-F1023)/(H1023-1))</f>
        <v>72.3333333333333</v>
      </c>
      <c r="L1023" s="19" t="n">
        <f aca="false">IF(OR(K1023="",K1023=0),"",I1023/K1023)</f>
        <v>0.898617511520737</v>
      </c>
      <c r="M1023" s="20" t="n">
        <f aca="false">SUMIFS(Pedidos!$D$2:$D$7000,Pedidos!$B$2:$B$7000,A1023,Pedidos!$C$2:$C$7000,"&gt;="&amp;(Parámetros!$B$4-365),Pedidos!$C$2:$C$7000,"&lt;"&amp;Parámetros!$B$4)</f>
        <v>123.58</v>
      </c>
      <c r="N1023" s="7" t="str">
        <f aca="false">IF(H1023=0,"Sin compras",IF(H1023=1,"Una sola compra",IF(I1023&gt;Parámetros!$B$5,"Perdido","Activo")))</f>
        <v>Activo</v>
      </c>
      <c r="O1023" s="21" t="n">
        <f aca="false">IF(N1023&lt;&gt;"Activo","",1/(1+EXP(-(Parámetros!$B$10+Parámetros!$B$11*I1023+Parámetros!$B$12*J1023))))</f>
        <v>0.484554915394202</v>
      </c>
      <c r="P1023" s="7" t="str">
        <f aca="false">IF(O1023="","",IF(O1023&gt;=Parámetros!$B$7,"Alto",IF(O1023&gt;=Parámetros!$B$8,"Medio","Bajo")))</f>
        <v>Medio</v>
      </c>
      <c r="Q1023" s="7" t="str">
        <f aca="false">IF(AND(N1023="Activo",L1023&lt;&gt;""),IF(L1023&gt;Parámetros!$B$6,"Se está retrasando",""),"")</f>
        <v/>
      </c>
    </row>
    <row r="1024" customFormat="false" ht="15" hidden="false" customHeight="false" outlineLevel="0" collapsed="false">
      <c r="A1024" s="13" t="s">
        <v>251</v>
      </c>
      <c r="B1024" s="13" t="s">
        <v>8981</v>
      </c>
      <c r="C1024" s="13" t="s">
        <v>8993</v>
      </c>
      <c r="D1024" s="13" t="s">
        <v>8994</v>
      </c>
      <c r="E1024" s="13" t="s">
        <v>8984</v>
      </c>
      <c r="F1024" s="16" t="n">
        <f aca="false">_xlfn.MINIFS(Pedidos!$C$2:$C$7000,Pedidos!$B$2:$B$7000,A1024,Pedidos!$C$2:$C$7000,"&lt;"&amp;Parámetros!$B$4)</f>
        <v>45593</v>
      </c>
      <c r="G1024" s="16" t="n">
        <f aca="false">_xlfn.MAXIFS(Pedidos!$C$2:$C$7000,Pedidos!$B$2:$B$7000,A1024,Pedidos!$C$2:$C$7000,"&lt;"&amp;Parámetros!$B$4)</f>
        <v>45593</v>
      </c>
      <c r="H1024" s="17" t="n">
        <f aca="false">COUNTIFS(Pedidos!$B$2:$B$7000,A1024,Pedidos!$C$2:$C$7000,"&lt;"&amp;Parámetros!$B$4)</f>
        <v>1</v>
      </c>
      <c r="I1024" s="7" t="n">
        <f aca="false">IF(H1024=0,"",Parámetros!$B$4-G1024)</f>
        <v>703</v>
      </c>
      <c r="J1024" s="17" t="n">
        <f aca="false">COUNTIFS(Pedidos!$B$2:$B$7000,A1024,Pedidos!$C$2:$C$7000,"&gt;="&amp;(Parámetros!$B$4-180),Pedidos!$C$2:$C$7000,"&lt;"&amp;Parámetros!$B$4)</f>
        <v>0</v>
      </c>
      <c r="K1024" s="18" t="str">
        <f aca="false">IF(H1024&lt;2,"",(G1024-F1024)/(H1024-1))</f>
        <v/>
      </c>
      <c r="L1024" s="19" t="str">
        <f aca="false">IF(OR(K1024="",K1024=0),"",I1024/K1024)</f>
        <v/>
      </c>
      <c r="M1024" s="20" t="n">
        <f aca="false">SUMIFS(Pedidos!$D$2:$D$7000,Pedidos!$B$2:$B$7000,A1024,Pedidos!$C$2:$C$7000,"&gt;="&amp;(Parámetros!$B$4-365),Pedidos!$C$2:$C$7000,"&lt;"&amp;Parámetros!$B$4)</f>
        <v>0</v>
      </c>
      <c r="N1024" s="7" t="str">
        <f aca="false">IF(H1024=0,"Sin compras",IF(H1024=1,"Una sola compra",IF(I1024&gt;Parámetros!$B$5,"Perdido","Activo")))</f>
        <v>Una sola compra</v>
      </c>
      <c r="O1024" s="21" t="str">
        <f aca="false">IF(N1024&lt;&gt;"Activo","",1/(1+EXP(-(Parámetros!$B$10+Parámetros!$B$11*I1024+Parámetros!$B$12*J1024))))</f>
        <v/>
      </c>
      <c r="P1024" s="7" t="str">
        <f aca="false">IF(O1024="","",IF(O1024&gt;=Parámetros!$B$7,"Alto",IF(O1024&gt;=Parámetros!$B$8,"Medio","Bajo")))</f>
        <v/>
      </c>
      <c r="Q1024" s="7" t="str">
        <f aca="false">IF(AND(N1024="Activo",L1024&lt;&gt;""),IF(L1024&gt;Parámetros!$B$6,"Se está retrasando",""),"")</f>
        <v/>
      </c>
    </row>
    <row r="1025" customFormat="false" ht="15" hidden="false" customHeight="false" outlineLevel="0" collapsed="false">
      <c r="A1025" s="13" t="s">
        <v>5432</v>
      </c>
      <c r="B1025" s="13" t="s">
        <v>8989</v>
      </c>
      <c r="C1025" s="13" t="s">
        <v>8982</v>
      </c>
      <c r="D1025" s="13" t="s">
        <v>8983</v>
      </c>
      <c r="E1025" s="13" t="s">
        <v>8988</v>
      </c>
      <c r="F1025" s="16" t="n">
        <f aca="false">_xlfn.MINIFS(Pedidos!$C$2:$C$7000,Pedidos!$B$2:$B$7000,A1025,Pedidos!$C$2:$C$7000,"&lt;"&amp;Parámetros!$B$4)</f>
        <v>46011</v>
      </c>
      <c r="G1025" s="16" t="n">
        <f aca="false">_xlfn.MAXIFS(Pedidos!$C$2:$C$7000,Pedidos!$B$2:$B$7000,A1025,Pedidos!$C$2:$C$7000,"&lt;"&amp;Parámetros!$B$4)</f>
        <v>46011</v>
      </c>
      <c r="H1025" s="17" t="n">
        <f aca="false">COUNTIFS(Pedidos!$B$2:$B$7000,A1025,Pedidos!$C$2:$C$7000,"&lt;"&amp;Parámetros!$B$4)</f>
        <v>1</v>
      </c>
      <c r="I1025" s="7" t="n">
        <f aca="false">IF(H1025=0,"",Parámetros!$B$4-G1025)</f>
        <v>285</v>
      </c>
      <c r="J1025" s="17" t="n">
        <f aca="false">COUNTIFS(Pedidos!$B$2:$B$7000,A1025,Pedidos!$C$2:$C$7000,"&gt;="&amp;(Parámetros!$B$4-180),Pedidos!$C$2:$C$7000,"&lt;"&amp;Parámetros!$B$4)</f>
        <v>0</v>
      </c>
      <c r="K1025" s="18" t="str">
        <f aca="false">IF(H1025&lt;2,"",(G1025-F1025)/(H1025-1))</f>
        <v/>
      </c>
      <c r="L1025" s="19" t="str">
        <f aca="false">IF(OR(K1025="",K1025=0),"",I1025/K1025)</f>
        <v/>
      </c>
      <c r="M1025" s="20" t="n">
        <f aca="false">SUMIFS(Pedidos!$D$2:$D$7000,Pedidos!$B$2:$B$7000,A1025,Pedidos!$C$2:$C$7000,"&gt;="&amp;(Parámetros!$B$4-365),Pedidos!$C$2:$C$7000,"&lt;"&amp;Parámetros!$B$4)</f>
        <v>54.5</v>
      </c>
      <c r="N1025" s="7" t="str">
        <f aca="false">IF(H1025=0,"Sin compras",IF(H1025=1,"Una sola compra",IF(I1025&gt;Parámetros!$B$5,"Perdido","Activo")))</f>
        <v>Una sola compra</v>
      </c>
      <c r="O1025" s="21" t="str">
        <f aca="false">IF(N1025&lt;&gt;"Activo","",1/(1+EXP(-(Parámetros!$B$10+Parámetros!$B$11*I1025+Parámetros!$B$12*J1025))))</f>
        <v/>
      </c>
      <c r="P1025" s="7" t="str">
        <f aca="false">IF(O1025="","",IF(O1025&gt;=Parámetros!$B$7,"Alto",IF(O1025&gt;=Parámetros!$B$8,"Medio","Bajo")))</f>
        <v/>
      </c>
      <c r="Q1025" s="7" t="str">
        <f aca="false">IF(AND(N1025="Activo",L1025&lt;&gt;""),IF(L1025&gt;Parámetros!$B$6,"Se está retrasando",""),"")</f>
        <v/>
      </c>
    </row>
    <row r="1026" customFormat="false" ht="15" hidden="false" customHeight="false" outlineLevel="0" collapsed="false">
      <c r="A1026" s="13" t="s">
        <v>8479</v>
      </c>
      <c r="B1026" s="13" t="s">
        <v>8995</v>
      </c>
      <c r="C1026" s="13" t="s">
        <v>8990</v>
      </c>
      <c r="D1026" s="13" t="s">
        <v>9002</v>
      </c>
      <c r="E1026" s="13" t="s">
        <v>8984</v>
      </c>
      <c r="F1026" s="16" t="n">
        <f aca="false">_xlfn.MINIFS(Pedidos!$C$2:$C$7000,Pedidos!$B$2:$B$7000,A1026,Pedidos!$C$2:$C$7000,"&lt;"&amp;Parámetros!$B$4)</f>
        <v>46254</v>
      </c>
      <c r="G1026" s="16" t="n">
        <f aca="false">_xlfn.MAXIFS(Pedidos!$C$2:$C$7000,Pedidos!$B$2:$B$7000,A1026,Pedidos!$C$2:$C$7000,"&lt;"&amp;Parámetros!$B$4)</f>
        <v>46254</v>
      </c>
      <c r="H1026" s="17" t="n">
        <f aca="false">COUNTIFS(Pedidos!$B$2:$B$7000,A1026,Pedidos!$C$2:$C$7000,"&lt;"&amp;Parámetros!$B$4)</f>
        <v>1</v>
      </c>
      <c r="I1026" s="7" t="n">
        <f aca="false">IF(H1026=0,"",Parámetros!$B$4-G1026)</f>
        <v>42</v>
      </c>
      <c r="J1026" s="17" t="n">
        <f aca="false">COUNTIFS(Pedidos!$B$2:$B$7000,A1026,Pedidos!$C$2:$C$7000,"&gt;="&amp;(Parámetros!$B$4-180),Pedidos!$C$2:$C$7000,"&lt;"&amp;Parámetros!$B$4)</f>
        <v>1</v>
      </c>
      <c r="K1026" s="18" t="str">
        <f aca="false">IF(H1026&lt;2,"",(G1026-F1026)/(H1026-1))</f>
        <v/>
      </c>
      <c r="L1026" s="19" t="str">
        <f aca="false">IF(OR(K1026="",K1026=0),"",I1026/K1026)</f>
        <v/>
      </c>
      <c r="M1026" s="20" t="n">
        <f aca="false">SUMIFS(Pedidos!$D$2:$D$7000,Pedidos!$B$2:$B$7000,A1026,Pedidos!$C$2:$C$7000,"&gt;="&amp;(Parámetros!$B$4-365),Pedidos!$C$2:$C$7000,"&lt;"&amp;Parámetros!$B$4)</f>
        <v>23.99</v>
      </c>
      <c r="N1026" s="7" t="str">
        <f aca="false">IF(H1026=0,"Sin compras",IF(H1026=1,"Una sola compra",IF(I1026&gt;Parámetros!$B$5,"Perdido","Activo")))</f>
        <v>Una sola compra</v>
      </c>
      <c r="O1026" s="21" t="str">
        <f aca="false">IF(N1026&lt;&gt;"Activo","",1/(1+EXP(-(Parámetros!$B$10+Parámetros!$B$11*I1026+Parámetros!$B$12*J1026))))</f>
        <v/>
      </c>
      <c r="P1026" s="7" t="str">
        <f aca="false">IF(O1026="","",IF(O1026&gt;=Parámetros!$B$7,"Alto",IF(O1026&gt;=Parámetros!$B$8,"Medio","Bajo")))</f>
        <v/>
      </c>
      <c r="Q1026" s="7" t="str">
        <f aca="false">IF(AND(N1026="Activo",L1026&lt;&gt;""),IF(L1026&gt;Parámetros!$B$6,"Se está retrasando",""),"")</f>
        <v/>
      </c>
    </row>
    <row r="1027" customFormat="false" ht="15" hidden="false" customHeight="false" outlineLevel="0" collapsed="false">
      <c r="A1027" s="13" t="s">
        <v>6011</v>
      </c>
      <c r="B1027" s="13" t="s">
        <v>8995</v>
      </c>
      <c r="C1027" s="13" t="s">
        <v>8993</v>
      </c>
      <c r="D1027" s="13" t="s">
        <v>8983</v>
      </c>
      <c r="E1027" s="13" t="s">
        <v>8984</v>
      </c>
      <c r="F1027" s="16" t="n">
        <f aca="false">_xlfn.MINIFS(Pedidos!$C$2:$C$7000,Pedidos!$B$2:$B$7000,A1027,Pedidos!$C$2:$C$7000,"&lt;"&amp;Parámetros!$B$4)</f>
        <v>46057</v>
      </c>
      <c r="G1027" s="16" t="n">
        <f aca="false">_xlfn.MAXIFS(Pedidos!$C$2:$C$7000,Pedidos!$B$2:$B$7000,A1027,Pedidos!$C$2:$C$7000,"&lt;"&amp;Parámetros!$B$4)</f>
        <v>46057</v>
      </c>
      <c r="H1027" s="17" t="n">
        <f aca="false">COUNTIFS(Pedidos!$B$2:$B$7000,A1027,Pedidos!$C$2:$C$7000,"&lt;"&amp;Parámetros!$B$4)</f>
        <v>1</v>
      </c>
      <c r="I1027" s="7" t="n">
        <f aca="false">IF(H1027=0,"",Parámetros!$B$4-G1027)</f>
        <v>239</v>
      </c>
      <c r="J1027" s="17" t="n">
        <f aca="false">COUNTIFS(Pedidos!$B$2:$B$7000,A1027,Pedidos!$C$2:$C$7000,"&gt;="&amp;(Parámetros!$B$4-180),Pedidos!$C$2:$C$7000,"&lt;"&amp;Parámetros!$B$4)</f>
        <v>0</v>
      </c>
      <c r="K1027" s="18" t="str">
        <f aca="false">IF(H1027&lt;2,"",(G1027-F1027)/(H1027-1))</f>
        <v/>
      </c>
      <c r="L1027" s="19" t="str">
        <f aca="false">IF(OR(K1027="",K1027=0),"",I1027/K1027)</f>
        <v/>
      </c>
      <c r="M1027" s="20" t="n">
        <f aca="false">SUMIFS(Pedidos!$D$2:$D$7000,Pedidos!$B$2:$B$7000,A1027,Pedidos!$C$2:$C$7000,"&gt;="&amp;(Parámetros!$B$4-365),Pedidos!$C$2:$C$7000,"&lt;"&amp;Parámetros!$B$4)</f>
        <v>27.15</v>
      </c>
      <c r="N1027" s="7" t="str">
        <f aca="false">IF(H1027=0,"Sin compras",IF(H1027=1,"Una sola compra",IF(I1027&gt;Parámetros!$B$5,"Perdido","Activo")))</f>
        <v>Una sola compra</v>
      </c>
      <c r="O1027" s="21" t="str">
        <f aca="false">IF(N1027&lt;&gt;"Activo","",1/(1+EXP(-(Parámetros!$B$10+Parámetros!$B$11*I1027+Parámetros!$B$12*J1027))))</f>
        <v/>
      </c>
      <c r="P1027" s="7" t="str">
        <f aca="false">IF(O1027="","",IF(O1027&gt;=Parámetros!$B$7,"Alto",IF(O1027&gt;=Parámetros!$B$8,"Medio","Bajo")))</f>
        <v/>
      </c>
      <c r="Q1027" s="7" t="str">
        <f aca="false">IF(AND(N1027="Activo",L1027&lt;&gt;""),IF(L1027&gt;Parámetros!$B$6,"Se está retrasando",""),"")</f>
        <v/>
      </c>
    </row>
    <row r="1028" customFormat="false" ht="15" hidden="false" customHeight="false" outlineLevel="0" collapsed="false">
      <c r="A1028" s="13" t="s">
        <v>794</v>
      </c>
      <c r="B1028" s="13" t="s">
        <v>8996</v>
      </c>
      <c r="C1028" s="13" t="s">
        <v>8990</v>
      </c>
      <c r="D1028" s="13" t="s">
        <v>8994</v>
      </c>
      <c r="E1028" s="13" t="s">
        <v>8984</v>
      </c>
      <c r="F1028" s="16" t="n">
        <f aca="false">_xlfn.MINIFS(Pedidos!$C$2:$C$7000,Pedidos!$B$2:$B$7000,A1028,Pedidos!$C$2:$C$7000,"&lt;"&amp;Parámetros!$B$4)</f>
        <v>45655</v>
      </c>
      <c r="G1028" s="16" t="n">
        <f aca="false">_xlfn.MAXIFS(Pedidos!$C$2:$C$7000,Pedidos!$B$2:$B$7000,A1028,Pedidos!$C$2:$C$7000,"&lt;"&amp;Parámetros!$B$4)</f>
        <v>45850</v>
      </c>
      <c r="H1028" s="17" t="n">
        <f aca="false">COUNTIFS(Pedidos!$B$2:$B$7000,A1028,Pedidos!$C$2:$C$7000,"&lt;"&amp;Parámetros!$B$4)</f>
        <v>2</v>
      </c>
      <c r="I1028" s="7" t="n">
        <f aca="false">IF(H1028=0,"",Parámetros!$B$4-G1028)</f>
        <v>446</v>
      </c>
      <c r="J1028" s="17" t="n">
        <f aca="false">COUNTIFS(Pedidos!$B$2:$B$7000,A1028,Pedidos!$C$2:$C$7000,"&gt;="&amp;(Parámetros!$B$4-180),Pedidos!$C$2:$C$7000,"&lt;"&amp;Parámetros!$B$4)</f>
        <v>0</v>
      </c>
      <c r="K1028" s="18" t="n">
        <f aca="false">IF(H1028&lt;2,"",(G1028-F1028)/(H1028-1))</f>
        <v>195</v>
      </c>
      <c r="L1028" s="19" t="n">
        <f aca="false">IF(OR(K1028="",K1028=0),"",I1028/K1028)</f>
        <v>2.28717948717949</v>
      </c>
      <c r="M1028" s="20" t="n">
        <f aca="false">SUMIFS(Pedidos!$D$2:$D$7000,Pedidos!$B$2:$B$7000,A1028,Pedidos!$C$2:$C$7000,"&gt;="&amp;(Parámetros!$B$4-365),Pedidos!$C$2:$C$7000,"&lt;"&amp;Parámetros!$B$4)</f>
        <v>0</v>
      </c>
      <c r="N1028" s="7" t="str">
        <f aca="false">IF(H1028=0,"Sin compras",IF(H1028=1,"Una sola compra",IF(I1028&gt;Parámetros!$B$5,"Perdido","Activo")))</f>
        <v>Perdido</v>
      </c>
      <c r="O1028" s="21" t="str">
        <f aca="false">IF(N1028&lt;&gt;"Activo","",1/(1+EXP(-(Parámetros!$B$10+Parámetros!$B$11*I1028+Parámetros!$B$12*J1028))))</f>
        <v/>
      </c>
      <c r="P1028" s="7" t="str">
        <f aca="false">IF(O1028="","",IF(O1028&gt;=Parámetros!$B$7,"Alto",IF(O1028&gt;=Parámetros!$B$8,"Medio","Bajo")))</f>
        <v/>
      </c>
      <c r="Q1028" s="7" t="str">
        <f aca="false">IF(AND(N1028="Activo",L1028&lt;&gt;""),IF(L1028&gt;Parámetros!$B$6,"Se está retrasando",""),"")</f>
        <v/>
      </c>
    </row>
    <row r="1029" customFormat="false" ht="15" hidden="false" customHeight="false" outlineLevel="0" collapsed="false">
      <c r="A1029" s="13" t="s">
        <v>4040</v>
      </c>
      <c r="B1029" s="13" t="s">
        <v>9004</v>
      </c>
      <c r="C1029" s="13" t="s">
        <v>8993</v>
      </c>
      <c r="D1029" s="13" t="s">
        <v>8994</v>
      </c>
      <c r="E1029" s="13" t="s">
        <v>8988</v>
      </c>
      <c r="F1029" s="16" t="n">
        <f aca="false">_xlfn.MINIFS(Pedidos!$C$2:$C$7000,Pedidos!$B$2:$B$7000,A1029,Pedidos!$C$2:$C$7000,"&lt;"&amp;Parámetros!$B$4)</f>
        <v>45907</v>
      </c>
      <c r="G1029" s="16" t="n">
        <f aca="false">_xlfn.MAXIFS(Pedidos!$C$2:$C$7000,Pedidos!$B$2:$B$7000,A1029,Pedidos!$C$2:$C$7000,"&lt;"&amp;Parámetros!$B$4)</f>
        <v>45907</v>
      </c>
      <c r="H1029" s="17" t="n">
        <f aca="false">COUNTIFS(Pedidos!$B$2:$B$7000,A1029,Pedidos!$C$2:$C$7000,"&lt;"&amp;Parámetros!$B$4)</f>
        <v>1</v>
      </c>
      <c r="I1029" s="7" t="n">
        <f aca="false">IF(H1029=0,"",Parámetros!$B$4-G1029)</f>
        <v>389</v>
      </c>
      <c r="J1029" s="17" t="n">
        <f aca="false">COUNTIFS(Pedidos!$B$2:$B$7000,A1029,Pedidos!$C$2:$C$7000,"&gt;="&amp;(Parámetros!$B$4-180),Pedidos!$C$2:$C$7000,"&lt;"&amp;Parámetros!$B$4)</f>
        <v>0</v>
      </c>
      <c r="K1029" s="18" t="str">
        <f aca="false">IF(H1029&lt;2,"",(G1029-F1029)/(H1029-1))</f>
        <v/>
      </c>
      <c r="L1029" s="19" t="str">
        <f aca="false">IF(OR(K1029="",K1029=0),"",I1029/K1029)</f>
        <v/>
      </c>
      <c r="M1029" s="20" t="n">
        <f aca="false">SUMIFS(Pedidos!$D$2:$D$7000,Pedidos!$B$2:$B$7000,A1029,Pedidos!$C$2:$C$7000,"&gt;="&amp;(Parámetros!$B$4-365),Pedidos!$C$2:$C$7000,"&lt;"&amp;Parámetros!$B$4)</f>
        <v>0</v>
      </c>
      <c r="N1029" s="7" t="str">
        <f aca="false">IF(H1029=0,"Sin compras",IF(H1029=1,"Una sola compra",IF(I1029&gt;Parámetros!$B$5,"Perdido","Activo")))</f>
        <v>Una sola compra</v>
      </c>
      <c r="O1029" s="21" t="str">
        <f aca="false">IF(N1029&lt;&gt;"Activo","",1/(1+EXP(-(Parámetros!$B$10+Parámetros!$B$11*I1029+Parámetros!$B$12*J1029))))</f>
        <v/>
      </c>
      <c r="P1029" s="7" t="str">
        <f aca="false">IF(O1029="","",IF(O1029&gt;=Parámetros!$B$7,"Alto",IF(O1029&gt;=Parámetros!$B$8,"Medio","Bajo")))</f>
        <v/>
      </c>
      <c r="Q1029" s="7" t="str">
        <f aca="false">IF(AND(N1029="Activo",L1029&lt;&gt;""),IF(L1029&gt;Parámetros!$B$6,"Se está retrasando",""),"")</f>
        <v/>
      </c>
    </row>
    <row r="1030" customFormat="false" ht="15" hidden="false" customHeight="false" outlineLevel="0" collapsed="false">
      <c r="A1030" s="13" t="s">
        <v>5957</v>
      </c>
      <c r="B1030" s="13" t="s">
        <v>9011</v>
      </c>
      <c r="C1030" s="13" t="s">
        <v>8986</v>
      </c>
      <c r="D1030" s="13" t="s">
        <v>8999</v>
      </c>
      <c r="E1030" s="13" t="s">
        <v>8988</v>
      </c>
      <c r="F1030" s="16" t="n">
        <f aca="false">_xlfn.MINIFS(Pedidos!$C$2:$C$7000,Pedidos!$B$2:$B$7000,A1030,Pedidos!$C$2:$C$7000,"&lt;"&amp;Parámetros!$B$4)</f>
        <v>46053</v>
      </c>
      <c r="G1030" s="16" t="n">
        <f aca="false">_xlfn.MAXIFS(Pedidos!$C$2:$C$7000,Pedidos!$B$2:$B$7000,A1030,Pedidos!$C$2:$C$7000,"&lt;"&amp;Parámetros!$B$4)</f>
        <v>46291</v>
      </c>
      <c r="H1030" s="17" t="n">
        <f aca="false">COUNTIFS(Pedidos!$B$2:$B$7000,A1030,Pedidos!$C$2:$C$7000,"&lt;"&amp;Parámetros!$B$4)</f>
        <v>9</v>
      </c>
      <c r="I1030" s="7" t="n">
        <f aca="false">IF(H1030=0,"",Parámetros!$B$4-G1030)</f>
        <v>5</v>
      </c>
      <c r="J1030" s="17" t="n">
        <f aca="false">COUNTIFS(Pedidos!$B$2:$B$7000,A1030,Pedidos!$C$2:$C$7000,"&gt;="&amp;(Parámetros!$B$4-180),Pedidos!$C$2:$C$7000,"&lt;"&amp;Parámetros!$B$4)</f>
        <v>7</v>
      </c>
      <c r="K1030" s="18" t="n">
        <f aca="false">IF(H1030&lt;2,"",(G1030-F1030)/(H1030-1))</f>
        <v>29.75</v>
      </c>
      <c r="L1030" s="19" t="n">
        <f aca="false">IF(OR(K1030="",K1030=0),"",I1030/K1030)</f>
        <v>0.168067226890756</v>
      </c>
      <c r="M1030" s="20" t="n">
        <f aca="false">SUMIFS(Pedidos!$D$2:$D$7000,Pedidos!$B$2:$B$7000,A1030,Pedidos!$C$2:$C$7000,"&gt;="&amp;(Parámetros!$B$4-365),Pedidos!$C$2:$C$7000,"&lt;"&amp;Parámetros!$B$4)</f>
        <v>412.31</v>
      </c>
      <c r="N1030" s="7" t="str">
        <f aca="false">IF(H1030=0,"Sin compras",IF(H1030=1,"Una sola compra",IF(I1030&gt;Parámetros!$B$5,"Perdido","Activo")))</f>
        <v>Activo</v>
      </c>
      <c r="O1030" s="21" t="n">
        <f aca="false">IF(N1030&lt;&gt;"Activo","",1/(1+EXP(-(Parámetros!$B$10+Parámetros!$B$11*I1030+Parámetros!$B$12*J1030))))</f>
        <v>0.00400858630497007</v>
      </c>
      <c r="P1030" s="7" t="str">
        <f aca="false">IF(O1030="","",IF(O1030&gt;=Parámetros!$B$7,"Alto",IF(O1030&gt;=Parámetros!$B$8,"Medio","Bajo")))</f>
        <v>Bajo</v>
      </c>
      <c r="Q1030" s="7" t="str">
        <f aca="false">IF(AND(N1030="Activo",L1030&lt;&gt;""),IF(L1030&gt;Parámetros!$B$6,"Se está retrasando",""),"")</f>
        <v/>
      </c>
    </row>
    <row r="1031" customFormat="false" ht="15" hidden="false" customHeight="false" outlineLevel="0" collapsed="false">
      <c r="A1031" s="13" t="s">
        <v>7010</v>
      </c>
      <c r="B1031" s="13" t="s">
        <v>9004</v>
      </c>
      <c r="C1031" s="13" t="s">
        <v>8982</v>
      </c>
      <c r="D1031" s="13" t="s">
        <v>8987</v>
      </c>
      <c r="E1031" s="13" t="s">
        <v>8988</v>
      </c>
      <c r="F1031" s="16" t="n">
        <f aca="false">_xlfn.MINIFS(Pedidos!$C$2:$C$7000,Pedidos!$B$2:$B$7000,A1031,Pedidos!$C$2:$C$7000,"&lt;"&amp;Parámetros!$B$4)</f>
        <v>46135</v>
      </c>
      <c r="G1031" s="16" t="n">
        <f aca="false">_xlfn.MAXIFS(Pedidos!$C$2:$C$7000,Pedidos!$B$2:$B$7000,A1031,Pedidos!$C$2:$C$7000,"&lt;"&amp;Parámetros!$B$4)</f>
        <v>46199</v>
      </c>
      <c r="H1031" s="17" t="n">
        <f aca="false">COUNTIFS(Pedidos!$B$2:$B$7000,A1031,Pedidos!$C$2:$C$7000,"&lt;"&amp;Parámetros!$B$4)</f>
        <v>2</v>
      </c>
      <c r="I1031" s="7" t="n">
        <f aca="false">IF(H1031=0,"",Parámetros!$B$4-G1031)</f>
        <v>97</v>
      </c>
      <c r="J1031" s="17" t="n">
        <f aca="false">COUNTIFS(Pedidos!$B$2:$B$7000,A1031,Pedidos!$C$2:$C$7000,"&gt;="&amp;(Parámetros!$B$4-180),Pedidos!$C$2:$C$7000,"&lt;"&amp;Parámetros!$B$4)</f>
        <v>2</v>
      </c>
      <c r="K1031" s="18" t="n">
        <f aca="false">IF(H1031&lt;2,"",(G1031-F1031)/(H1031-1))</f>
        <v>64</v>
      </c>
      <c r="L1031" s="19" t="n">
        <f aca="false">IF(OR(K1031="",K1031=0),"",I1031/K1031)</f>
        <v>1.515625</v>
      </c>
      <c r="M1031" s="20" t="n">
        <f aca="false">SUMIFS(Pedidos!$D$2:$D$7000,Pedidos!$B$2:$B$7000,A1031,Pedidos!$C$2:$C$7000,"&gt;="&amp;(Parámetros!$B$4-365),Pedidos!$C$2:$C$7000,"&lt;"&amp;Parámetros!$B$4)</f>
        <v>63.19</v>
      </c>
      <c r="N1031" s="7" t="str">
        <f aca="false">IF(H1031=0,"Sin compras",IF(H1031=1,"Una sola compra",IF(I1031&gt;Parámetros!$B$5,"Perdido","Activo")))</f>
        <v>Activo</v>
      </c>
      <c r="O1031" s="21" t="n">
        <f aca="false">IF(N1031&lt;&gt;"Activo","",1/(1+EXP(-(Parámetros!$B$10+Parámetros!$B$11*I1031+Parámetros!$B$12*J1031))))</f>
        <v>0.618267237984732</v>
      </c>
      <c r="P1031" s="7" t="str">
        <f aca="false">IF(O1031="","",IF(O1031&gt;=Parámetros!$B$7,"Alto",IF(O1031&gt;=Parámetros!$B$8,"Medio","Bajo")))</f>
        <v>Medio</v>
      </c>
      <c r="Q1031" s="7" t="str">
        <f aca="false">IF(AND(N1031="Activo",L1031&lt;&gt;""),IF(L1031&gt;Parámetros!$B$6,"Se está retrasando",""),"")</f>
        <v>Se está retrasando</v>
      </c>
    </row>
    <row r="1032" customFormat="false" ht="15" hidden="false" customHeight="false" outlineLevel="0" collapsed="false">
      <c r="A1032" s="13" t="s">
        <v>780</v>
      </c>
      <c r="B1032" s="13" t="s">
        <v>8981</v>
      </c>
      <c r="C1032" s="13" t="s">
        <v>8982</v>
      </c>
      <c r="D1032" s="13" t="s">
        <v>8994</v>
      </c>
      <c r="E1032" s="13" t="s">
        <v>8988</v>
      </c>
      <c r="F1032" s="16" t="n">
        <f aca="false">_xlfn.MINIFS(Pedidos!$C$2:$C$7000,Pedidos!$B$2:$B$7000,A1032,Pedidos!$C$2:$C$7000,"&lt;"&amp;Parámetros!$B$4)</f>
        <v>45653</v>
      </c>
      <c r="G1032" s="16" t="n">
        <f aca="false">_xlfn.MAXIFS(Pedidos!$C$2:$C$7000,Pedidos!$B$2:$B$7000,A1032,Pedidos!$C$2:$C$7000,"&lt;"&amp;Parámetros!$B$4)</f>
        <v>45653</v>
      </c>
      <c r="H1032" s="17" t="n">
        <f aca="false">COUNTIFS(Pedidos!$B$2:$B$7000,A1032,Pedidos!$C$2:$C$7000,"&lt;"&amp;Parámetros!$B$4)</f>
        <v>1</v>
      </c>
      <c r="I1032" s="7" t="n">
        <f aca="false">IF(H1032=0,"",Parámetros!$B$4-G1032)</f>
        <v>643</v>
      </c>
      <c r="J1032" s="17" t="n">
        <f aca="false">COUNTIFS(Pedidos!$B$2:$B$7000,A1032,Pedidos!$C$2:$C$7000,"&gt;="&amp;(Parámetros!$B$4-180),Pedidos!$C$2:$C$7000,"&lt;"&amp;Parámetros!$B$4)</f>
        <v>0</v>
      </c>
      <c r="K1032" s="18" t="str">
        <f aca="false">IF(H1032&lt;2,"",(G1032-F1032)/(H1032-1))</f>
        <v/>
      </c>
      <c r="L1032" s="19" t="str">
        <f aca="false">IF(OR(K1032="",K1032=0),"",I1032/K1032)</f>
        <v/>
      </c>
      <c r="M1032" s="20" t="n">
        <f aca="false">SUMIFS(Pedidos!$D$2:$D$7000,Pedidos!$B$2:$B$7000,A1032,Pedidos!$C$2:$C$7000,"&gt;="&amp;(Parámetros!$B$4-365),Pedidos!$C$2:$C$7000,"&lt;"&amp;Parámetros!$B$4)</f>
        <v>0</v>
      </c>
      <c r="N1032" s="7" t="str">
        <f aca="false">IF(H1032=0,"Sin compras",IF(H1032=1,"Una sola compra",IF(I1032&gt;Parámetros!$B$5,"Perdido","Activo")))</f>
        <v>Una sola compra</v>
      </c>
      <c r="O1032" s="21" t="str">
        <f aca="false">IF(N1032&lt;&gt;"Activo","",1/(1+EXP(-(Parámetros!$B$10+Parámetros!$B$11*I1032+Parámetros!$B$12*J1032))))</f>
        <v/>
      </c>
      <c r="P1032" s="7" t="str">
        <f aca="false">IF(O1032="","",IF(O1032&gt;=Parámetros!$B$7,"Alto",IF(O1032&gt;=Parámetros!$B$8,"Medio","Bajo")))</f>
        <v/>
      </c>
      <c r="Q1032" s="7" t="str">
        <f aca="false">IF(AND(N1032="Activo",L1032&lt;&gt;""),IF(L1032&gt;Parámetros!$B$6,"Se está retrasando",""),"")</f>
        <v/>
      </c>
    </row>
    <row r="1033" customFormat="false" ht="15" hidden="false" customHeight="false" outlineLevel="0" collapsed="false">
      <c r="A1033" s="13" t="s">
        <v>4627</v>
      </c>
      <c r="B1033" s="13" t="s">
        <v>9011</v>
      </c>
      <c r="C1033" s="13" t="s">
        <v>8990</v>
      </c>
      <c r="D1033" s="13" t="s">
        <v>8983</v>
      </c>
      <c r="E1033" s="13" t="s">
        <v>8988</v>
      </c>
      <c r="F1033" s="16" t="n">
        <f aca="false">_xlfn.MINIFS(Pedidos!$C$2:$C$7000,Pedidos!$B$2:$B$7000,A1033,Pedidos!$C$2:$C$7000,"&lt;"&amp;Parámetros!$B$4)</f>
        <v>45951</v>
      </c>
      <c r="G1033" s="16" t="n">
        <f aca="false">_xlfn.MAXIFS(Pedidos!$C$2:$C$7000,Pedidos!$B$2:$B$7000,A1033,Pedidos!$C$2:$C$7000,"&lt;"&amp;Parámetros!$B$4)</f>
        <v>46046</v>
      </c>
      <c r="H1033" s="17" t="n">
        <f aca="false">COUNTIFS(Pedidos!$B$2:$B$7000,A1033,Pedidos!$C$2:$C$7000,"&lt;"&amp;Parámetros!$B$4)</f>
        <v>2</v>
      </c>
      <c r="I1033" s="7" t="n">
        <f aca="false">IF(H1033=0,"",Parámetros!$B$4-G1033)</f>
        <v>250</v>
      </c>
      <c r="J1033" s="17" t="n">
        <f aca="false">COUNTIFS(Pedidos!$B$2:$B$7000,A1033,Pedidos!$C$2:$C$7000,"&gt;="&amp;(Parámetros!$B$4-180),Pedidos!$C$2:$C$7000,"&lt;"&amp;Parámetros!$B$4)</f>
        <v>0</v>
      </c>
      <c r="K1033" s="18" t="n">
        <f aca="false">IF(H1033&lt;2,"",(G1033-F1033)/(H1033-1))</f>
        <v>95</v>
      </c>
      <c r="L1033" s="19" t="n">
        <f aca="false">IF(OR(K1033="",K1033=0),"",I1033/K1033)</f>
        <v>2.63157894736842</v>
      </c>
      <c r="M1033" s="20" t="n">
        <f aca="false">SUMIFS(Pedidos!$D$2:$D$7000,Pedidos!$B$2:$B$7000,A1033,Pedidos!$C$2:$C$7000,"&gt;="&amp;(Parámetros!$B$4-365),Pedidos!$C$2:$C$7000,"&lt;"&amp;Parámetros!$B$4)</f>
        <v>91.86</v>
      </c>
      <c r="N1033" s="7" t="str">
        <f aca="false">IF(H1033=0,"Sin compras",IF(H1033=1,"Una sola compra",IF(I1033&gt;Parámetros!$B$5,"Perdido","Activo")))</f>
        <v>Perdido</v>
      </c>
      <c r="O1033" s="21" t="str">
        <f aca="false">IF(N1033&lt;&gt;"Activo","",1/(1+EXP(-(Parámetros!$B$10+Parámetros!$B$11*I1033+Parámetros!$B$12*J1033))))</f>
        <v/>
      </c>
      <c r="P1033" s="7" t="str">
        <f aca="false">IF(O1033="","",IF(O1033&gt;=Parámetros!$B$7,"Alto",IF(O1033&gt;=Parámetros!$B$8,"Medio","Bajo")))</f>
        <v/>
      </c>
      <c r="Q1033" s="7" t="str">
        <f aca="false">IF(AND(N1033="Activo",L1033&lt;&gt;""),IF(L1033&gt;Parámetros!$B$6,"Se está retrasando",""),"")</f>
        <v/>
      </c>
    </row>
    <row r="1034" customFormat="false" ht="15" hidden="false" customHeight="false" outlineLevel="0" collapsed="false">
      <c r="A1034" s="13" t="s">
        <v>6130</v>
      </c>
      <c r="B1034" s="13" t="s">
        <v>8996</v>
      </c>
      <c r="C1034" s="13" t="s">
        <v>8982</v>
      </c>
      <c r="D1034" s="13" t="s">
        <v>8983</v>
      </c>
      <c r="E1034" s="13" t="s">
        <v>8988</v>
      </c>
      <c r="F1034" s="16" t="n">
        <f aca="false">_xlfn.MINIFS(Pedidos!$C$2:$C$7000,Pedidos!$B$2:$B$7000,A1034,Pedidos!$C$2:$C$7000,"&lt;"&amp;Parámetros!$B$4)</f>
        <v>46065</v>
      </c>
      <c r="G1034" s="16" t="n">
        <f aca="false">_xlfn.MAXIFS(Pedidos!$C$2:$C$7000,Pedidos!$B$2:$B$7000,A1034,Pedidos!$C$2:$C$7000,"&lt;"&amp;Parámetros!$B$4)</f>
        <v>46065</v>
      </c>
      <c r="H1034" s="17" t="n">
        <f aca="false">COUNTIFS(Pedidos!$B$2:$B$7000,A1034,Pedidos!$C$2:$C$7000,"&lt;"&amp;Parámetros!$B$4)</f>
        <v>1</v>
      </c>
      <c r="I1034" s="7" t="n">
        <f aca="false">IF(H1034=0,"",Parámetros!$B$4-G1034)</f>
        <v>231</v>
      </c>
      <c r="J1034" s="17" t="n">
        <f aca="false">COUNTIFS(Pedidos!$B$2:$B$7000,A1034,Pedidos!$C$2:$C$7000,"&gt;="&amp;(Parámetros!$B$4-180),Pedidos!$C$2:$C$7000,"&lt;"&amp;Parámetros!$B$4)</f>
        <v>0</v>
      </c>
      <c r="K1034" s="18" t="str">
        <f aca="false">IF(H1034&lt;2,"",(G1034-F1034)/(H1034-1))</f>
        <v/>
      </c>
      <c r="L1034" s="19" t="str">
        <f aca="false">IF(OR(K1034="",K1034=0),"",I1034/K1034)</f>
        <v/>
      </c>
      <c r="M1034" s="20" t="n">
        <f aca="false">SUMIFS(Pedidos!$D$2:$D$7000,Pedidos!$B$2:$B$7000,A1034,Pedidos!$C$2:$C$7000,"&gt;="&amp;(Parámetros!$B$4-365),Pedidos!$C$2:$C$7000,"&lt;"&amp;Parámetros!$B$4)</f>
        <v>18.77</v>
      </c>
      <c r="N1034" s="7" t="str">
        <f aca="false">IF(H1034=0,"Sin compras",IF(H1034=1,"Una sola compra",IF(I1034&gt;Parámetros!$B$5,"Perdido","Activo")))</f>
        <v>Una sola compra</v>
      </c>
      <c r="O1034" s="21" t="str">
        <f aca="false">IF(N1034&lt;&gt;"Activo","",1/(1+EXP(-(Parámetros!$B$10+Parámetros!$B$11*I1034+Parámetros!$B$12*J1034))))</f>
        <v/>
      </c>
      <c r="P1034" s="7" t="str">
        <f aca="false">IF(O1034="","",IF(O1034&gt;=Parámetros!$B$7,"Alto",IF(O1034&gt;=Parámetros!$B$8,"Medio","Bajo")))</f>
        <v/>
      </c>
      <c r="Q1034" s="7" t="str">
        <f aca="false">IF(AND(N1034="Activo",L1034&lt;&gt;""),IF(L1034&gt;Parámetros!$B$6,"Se está retrasando",""),"")</f>
        <v/>
      </c>
    </row>
    <row r="1035" customFormat="false" ht="15" hidden="false" customHeight="false" outlineLevel="0" collapsed="false">
      <c r="A1035" s="13" t="s">
        <v>5542</v>
      </c>
      <c r="B1035" s="13" t="s">
        <v>9008</v>
      </c>
      <c r="C1035" s="13" t="s">
        <v>8993</v>
      </c>
      <c r="D1035" s="13" t="s">
        <v>8987</v>
      </c>
      <c r="E1035" s="13" t="s">
        <v>8988</v>
      </c>
      <c r="F1035" s="16" t="n">
        <f aca="false">_xlfn.MINIFS(Pedidos!$C$2:$C$7000,Pedidos!$B$2:$B$7000,A1035,Pedidos!$C$2:$C$7000,"&lt;"&amp;Parámetros!$B$4)</f>
        <v>46021</v>
      </c>
      <c r="G1035" s="16" t="n">
        <f aca="false">_xlfn.MAXIFS(Pedidos!$C$2:$C$7000,Pedidos!$B$2:$B$7000,A1035,Pedidos!$C$2:$C$7000,"&lt;"&amp;Parámetros!$B$4)</f>
        <v>46214</v>
      </c>
      <c r="H1035" s="17" t="n">
        <f aca="false">COUNTIFS(Pedidos!$B$2:$B$7000,A1035,Pedidos!$C$2:$C$7000,"&lt;"&amp;Parámetros!$B$4)</f>
        <v>2</v>
      </c>
      <c r="I1035" s="7" t="n">
        <f aca="false">IF(H1035=0,"",Parámetros!$B$4-G1035)</f>
        <v>82</v>
      </c>
      <c r="J1035" s="17" t="n">
        <f aca="false">COUNTIFS(Pedidos!$B$2:$B$7000,A1035,Pedidos!$C$2:$C$7000,"&gt;="&amp;(Parámetros!$B$4-180),Pedidos!$C$2:$C$7000,"&lt;"&amp;Parámetros!$B$4)</f>
        <v>1</v>
      </c>
      <c r="K1035" s="18" t="n">
        <f aca="false">IF(H1035&lt;2,"",(G1035-F1035)/(H1035-1))</f>
        <v>193</v>
      </c>
      <c r="L1035" s="19" t="n">
        <f aca="false">IF(OR(K1035="",K1035=0),"",I1035/K1035)</f>
        <v>0.424870466321244</v>
      </c>
      <c r="M1035" s="20" t="n">
        <f aca="false">SUMIFS(Pedidos!$D$2:$D$7000,Pedidos!$B$2:$B$7000,A1035,Pedidos!$C$2:$C$7000,"&gt;="&amp;(Parámetros!$B$4-365),Pedidos!$C$2:$C$7000,"&lt;"&amp;Parámetros!$B$4)</f>
        <v>108.19</v>
      </c>
      <c r="N1035" s="7" t="str">
        <f aca="false">IF(H1035=0,"Sin compras",IF(H1035=1,"Una sola compra",IF(I1035&gt;Parámetros!$B$5,"Perdido","Activo")))</f>
        <v>Activo</v>
      </c>
      <c r="O1035" s="21" t="n">
        <f aca="false">IF(N1035&lt;&gt;"Activo","",1/(1+EXP(-(Parámetros!$B$10+Parámetros!$B$11*I1035+Parámetros!$B$12*J1035))))</f>
        <v>0.752855476834784</v>
      </c>
      <c r="P1035" s="7" t="str">
        <f aca="false">IF(O1035="","",IF(O1035&gt;=Parámetros!$B$7,"Alto",IF(O1035&gt;=Parámetros!$B$8,"Medio","Bajo")))</f>
        <v>Alto</v>
      </c>
      <c r="Q1035" s="7" t="str">
        <f aca="false">IF(AND(N1035="Activo",L1035&lt;&gt;""),IF(L1035&gt;Parámetros!$B$6,"Se está retrasando",""),"")</f>
        <v/>
      </c>
    </row>
    <row r="1036" customFormat="false" ht="15" hidden="false" customHeight="false" outlineLevel="0" collapsed="false">
      <c r="A1036" s="13" t="s">
        <v>5113</v>
      </c>
      <c r="B1036" s="13" t="s">
        <v>9003</v>
      </c>
      <c r="C1036" s="13" t="s">
        <v>8982</v>
      </c>
      <c r="D1036" s="13" t="s">
        <v>8999</v>
      </c>
      <c r="E1036" s="13" t="s">
        <v>8988</v>
      </c>
      <c r="F1036" s="16" t="n">
        <f aca="false">_xlfn.MINIFS(Pedidos!$C$2:$C$7000,Pedidos!$B$2:$B$7000,A1036,Pedidos!$C$2:$C$7000,"&lt;"&amp;Parámetros!$B$4)</f>
        <v>45987</v>
      </c>
      <c r="G1036" s="16" t="n">
        <f aca="false">_xlfn.MAXIFS(Pedidos!$C$2:$C$7000,Pedidos!$B$2:$B$7000,A1036,Pedidos!$C$2:$C$7000,"&lt;"&amp;Parámetros!$B$4)</f>
        <v>46247</v>
      </c>
      <c r="H1036" s="17" t="n">
        <f aca="false">COUNTIFS(Pedidos!$B$2:$B$7000,A1036,Pedidos!$C$2:$C$7000,"&lt;"&amp;Parámetros!$B$4)</f>
        <v>7</v>
      </c>
      <c r="I1036" s="7" t="n">
        <f aca="false">IF(H1036=0,"",Parámetros!$B$4-G1036)</f>
        <v>49</v>
      </c>
      <c r="J1036" s="17" t="n">
        <f aca="false">COUNTIFS(Pedidos!$B$2:$B$7000,A1036,Pedidos!$C$2:$C$7000,"&gt;="&amp;(Parámetros!$B$4-180),Pedidos!$C$2:$C$7000,"&lt;"&amp;Parámetros!$B$4)</f>
        <v>3</v>
      </c>
      <c r="K1036" s="18" t="n">
        <f aca="false">IF(H1036&lt;2,"",(G1036-F1036)/(H1036-1))</f>
        <v>43.3333333333333</v>
      </c>
      <c r="L1036" s="19" t="n">
        <f aca="false">IF(OR(K1036="",K1036=0),"",I1036/K1036)</f>
        <v>1.13076923076923</v>
      </c>
      <c r="M1036" s="20" t="n">
        <f aca="false">SUMIFS(Pedidos!$D$2:$D$7000,Pedidos!$B$2:$B$7000,A1036,Pedidos!$C$2:$C$7000,"&gt;="&amp;(Parámetros!$B$4-365),Pedidos!$C$2:$C$7000,"&lt;"&amp;Parámetros!$B$4)</f>
        <v>268.88</v>
      </c>
      <c r="N1036" s="7" t="str">
        <f aca="false">IF(H1036=0,"Sin compras",IF(H1036=1,"Una sola compra",IF(I1036&gt;Parámetros!$B$5,"Perdido","Activo")))</f>
        <v>Activo</v>
      </c>
      <c r="O1036" s="21" t="n">
        <f aca="false">IF(N1036&lt;&gt;"Activo","",1/(1+EXP(-(Parámetros!$B$10+Parámetros!$B$11*I1036+Parámetros!$B$12*J1036))))</f>
        <v>0.227848471830417</v>
      </c>
      <c r="P1036" s="7" t="str">
        <f aca="false">IF(O1036="","",IF(O1036&gt;=Parámetros!$B$7,"Alto",IF(O1036&gt;=Parámetros!$B$8,"Medio","Bajo")))</f>
        <v>Bajo</v>
      </c>
      <c r="Q1036" s="7" t="str">
        <f aca="false">IF(AND(N1036="Activo",L1036&lt;&gt;""),IF(L1036&gt;Parámetros!$B$6,"Se está retrasando",""),"")</f>
        <v/>
      </c>
    </row>
    <row r="1037" customFormat="false" ht="15" hidden="false" customHeight="false" outlineLevel="0" collapsed="false">
      <c r="A1037" s="13" t="s">
        <v>1479</v>
      </c>
      <c r="B1037" s="13" t="s">
        <v>8996</v>
      </c>
      <c r="C1037" s="13" t="s">
        <v>8986</v>
      </c>
      <c r="D1037" s="13" t="s">
        <v>8999</v>
      </c>
      <c r="E1037" s="13" t="s">
        <v>8988</v>
      </c>
      <c r="F1037" s="16" t="n">
        <f aca="false">_xlfn.MINIFS(Pedidos!$C$2:$C$7000,Pedidos!$B$2:$B$7000,A1037,Pedidos!$C$2:$C$7000,"&lt;"&amp;Parámetros!$B$4)</f>
        <v>45716</v>
      </c>
      <c r="G1037" s="16" t="n">
        <f aca="false">_xlfn.MAXIFS(Pedidos!$C$2:$C$7000,Pedidos!$B$2:$B$7000,A1037,Pedidos!$C$2:$C$7000,"&lt;"&amp;Parámetros!$B$4)</f>
        <v>46268</v>
      </c>
      <c r="H1037" s="17" t="n">
        <f aca="false">COUNTIFS(Pedidos!$B$2:$B$7000,A1037,Pedidos!$C$2:$C$7000,"&lt;"&amp;Parámetros!$B$4)</f>
        <v>12</v>
      </c>
      <c r="I1037" s="7" t="n">
        <f aca="false">IF(H1037=0,"",Parámetros!$B$4-G1037)</f>
        <v>28</v>
      </c>
      <c r="J1037" s="17" t="n">
        <f aca="false">COUNTIFS(Pedidos!$B$2:$B$7000,A1037,Pedidos!$C$2:$C$7000,"&gt;="&amp;(Parámetros!$B$4-180),Pedidos!$C$2:$C$7000,"&lt;"&amp;Parámetros!$B$4)</f>
        <v>3</v>
      </c>
      <c r="K1037" s="18" t="n">
        <f aca="false">IF(H1037&lt;2,"",(G1037-F1037)/(H1037-1))</f>
        <v>50.1818181818182</v>
      </c>
      <c r="L1037" s="19" t="n">
        <f aca="false">IF(OR(K1037="",K1037=0),"",I1037/K1037)</f>
        <v>0.557971014492754</v>
      </c>
      <c r="M1037" s="20" t="n">
        <f aca="false">SUMIFS(Pedidos!$D$2:$D$7000,Pedidos!$B$2:$B$7000,A1037,Pedidos!$C$2:$C$7000,"&gt;="&amp;(Parámetros!$B$4-365),Pedidos!$C$2:$C$7000,"&lt;"&amp;Parámetros!$B$4)</f>
        <v>395.98</v>
      </c>
      <c r="N1037" s="7" t="str">
        <f aca="false">IF(H1037=0,"Sin compras",IF(H1037=1,"Una sola compra",IF(I1037&gt;Parámetros!$B$5,"Perdido","Activo")))</f>
        <v>Activo</v>
      </c>
      <c r="O1037" s="21" t="n">
        <f aca="false">IF(N1037&lt;&gt;"Activo","",1/(1+EXP(-(Parámetros!$B$10+Parámetros!$B$11*I1037+Parámetros!$B$12*J1037))))</f>
        <v>0.171149834437214</v>
      </c>
      <c r="P1037" s="7" t="str">
        <f aca="false">IF(O1037="","",IF(O1037&gt;=Parámetros!$B$7,"Alto",IF(O1037&gt;=Parámetros!$B$8,"Medio","Bajo")))</f>
        <v>Bajo</v>
      </c>
      <c r="Q1037" s="7" t="str">
        <f aca="false">IF(AND(N1037="Activo",L1037&lt;&gt;""),IF(L1037&gt;Parámetros!$B$6,"Se está retrasando",""),"")</f>
        <v/>
      </c>
    </row>
    <row r="1038" customFormat="false" ht="15" hidden="false" customHeight="false" outlineLevel="0" collapsed="false">
      <c r="A1038" s="13" t="s">
        <v>5296</v>
      </c>
      <c r="B1038" s="13" t="s">
        <v>9007</v>
      </c>
      <c r="C1038" s="13" t="s">
        <v>8993</v>
      </c>
      <c r="D1038" s="13" t="s">
        <v>8983</v>
      </c>
      <c r="E1038" s="13" t="s">
        <v>8984</v>
      </c>
      <c r="F1038" s="16" t="n">
        <f aca="false">_xlfn.MINIFS(Pedidos!$C$2:$C$7000,Pedidos!$B$2:$B$7000,A1038,Pedidos!$C$2:$C$7000,"&lt;"&amp;Parámetros!$B$4)</f>
        <v>46002</v>
      </c>
      <c r="G1038" s="16" t="n">
        <f aca="false">_xlfn.MAXIFS(Pedidos!$C$2:$C$7000,Pedidos!$B$2:$B$7000,A1038,Pedidos!$C$2:$C$7000,"&lt;"&amp;Parámetros!$B$4)</f>
        <v>46002</v>
      </c>
      <c r="H1038" s="17" t="n">
        <f aca="false">COUNTIFS(Pedidos!$B$2:$B$7000,A1038,Pedidos!$C$2:$C$7000,"&lt;"&amp;Parámetros!$B$4)</f>
        <v>1</v>
      </c>
      <c r="I1038" s="7" t="n">
        <f aca="false">IF(H1038=0,"",Parámetros!$B$4-G1038)</f>
        <v>294</v>
      </c>
      <c r="J1038" s="17" t="n">
        <f aca="false">COUNTIFS(Pedidos!$B$2:$B$7000,A1038,Pedidos!$C$2:$C$7000,"&gt;="&amp;(Parámetros!$B$4-180),Pedidos!$C$2:$C$7000,"&lt;"&amp;Parámetros!$B$4)</f>
        <v>0</v>
      </c>
      <c r="K1038" s="18" t="str">
        <f aca="false">IF(H1038&lt;2,"",(G1038-F1038)/(H1038-1))</f>
        <v/>
      </c>
      <c r="L1038" s="19" t="str">
        <f aca="false">IF(OR(K1038="",K1038=0),"",I1038/K1038)</f>
        <v/>
      </c>
      <c r="M1038" s="20" t="n">
        <f aca="false">SUMIFS(Pedidos!$D$2:$D$7000,Pedidos!$B$2:$B$7000,A1038,Pedidos!$C$2:$C$7000,"&gt;="&amp;(Parámetros!$B$4-365),Pedidos!$C$2:$C$7000,"&lt;"&amp;Parámetros!$B$4)</f>
        <v>38.11</v>
      </c>
      <c r="N1038" s="7" t="str">
        <f aca="false">IF(H1038=0,"Sin compras",IF(H1038=1,"Una sola compra",IF(I1038&gt;Parámetros!$B$5,"Perdido","Activo")))</f>
        <v>Una sola compra</v>
      </c>
      <c r="O1038" s="21" t="str">
        <f aca="false">IF(N1038&lt;&gt;"Activo","",1/(1+EXP(-(Parámetros!$B$10+Parámetros!$B$11*I1038+Parámetros!$B$12*J1038))))</f>
        <v/>
      </c>
      <c r="P1038" s="7" t="str">
        <f aca="false">IF(O1038="","",IF(O1038&gt;=Parámetros!$B$7,"Alto",IF(O1038&gt;=Parámetros!$B$8,"Medio","Bajo")))</f>
        <v/>
      </c>
      <c r="Q1038" s="7" t="str">
        <f aca="false">IF(AND(N1038="Activo",L1038&lt;&gt;""),IF(L1038&gt;Parámetros!$B$6,"Se está retrasando",""),"")</f>
        <v/>
      </c>
    </row>
    <row r="1039" customFormat="false" ht="15" hidden="false" customHeight="false" outlineLevel="0" collapsed="false">
      <c r="A1039" s="13" t="s">
        <v>1604</v>
      </c>
      <c r="B1039" s="13" t="s">
        <v>8995</v>
      </c>
      <c r="C1039" s="13" t="s">
        <v>8993</v>
      </c>
      <c r="D1039" s="13" t="s">
        <v>8994</v>
      </c>
      <c r="E1039" s="13" t="s">
        <v>8988</v>
      </c>
      <c r="F1039" s="16" t="n">
        <f aca="false">_xlfn.MINIFS(Pedidos!$C$2:$C$7000,Pedidos!$B$2:$B$7000,A1039,Pedidos!$C$2:$C$7000,"&lt;"&amp;Parámetros!$B$4)</f>
        <v>45725</v>
      </c>
      <c r="G1039" s="16" t="n">
        <f aca="false">_xlfn.MAXIFS(Pedidos!$C$2:$C$7000,Pedidos!$B$2:$B$7000,A1039,Pedidos!$C$2:$C$7000,"&lt;"&amp;Parámetros!$B$4)</f>
        <v>45725</v>
      </c>
      <c r="H1039" s="17" t="n">
        <f aca="false">COUNTIFS(Pedidos!$B$2:$B$7000,A1039,Pedidos!$C$2:$C$7000,"&lt;"&amp;Parámetros!$B$4)</f>
        <v>1</v>
      </c>
      <c r="I1039" s="7" t="n">
        <f aca="false">IF(H1039=0,"",Parámetros!$B$4-G1039)</f>
        <v>571</v>
      </c>
      <c r="J1039" s="17" t="n">
        <f aca="false">COUNTIFS(Pedidos!$B$2:$B$7000,A1039,Pedidos!$C$2:$C$7000,"&gt;="&amp;(Parámetros!$B$4-180),Pedidos!$C$2:$C$7000,"&lt;"&amp;Parámetros!$B$4)</f>
        <v>0</v>
      </c>
      <c r="K1039" s="18" t="str">
        <f aca="false">IF(H1039&lt;2,"",(G1039-F1039)/(H1039-1))</f>
        <v/>
      </c>
      <c r="L1039" s="19" t="str">
        <f aca="false">IF(OR(K1039="",K1039=0),"",I1039/K1039)</f>
        <v/>
      </c>
      <c r="M1039" s="20" t="n">
        <f aca="false">SUMIFS(Pedidos!$D$2:$D$7000,Pedidos!$B$2:$B$7000,A1039,Pedidos!$C$2:$C$7000,"&gt;="&amp;(Parámetros!$B$4-365),Pedidos!$C$2:$C$7000,"&lt;"&amp;Parámetros!$B$4)</f>
        <v>0</v>
      </c>
      <c r="N1039" s="7" t="str">
        <f aca="false">IF(H1039=0,"Sin compras",IF(H1039=1,"Una sola compra",IF(I1039&gt;Parámetros!$B$5,"Perdido","Activo")))</f>
        <v>Una sola compra</v>
      </c>
      <c r="O1039" s="21" t="str">
        <f aca="false">IF(N1039&lt;&gt;"Activo","",1/(1+EXP(-(Parámetros!$B$10+Parámetros!$B$11*I1039+Parámetros!$B$12*J1039))))</f>
        <v/>
      </c>
      <c r="P1039" s="7" t="str">
        <f aca="false">IF(O1039="","",IF(O1039&gt;=Parámetros!$B$7,"Alto",IF(O1039&gt;=Parámetros!$B$8,"Medio","Bajo")))</f>
        <v/>
      </c>
      <c r="Q1039" s="7" t="str">
        <f aca="false">IF(AND(N1039="Activo",L1039&lt;&gt;""),IF(L1039&gt;Parámetros!$B$6,"Se está retrasando",""),"")</f>
        <v/>
      </c>
    </row>
    <row r="1040" customFormat="false" ht="15" hidden="false" customHeight="false" outlineLevel="0" collapsed="false">
      <c r="A1040" s="13" t="s">
        <v>6507</v>
      </c>
      <c r="B1040" s="13" t="s">
        <v>9000</v>
      </c>
      <c r="C1040" s="13" t="s">
        <v>8986</v>
      </c>
      <c r="D1040" s="13" t="s">
        <v>8987</v>
      </c>
      <c r="E1040" s="13" t="s">
        <v>8988</v>
      </c>
      <c r="F1040" s="16" t="n">
        <f aca="false">_xlfn.MINIFS(Pedidos!$C$2:$C$7000,Pedidos!$B$2:$B$7000,A1040,Pedidos!$C$2:$C$7000,"&lt;"&amp;Parámetros!$B$4)</f>
        <v>46095</v>
      </c>
      <c r="G1040" s="16" t="n">
        <f aca="false">_xlfn.MAXIFS(Pedidos!$C$2:$C$7000,Pedidos!$B$2:$B$7000,A1040,Pedidos!$C$2:$C$7000,"&lt;"&amp;Parámetros!$B$4)</f>
        <v>46180</v>
      </c>
      <c r="H1040" s="17" t="n">
        <f aca="false">COUNTIFS(Pedidos!$B$2:$B$7000,A1040,Pedidos!$C$2:$C$7000,"&lt;"&amp;Parámetros!$B$4)</f>
        <v>2</v>
      </c>
      <c r="I1040" s="7" t="n">
        <f aca="false">IF(H1040=0,"",Parámetros!$B$4-G1040)</f>
        <v>116</v>
      </c>
      <c r="J1040" s="17" t="n">
        <f aca="false">COUNTIFS(Pedidos!$B$2:$B$7000,A1040,Pedidos!$C$2:$C$7000,"&gt;="&amp;(Parámetros!$B$4-180),Pedidos!$C$2:$C$7000,"&lt;"&amp;Parámetros!$B$4)</f>
        <v>1</v>
      </c>
      <c r="K1040" s="18" t="n">
        <f aca="false">IF(H1040&lt;2,"",(G1040-F1040)/(H1040-1))</f>
        <v>85</v>
      </c>
      <c r="L1040" s="19" t="n">
        <f aca="false">IF(OR(K1040="",K1040=0),"",I1040/K1040)</f>
        <v>1.36470588235294</v>
      </c>
      <c r="M1040" s="20" t="n">
        <f aca="false">SUMIFS(Pedidos!$D$2:$D$7000,Pedidos!$B$2:$B$7000,A1040,Pedidos!$C$2:$C$7000,"&gt;="&amp;(Parámetros!$B$4-365),Pedidos!$C$2:$C$7000,"&lt;"&amp;Parámetros!$B$4)</f>
        <v>76.27</v>
      </c>
      <c r="N1040" s="7" t="str">
        <f aca="false">IF(H1040=0,"Sin compras",IF(H1040=1,"Una sola compra",IF(I1040&gt;Parámetros!$B$5,"Perdido","Activo")))</f>
        <v>Activo</v>
      </c>
      <c r="O1040" s="21" t="n">
        <f aca="false">IF(N1040&lt;&gt;"Activo","",1/(1+EXP(-(Parámetros!$B$10+Parámetros!$B$11*I1040+Parámetros!$B$12*J1040))))</f>
        <v>0.844473864970272</v>
      </c>
      <c r="P1040" s="7" t="str">
        <f aca="false">IF(O1040="","",IF(O1040&gt;=Parámetros!$B$7,"Alto",IF(O1040&gt;=Parámetros!$B$8,"Medio","Bajo")))</f>
        <v>Alto</v>
      </c>
      <c r="Q1040" s="7" t="str">
        <f aca="false">IF(AND(N1040="Activo",L1040&lt;&gt;""),IF(L1040&gt;Parámetros!$B$6,"Se está retrasando",""),"")</f>
        <v/>
      </c>
    </row>
    <row r="1041" customFormat="false" ht="15" hidden="false" customHeight="false" outlineLevel="0" collapsed="false">
      <c r="A1041" s="13" t="s">
        <v>3432</v>
      </c>
      <c r="B1041" s="13" t="s">
        <v>8995</v>
      </c>
      <c r="C1041" s="13" t="s">
        <v>8993</v>
      </c>
      <c r="D1041" s="13" t="s">
        <v>8994</v>
      </c>
      <c r="E1041" s="13" t="s">
        <v>8988</v>
      </c>
      <c r="F1041" s="16" t="n">
        <f aca="false">_xlfn.MINIFS(Pedidos!$C$2:$C$7000,Pedidos!$B$2:$B$7000,A1041,Pedidos!$C$2:$C$7000,"&lt;"&amp;Parámetros!$B$4)</f>
        <v>45864</v>
      </c>
      <c r="G1041" s="16" t="n">
        <f aca="false">_xlfn.MAXIFS(Pedidos!$C$2:$C$7000,Pedidos!$B$2:$B$7000,A1041,Pedidos!$C$2:$C$7000,"&lt;"&amp;Parámetros!$B$4)</f>
        <v>45864</v>
      </c>
      <c r="H1041" s="17" t="n">
        <f aca="false">COUNTIFS(Pedidos!$B$2:$B$7000,A1041,Pedidos!$C$2:$C$7000,"&lt;"&amp;Parámetros!$B$4)</f>
        <v>1</v>
      </c>
      <c r="I1041" s="7" t="n">
        <f aca="false">IF(H1041=0,"",Parámetros!$B$4-G1041)</f>
        <v>432</v>
      </c>
      <c r="J1041" s="17" t="n">
        <f aca="false">COUNTIFS(Pedidos!$B$2:$B$7000,A1041,Pedidos!$C$2:$C$7000,"&gt;="&amp;(Parámetros!$B$4-180),Pedidos!$C$2:$C$7000,"&lt;"&amp;Parámetros!$B$4)</f>
        <v>0</v>
      </c>
      <c r="K1041" s="18" t="str">
        <f aca="false">IF(H1041&lt;2,"",(G1041-F1041)/(H1041-1))</f>
        <v/>
      </c>
      <c r="L1041" s="19" t="str">
        <f aca="false">IF(OR(K1041="",K1041=0),"",I1041/K1041)</f>
        <v/>
      </c>
      <c r="M1041" s="20" t="n">
        <f aca="false">SUMIFS(Pedidos!$D$2:$D$7000,Pedidos!$B$2:$B$7000,A1041,Pedidos!$C$2:$C$7000,"&gt;="&amp;(Parámetros!$B$4-365),Pedidos!$C$2:$C$7000,"&lt;"&amp;Parámetros!$B$4)</f>
        <v>0</v>
      </c>
      <c r="N1041" s="7" t="str">
        <f aca="false">IF(H1041=0,"Sin compras",IF(H1041=1,"Una sola compra",IF(I1041&gt;Parámetros!$B$5,"Perdido","Activo")))</f>
        <v>Una sola compra</v>
      </c>
      <c r="O1041" s="21" t="str">
        <f aca="false">IF(N1041&lt;&gt;"Activo","",1/(1+EXP(-(Parámetros!$B$10+Parámetros!$B$11*I1041+Parámetros!$B$12*J1041))))</f>
        <v/>
      </c>
      <c r="P1041" s="7" t="str">
        <f aca="false">IF(O1041="","",IF(O1041&gt;=Parámetros!$B$7,"Alto",IF(O1041&gt;=Parámetros!$B$8,"Medio","Bajo")))</f>
        <v/>
      </c>
      <c r="Q1041" s="7" t="str">
        <f aca="false">IF(AND(N1041="Activo",L1041&lt;&gt;""),IF(L1041&gt;Parámetros!$B$6,"Se está retrasando",""),"")</f>
        <v/>
      </c>
    </row>
    <row r="1042" customFormat="false" ht="15" hidden="false" customHeight="false" outlineLevel="0" collapsed="false">
      <c r="A1042" s="13" t="s">
        <v>2025</v>
      </c>
      <c r="B1042" s="13" t="s">
        <v>9001</v>
      </c>
      <c r="C1042" s="13" t="s">
        <v>8993</v>
      </c>
      <c r="D1042" s="13" t="s">
        <v>8997</v>
      </c>
      <c r="E1042" s="13" t="s">
        <v>8988</v>
      </c>
      <c r="F1042" s="16" t="n">
        <f aca="false">_xlfn.MINIFS(Pedidos!$C$2:$C$7000,Pedidos!$B$2:$B$7000,A1042,Pedidos!$C$2:$C$7000,"&lt;"&amp;Parámetros!$B$4)</f>
        <v>45758</v>
      </c>
      <c r="G1042" s="16" t="n">
        <f aca="false">_xlfn.MAXIFS(Pedidos!$C$2:$C$7000,Pedidos!$B$2:$B$7000,A1042,Pedidos!$C$2:$C$7000,"&lt;"&amp;Parámetros!$B$4)</f>
        <v>45961</v>
      </c>
      <c r="H1042" s="17" t="n">
        <f aca="false">COUNTIFS(Pedidos!$B$2:$B$7000,A1042,Pedidos!$C$2:$C$7000,"&lt;"&amp;Parámetros!$B$4)</f>
        <v>4</v>
      </c>
      <c r="I1042" s="7" t="n">
        <f aca="false">IF(H1042=0,"",Parámetros!$B$4-G1042)</f>
        <v>335</v>
      </c>
      <c r="J1042" s="17" t="n">
        <f aca="false">COUNTIFS(Pedidos!$B$2:$B$7000,A1042,Pedidos!$C$2:$C$7000,"&gt;="&amp;(Parámetros!$B$4-180),Pedidos!$C$2:$C$7000,"&lt;"&amp;Parámetros!$B$4)</f>
        <v>0</v>
      </c>
      <c r="K1042" s="18" t="n">
        <f aca="false">IF(H1042&lt;2,"",(G1042-F1042)/(H1042-1))</f>
        <v>67.6666666666667</v>
      </c>
      <c r="L1042" s="19" t="n">
        <f aca="false">IF(OR(K1042="",K1042=0),"",I1042/K1042)</f>
        <v>4.95073891625616</v>
      </c>
      <c r="M1042" s="20" t="n">
        <f aca="false">SUMIFS(Pedidos!$D$2:$D$7000,Pedidos!$B$2:$B$7000,A1042,Pedidos!$C$2:$C$7000,"&gt;="&amp;(Parámetros!$B$4-365),Pedidos!$C$2:$C$7000,"&lt;"&amp;Parámetros!$B$4)</f>
        <v>40.37</v>
      </c>
      <c r="N1042" s="7" t="str">
        <f aca="false">IF(H1042=0,"Sin compras",IF(H1042=1,"Una sola compra",IF(I1042&gt;Parámetros!$B$5,"Perdido","Activo")))</f>
        <v>Perdido</v>
      </c>
      <c r="O1042" s="21" t="str">
        <f aca="false">IF(N1042&lt;&gt;"Activo","",1/(1+EXP(-(Parámetros!$B$10+Parámetros!$B$11*I1042+Parámetros!$B$12*J1042))))</f>
        <v/>
      </c>
      <c r="P1042" s="7" t="str">
        <f aca="false">IF(O1042="","",IF(O1042&gt;=Parámetros!$B$7,"Alto",IF(O1042&gt;=Parámetros!$B$8,"Medio","Bajo")))</f>
        <v/>
      </c>
      <c r="Q1042" s="7" t="str">
        <f aca="false">IF(AND(N1042="Activo",L1042&lt;&gt;""),IF(L1042&gt;Parámetros!$B$6,"Se está retrasando",""),"")</f>
        <v/>
      </c>
    </row>
    <row r="1043" customFormat="false" ht="15" hidden="false" customHeight="false" outlineLevel="0" collapsed="false">
      <c r="A1043" s="13" t="s">
        <v>4573</v>
      </c>
      <c r="B1043" s="13" t="s">
        <v>9001</v>
      </c>
      <c r="C1043" s="13" t="s">
        <v>8993</v>
      </c>
      <c r="D1043" s="13" t="s">
        <v>8987</v>
      </c>
      <c r="E1043" s="13" t="s">
        <v>8988</v>
      </c>
      <c r="F1043" s="16" t="n">
        <f aca="false">_xlfn.MINIFS(Pedidos!$C$2:$C$7000,Pedidos!$B$2:$B$7000,A1043,Pedidos!$C$2:$C$7000,"&lt;"&amp;Parámetros!$B$4)</f>
        <v>45947</v>
      </c>
      <c r="G1043" s="16" t="n">
        <f aca="false">_xlfn.MAXIFS(Pedidos!$C$2:$C$7000,Pedidos!$B$2:$B$7000,A1043,Pedidos!$C$2:$C$7000,"&lt;"&amp;Parámetros!$B$4)</f>
        <v>46155</v>
      </c>
      <c r="H1043" s="17" t="n">
        <f aca="false">COUNTIFS(Pedidos!$B$2:$B$7000,A1043,Pedidos!$C$2:$C$7000,"&lt;"&amp;Parámetros!$B$4)</f>
        <v>2</v>
      </c>
      <c r="I1043" s="7" t="n">
        <f aca="false">IF(H1043=0,"",Parámetros!$B$4-G1043)</f>
        <v>141</v>
      </c>
      <c r="J1043" s="17" t="n">
        <f aca="false">COUNTIFS(Pedidos!$B$2:$B$7000,A1043,Pedidos!$C$2:$C$7000,"&gt;="&amp;(Parámetros!$B$4-180),Pedidos!$C$2:$C$7000,"&lt;"&amp;Parámetros!$B$4)</f>
        <v>1</v>
      </c>
      <c r="K1043" s="18" t="n">
        <f aca="false">IF(H1043&lt;2,"",(G1043-F1043)/(H1043-1))</f>
        <v>208</v>
      </c>
      <c r="L1043" s="19" t="n">
        <f aca="false">IF(OR(K1043="",K1043=0),"",I1043/K1043)</f>
        <v>0.677884615384615</v>
      </c>
      <c r="M1043" s="20" t="n">
        <f aca="false">SUMIFS(Pedidos!$D$2:$D$7000,Pedidos!$B$2:$B$7000,A1043,Pedidos!$C$2:$C$7000,"&gt;="&amp;(Parámetros!$B$4-365),Pedidos!$C$2:$C$7000,"&lt;"&amp;Parámetros!$B$4)</f>
        <v>66.63</v>
      </c>
      <c r="N1043" s="7" t="str">
        <f aca="false">IF(H1043=0,"Sin compras",IF(H1043=1,"Una sola compra",IF(I1043&gt;Parámetros!$B$5,"Perdido","Activo")))</f>
        <v>Activo</v>
      </c>
      <c r="O1043" s="21" t="n">
        <f aca="false">IF(N1043&lt;&gt;"Activo","",1/(1+EXP(-(Parámetros!$B$10+Parámetros!$B$11*I1043+Parámetros!$B$12*J1043))))</f>
        <v>0.8925349505636</v>
      </c>
      <c r="P1043" s="7" t="str">
        <f aca="false">IF(O1043="","",IF(O1043&gt;=Parámetros!$B$7,"Alto",IF(O1043&gt;=Parámetros!$B$8,"Medio","Bajo")))</f>
        <v>Alto</v>
      </c>
      <c r="Q1043" s="7" t="str">
        <f aca="false">IF(AND(N1043="Activo",L1043&lt;&gt;""),IF(L1043&gt;Parámetros!$B$6,"Se está retrasando",""),"")</f>
        <v/>
      </c>
    </row>
    <row r="1044" customFormat="false" ht="15" hidden="false" customHeight="false" outlineLevel="0" collapsed="false">
      <c r="A1044" s="13" t="s">
        <v>5191</v>
      </c>
      <c r="B1044" s="13" t="s">
        <v>9003</v>
      </c>
      <c r="C1044" s="13" t="s">
        <v>8993</v>
      </c>
      <c r="D1044" s="13" t="s">
        <v>8987</v>
      </c>
      <c r="E1044" s="13" t="s">
        <v>8988</v>
      </c>
      <c r="F1044" s="16" t="n">
        <f aca="false">_xlfn.MINIFS(Pedidos!$C$2:$C$7000,Pedidos!$B$2:$B$7000,A1044,Pedidos!$C$2:$C$7000,"&lt;"&amp;Parámetros!$B$4)</f>
        <v>45993</v>
      </c>
      <c r="G1044" s="16" t="n">
        <f aca="false">_xlfn.MAXIFS(Pedidos!$C$2:$C$7000,Pedidos!$B$2:$B$7000,A1044,Pedidos!$C$2:$C$7000,"&lt;"&amp;Parámetros!$B$4)</f>
        <v>46102</v>
      </c>
      <c r="H1044" s="17" t="n">
        <f aca="false">COUNTIFS(Pedidos!$B$2:$B$7000,A1044,Pedidos!$C$2:$C$7000,"&lt;"&amp;Parámetros!$B$4)</f>
        <v>2</v>
      </c>
      <c r="I1044" s="7" t="n">
        <f aca="false">IF(H1044=0,"",Parámetros!$B$4-G1044)</f>
        <v>194</v>
      </c>
      <c r="J1044" s="17" t="n">
        <f aca="false">COUNTIFS(Pedidos!$B$2:$B$7000,A1044,Pedidos!$C$2:$C$7000,"&gt;="&amp;(Parámetros!$B$4-180),Pedidos!$C$2:$C$7000,"&lt;"&amp;Parámetros!$B$4)</f>
        <v>0</v>
      </c>
      <c r="K1044" s="18" t="n">
        <f aca="false">IF(H1044&lt;2,"",(G1044-F1044)/(H1044-1))</f>
        <v>109</v>
      </c>
      <c r="L1044" s="19" t="n">
        <f aca="false">IF(OR(K1044="",K1044=0),"",I1044/K1044)</f>
        <v>1.77981651376147</v>
      </c>
      <c r="M1044" s="20" t="n">
        <f aca="false">SUMIFS(Pedidos!$D$2:$D$7000,Pedidos!$B$2:$B$7000,A1044,Pedidos!$C$2:$C$7000,"&gt;="&amp;(Parámetros!$B$4-365),Pedidos!$C$2:$C$7000,"&lt;"&amp;Parámetros!$B$4)</f>
        <v>132.56</v>
      </c>
      <c r="N1044" s="7" t="str">
        <f aca="false">IF(H1044=0,"Sin compras",IF(H1044=1,"Una sola compra",IF(I1044&gt;Parámetros!$B$5,"Perdido","Activo")))</f>
        <v>Perdido</v>
      </c>
      <c r="O1044" s="21" t="str">
        <f aca="false">IF(N1044&lt;&gt;"Activo","",1/(1+EXP(-(Parámetros!$B$10+Parámetros!$B$11*I1044+Parámetros!$B$12*J1044))))</f>
        <v/>
      </c>
      <c r="P1044" s="7" t="str">
        <f aca="false">IF(O1044="","",IF(O1044&gt;=Parámetros!$B$7,"Alto",IF(O1044&gt;=Parámetros!$B$8,"Medio","Bajo")))</f>
        <v/>
      </c>
      <c r="Q1044" s="7" t="str">
        <f aca="false">IF(AND(N1044="Activo",L1044&lt;&gt;""),IF(L1044&gt;Parámetros!$B$6,"Se está retrasando",""),"")</f>
        <v/>
      </c>
    </row>
    <row r="1045" customFormat="false" ht="15" hidden="false" customHeight="false" outlineLevel="0" collapsed="false">
      <c r="A1045" s="13" t="s">
        <v>6359</v>
      </c>
      <c r="B1045" s="13" t="s">
        <v>8996</v>
      </c>
      <c r="C1045" s="13" t="s">
        <v>8982</v>
      </c>
      <c r="D1045" s="13" t="s">
        <v>8983</v>
      </c>
      <c r="E1045" s="13" t="s">
        <v>8988</v>
      </c>
      <c r="F1045" s="16" t="n">
        <f aca="false">_xlfn.MINIFS(Pedidos!$C$2:$C$7000,Pedidos!$B$2:$B$7000,A1045,Pedidos!$C$2:$C$7000,"&lt;"&amp;Parámetros!$B$4)</f>
        <v>46082</v>
      </c>
      <c r="G1045" s="16" t="n">
        <f aca="false">_xlfn.MAXIFS(Pedidos!$C$2:$C$7000,Pedidos!$B$2:$B$7000,A1045,Pedidos!$C$2:$C$7000,"&lt;"&amp;Parámetros!$B$4)</f>
        <v>46082</v>
      </c>
      <c r="H1045" s="17" t="n">
        <f aca="false">COUNTIFS(Pedidos!$B$2:$B$7000,A1045,Pedidos!$C$2:$C$7000,"&lt;"&amp;Parámetros!$B$4)</f>
        <v>1</v>
      </c>
      <c r="I1045" s="7" t="n">
        <f aca="false">IF(H1045=0,"",Parámetros!$B$4-G1045)</f>
        <v>214</v>
      </c>
      <c r="J1045" s="17" t="n">
        <f aca="false">COUNTIFS(Pedidos!$B$2:$B$7000,A1045,Pedidos!$C$2:$C$7000,"&gt;="&amp;(Parámetros!$B$4-180),Pedidos!$C$2:$C$7000,"&lt;"&amp;Parámetros!$B$4)</f>
        <v>0</v>
      </c>
      <c r="K1045" s="18" t="str">
        <f aca="false">IF(H1045&lt;2,"",(G1045-F1045)/(H1045-1))</f>
        <v/>
      </c>
      <c r="L1045" s="19" t="str">
        <f aca="false">IF(OR(K1045="",K1045=0),"",I1045/K1045)</f>
        <v/>
      </c>
      <c r="M1045" s="20" t="n">
        <f aca="false">SUMIFS(Pedidos!$D$2:$D$7000,Pedidos!$B$2:$B$7000,A1045,Pedidos!$C$2:$C$7000,"&gt;="&amp;(Parámetros!$B$4-365),Pedidos!$C$2:$C$7000,"&lt;"&amp;Parámetros!$B$4)</f>
        <v>54.72</v>
      </c>
      <c r="N1045" s="7" t="str">
        <f aca="false">IF(H1045=0,"Sin compras",IF(H1045=1,"Una sola compra",IF(I1045&gt;Parámetros!$B$5,"Perdido","Activo")))</f>
        <v>Una sola compra</v>
      </c>
      <c r="O1045" s="21" t="str">
        <f aca="false">IF(N1045&lt;&gt;"Activo","",1/(1+EXP(-(Parámetros!$B$10+Parámetros!$B$11*I1045+Parámetros!$B$12*J1045))))</f>
        <v/>
      </c>
      <c r="P1045" s="7" t="str">
        <f aca="false">IF(O1045="","",IF(O1045&gt;=Parámetros!$B$7,"Alto",IF(O1045&gt;=Parámetros!$B$8,"Medio","Bajo")))</f>
        <v/>
      </c>
      <c r="Q1045" s="7" t="str">
        <f aca="false">IF(AND(N1045="Activo",L1045&lt;&gt;""),IF(L1045&gt;Parámetros!$B$6,"Se está retrasando",""),"")</f>
        <v/>
      </c>
    </row>
    <row r="1046" customFormat="false" ht="15" hidden="false" customHeight="false" outlineLevel="0" collapsed="false">
      <c r="A1046" s="13" t="s">
        <v>2941</v>
      </c>
      <c r="B1046" s="13" t="s">
        <v>8995</v>
      </c>
      <c r="C1046" s="13" t="s">
        <v>8990</v>
      </c>
      <c r="D1046" s="13" t="s">
        <v>8997</v>
      </c>
      <c r="E1046" s="13" t="s">
        <v>8984</v>
      </c>
      <c r="F1046" s="16" t="n">
        <f aca="false">_xlfn.MINIFS(Pedidos!$C$2:$C$7000,Pedidos!$B$2:$B$7000,A1046,Pedidos!$C$2:$C$7000,"&lt;"&amp;Parámetros!$B$4)</f>
        <v>45826</v>
      </c>
      <c r="G1046" s="16" t="n">
        <f aca="false">_xlfn.MAXIFS(Pedidos!$C$2:$C$7000,Pedidos!$B$2:$B$7000,A1046,Pedidos!$C$2:$C$7000,"&lt;"&amp;Parámetros!$B$4)</f>
        <v>46183</v>
      </c>
      <c r="H1046" s="17" t="n">
        <f aca="false">COUNTIFS(Pedidos!$B$2:$B$7000,A1046,Pedidos!$C$2:$C$7000,"&lt;"&amp;Parámetros!$B$4)</f>
        <v>7</v>
      </c>
      <c r="I1046" s="7" t="n">
        <f aca="false">IF(H1046=0,"",Parámetros!$B$4-G1046)</f>
        <v>113</v>
      </c>
      <c r="J1046" s="17" t="n">
        <f aca="false">COUNTIFS(Pedidos!$B$2:$B$7000,A1046,Pedidos!$C$2:$C$7000,"&gt;="&amp;(Parámetros!$B$4-180),Pedidos!$C$2:$C$7000,"&lt;"&amp;Parámetros!$B$4)</f>
        <v>2</v>
      </c>
      <c r="K1046" s="18" t="n">
        <f aca="false">IF(H1046&lt;2,"",(G1046-F1046)/(H1046-1))</f>
        <v>59.5</v>
      </c>
      <c r="L1046" s="19" t="n">
        <f aca="false">IF(OR(K1046="",K1046=0),"",I1046/K1046)</f>
        <v>1.89915966386555</v>
      </c>
      <c r="M1046" s="20" t="n">
        <f aca="false">SUMIFS(Pedidos!$D$2:$D$7000,Pedidos!$B$2:$B$7000,A1046,Pedidos!$C$2:$C$7000,"&gt;="&amp;(Parámetros!$B$4-365),Pedidos!$C$2:$C$7000,"&lt;"&amp;Parámetros!$B$4)</f>
        <v>238.02</v>
      </c>
      <c r="N1046" s="7" t="str">
        <f aca="false">IF(H1046=0,"Sin compras",IF(H1046=1,"Una sola compra",IF(I1046&gt;Parámetros!$B$5,"Perdido","Activo")))</f>
        <v>Activo</v>
      </c>
      <c r="O1046" s="21" t="n">
        <f aca="false">IF(N1046&lt;&gt;"Activo","",1/(1+EXP(-(Parámetros!$B$10+Parámetros!$B$11*I1046+Parámetros!$B$12*J1046))))</f>
        <v>0.680093168620451</v>
      </c>
      <c r="P1046" s="7" t="str">
        <f aca="false">IF(O1046="","",IF(O1046&gt;=Parámetros!$B$7,"Alto",IF(O1046&gt;=Parámetros!$B$8,"Medio","Bajo")))</f>
        <v>Medio</v>
      </c>
      <c r="Q1046" s="7" t="str">
        <f aca="false">IF(AND(N1046="Activo",L1046&lt;&gt;""),IF(L1046&gt;Parámetros!$B$6,"Se está retrasando",""),"")</f>
        <v>Se está retrasando</v>
      </c>
    </row>
    <row r="1047" customFormat="false" ht="15" hidden="false" customHeight="false" outlineLevel="0" collapsed="false">
      <c r="A1047" s="13" t="s">
        <v>8182</v>
      </c>
      <c r="B1047" s="13" t="s">
        <v>8998</v>
      </c>
      <c r="C1047" s="13" t="s">
        <v>8993</v>
      </c>
      <c r="D1047" s="13" t="s">
        <v>9002</v>
      </c>
      <c r="E1047" s="13" t="s">
        <v>8988</v>
      </c>
      <c r="F1047" s="16" t="n">
        <f aca="false">_xlfn.MINIFS(Pedidos!$C$2:$C$7000,Pedidos!$B$2:$B$7000,A1047,Pedidos!$C$2:$C$7000,"&lt;"&amp;Parámetros!$B$4)</f>
        <v>46231</v>
      </c>
      <c r="G1047" s="16" t="n">
        <f aca="false">_xlfn.MAXIFS(Pedidos!$C$2:$C$7000,Pedidos!$B$2:$B$7000,A1047,Pedidos!$C$2:$C$7000,"&lt;"&amp;Parámetros!$B$4)</f>
        <v>46231</v>
      </c>
      <c r="H1047" s="17" t="n">
        <f aca="false">COUNTIFS(Pedidos!$B$2:$B$7000,A1047,Pedidos!$C$2:$C$7000,"&lt;"&amp;Parámetros!$B$4)</f>
        <v>1</v>
      </c>
      <c r="I1047" s="7" t="n">
        <f aca="false">IF(H1047=0,"",Parámetros!$B$4-G1047)</f>
        <v>65</v>
      </c>
      <c r="J1047" s="17" t="n">
        <f aca="false">COUNTIFS(Pedidos!$B$2:$B$7000,A1047,Pedidos!$C$2:$C$7000,"&gt;="&amp;(Parámetros!$B$4-180),Pedidos!$C$2:$C$7000,"&lt;"&amp;Parámetros!$B$4)</f>
        <v>1</v>
      </c>
      <c r="K1047" s="18" t="str">
        <f aca="false">IF(H1047&lt;2,"",(G1047-F1047)/(H1047-1))</f>
        <v/>
      </c>
      <c r="L1047" s="19" t="str">
        <f aca="false">IF(OR(K1047="",K1047=0),"",I1047/K1047)</f>
        <v/>
      </c>
      <c r="M1047" s="20" t="n">
        <f aca="false">SUMIFS(Pedidos!$D$2:$D$7000,Pedidos!$B$2:$B$7000,A1047,Pedidos!$C$2:$C$7000,"&gt;="&amp;(Parámetros!$B$4-365),Pedidos!$C$2:$C$7000,"&lt;"&amp;Parámetros!$B$4)</f>
        <v>16.89</v>
      </c>
      <c r="N1047" s="7" t="str">
        <f aca="false">IF(H1047=0,"Sin compras",IF(H1047=1,"Una sola compra",IF(I1047&gt;Parámetros!$B$5,"Perdido","Activo")))</f>
        <v>Una sola compra</v>
      </c>
      <c r="O1047" s="21" t="str">
        <f aca="false">IF(N1047&lt;&gt;"Activo","",1/(1+EXP(-(Parámetros!$B$10+Parámetros!$B$11*I1047+Parámetros!$B$12*J1047))))</f>
        <v/>
      </c>
      <c r="P1047" s="7" t="str">
        <f aca="false">IF(O1047="","",IF(O1047&gt;=Parámetros!$B$7,"Alto",IF(O1047&gt;=Parámetros!$B$8,"Medio","Bajo")))</f>
        <v/>
      </c>
      <c r="Q1047" s="7" t="str">
        <f aca="false">IF(AND(N1047="Activo",L1047&lt;&gt;""),IF(L1047&gt;Parámetros!$B$6,"Se está retrasando",""),"")</f>
        <v/>
      </c>
    </row>
    <row r="1048" customFormat="false" ht="15" hidden="false" customHeight="false" outlineLevel="0" collapsed="false">
      <c r="A1048" s="13" t="s">
        <v>6441</v>
      </c>
      <c r="B1048" s="13" t="s">
        <v>8985</v>
      </c>
      <c r="C1048" s="13" t="s">
        <v>8993</v>
      </c>
      <c r="D1048" s="13" t="s">
        <v>8983</v>
      </c>
      <c r="E1048" s="13" t="s">
        <v>8988</v>
      </c>
      <c r="F1048" s="16" t="n">
        <f aca="false">_xlfn.MINIFS(Pedidos!$C$2:$C$7000,Pedidos!$B$2:$B$7000,A1048,Pedidos!$C$2:$C$7000,"&lt;"&amp;Parámetros!$B$4)</f>
        <v>46088</v>
      </c>
      <c r="G1048" s="16" t="n">
        <f aca="false">_xlfn.MAXIFS(Pedidos!$C$2:$C$7000,Pedidos!$B$2:$B$7000,A1048,Pedidos!$C$2:$C$7000,"&lt;"&amp;Parámetros!$B$4)</f>
        <v>46088</v>
      </c>
      <c r="H1048" s="17" t="n">
        <f aca="false">COUNTIFS(Pedidos!$B$2:$B$7000,A1048,Pedidos!$C$2:$C$7000,"&lt;"&amp;Parámetros!$B$4)</f>
        <v>1</v>
      </c>
      <c r="I1048" s="7" t="n">
        <f aca="false">IF(H1048=0,"",Parámetros!$B$4-G1048)</f>
        <v>208</v>
      </c>
      <c r="J1048" s="17" t="n">
        <f aca="false">COUNTIFS(Pedidos!$B$2:$B$7000,A1048,Pedidos!$C$2:$C$7000,"&gt;="&amp;(Parámetros!$B$4-180),Pedidos!$C$2:$C$7000,"&lt;"&amp;Parámetros!$B$4)</f>
        <v>0</v>
      </c>
      <c r="K1048" s="18" t="str">
        <f aca="false">IF(H1048&lt;2,"",(G1048-F1048)/(H1048-1))</f>
        <v/>
      </c>
      <c r="L1048" s="19" t="str">
        <f aca="false">IF(OR(K1048="",K1048=0),"",I1048/K1048)</f>
        <v/>
      </c>
      <c r="M1048" s="20" t="n">
        <f aca="false">SUMIFS(Pedidos!$D$2:$D$7000,Pedidos!$B$2:$B$7000,A1048,Pedidos!$C$2:$C$7000,"&gt;="&amp;(Parámetros!$B$4-365),Pedidos!$C$2:$C$7000,"&lt;"&amp;Parámetros!$B$4)</f>
        <v>26.33</v>
      </c>
      <c r="N1048" s="7" t="str">
        <f aca="false">IF(H1048=0,"Sin compras",IF(H1048=1,"Una sola compra",IF(I1048&gt;Parámetros!$B$5,"Perdido","Activo")))</f>
        <v>Una sola compra</v>
      </c>
      <c r="O1048" s="21" t="str">
        <f aca="false">IF(N1048&lt;&gt;"Activo","",1/(1+EXP(-(Parámetros!$B$10+Parámetros!$B$11*I1048+Parámetros!$B$12*J1048))))</f>
        <v/>
      </c>
      <c r="P1048" s="7" t="str">
        <f aca="false">IF(O1048="","",IF(O1048&gt;=Parámetros!$B$7,"Alto",IF(O1048&gt;=Parámetros!$B$8,"Medio","Bajo")))</f>
        <v/>
      </c>
      <c r="Q1048" s="7" t="str">
        <f aca="false">IF(AND(N1048="Activo",L1048&lt;&gt;""),IF(L1048&gt;Parámetros!$B$6,"Se está retrasando",""),"")</f>
        <v/>
      </c>
    </row>
    <row r="1049" customFormat="false" ht="15" hidden="false" customHeight="false" outlineLevel="0" collapsed="false">
      <c r="A1049" s="13" t="s">
        <v>5884</v>
      </c>
      <c r="B1049" s="13" t="s">
        <v>8996</v>
      </c>
      <c r="C1049" s="13" t="s">
        <v>8990</v>
      </c>
      <c r="D1049" s="13" t="s">
        <v>8983</v>
      </c>
      <c r="E1049" s="13" t="s">
        <v>8988</v>
      </c>
      <c r="F1049" s="16" t="n">
        <f aca="false">_xlfn.MINIFS(Pedidos!$C$2:$C$7000,Pedidos!$B$2:$B$7000,A1049,Pedidos!$C$2:$C$7000,"&lt;"&amp;Parámetros!$B$4)</f>
        <v>46047</v>
      </c>
      <c r="G1049" s="16" t="n">
        <f aca="false">_xlfn.MAXIFS(Pedidos!$C$2:$C$7000,Pedidos!$B$2:$B$7000,A1049,Pedidos!$C$2:$C$7000,"&lt;"&amp;Parámetros!$B$4)</f>
        <v>46047</v>
      </c>
      <c r="H1049" s="17" t="n">
        <f aca="false">COUNTIFS(Pedidos!$B$2:$B$7000,A1049,Pedidos!$C$2:$C$7000,"&lt;"&amp;Parámetros!$B$4)</f>
        <v>1</v>
      </c>
      <c r="I1049" s="7" t="n">
        <f aca="false">IF(H1049=0,"",Parámetros!$B$4-G1049)</f>
        <v>249</v>
      </c>
      <c r="J1049" s="17" t="n">
        <f aca="false">COUNTIFS(Pedidos!$B$2:$B$7000,A1049,Pedidos!$C$2:$C$7000,"&gt;="&amp;(Parámetros!$B$4-180),Pedidos!$C$2:$C$7000,"&lt;"&amp;Parámetros!$B$4)</f>
        <v>0</v>
      </c>
      <c r="K1049" s="18" t="str">
        <f aca="false">IF(H1049&lt;2,"",(G1049-F1049)/(H1049-1))</f>
        <v/>
      </c>
      <c r="L1049" s="19" t="str">
        <f aca="false">IF(OR(K1049="",K1049=0),"",I1049/K1049)</f>
        <v/>
      </c>
      <c r="M1049" s="20" t="n">
        <f aca="false">SUMIFS(Pedidos!$D$2:$D$7000,Pedidos!$B$2:$B$7000,A1049,Pedidos!$C$2:$C$7000,"&gt;="&amp;(Parámetros!$B$4-365),Pedidos!$C$2:$C$7000,"&lt;"&amp;Parámetros!$B$4)</f>
        <v>28.68</v>
      </c>
      <c r="N1049" s="7" t="str">
        <f aca="false">IF(H1049=0,"Sin compras",IF(H1049=1,"Una sola compra",IF(I1049&gt;Parámetros!$B$5,"Perdido","Activo")))</f>
        <v>Una sola compra</v>
      </c>
      <c r="O1049" s="21" t="str">
        <f aca="false">IF(N1049&lt;&gt;"Activo","",1/(1+EXP(-(Parámetros!$B$10+Parámetros!$B$11*I1049+Parámetros!$B$12*J1049))))</f>
        <v/>
      </c>
      <c r="P1049" s="7" t="str">
        <f aca="false">IF(O1049="","",IF(O1049&gt;=Parámetros!$B$7,"Alto",IF(O1049&gt;=Parámetros!$B$8,"Medio","Bajo")))</f>
        <v/>
      </c>
      <c r="Q1049" s="7" t="str">
        <f aca="false">IF(AND(N1049="Activo",L1049&lt;&gt;""),IF(L1049&gt;Parámetros!$B$6,"Se está retrasando",""),"")</f>
        <v/>
      </c>
    </row>
    <row r="1050" customFormat="false" ht="15" hidden="false" customHeight="false" outlineLevel="0" collapsed="false">
      <c r="A1050" s="13" t="s">
        <v>1084</v>
      </c>
      <c r="B1050" s="13" t="s">
        <v>8996</v>
      </c>
      <c r="C1050" s="13" t="s">
        <v>8986</v>
      </c>
      <c r="D1050" s="13" t="s">
        <v>9006</v>
      </c>
      <c r="E1050" s="13" t="s">
        <v>8988</v>
      </c>
      <c r="F1050" s="16" t="n">
        <f aca="false">_xlfn.MINIFS(Pedidos!$C$2:$C$7000,Pedidos!$B$2:$B$7000,A1050,Pedidos!$C$2:$C$7000,"&lt;"&amp;Parámetros!$B$4)</f>
        <v>45682</v>
      </c>
      <c r="G1050" s="16" t="n">
        <f aca="false">_xlfn.MAXIFS(Pedidos!$C$2:$C$7000,Pedidos!$B$2:$B$7000,A1050,Pedidos!$C$2:$C$7000,"&lt;"&amp;Parámetros!$B$4)</f>
        <v>45921</v>
      </c>
      <c r="H1050" s="17" t="n">
        <f aca="false">COUNTIFS(Pedidos!$B$2:$B$7000,A1050,Pedidos!$C$2:$C$7000,"&lt;"&amp;Parámetros!$B$4)</f>
        <v>4</v>
      </c>
      <c r="I1050" s="7" t="n">
        <f aca="false">IF(H1050=0,"",Parámetros!$B$4-G1050)</f>
        <v>375</v>
      </c>
      <c r="J1050" s="17" t="n">
        <f aca="false">COUNTIFS(Pedidos!$B$2:$B$7000,A1050,Pedidos!$C$2:$C$7000,"&gt;="&amp;(Parámetros!$B$4-180),Pedidos!$C$2:$C$7000,"&lt;"&amp;Parámetros!$B$4)</f>
        <v>0</v>
      </c>
      <c r="K1050" s="18" t="n">
        <f aca="false">IF(H1050&lt;2,"",(G1050-F1050)/(H1050-1))</f>
        <v>79.6666666666667</v>
      </c>
      <c r="L1050" s="19" t="n">
        <f aca="false">IF(OR(K1050="",K1050=0),"",I1050/K1050)</f>
        <v>4.7071129707113</v>
      </c>
      <c r="M1050" s="20" t="n">
        <f aca="false">SUMIFS(Pedidos!$D$2:$D$7000,Pedidos!$B$2:$B$7000,A1050,Pedidos!$C$2:$C$7000,"&gt;="&amp;(Parámetros!$B$4-365),Pedidos!$C$2:$C$7000,"&lt;"&amp;Parámetros!$B$4)</f>
        <v>0</v>
      </c>
      <c r="N1050" s="7" t="str">
        <f aca="false">IF(H1050=0,"Sin compras",IF(H1050=1,"Una sola compra",IF(I1050&gt;Parámetros!$B$5,"Perdido","Activo")))</f>
        <v>Perdido</v>
      </c>
      <c r="O1050" s="21" t="str">
        <f aca="false">IF(N1050&lt;&gt;"Activo","",1/(1+EXP(-(Parámetros!$B$10+Parámetros!$B$11*I1050+Parámetros!$B$12*J1050))))</f>
        <v/>
      </c>
      <c r="P1050" s="7" t="str">
        <f aca="false">IF(O1050="","",IF(O1050&gt;=Parámetros!$B$7,"Alto",IF(O1050&gt;=Parámetros!$B$8,"Medio","Bajo")))</f>
        <v/>
      </c>
      <c r="Q1050" s="7" t="str">
        <f aca="false">IF(AND(N1050="Activo",L1050&lt;&gt;""),IF(L1050&gt;Parámetros!$B$6,"Se está retrasando",""),"")</f>
        <v/>
      </c>
    </row>
    <row r="1051" customFormat="false" ht="15" hidden="false" customHeight="false" outlineLevel="0" collapsed="false">
      <c r="A1051" s="13" t="s">
        <v>730</v>
      </c>
      <c r="B1051" s="13" t="s">
        <v>9000</v>
      </c>
      <c r="C1051" s="13" t="s">
        <v>8990</v>
      </c>
      <c r="D1051" s="13" t="s">
        <v>8999</v>
      </c>
      <c r="E1051" s="13" t="s">
        <v>8988</v>
      </c>
      <c r="F1051" s="16" t="n">
        <f aca="false">_xlfn.MINIFS(Pedidos!$C$2:$C$7000,Pedidos!$B$2:$B$7000,A1051,Pedidos!$C$2:$C$7000,"&lt;"&amp;Parámetros!$B$4)</f>
        <v>45648</v>
      </c>
      <c r="G1051" s="16" t="n">
        <f aca="false">_xlfn.MAXIFS(Pedidos!$C$2:$C$7000,Pedidos!$B$2:$B$7000,A1051,Pedidos!$C$2:$C$7000,"&lt;"&amp;Parámetros!$B$4)</f>
        <v>46272</v>
      </c>
      <c r="H1051" s="17" t="n">
        <f aca="false">COUNTIFS(Pedidos!$B$2:$B$7000,A1051,Pedidos!$C$2:$C$7000,"&lt;"&amp;Parámetros!$B$4)</f>
        <v>10</v>
      </c>
      <c r="I1051" s="7" t="n">
        <f aca="false">IF(H1051=0,"",Parámetros!$B$4-G1051)</f>
        <v>24</v>
      </c>
      <c r="J1051" s="17" t="n">
        <f aca="false">COUNTIFS(Pedidos!$B$2:$B$7000,A1051,Pedidos!$C$2:$C$7000,"&gt;="&amp;(Parámetros!$B$4-180),Pedidos!$C$2:$C$7000,"&lt;"&amp;Parámetros!$B$4)</f>
        <v>2</v>
      </c>
      <c r="K1051" s="18" t="n">
        <f aca="false">IF(H1051&lt;2,"",(G1051-F1051)/(H1051-1))</f>
        <v>69.3333333333333</v>
      </c>
      <c r="L1051" s="19" t="n">
        <f aca="false">IF(OR(K1051="",K1051=0),"",I1051/K1051)</f>
        <v>0.346153846153846</v>
      </c>
      <c r="M1051" s="20" t="n">
        <f aca="false">SUMIFS(Pedidos!$D$2:$D$7000,Pedidos!$B$2:$B$7000,A1051,Pedidos!$C$2:$C$7000,"&gt;="&amp;(Parámetros!$B$4-365),Pedidos!$C$2:$C$7000,"&lt;"&amp;Parámetros!$B$4)</f>
        <v>201.06</v>
      </c>
      <c r="N1051" s="7" t="str">
        <f aca="false">IF(H1051=0,"Sin compras",IF(H1051=1,"Una sola compra",IF(I1051&gt;Parámetros!$B$5,"Perdido","Activo")))</f>
        <v>Activo</v>
      </c>
      <c r="O1051" s="21" t="n">
        <f aca="false">IF(N1051&lt;&gt;"Activo","",1/(1+EXP(-(Parámetros!$B$10+Parámetros!$B$11*I1051+Parámetros!$B$12*J1051))))</f>
        <v>0.318906855878284</v>
      </c>
      <c r="P1051" s="7" t="str">
        <f aca="false">IF(O1051="","",IF(O1051&gt;=Parámetros!$B$7,"Alto",IF(O1051&gt;=Parámetros!$B$8,"Medio","Bajo")))</f>
        <v>Bajo</v>
      </c>
      <c r="Q1051" s="7" t="str">
        <f aca="false">IF(AND(N1051="Activo",L1051&lt;&gt;""),IF(L1051&gt;Parámetros!$B$6,"Se está retrasando",""),"")</f>
        <v/>
      </c>
    </row>
    <row r="1052" customFormat="false" ht="15" hidden="false" customHeight="false" outlineLevel="0" collapsed="false">
      <c r="A1052" s="13" t="s">
        <v>930</v>
      </c>
      <c r="B1052" s="13" t="s">
        <v>8995</v>
      </c>
      <c r="C1052" s="13" t="s">
        <v>8993</v>
      </c>
      <c r="D1052" s="13" t="s">
        <v>8994</v>
      </c>
      <c r="E1052" s="13" t="s">
        <v>8988</v>
      </c>
      <c r="F1052" s="16" t="n">
        <f aca="false">_xlfn.MINIFS(Pedidos!$C$2:$C$7000,Pedidos!$B$2:$B$7000,A1052,Pedidos!$C$2:$C$7000,"&lt;"&amp;Parámetros!$B$4)</f>
        <v>45668</v>
      </c>
      <c r="G1052" s="16" t="n">
        <f aca="false">_xlfn.MAXIFS(Pedidos!$C$2:$C$7000,Pedidos!$B$2:$B$7000,A1052,Pedidos!$C$2:$C$7000,"&lt;"&amp;Parámetros!$B$4)</f>
        <v>45668</v>
      </c>
      <c r="H1052" s="17" t="n">
        <f aca="false">COUNTIFS(Pedidos!$B$2:$B$7000,A1052,Pedidos!$C$2:$C$7000,"&lt;"&amp;Parámetros!$B$4)</f>
        <v>1</v>
      </c>
      <c r="I1052" s="7" t="n">
        <f aca="false">IF(H1052=0,"",Parámetros!$B$4-G1052)</f>
        <v>628</v>
      </c>
      <c r="J1052" s="17" t="n">
        <f aca="false">COUNTIFS(Pedidos!$B$2:$B$7000,A1052,Pedidos!$C$2:$C$7000,"&gt;="&amp;(Parámetros!$B$4-180),Pedidos!$C$2:$C$7000,"&lt;"&amp;Parámetros!$B$4)</f>
        <v>0</v>
      </c>
      <c r="K1052" s="18" t="str">
        <f aca="false">IF(H1052&lt;2,"",(G1052-F1052)/(H1052-1))</f>
        <v/>
      </c>
      <c r="L1052" s="19" t="str">
        <f aca="false">IF(OR(K1052="",K1052=0),"",I1052/K1052)</f>
        <v/>
      </c>
      <c r="M1052" s="20" t="n">
        <f aca="false">SUMIFS(Pedidos!$D$2:$D$7000,Pedidos!$B$2:$B$7000,A1052,Pedidos!$C$2:$C$7000,"&gt;="&amp;(Parámetros!$B$4-365),Pedidos!$C$2:$C$7000,"&lt;"&amp;Parámetros!$B$4)</f>
        <v>0</v>
      </c>
      <c r="N1052" s="7" t="str">
        <f aca="false">IF(H1052=0,"Sin compras",IF(H1052=1,"Una sola compra",IF(I1052&gt;Parámetros!$B$5,"Perdido","Activo")))</f>
        <v>Una sola compra</v>
      </c>
      <c r="O1052" s="21" t="str">
        <f aca="false">IF(N1052&lt;&gt;"Activo","",1/(1+EXP(-(Parámetros!$B$10+Parámetros!$B$11*I1052+Parámetros!$B$12*J1052))))</f>
        <v/>
      </c>
      <c r="P1052" s="7" t="str">
        <f aca="false">IF(O1052="","",IF(O1052&gt;=Parámetros!$B$7,"Alto",IF(O1052&gt;=Parámetros!$B$8,"Medio","Bajo")))</f>
        <v/>
      </c>
      <c r="Q1052" s="7" t="str">
        <f aca="false">IF(AND(N1052="Activo",L1052&lt;&gt;""),IF(L1052&gt;Parámetros!$B$6,"Se está retrasando",""),"")</f>
        <v/>
      </c>
    </row>
    <row r="1053" customFormat="false" ht="15" hidden="false" customHeight="false" outlineLevel="0" collapsed="false">
      <c r="A1053" s="13" t="s">
        <v>1802</v>
      </c>
      <c r="B1053" s="13" t="s">
        <v>8996</v>
      </c>
      <c r="C1053" s="13" t="s">
        <v>8982</v>
      </c>
      <c r="D1053" s="13" t="s">
        <v>8994</v>
      </c>
      <c r="E1053" s="13" t="s">
        <v>8988</v>
      </c>
      <c r="F1053" s="16" t="n">
        <f aca="false">_xlfn.MINIFS(Pedidos!$C$2:$C$7000,Pedidos!$B$2:$B$7000,A1053,Pedidos!$C$2:$C$7000,"&lt;"&amp;Parámetros!$B$4)</f>
        <v>45740</v>
      </c>
      <c r="G1053" s="16" t="n">
        <f aca="false">_xlfn.MAXIFS(Pedidos!$C$2:$C$7000,Pedidos!$B$2:$B$7000,A1053,Pedidos!$C$2:$C$7000,"&lt;"&amp;Parámetros!$B$4)</f>
        <v>45740</v>
      </c>
      <c r="H1053" s="17" t="n">
        <f aca="false">COUNTIFS(Pedidos!$B$2:$B$7000,A1053,Pedidos!$C$2:$C$7000,"&lt;"&amp;Parámetros!$B$4)</f>
        <v>1</v>
      </c>
      <c r="I1053" s="7" t="n">
        <f aca="false">IF(H1053=0,"",Parámetros!$B$4-G1053)</f>
        <v>556</v>
      </c>
      <c r="J1053" s="17" t="n">
        <f aca="false">COUNTIFS(Pedidos!$B$2:$B$7000,A1053,Pedidos!$C$2:$C$7000,"&gt;="&amp;(Parámetros!$B$4-180),Pedidos!$C$2:$C$7000,"&lt;"&amp;Parámetros!$B$4)</f>
        <v>0</v>
      </c>
      <c r="K1053" s="18" t="str">
        <f aca="false">IF(H1053&lt;2,"",(G1053-F1053)/(H1053-1))</f>
        <v/>
      </c>
      <c r="L1053" s="19" t="str">
        <f aca="false">IF(OR(K1053="",K1053=0),"",I1053/K1053)</f>
        <v/>
      </c>
      <c r="M1053" s="20" t="n">
        <f aca="false">SUMIFS(Pedidos!$D$2:$D$7000,Pedidos!$B$2:$B$7000,A1053,Pedidos!$C$2:$C$7000,"&gt;="&amp;(Parámetros!$B$4-365),Pedidos!$C$2:$C$7000,"&lt;"&amp;Parámetros!$B$4)</f>
        <v>0</v>
      </c>
      <c r="N1053" s="7" t="str">
        <f aca="false">IF(H1053=0,"Sin compras",IF(H1053=1,"Una sola compra",IF(I1053&gt;Parámetros!$B$5,"Perdido","Activo")))</f>
        <v>Una sola compra</v>
      </c>
      <c r="O1053" s="21" t="str">
        <f aca="false">IF(N1053&lt;&gt;"Activo","",1/(1+EXP(-(Parámetros!$B$10+Parámetros!$B$11*I1053+Parámetros!$B$12*J1053))))</f>
        <v/>
      </c>
      <c r="P1053" s="7" t="str">
        <f aca="false">IF(O1053="","",IF(O1053&gt;=Parámetros!$B$7,"Alto",IF(O1053&gt;=Parámetros!$B$8,"Medio","Bajo")))</f>
        <v/>
      </c>
      <c r="Q1053" s="7" t="str">
        <f aca="false">IF(AND(N1053="Activo",L1053&lt;&gt;""),IF(L1053&gt;Parámetros!$B$6,"Se está retrasando",""),"")</f>
        <v/>
      </c>
    </row>
    <row r="1054" customFormat="false" ht="15" hidden="false" customHeight="false" outlineLevel="0" collapsed="false">
      <c r="A1054" s="13" t="s">
        <v>714</v>
      </c>
      <c r="B1054" s="13" t="s">
        <v>8996</v>
      </c>
      <c r="C1054" s="13" t="s">
        <v>8990</v>
      </c>
      <c r="D1054" s="13" t="s">
        <v>8999</v>
      </c>
      <c r="E1054" s="13" t="s">
        <v>8988</v>
      </c>
      <c r="F1054" s="16" t="n">
        <f aca="false">_xlfn.MINIFS(Pedidos!$C$2:$C$7000,Pedidos!$B$2:$B$7000,A1054,Pedidos!$C$2:$C$7000,"&lt;"&amp;Parámetros!$B$4)</f>
        <v>45647</v>
      </c>
      <c r="G1054" s="16" t="n">
        <f aca="false">_xlfn.MAXIFS(Pedidos!$C$2:$C$7000,Pedidos!$B$2:$B$7000,A1054,Pedidos!$C$2:$C$7000,"&lt;"&amp;Parámetros!$B$4)</f>
        <v>46250</v>
      </c>
      <c r="H1054" s="17" t="n">
        <f aca="false">COUNTIFS(Pedidos!$B$2:$B$7000,A1054,Pedidos!$C$2:$C$7000,"&lt;"&amp;Parámetros!$B$4)</f>
        <v>9</v>
      </c>
      <c r="I1054" s="7" t="n">
        <f aca="false">IF(H1054=0,"",Parámetros!$B$4-G1054)</f>
        <v>46</v>
      </c>
      <c r="J1054" s="17" t="n">
        <f aca="false">COUNTIFS(Pedidos!$B$2:$B$7000,A1054,Pedidos!$C$2:$C$7000,"&gt;="&amp;(Parámetros!$B$4-180),Pedidos!$C$2:$C$7000,"&lt;"&amp;Parámetros!$B$4)</f>
        <v>2</v>
      </c>
      <c r="K1054" s="18" t="n">
        <f aca="false">IF(H1054&lt;2,"",(G1054-F1054)/(H1054-1))</f>
        <v>75.375</v>
      </c>
      <c r="L1054" s="19" t="n">
        <f aca="false">IF(OR(K1054="",K1054=0),"",I1054/K1054)</f>
        <v>0.61028192371476</v>
      </c>
      <c r="M1054" s="20" t="n">
        <f aca="false">SUMIFS(Pedidos!$D$2:$D$7000,Pedidos!$B$2:$B$7000,A1054,Pedidos!$C$2:$C$7000,"&gt;="&amp;(Parámetros!$B$4-365),Pedidos!$C$2:$C$7000,"&lt;"&amp;Parámetros!$B$4)</f>
        <v>168.71</v>
      </c>
      <c r="N1054" s="7" t="str">
        <f aca="false">IF(H1054=0,"Sin compras",IF(H1054=1,"Una sola compra",IF(I1054&gt;Parámetros!$B$5,"Perdido","Activo")))</f>
        <v>Activo</v>
      </c>
      <c r="O1054" s="21" t="n">
        <f aca="false">IF(N1054&lt;&gt;"Activo","",1/(1+EXP(-(Parámetros!$B$10+Parámetros!$B$11*I1054+Parámetros!$B$12*J1054))))</f>
        <v>0.404969719066889</v>
      </c>
      <c r="P1054" s="7" t="str">
        <f aca="false">IF(O1054="","",IF(O1054&gt;=Parámetros!$B$7,"Alto",IF(O1054&gt;=Parámetros!$B$8,"Medio","Bajo")))</f>
        <v>Medio</v>
      </c>
      <c r="Q1054" s="7" t="str">
        <f aca="false">IF(AND(N1054="Activo",L1054&lt;&gt;""),IF(L1054&gt;Parámetros!$B$6,"Se está retrasando",""),"")</f>
        <v/>
      </c>
    </row>
    <row r="1055" customFormat="false" ht="15" hidden="false" customHeight="false" outlineLevel="0" collapsed="false">
      <c r="A1055" s="13" t="s">
        <v>3718</v>
      </c>
      <c r="B1055" s="13" t="s">
        <v>8995</v>
      </c>
      <c r="C1055" s="13" t="s">
        <v>8982</v>
      </c>
      <c r="D1055" s="13" t="s">
        <v>8983</v>
      </c>
      <c r="E1055" s="13" t="s">
        <v>8988</v>
      </c>
      <c r="F1055" s="16" t="n">
        <f aca="false">_xlfn.MINIFS(Pedidos!$C$2:$C$7000,Pedidos!$B$2:$B$7000,A1055,Pedidos!$C$2:$C$7000,"&lt;"&amp;Parámetros!$B$4)</f>
        <v>45883</v>
      </c>
      <c r="G1055" s="16" t="n">
        <f aca="false">_xlfn.MAXIFS(Pedidos!$C$2:$C$7000,Pedidos!$B$2:$B$7000,A1055,Pedidos!$C$2:$C$7000,"&lt;"&amp;Parámetros!$B$4)</f>
        <v>45948</v>
      </c>
      <c r="H1055" s="17" t="n">
        <f aca="false">COUNTIFS(Pedidos!$B$2:$B$7000,A1055,Pedidos!$C$2:$C$7000,"&lt;"&amp;Parámetros!$B$4)</f>
        <v>2</v>
      </c>
      <c r="I1055" s="7" t="n">
        <f aca="false">IF(H1055=0,"",Parámetros!$B$4-G1055)</f>
        <v>348</v>
      </c>
      <c r="J1055" s="17" t="n">
        <f aca="false">COUNTIFS(Pedidos!$B$2:$B$7000,A1055,Pedidos!$C$2:$C$7000,"&gt;="&amp;(Parámetros!$B$4-180),Pedidos!$C$2:$C$7000,"&lt;"&amp;Parámetros!$B$4)</f>
        <v>0</v>
      </c>
      <c r="K1055" s="18" t="n">
        <f aca="false">IF(H1055&lt;2,"",(G1055-F1055)/(H1055-1))</f>
        <v>65</v>
      </c>
      <c r="L1055" s="19" t="n">
        <f aca="false">IF(OR(K1055="",K1055=0),"",I1055/K1055)</f>
        <v>5.35384615384615</v>
      </c>
      <c r="M1055" s="20" t="n">
        <f aca="false">SUMIFS(Pedidos!$D$2:$D$7000,Pedidos!$B$2:$B$7000,A1055,Pedidos!$C$2:$C$7000,"&gt;="&amp;(Parámetros!$B$4-365),Pedidos!$C$2:$C$7000,"&lt;"&amp;Parámetros!$B$4)</f>
        <v>36.27</v>
      </c>
      <c r="N1055" s="7" t="str">
        <f aca="false">IF(H1055=0,"Sin compras",IF(H1055=1,"Una sola compra",IF(I1055&gt;Parámetros!$B$5,"Perdido","Activo")))</f>
        <v>Perdido</v>
      </c>
      <c r="O1055" s="21" t="str">
        <f aca="false">IF(N1055&lt;&gt;"Activo","",1/(1+EXP(-(Parámetros!$B$10+Parámetros!$B$11*I1055+Parámetros!$B$12*J1055))))</f>
        <v/>
      </c>
      <c r="P1055" s="7" t="str">
        <f aca="false">IF(O1055="","",IF(O1055&gt;=Parámetros!$B$7,"Alto",IF(O1055&gt;=Parámetros!$B$8,"Medio","Bajo")))</f>
        <v/>
      </c>
      <c r="Q1055" s="7" t="str">
        <f aca="false">IF(AND(N1055="Activo",L1055&lt;&gt;""),IF(L1055&gt;Parámetros!$B$6,"Se está retrasando",""),"")</f>
        <v/>
      </c>
    </row>
    <row r="1056" customFormat="false" ht="15" hidden="false" customHeight="false" outlineLevel="0" collapsed="false">
      <c r="A1056" s="13" t="s">
        <v>8646</v>
      </c>
      <c r="B1056" s="13" t="s">
        <v>8996</v>
      </c>
      <c r="C1056" s="13" t="s">
        <v>8990</v>
      </c>
      <c r="D1056" s="13" t="s">
        <v>9002</v>
      </c>
      <c r="E1056" s="13" t="s">
        <v>8988</v>
      </c>
      <c r="F1056" s="16" t="n">
        <f aca="false">_xlfn.MINIFS(Pedidos!$C$2:$C$7000,Pedidos!$B$2:$B$7000,A1056,Pedidos!$C$2:$C$7000,"&lt;"&amp;Parámetros!$B$4)</f>
        <v>46269</v>
      </c>
      <c r="G1056" s="16" t="n">
        <f aca="false">_xlfn.MAXIFS(Pedidos!$C$2:$C$7000,Pedidos!$B$2:$B$7000,A1056,Pedidos!$C$2:$C$7000,"&lt;"&amp;Parámetros!$B$4)</f>
        <v>46269</v>
      </c>
      <c r="H1056" s="17" t="n">
        <f aca="false">COUNTIFS(Pedidos!$B$2:$B$7000,A1056,Pedidos!$C$2:$C$7000,"&lt;"&amp;Parámetros!$B$4)</f>
        <v>1</v>
      </c>
      <c r="I1056" s="7" t="n">
        <f aca="false">IF(H1056=0,"",Parámetros!$B$4-G1056)</f>
        <v>27</v>
      </c>
      <c r="J1056" s="17" t="n">
        <f aca="false">COUNTIFS(Pedidos!$B$2:$B$7000,A1056,Pedidos!$C$2:$C$7000,"&gt;="&amp;(Parámetros!$B$4-180),Pedidos!$C$2:$C$7000,"&lt;"&amp;Parámetros!$B$4)</f>
        <v>1</v>
      </c>
      <c r="K1056" s="18" t="str">
        <f aca="false">IF(H1056&lt;2,"",(G1056-F1056)/(H1056-1))</f>
        <v/>
      </c>
      <c r="L1056" s="19" t="str">
        <f aca="false">IF(OR(K1056="",K1056=0),"",I1056/K1056)</f>
        <v/>
      </c>
      <c r="M1056" s="20" t="n">
        <f aca="false">SUMIFS(Pedidos!$D$2:$D$7000,Pedidos!$B$2:$B$7000,A1056,Pedidos!$C$2:$C$7000,"&gt;="&amp;(Parámetros!$B$4-365),Pedidos!$C$2:$C$7000,"&lt;"&amp;Parámetros!$B$4)</f>
        <v>12.14</v>
      </c>
      <c r="N1056" s="7" t="str">
        <f aca="false">IF(H1056=0,"Sin compras",IF(H1056=1,"Una sola compra",IF(I1056&gt;Parámetros!$B$5,"Perdido","Activo")))</f>
        <v>Una sola compra</v>
      </c>
      <c r="O1056" s="21" t="str">
        <f aca="false">IF(N1056&lt;&gt;"Activo","",1/(1+EXP(-(Parámetros!$B$10+Parámetros!$B$11*I1056+Parámetros!$B$12*J1056))))</f>
        <v/>
      </c>
      <c r="P1056" s="7" t="str">
        <f aca="false">IF(O1056="","",IF(O1056&gt;=Parámetros!$B$7,"Alto",IF(O1056&gt;=Parámetros!$B$8,"Medio","Bajo")))</f>
        <v/>
      </c>
      <c r="Q1056" s="7" t="str">
        <f aca="false">IF(AND(N1056="Activo",L1056&lt;&gt;""),IF(L1056&gt;Parámetros!$B$6,"Se está retrasando",""),"")</f>
        <v/>
      </c>
    </row>
    <row r="1057" customFormat="false" ht="15" hidden="false" customHeight="false" outlineLevel="0" collapsed="false">
      <c r="A1057" s="13" t="s">
        <v>6548</v>
      </c>
      <c r="B1057" s="13" t="s">
        <v>8995</v>
      </c>
      <c r="C1057" s="13" t="s">
        <v>8993</v>
      </c>
      <c r="D1057" s="13" t="s">
        <v>8991</v>
      </c>
      <c r="E1057" s="13" t="s">
        <v>8984</v>
      </c>
      <c r="F1057" s="16" t="n">
        <f aca="false">_xlfn.MINIFS(Pedidos!$C$2:$C$7000,Pedidos!$B$2:$B$7000,A1057,Pedidos!$C$2:$C$7000,"&lt;"&amp;Parámetros!$B$4)</f>
        <v>46098</v>
      </c>
      <c r="G1057" s="16" t="n">
        <f aca="false">_xlfn.MAXIFS(Pedidos!$C$2:$C$7000,Pedidos!$B$2:$B$7000,A1057,Pedidos!$C$2:$C$7000,"&lt;"&amp;Parámetros!$B$4)</f>
        <v>46098</v>
      </c>
      <c r="H1057" s="17" t="n">
        <f aca="false">COUNTIFS(Pedidos!$B$2:$B$7000,A1057,Pedidos!$C$2:$C$7000,"&lt;"&amp;Parámetros!$B$4)</f>
        <v>1</v>
      </c>
      <c r="I1057" s="7" t="n">
        <f aca="false">IF(H1057=0,"",Parámetros!$B$4-G1057)</f>
        <v>198</v>
      </c>
      <c r="J1057" s="17" t="n">
        <f aca="false">COUNTIFS(Pedidos!$B$2:$B$7000,A1057,Pedidos!$C$2:$C$7000,"&gt;="&amp;(Parámetros!$B$4-180),Pedidos!$C$2:$C$7000,"&lt;"&amp;Parámetros!$B$4)</f>
        <v>0</v>
      </c>
      <c r="K1057" s="18" t="str">
        <f aca="false">IF(H1057&lt;2,"",(G1057-F1057)/(H1057-1))</f>
        <v/>
      </c>
      <c r="L1057" s="19" t="str">
        <f aca="false">IF(OR(K1057="",K1057=0),"",I1057/K1057)</f>
        <v/>
      </c>
      <c r="M1057" s="20" t="n">
        <f aca="false">SUMIFS(Pedidos!$D$2:$D$7000,Pedidos!$B$2:$B$7000,A1057,Pedidos!$C$2:$C$7000,"&gt;="&amp;(Parámetros!$B$4-365),Pedidos!$C$2:$C$7000,"&lt;"&amp;Parámetros!$B$4)</f>
        <v>22.28</v>
      </c>
      <c r="N1057" s="7" t="str">
        <f aca="false">IF(H1057=0,"Sin compras",IF(H1057=1,"Una sola compra",IF(I1057&gt;Parámetros!$B$5,"Perdido","Activo")))</f>
        <v>Una sola compra</v>
      </c>
      <c r="O1057" s="21" t="str">
        <f aca="false">IF(N1057&lt;&gt;"Activo","",1/(1+EXP(-(Parámetros!$B$10+Parámetros!$B$11*I1057+Parámetros!$B$12*J1057))))</f>
        <v/>
      </c>
      <c r="P1057" s="7" t="str">
        <f aca="false">IF(O1057="","",IF(O1057&gt;=Parámetros!$B$7,"Alto",IF(O1057&gt;=Parámetros!$B$8,"Medio","Bajo")))</f>
        <v/>
      </c>
      <c r="Q1057" s="7" t="str">
        <f aca="false">IF(AND(N1057="Activo",L1057&lt;&gt;""),IF(L1057&gt;Parámetros!$B$6,"Se está retrasando",""),"")</f>
        <v/>
      </c>
    </row>
    <row r="1058" customFormat="false" ht="15" hidden="false" customHeight="false" outlineLevel="0" collapsed="false">
      <c r="A1058" s="13" t="s">
        <v>1820</v>
      </c>
      <c r="B1058" s="13" t="s">
        <v>9003</v>
      </c>
      <c r="C1058" s="13" t="s">
        <v>8982</v>
      </c>
      <c r="D1058" s="13" t="s">
        <v>8994</v>
      </c>
      <c r="E1058" s="13" t="s">
        <v>8988</v>
      </c>
      <c r="F1058" s="16" t="n">
        <f aca="false">_xlfn.MINIFS(Pedidos!$C$2:$C$7000,Pedidos!$B$2:$B$7000,A1058,Pedidos!$C$2:$C$7000,"&lt;"&amp;Parámetros!$B$4)</f>
        <v>45741</v>
      </c>
      <c r="G1058" s="16" t="n">
        <f aca="false">_xlfn.MAXIFS(Pedidos!$C$2:$C$7000,Pedidos!$B$2:$B$7000,A1058,Pedidos!$C$2:$C$7000,"&lt;"&amp;Parámetros!$B$4)</f>
        <v>45786</v>
      </c>
      <c r="H1058" s="17" t="n">
        <f aca="false">COUNTIFS(Pedidos!$B$2:$B$7000,A1058,Pedidos!$C$2:$C$7000,"&lt;"&amp;Parámetros!$B$4)</f>
        <v>2</v>
      </c>
      <c r="I1058" s="7" t="n">
        <f aca="false">IF(H1058=0,"",Parámetros!$B$4-G1058)</f>
        <v>510</v>
      </c>
      <c r="J1058" s="17" t="n">
        <f aca="false">COUNTIFS(Pedidos!$B$2:$B$7000,A1058,Pedidos!$C$2:$C$7000,"&gt;="&amp;(Parámetros!$B$4-180),Pedidos!$C$2:$C$7000,"&lt;"&amp;Parámetros!$B$4)</f>
        <v>0</v>
      </c>
      <c r="K1058" s="18" t="n">
        <f aca="false">IF(H1058&lt;2,"",(G1058-F1058)/(H1058-1))</f>
        <v>45</v>
      </c>
      <c r="L1058" s="19" t="n">
        <f aca="false">IF(OR(K1058="",K1058=0),"",I1058/K1058)</f>
        <v>11.3333333333333</v>
      </c>
      <c r="M1058" s="20" t="n">
        <f aca="false">SUMIFS(Pedidos!$D$2:$D$7000,Pedidos!$B$2:$B$7000,A1058,Pedidos!$C$2:$C$7000,"&gt;="&amp;(Parámetros!$B$4-365),Pedidos!$C$2:$C$7000,"&lt;"&amp;Parámetros!$B$4)</f>
        <v>0</v>
      </c>
      <c r="N1058" s="7" t="str">
        <f aca="false">IF(H1058=0,"Sin compras",IF(H1058=1,"Una sola compra",IF(I1058&gt;Parámetros!$B$5,"Perdido","Activo")))</f>
        <v>Perdido</v>
      </c>
      <c r="O1058" s="21" t="str">
        <f aca="false">IF(N1058&lt;&gt;"Activo","",1/(1+EXP(-(Parámetros!$B$10+Parámetros!$B$11*I1058+Parámetros!$B$12*J1058))))</f>
        <v/>
      </c>
      <c r="P1058" s="7" t="str">
        <f aca="false">IF(O1058="","",IF(O1058&gt;=Parámetros!$B$7,"Alto",IF(O1058&gt;=Parámetros!$B$8,"Medio","Bajo")))</f>
        <v/>
      </c>
      <c r="Q1058" s="7" t="str">
        <f aca="false">IF(AND(N1058="Activo",L1058&lt;&gt;""),IF(L1058&gt;Parámetros!$B$6,"Se está retrasando",""),"")</f>
        <v/>
      </c>
    </row>
    <row r="1059" customFormat="false" ht="15" hidden="false" customHeight="false" outlineLevel="0" collapsed="false">
      <c r="A1059" s="13" t="s">
        <v>4770</v>
      </c>
      <c r="B1059" s="13" t="s">
        <v>9011</v>
      </c>
      <c r="C1059" s="13" t="s">
        <v>8993</v>
      </c>
      <c r="D1059" s="13" t="s">
        <v>8987</v>
      </c>
      <c r="E1059" s="13" t="s">
        <v>8984</v>
      </c>
      <c r="F1059" s="16" t="n">
        <f aca="false">_xlfn.MINIFS(Pedidos!$C$2:$C$7000,Pedidos!$B$2:$B$7000,A1059,Pedidos!$C$2:$C$7000,"&lt;"&amp;Parámetros!$B$4)</f>
        <v>45962</v>
      </c>
      <c r="G1059" s="16" t="n">
        <f aca="false">_xlfn.MAXIFS(Pedidos!$C$2:$C$7000,Pedidos!$B$2:$B$7000,A1059,Pedidos!$C$2:$C$7000,"&lt;"&amp;Parámetros!$B$4)</f>
        <v>46116</v>
      </c>
      <c r="H1059" s="17" t="n">
        <f aca="false">COUNTIFS(Pedidos!$B$2:$B$7000,A1059,Pedidos!$C$2:$C$7000,"&lt;"&amp;Parámetros!$B$4)</f>
        <v>2</v>
      </c>
      <c r="I1059" s="7" t="n">
        <f aca="false">IF(H1059=0,"",Parámetros!$B$4-G1059)</f>
        <v>180</v>
      </c>
      <c r="J1059" s="17" t="n">
        <f aca="false">COUNTIFS(Pedidos!$B$2:$B$7000,A1059,Pedidos!$C$2:$C$7000,"&gt;="&amp;(Parámetros!$B$4-180),Pedidos!$C$2:$C$7000,"&lt;"&amp;Parámetros!$B$4)</f>
        <v>1</v>
      </c>
      <c r="K1059" s="18" t="n">
        <f aca="false">IF(H1059&lt;2,"",(G1059-F1059)/(H1059-1))</f>
        <v>154</v>
      </c>
      <c r="L1059" s="19" t="n">
        <f aca="false">IF(OR(K1059="",K1059=0),"",I1059/K1059)</f>
        <v>1.16883116883117</v>
      </c>
      <c r="M1059" s="20" t="n">
        <f aca="false">SUMIFS(Pedidos!$D$2:$D$7000,Pedidos!$B$2:$B$7000,A1059,Pedidos!$C$2:$C$7000,"&gt;="&amp;(Parámetros!$B$4-365),Pedidos!$C$2:$C$7000,"&lt;"&amp;Parámetros!$B$4)</f>
        <v>36.69</v>
      </c>
      <c r="N1059" s="7" t="str">
        <f aca="false">IF(H1059=0,"Sin compras",IF(H1059=1,"Una sola compra",IF(I1059&gt;Parámetros!$B$5,"Perdido","Activo")))</f>
        <v>Activo</v>
      </c>
      <c r="O1059" s="21" t="n">
        <f aca="false">IF(N1059&lt;&gt;"Activo","",1/(1+EXP(-(Parámetros!$B$10+Parámetros!$B$11*I1059+Parámetros!$B$12*J1059))))</f>
        <v>0.941579943985191</v>
      </c>
      <c r="P1059" s="7" t="str">
        <f aca="false">IF(O1059="","",IF(O1059&gt;=Parámetros!$B$7,"Alto",IF(O1059&gt;=Parámetros!$B$8,"Medio","Bajo")))</f>
        <v>Alto</v>
      </c>
      <c r="Q1059" s="7" t="str">
        <f aca="false">IF(AND(N1059="Activo",L1059&lt;&gt;""),IF(L1059&gt;Parámetros!$B$6,"Se está retrasando",""),"")</f>
        <v/>
      </c>
    </row>
    <row r="1060" customFormat="false" ht="15" hidden="false" customHeight="false" outlineLevel="0" collapsed="false">
      <c r="A1060" s="13" t="s">
        <v>6587</v>
      </c>
      <c r="B1060" s="13" t="s">
        <v>8981</v>
      </c>
      <c r="C1060" s="13" t="s">
        <v>8982</v>
      </c>
      <c r="D1060" s="13" t="s">
        <v>8991</v>
      </c>
      <c r="E1060" s="13" t="s">
        <v>8988</v>
      </c>
      <c r="F1060" s="16" t="n">
        <f aca="false">_xlfn.MINIFS(Pedidos!$C$2:$C$7000,Pedidos!$B$2:$B$7000,A1060,Pedidos!$C$2:$C$7000,"&lt;"&amp;Parámetros!$B$4)</f>
        <v>46101</v>
      </c>
      <c r="G1060" s="16" t="n">
        <f aca="false">_xlfn.MAXIFS(Pedidos!$C$2:$C$7000,Pedidos!$B$2:$B$7000,A1060,Pedidos!$C$2:$C$7000,"&lt;"&amp;Parámetros!$B$4)</f>
        <v>46101</v>
      </c>
      <c r="H1060" s="17" t="n">
        <f aca="false">COUNTIFS(Pedidos!$B$2:$B$7000,A1060,Pedidos!$C$2:$C$7000,"&lt;"&amp;Parámetros!$B$4)</f>
        <v>1</v>
      </c>
      <c r="I1060" s="7" t="n">
        <f aca="false">IF(H1060=0,"",Parámetros!$B$4-G1060)</f>
        <v>195</v>
      </c>
      <c r="J1060" s="17" t="n">
        <f aca="false">COUNTIFS(Pedidos!$B$2:$B$7000,A1060,Pedidos!$C$2:$C$7000,"&gt;="&amp;(Parámetros!$B$4-180),Pedidos!$C$2:$C$7000,"&lt;"&amp;Parámetros!$B$4)</f>
        <v>0</v>
      </c>
      <c r="K1060" s="18" t="str">
        <f aca="false">IF(H1060&lt;2,"",(G1060-F1060)/(H1060-1))</f>
        <v/>
      </c>
      <c r="L1060" s="19" t="str">
        <f aca="false">IF(OR(K1060="",K1060=0),"",I1060/K1060)</f>
        <v/>
      </c>
      <c r="M1060" s="20" t="n">
        <f aca="false">SUMIFS(Pedidos!$D$2:$D$7000,Pedidos!$B$2:$B$7000,A1060,Pedidos!$C$2:$C$7000,"&gt;="&amp;(Parámetros!$B$4-365),Pedidos!$C$2:$C$7000,"&lt;"&amp;Parámetros!$B$4)</f>
        <v>28.39</v>
      </c>
      <c r="N1060" s="7" t="str">
        <f aca="false">IF(H1060=0,"Sin compras",IF(H1060=1,"Una sola compra",IF(I1060&gt;Parámetros!$B$5,"Perdido","Activo")))</f>
        <v>Una sola compra</v>
      </c>
      <c r="O1060" s="21" t="str">
        <f aca="false">IF(N1060&lt;&gt;"Activo","",1/(1+EXP(-(Parámetros!$B$10+Parámetros!$B$11*I1060+Parámetros!$B$12*J1060))))</f>
        <v/>
      </c>
      <c r="P1060" s="7" t="str">
        <f aca="false">IF(O1060="","",IF(O1060&gt;=Parámetros!$B$7,"Alto",IF(O1060&gt;=Parámetros!$B$8,"Medio","Bajo")))</f>
        <v/>
      </c>
      <c r="Q1060" s="7" t="str">
        <f aca="false">IF(AND(N1060="Activo",L1060&lt;&gt;""),IF(L1060&gt;Parámetros!$B$6,"Se está retrasando",""),"")</f>
        <v/>
      </c>
    </row>
    <row r="1061" customFormat="false" ht="15" hidden="false" customHeight="false" outlineLevel="0" collapsed="false">
      <c r="A1061" s="13" t="s">
        <v>2438</v>
      </c>
      <c r="B1061" s="13" t="s">
        <v>9007</v>
      </c>
      <c r="C1061" s="13" t="s">
        <v>8990</v>
      </c>
      <c r="D1061" s="13" t="s">
        <v>8994</v>
      </c>
      <c r="E1061" s="13" t="s">
        <v>8988</v>
      </c>
      <c r="F1061" s="16" t="n">
        <f aca="false">_xlfn.MINIFS(Pedidos!$C$2:$C$7000,Pedidos!$B$2:$B$7000,A1061,Pedidos!$C$2:$C$7000,"&lt;"&amp;Parámetros!$B$4)</f>
        <v>45788</v>
      </c>
      <c r="G1061" s="16" t="n">
        <f aca="false">_xlfn.MAXIFS(Pedidos!$C$2:$C$7000,Pedidos!$B$2:$B$7000,A1061,Pedidos!$C$2:$C$7000,"&lt;"&amp;Parámetros!$B$4)</f>
        <v>45788</v>
      </c>
      <c r="H1061" s="17" t="n">
        <f aca="false">COUNTIFS(Pedidos!$B$2:$B$7000,A1061,Pedidos!$C$2:$C$7000,"&lt;"&amp;Parámetros!$B$4)</f>
        <v>1</v>
      </c>
      <c r="I1061" s="7" t="n">
        <f aca="false">IF(H1061=0,"",Parámetros!$B$4-G1061)</f>
        <v>508</v>
      </c>
      <c r="J1061" s="17" t="n">
        <f aca="false">COUNTIFS(Pedidos!$B$2:$B$7000,A1061,Pedidos!$C$2:$C$7000,"&gt;="&amp;(Parámetros!$B$4-180),Pedidos!$C$2:$C$7000,"&lt;"&amp;Parámetros!$B$4)</f>
        <v>0</v>
      </c>
      <c r="K1061" s="18" t="str">
        <f aca="false">IF(H1061&lt;2,"",(G1061-F1061)/(H1061-1))</f>
        <v/>
      </c>
      <c r="L1061" s="19" t="str">
        <f aca="false">IF(OR(K1061="",K1061=0),"",I1061/K1061)</f>
        <v/>
      </c>
      <c r="M1061" s="20" t="n">
        <f aca="false">SUMIFS(Pedidos!$D$2:$D$7000,Pedidos!$B$2:$B$7000,A1061,Pedidos!$C$2:$C$7000,"&gt;="&amp;(Parámetros!$B$4-365),Pedidos!$C$2:$C$7000,"&lt;"&amp;Parámetros!$B$4)</f>
        <v>0</v>
      </c>
      <c r="N1061" s="7" t="str">
        <f aca="false">IF(H1061=0,"Sin compras",IF(H1061=1,"Una sola compra",IF(I1061&gt;Parámetros!$B$5,"Perdido","Activo")))</f>
        <v>Una sola compra</v>
      </c>
      <c r="O1061" s="21" t="str">
        <f aca="false">IF(N1061&lt;&gt;"Activo","",1/(1+EXP(-(Parámetros!$B$10+Parámetros!$B$11*I1061+Parámetros!$B$12*J1061))))</f>
        <v/>
      </c>
      <c r="P1061" s="7" t="str">
        <f aca="false">IF(O1061="","",IF(O1061&gt;=Parámetros!$B$7,"Alto",IF(O1061&gt;=Parámetros!$B$8,"Medio","Bajo")))</f>
        <v/>
      </c>
      <c r="Q1061" s="7" t="str">
        <f aca="false">IF(AND(N1061="Activo",L1061&lt;&gt;""),IF(L1061&gt;Parámetros!$B$6,"Se está retrasando",""),"")</f>
        <v/>
      </c>
    </row>
    <row r="1062" customFormat="false" ht="15" hidden="false" customHeight="false" outlineLevel="0" collapsed="false">
      <c r="A1062" s="13" t="s">
        <v>941</v>
      </c>
      <c r="B1062" s="13" t="s">
        <v>9004</v>
      </c>
      <c r="C1062" s="13" t="s">
        <v>8990</v>
      </c>
      <c r="D1062" s="13" t="s">
        <v>9006</v>
      </c>
      <c r="E1062" s="13" t="s">
        <v>8984</v>
      </c>
      <c r="F1062" s="16" t="n">
        <f aca="false">_xlfn.MINIFS(Pedidos!$C$2:$C$7000,Pedidos!$B$2:$B$7000,A1062,Pedidos!$C$2:$C$7000,"&lt;"&amp;Parámetros!$B$4)</f>
        <v>45669</v>
      </c>
      <c r="G1062" s="16" t="n">
        <f aca="false">_xlfn.MAXIFS(Pedidos!$C$2:$C$7000,Pedidos!$B$2:$B$7000,A1062,Pedidos!$C$2:$C$7000,"&lt;"&amp;Parámetros!$B$4)</f>
        <v>45853</v>
      </c>
      <c r="H1062" s="17" t="n">
        <f aca="false">COUNTIFS(Pedidos!$B$2:$B$7000,A1062,Pedidos!$C$2:$C$7000,"&lt;"&amp;Parámetros!$B$4)</f>
        <v>4</v>
      </c>
      <c r="I1062" s="7" t="n">
        <f aca="false">IF(H1062=0,"",Parámetros!$B$4-G1062)</f>
        <v>443</v>
      </c>
      <c r="J1062" s="17" t="n">
        <f aca="false">COUNTIFS(Pedidos!$B$2:$B$7000,A1062,Pedidos!$C$2:$C$7000,"&gt;="&amp;(Parámetros!$B$4-180),Pedidos!$C$2:$C$7000,"&lt;"&amp;Parámetros!$B$4)</f>
        <v>0</v>
      </c>
      <c r="K1062" s="18" t="n">
        <f aca="false">IF(H1062&lt;2,"",(G1062-F1062)/(H1062-1))</f>
        <v>61.3333333333333</v>
      </c>
      <c r="L1062" s="19" t="n">
        <f aca="false">IF(OR(K1062="",K1062=0),"",I1062/K1062)</f>
        <v>7.22282608695652</v>
      </c>
      <c r="M1062" s="20" t="n">
        <f aca="false">SUMIFS(Pedidos!$D$2:$D$7000,Pedidos!$B$2:$B$7000,A1062,Pedidos!$C$2:$C$7000,"&gt;="&amp;(Parámetros!$B$4-365),Pedidos!$C$2:$C$7000,"&lt;"&amp;Parámetros!$B$4)</f>
        <v>0</v>
      </c>
      <c r="N1062" s="7" t="str">
        <f aca="false">IF(H1062=0,"Sin compras",IF(H1062=1,"Una sola compra",IF(I1062&gt;Parámetros!$B$5,"Perdido","Activo")))</f>
        <v>Perdido</v>
      </c>
      <c r="O1062" s="21" t="str">
        <f aca="false">IF(N1062&lt;&gt;"Activo","",1/(1+EXP(-(Parámetros!$B$10+Parámetros!$B$11*I1062+Parámetros!$B$12*J1062))))</f>
        <v/>
      </c>
      <c r="P1062" s="7" t="str">
        <f aca="false">IF(O1062="","",IF(O1062&gt;=Parámetros!$B$7,"Alto",IF(O1062&gt;=Parámetros!$B$8,"Medio","Bajo")))</f>
        <v/>
      </c>
      <c r="Q1062" s="7" t="str">
        <f aca="false">IF(AND(N1062="Activo",L1062&lt;&gt;""),IF(L1062&gt;Parámetros!$B$6,"Se está retrasando",""),"")</f>
        <v/>
      </c>
    </row>
    <row r="1063" customFormat="false" ht="15" hidden="false" customHeight="false" outlineLevel="0" collapsed="false">
      <c r="A1063" s="13" t="s">
        <v>2589</v>
      </c>
      <c r="B1063" s="13" t="s">
        <v>8981</v>
      </c>
      <c r="C1063" s="13" t="s">
        <v>8982</v>
      </c>
      <c r="D1063" s="13" t="s">
        <v>8997</v>
      </c>
      <c r="E1063" s="13" t="s">
        <v>8988</v>
      </c>
      <c r="F1063" s="16" t="n">
        <f aca="false">_xlfn.MINIFS(Pedidos!$C$2:$C$7000,Pedidos!$B$2:$B$7000,A1063,Pedidos!$C$2:$C$7000,"&lt;"&amp;Parámetros!$B$4)</f>
        <v>45800</v>
      </c>
      <c r="G1063" s="16" t="n">
        <f aca="false">_xlfn.MAXIFS(Pedidos!$C$2:$C$7000,Pedidos!$B$2:$B$7000,A1063,Pedidos!$C$2:$C$7000,"&lt;"&amp;Parámetros!$B$4)</f>
        <v>46013</v>
      </c>
      <c r="H1063" s="17" t="n">
        <f aca="false">COUNTIFS(Pedidos!$B$2:$B$7000,A1063,Pedidos!$C$2:$C$7000,"&lt;"&amp;Parámetros!$B$4)</f>
        <v>4</v>
      </c>
      <c r="I1063" s="7" t="n">
        <f aca="false">IF(H1063=0,"",Parámetros!$B$4-G1063)</f>
        <v>283</v>
      </c>
      <c r="J1063" s="17" t="n">
        <f aca="false">COUNTIFS(Pedidos!$B$2:$B$7000,A1063,Pedidos!$C$2:$C$7000,"&gt;="&amp;(Parámetros!$B$4-180),Pedidos!$C$2:$C$7000,"&lt;"&amp;Parámetros!$B$4)</f>
        <v>0</v>
      </c>
      <c r="K1063" s="18" t="n">
        <f aca="false">IF(H1063&lt;2,"",(G1063-F1063)/(H1063-1))</f>
        <v>71</v>
      </c>
      <c r="L1063" s="19" t="n">
        <f aca="false">IF(OR(K1063="",K1063=0),"",I1063/K1063)</f>
        <v>3.98591549295775</v>
      </c>
      <c r="M1063" s="20" t="n">
        <f aca="false">SUMIFS(Pedidos!$D$2:$D$7000,Pedidos!$B$2:$B$7000,A1063,Pedidos!$C$2:$C$7000,"&gt;="&amp;(Parámetros!$B$4-365),Pedidos!$C$2:$C$7000,"&lt;"&amp;Parámetros!$B$4)</f>
        <v>94.44</v>
      </c>
      <c r="N1063" s="7" t="str">
        <f aca="false">IF(H1063=0,"Sin compras",IF(H1063=1,"Una sola compra",IF(I1063&gt;Parámetros!$B$5,"Perdido","Activo")))</f>
        <v>Perdido</v>
      </c>
      <c r="O1063" s="21" t="str">
        <f aca="false">IF(N1063&lt;&gt;"Activo","",1/(1+EXP(-(Parámetros!$B$10+Parámetros!$B$11*I1063+Parámetros!$B$12*J1063))))</f>
        <v/>
      </c>
      <c r="P1063" s="7" t="str">
        <f aca="false">IF(O1063="","",IF(O1063&gt;=Parámetros!$B$7,"Alto",IF(O1063&gt;=Parámetros!$B$8,"Medio","Bajo")))</f>
        <v/>
      </c>
      <c r="Q1063" s="7" t="str">
        <f aca="false">IF(AND(N1063="Activo",L1063&lt;&gt;""),IF(L1063&gt;Parámetros!$B$6,"Se está retrasando",""),"")</f>
        <v/>
      </c>
    </row>
    <row r="1064" customFormat="false" ht="15" hidden="false" customHeight="false" outlineLevel="0" collapsed="false">
      <c r="A1064" s="13" t="s">
        <v>5370</v>
      </c>
      <c r="B1064" s="13" t="s">
        <v>9000</v>
      </c>
      <c r="C1064" s="13" t="s">
        <v>8986</v>
      </c>
      <c r="D1064" s="13" t="s">
        <v>8987</v>
      </c>
      <c r="E1064" s="13" t="s">
        <v>8988</v>
      </c>
      <c r="F1064" s="16" t="n">
        <f aca="false">_xlfn.MINIFS(Pedidos!$C$2:$C$7000,Pedidos!$B$2:$B$7000,A1064,Pedidos!$C$2:$C$7000,"&lt;"&amp;Parámetros!$B$4)</f>
        <v>46007</v>
      </c>
      <c r="G1064" s="16" t="n">
        <f aca="false">_xlfn.MAXIFS(Pedidos!$C$2:$C$7000,Pedidos!$B$2:$B$7000,A1064,Pedidos!$C$2:$C$7000,"&lt;"&amp;Parámetros!$B$4)</f>
        <v>46211</v>
      </c>
      <c r="H1064" s="17" t="n">
        <f aca="false">COUNTIFS(Pedidos!$B$2:$B$7000,A1064,Pedidos!$C$2:$C$7000,"&lt;"&amp;Parámetros!$B$4)</f>
        <v>2</v>
      </c>
      <c r="I1064" s="7" t="n">
        <f aca="false">IF(H1064=0,"",Parámetros!$B$4-G1064)</f>
        <v>85</v>
      </c>
      <c r="J1064" s="17" t="n">
        <f aca="false">COUNTIFS(Pedidos!$B$2:$B$7000,A1064,Pedidos!$C$2:$C$7000,"&gt;="&amp;(Parámetros!$B$4-180),Pedidos!$C$2:$C$7000,"&lt;"&amp;Parámetros!$B$4)</f>
        <v>1</v>
      </c>
      <c r="K1064" s="18" t="n">
        <f aca="false">IF(H1064&lt;2,"",(G1064-F1064)/(H1064-1))</f>
        <v>204</v>
      </c>
      <c r="L1064" s="19" t="n">
        <f aca="false">IF(OR(K1064="",K1064=0),"",I1064/K1064)</f>
        <v>0.416666666666667</v>
      </c>
      <c r="M1064" s="20" t="n">
        <f aca="false">SUMIFS(Pedidos!$D$2:$D$7000,Pedidos!$B$2:$B$7000,A1064,Pedidos!$C$2:$C$7000,"&gt;="&amp;(Parámetros!$B$4-365),Pedidos!$C$2:$C$7000,"&lt;"&amp;Parámetros!$B$4)</f>
        <v>59.55</v>
      </c>
      <c r="N1064" s="7" t="str">
        <f aca="false">IF(H1064=0,"Sin compras",IF(H1064=1,"Una sola compra",IF(I1064&gt;Parámetros!$B$5,"Perdido","Activo")))</f>
        <v>Activo</v>
      </c>
      <c r="O1064" s="21" t="n">
        <f aca="false">IF(N1064&lt;&gt;"Activo","",1/(1+EXP(-(Parámetros!$B$10+Parámetros!$B$11*I1064+Parámetros!$B$12*J1064))))</f>
        <v>0.762221929936416</v>
      </c>
      <c r="P1064" s="7" t="str">
        <f aca="false">IF(O1064="","",IF(O1064&gt;=Parámetros!$B$7,"Alto",IF(O1064&gt;=Parámetros!$B$8,"Medio","Bajo")))</f>
        <v>Alto</v>
      </c>
      <c r="Q1064" s="7" t="str">
        <f aca="false">IF(AND(N1064="Activo",L1064&lt;&gt;""),IF(L1064&gt;Parámetros!$B$6,"Se está retrasando",""),"")</f>
        <v/>
      </c>
    </row>
    <row r="1065" customFormat="false" ht="15" hidden="false" customHeight="false" outlineLevel="0" collapsed="false">
      <c r="A1065" s="13" t="s">
        <v>5201</v>
      </c>
      <c r="B1065" s="13" t="s">
        <v>8981</v>
      </c>
      <c r="C1065" s="13" t="s">
        <v>8990</v>
      </c>
      <c r="D1065" s="13" t="s">
        <v>8999</v>
      </c>
      <c r="E1065" s="13" t="s">
        <v>8988</v>
      </c>
      <c r="F1065" s="16" t="n">
        <f aca="false">_xlfn.MINIFS(Pedidos!$C$2:$C$7000,Pedidos!$B$2:$B$7000,A1065,Pedidos!$C$2:$C$7000,"&lt;"&amp;Parámetros!$B$4)</f>
        <v>45994</v>
      </c>
      <c r="G1065" s="16" t="n">
        <f aca="false">_xlfn.MAXIFS(Pedidos!$C$2:$C$7000,Pedidos!$B$2:$B$7000,A1065,Pedidos!$C$2:$C$7000,"&lt;"&amp;Parámetros!$B$4)</f>
        <v>46231</v>
      </c>
      <c r="H1065" s="17" t="n">
        <f aca="false">COUNTIFS(Pedidos!$B$2:$B$7000,A1065,Pedidos!$C$2:$C$7000,"&lt;"&amp;Parámetros!$B$4)</f>
        <v>4</v>
      </c>
      <c r="I1065" s="7" t="n">
        <f aca="false">IF(H1065=0,"",Parámetros!$B$4-G1065)</f>
        <v>65</v>
      </c>
      <c r="J1065" s="17" t="n">
        <f aca="false">COUNTIFS(Pedidos!$B$2:$B$7000,A1065,Pedidos!$C$2:$C$7000,"&gt;="&amp;(Parámetros!$B$4-180),Pedidos!$C$2:$C$7000,"&lt;"&amp;Parámetros!$B$4)</f>
        <v>2</v>
      </c>
      <c r="K1065" s="18" t="n">
        <f aca="false">IF(H1065&lt;2,"",(G1065-F1065)/(H1065-1))</f>
        <v>79</v>
      </c>
      <c r="L1065" s="19" t="n">
        <f aca="false">IF(OR(K1065="",K1065=0),"",I1065/K1065)</f>
        <v>0.822784810126582</v>
      </c>
      <c r="M1065" s="20" t="n">
        <f aca="false">SUMIFS(Pedidos!$D$2:$D$7000,Pedidos!$B$2:$B$7000,A1065,Pedidos!$C$2:$C$7000,"&gt;="&amp;(Parámetros!$B$4-365),Pedidos!$C$2:$C$7000,"&lt;"&amp;Parámetros!$B$4)</f>
        <v>160.15</v>
      </c>
      <c r="N1065" s="7" t="str">
        <f aca="false">IF(H1065=0,"Sin compras",IF(H1065=1,"Una sola compra",IF(I1065&gt;Parámetros!$B$5,"Perdido","Activo")))</f>
        <v>Activo</v>
      </c>
      <c r="O1065" s="21" t="n">
        <f aca="false">IF(N1065&lt;&gt;"Activo","",1/(1+EXP(-(Parámetros!$B$10+Parámetros!$B$11*I1065+Parámetros!$B$12*J1065))))</f>
        <v>0.484554915394202</v>
      </c>
      <c r="P1065" s="7" t="str">
        <f aca="false">IF(O1065="","",IF(O1065&gt;=Parámetros!$B$7,"Alto",IF(O1065&gt;=Parámetros!$B$8,"Medio","Bajo")))</f>
        <v>Medio</v>
      </c>
      <c r="Q1065" s="7" t="str">
        <f aca="false">IF(AND(N1065="Activo",L1065&lt;&gt;""),IF(L1065&gt;Parámetros!$B$6,"Se está retrasando",""),"")</f>
        <v/>
      </c>
    </row>
    <row r="1066" customFormat="false" ht="15" hidden="false" customHeight="false" outlineLevel="0" collapsed="false">
      <c r="A1066" s="13" t="s">
        <v>3824</v>
      </c>
      <c r="B1066" s="13" t="s">
        <v>8981</v>
      </c>
      <c r="C1066" s="13" t="s">
        <v>8982</v>
      </c>
      <c r="D1066" s="13" t="s">
        <v>8987</v>
      </c>
      <c r="E1066" s="13" t="s">
        <v>8984</v>
      </c>
      <c r="F1066" s="16" t="n">
        <f aca="false">_xlfn.MINIFS(Pedidos!$C$2:$C$7000,Pedidos!$B$2:$B$7000,A1066,Pedidos!$C$2:$C$7000,"&lt;"&amp;Parámetros!$B$4)</f>
        <v>45890</v>
      </c>
      <c r="G1066" s="16" t="n">
        <f aca="false">_xlfn.MAXIFS(Pedidos!$C$2:$C$7000,Pedidos!$B$2:$B$7000,A1066,Pedidos!$C$2:$C$7000,"&lt;"&amp;Parámetros!$B$4)</f>
        <v>46123</v>
      </c>
      <c r="H1066" s="17" t="n">
        <f aca="false">COUNTIFS(Pedidos!$B$2:$B$7000,A1066,Pedidos!$C$2:$C$7000,"&lt;"&amp;Parámetros!$B$4)</f>
        <v>3</v>
      </c>
      <c r="I1066" s="7" t="n">
        <f aca="false">IF(H1066=0,"",Parámetros!$B$4-G1066)</f>
        <v>173</v>
      </c>
      <c r="J1066" s="17" t="n">
        <f aca="false">COUNTIFS(Pedidos!$B$2:$B$7000,A1066,Pedidos!$C$2:$C$7000,"&gt;="&amp;(Parámetros!$B$4-180),Pedidos!$C$2:$C$7000,"&lt;"&amp;Parámetros!$B$4)</f>
        <v>1</v>
      </c>
      <c r="K1066" s="18" t="n">
        <f aca="false">IF(H1066&lt;2,"",(G1066-F1066)/(H1066-1))</f>
        <v>116.5</v>
      </c>
      <c r="L1066" s="19" t="n">
        <f aca="false">IF(OR(K1066="",K1066=0),"",I1066/K1066)</f>
        <v>1.48497854077253</v>
      </c>
      <c r="M1066" s="20" t="n">
        <f aca="false">SUMIFS(Pedidos!$D$2:$D$7000,Pedidos!$B$2:$B$7000,A1066,Pedidos!$C$2:$C$7000,"&gt;="&amp;(Parámetros!$B$4-365),Pedidos!$C$2:$C$7000,"&lt;"&amp;Parámetros!$B$4)</f>
        <v>61.66</v>
      </c>
      <c r="N1066" s="7" t="str">
        <f aca="false">IF(H1066=0,"Sin compras",IF(H1066=1,"Una sola compra",IF(I1066&gt;Parámetros!$B$5,"Perdido","Activo")))</f>
        <v>Activo</v>
      </c>
      <c r="O1066" s="21" t="n">
        <f aca="false">IF(N1066&lt;&gt;"Activo","",1/(1+EXP(-(Parámetros!$B$10+Parámetros!$B$11*I1066+Parámetros!$B$12*J1066))))</f>
        <v>0.934679636327912</v>
      </c>
      <c r="P1066" s="7" t="str">
        <f aca="false">IF(O1066="","",IF(O1066&gt;=Parámetros!$B$7,"Alto",IF(O1066&gt;=Parámetros!$B$8,"Medio","Bajo")))</f>
        <v>Alto</v>
      </c>
      <c r="Q1066" s="7" t="str">
        <f aca="false">IF(AND(N1066="Activo",L1066&lt;&gt;""),IF(L1066&gt;Parámetros!$B$6,"Se está retrasando",""),"")</f>
        <v/>
      </c>
    </row>
    <row r="1067" customFormat="false" ht="15" hidden="false" customHeight="false" outlineLevel="0" collapsed="false">
      <c r="A1067" s="13" t="s">
        <v>1481</v>
      </c>
      <c r="B1067" s="13" t="s">
        <v>9001</v>
      </c>
      <c r="C1067" s="13" t="s">
        <v>8982</v>
      </c>
      <c r="D1067" s="13" t="s">
        <v>8997</v>
      </c>
      <c r="E1067" s="13" t="s">
        <v>8988</v>
      </c>
      <c r="F1067" s="16" t="n">
        <f aca="false">_xlfn.MINIFS(Pedidos!$C$2:$C$7000,Pedidos!$B$2:$B$7000,A1067,Pedidos!$C$2:$C$7000,"&lt;"&amp;Parámetros!$B$4)</f>
        <v>45716</v>
      </c>
      <c r="G1067" s="16" t="n">
        <f aca="false">_xlfn.MAXIFS(Pedidos!$C$2:$C$7000,Pedidos!$B$2:$B$7000,A1067,Pedidos!$C$2:$C$7000,"&lt;"&amp;Parámetros!$B$4)</f>
        <v>45950</v>
      </c>
      <c r="H1067" s="17" t="n">
        <f aca="false">COUNTIFS(Pedidos!$B$2:$B$7000,A1067,Pedidos!$C$2:$C$7000,"&lt;"&amp;Parámetros!$B$4)</f>
        <v>4</v>
      </c>
      <c r="I1067" s="7" t="n">
        <f aca="false">IF(H1067=0,"",Parámetros!$B$4-G1067)</f>
        <v>346</v>
      </c>
      <c r="J1067" s="17" t="n">
        <f aca="false">COUNTIFS(Pedidos!$B$2:$B$7000,A1067,Pedidos!$C$2:$C$7000,"&gt;="&amp;(Parámetros!$B$4-180),Pedidos!$C$2:$C$7000,"&lt;"&amp;Parámetros!$B$4)</f>
        <v>0</v>
      </c>
      <c r="K1067" s="18" t="n">
        <f aca="false">IF(H1067&lt;2,"",(G1067-F1067)/(H1067-1))</f>
        <v>78</v>
      </c>
      <c r="L1067" s="19" t="n">
        <f aca="false">IF(OR(K1067="",K1067=0),"",I1067/K1067)</f>
        <v>4.43589743589744</v>
      </c>
      <c r="M1067" s="20" t="n">
        <f aca="false">SUMIFS(Pedidos!$D$2:$D$7000,Pedidos!$B$2:$B$7000,A1067,Pedidos!$C$2:$C$7000,"&gt;="&amp;(Parámetros!$B$4-365),Pedidos!$C$2:$C$7000,"&lt;"&amp;Parámetros!$B$4)</f>
        <v>39.22</v>
      </c>
      <c r="N1067" s="7" t="str">
        <f aca="false">IF(H1067=0,"Sin compras",IF(H1067=1,"Una sola compra",IF(I1067&gt;Parámetros!$B$5,"Perdido","Activo")))</f>
        <v>Perdido</v>
      </c>
      <c r="O1067" s="21" t="str">
        <f aca="false">IF(N1067&lt;&gt;"Activo","",1/(1+EXP(-(Parámetros!$B$10+Parámetros!$B$11*I1067+Parámetros!$B$12*J1067))))</f>
        <v/>
      </c>
      <c r="P1067" s="7" t="str">
        <f aca="false">IF(O1067="","",IF(O1067&gt;=Parámetros!$B$7,"Alto",IF(O1067&gt;=Parámetros!$B$8,"Medio","Bajo")))</f>
        <v/>
      </c>
      <c r="Q1067" s="7" t="str">
        <f aca="false">IF(AND(N1067="Activo",L1067&lt;&gt;""),IF(L1067&gt;Parámetros!$B$6,"Se está retrasando",""),"")</f>
        <v/>
      </c>
    </row>
    <row r="1068" customFormat="false" ht="15" hidden="false" customHeight="false" outlineLevel="0" collapsed="false">
      <c r="A1068" s="13" t="s">
        <v>4818</v>
      </c>
      <c r="B1068" s="13" t="s">
        <v>8998</v>
      </c>
      <c r="C1068" s="13" t="s">
        <v>8990</v>
      </c>
      <c r="D1068" s="13" t="s">
        <v>8983</v>
      </c>
      <c r="E1068" s="13" t="s">
        <v>8988</v>
      </c>
      <c r="F1068" s="16" t="n">
        <f aca="false">_xlfn.MINIFS(Pedidos!$C$2:$C$7000,Pedidos!$B$2:$B$7000,A1068,Pedidos!$C$2:$C$7000,"&lt;"&amp;Parámetros!$B$4)</f>
        <v>45966</v>
      </c>
      <c r="G1068" s="16" t="n">
        <f aca="false">_xlfn.MAXIFS(Pedidos!$C$2:$C$7000,Pedidos!$B$2:$B$7000,A1068,Pedidos!$C$2:$C$7000,"&lt;"&amp;Parámetros!$B$4)</f>
        <v>45966</v>
      </c>
      <c r="H1068" s="17" t="n">
        <f aca="false">COUNTIFS(Pedidos!$B$2:$B$7000,A1068,Pedidos!$C$2:$C$7000,"&lt;"&amp;Parámetros!$B$4)</f>
        <v>1</v>
      </c>
      <c r="I1068" s="7" t="n">
        <f aca="false">IF(H1068=0,"",Parámetros!$B$4-G1068)</f>
        <v>330</v>
      </c>
      <c r="J1068" s="17" t="n">
        <f aca="false">COUNTIFS(Pedidos!$B$2:$B$7000,A1068,Pedidos!$C$2:$C$7000,"&gt;="&amp;(Parámetros!$B$4-180),Pedidos!$C$2:$C$7000,"&lt;"&amp;Parámetros!$B$4)</f>
        <v>0</v>
      </c>
      <c r="K1068" s="18" t="str">
        <f aca="false">IF(H1068&lt;2,"",(G1068-F1068)/(H1068-1))</f>
        <v/>
      </c>
      <c r="L1068" s="19" t="str">
        <f aca="false">IF(OR(K1068="",K1068=0),"",I1068/K1068)</f>
        <v/>
      </c>
      <c r="M1068" s="20" t="n">
        <f aca="false">SUMIFS(Pedidos!$D$2:$D$7000,Pedidos!$B$2:$B$7000,A1068,Pedidos!$C$2:$C$7000,"&gt;="&amp;(Parámetros!$B$4-365),Pedidos!$C$2:$C$7000,"&lt;"&amp;Parámetros!$B$4)</f>
        <v>20.73</v>
      </c>
      <c r="N1068" s="7" t="str">
        <f aca="false">IF(H1068=0,"Sin compras",IF(H1068=1,"Una sola compra",IF(I1068&gt;Parámetros!$B$5,"Perdido","Activo")))</f>
        <v>Una sola compra</v>
      </c>
      <c r="O1068" s="21" t="str">
        <f aca="false">IF(N1068&lt;&gt;"Activo","",1/(1+EXP(-(Parámetros!$B$10+Parámetros!$B$11*I1068+Parámetros!$B$12*J1068))))</f>
        <v/>
      </c>
      <c r="P1068" s="7" t="str">
        <f aca="false">IF(O1068="","",IF(O1068&gt;=Parámetros!$B$7,"Alto",IF(O1068&gt;=Parámetros!$B$8,"Medio","Bajo")))</f>
        <v/>
      </c>
      <c r="Q1068" s="7" t="str">
        <f aca="false">IF(AND(N1068="Activo",L1068&lt;&gt;""),IF(L1068&gt;Parámetros!$B$6,"Se está retrasando",""),"")</f>
        <v/>
      </c>
    </row>
    <row r="1069" customFormat="false" ht="15" hidden="false" customHeight="false" outlineLevel="0" collapsed="false">
      <c r="A1069" s="13" t="s">
        <v>3704</v>
      </c>
      <c r="B1069" s="13" t="s">
        <v>8995</v>
      </c>
      <c r="C1069" s="13" t="s">
        <v>8993</v>
      </c>
      <c r="D1069" s="13" t="s">
        <v>8994</v>
      </c>
      <c r="E1069" s="13" t="s">
        <v>8988</v>
      </c>
      <c r="F1069" s="16" t="n">
        <f aca="false">_xlfn.MINIFS(Pedidos!$C$2:$C$7000,Pedidos!$B$2:$B$7000,A1069,Pedidos!$C$2:$C$7000,"&lt;"&amp;Parámetros!$B$4)</f>
        <v>45882</v>
      </c>
      <c r="G1069" s="16" t="n">
        <f aca="false">_xlfn.MAXIFS(Pedidos!$C$2:$C$7000,Pedidos!$B$2:$B$7000,A1069,Pedidos!$C$2:$C$7000,"&lt;"&amp;Parámetros!$B$4)</f>
        <v>45882</v>
      </c>
      <c r="H1069" s="17" t="n">
        <f aca="false">COUNTIFS(Pedidos!$B$2:$B$7000,A1069,Pedidos!$C$2:$C$7000,"&lt;"&amp;Parámetros!$B$4)</f>
        <v>1</v>
      </c>
      <c r="I1069" s="7" t="n">
        <f aca="false">IF(H1069=0,"",Parámetros!$B$4-G1069)</f>
        <v>414</v>
      </c>
      <c r="J1069" s="17" t="n">
        <f aca="false">COUNTIFS(Pedidos!$B$2:$B$7000,A1069,Pedidos!$C$2:$C$7000,"&gt;="&amp;(Parámetros!$B$4-180),Pedidos!$C$2:$C$7000,"&lt;"&amp;Parámetros!$B$4)</f>
        <v>0</v>
      </c>
      <c r="K1069" s="18" t="str">
        <f aca="false">IF(H1069&lt;2,"",(G1069-F1069)/(H1069-1))</f>
        <v/>
      </c>
      <c r="L1069" s="19" t="str">
        <f aca="false">IF(OR(K1069="",K1069=0),"",I1069/K1069)</f>
        <v/>
      </c>
      <c r="M1069" s="20" t="n">
        <f aca="false">SUMIFS(Pedidos!$D$2:$D$7000,Pedidos!$B$2:$B$7000,A1069,Pedidos!$C$2:$C$7000,"&gt;="&amp;(Parámetros!$B$4-365),Pedidos!$C$2:$C$7000,"&lt;"&amp;Parámetros!$B$4)</f>
        <v>0</v>
      </c>
      <c r="N1069" s="7" t="str">
        <f aca="false">IF(H1069=0,"Sin compras",IF(H1069=1,"Una sola compra",IF(I1069&gt;Parámetros!$B$5,"Perdido","Activo")))</f>
        <v>Una sola compra</v>
      </c>
      <c r="O1069" s="21" t="str">
        <f aca="false">IF(N1069&lt;&gt;"Activo","",1/(1+EXP(-(Parámetros!$B$10+Parámetros!$B$11*I1069+Parámetros!$B$12*J1069))))</f>
        <v/>
      </c>
      <c r="P1069" s="7" t="str">
        <f aca="false">IF(O1069="","",IF(O1069&gt;=Parámetros!$B$7,"Alto",IF(O1069&gt;=Parámetros!$B$8,"Medio","Bajo")))</f>
        <v/>
      </c>
      <c r="Q1069" s="7" t="str">
        <f aca="false">IF(AND(N1069="Activo",L1069&lt;&gt;""),IF(L1069&gt;Parámetros!$B$6,"Se está retrasando",""),"")</f>
        <v/>
      </c>
    </row>
    <row r="1070" customFormat="false" ht="15" hidden="false" customHeight="false" outlineLevel="0" collapsed="false">
      <c r="A1070" s="13" t="s">
        <v>4753</v>
      </c>
      <c r="B1070" s="13" t="s">
        <v>9003</v>
      </c>
      <c r="C1070" s="13" t="s">
        <v>8982</v>
      </c>
      <c r="D1070" s="13" t="s">
        <v>8983</v>
      </c>
      <c r="E1070" s="13" t="s">
        <v>8988</v>
      </c>
      <c r="F1070" s="16" t="n">
        <f aca="false">_xlfn.MINIFS(Pedidos!$C$2:$C$7000,Pedidos!$B$2:$B$7000,A1070,Pedidos!$C$2:$C$7000,"&lt;"&amp;Parámetros!$B$4)</f>
        <v>45961</v>
      </c>
      <c r="G1070" s="16" t="n">
        <f aca="false">_xlfn.MAXIFS(Pedidos!$C$2:$C$7000,Pedidos!$B$2:$B$7000,A1070,Pedidos!$C$2:$C$7000,"&lt;"&amp;Parámetros!$B$4)</f>
        <v>45961</v>
      </c>
      <c r="H1070" s="17" t="n">
        <f aca="false">COUNTIFS(Pedidos!$B$2:$B$7000,A1070,Pedidos!$C$2:$C$7000,"&lt;"&amp;Parámetros!$B$4)</f>
        <v>1</v>
      </c>
      <c r="I1070" s="7" t="n">
        <f aca="false">IF(H1070=0,"",Parámetros!$B$4-G1070)</f>
        <v>335</v>
      </c>
      <c r="J1070" s="17" t="n">
        <f aca="false">COUNTIFS(Pedidos!$B$2:$B$7000,A1070,Pedidos!$C$2:$C$7000,"&gt;="&amp;(Parámetros!$B$4-180),Pedidos!$C$2:$C$7000,"&lt;"&amp;Parámetros!$B$4)</f>
        <v>0</v>
      </c>
      <c r="K1070" s="18" t="str">
        <f aca="false">IF(H1070&lt;2,"",(G1070-F1070)/(H1070-1))</f>
        <v/>
      </c>
      <c r="L1070" s="19" t="str">
        <f aca="false">IF(OR(K1070="",K1070=0),"",I1070/K1070)</f>
        <v/>
      </c>
      <c r="M1070" s="20" t="n">
        <f aca="false">SUMIFS(Pedidos!$D$2:$D$7000,Pedidos!$B$2:$B$7000,A1070,Pedidos!$C$2:$C$7000,"&gt;="&amp;(Parámetros!$B$4-365),Pedidos!$C$2:$C$7000,"&lt;"&amp;Parámetros!$B$4)</f>
        <v>48.67</v>
      </c>
      <c r="N1070" s="7" t="str">
        <f aca="false">IF(H1070=0,"Sin compras",IF(H1070=1,"Una sola compra",IF(I1070&gt;Parámetros!$B$5,"Perdido","Activo")))</f>
        <v>Una sola compra</v>
      </c>
      <c r="O1070" s="21" t="str">
        <f aca="false">IF(N1070&lt;&gt;"Activo","",1/(1+EXP(-(Parámetros!$B$10+Parámetros!$B$11*I1070+Parámetros!$B$12*J1070))))</f>
        <v/>
      </c>
      <c r="P1070" s="7" t="str">
        <f aca="false">IF(O1070="","",IF(O1070&gt;=Parámetros!$B$7,"Alto",IF(O1070&gt;=Parámetros!$B$8,"Medio","Bajo")))</f>
        <v/>
      </c>
      <c r="Q1070" s="7" t="str">
        <f aca="false">IF(AND(N1070="Activo",L1070&lt;&gt;""),IF(L1070&gt;Parámetros!$B$6,"Se está retrasando",""),"")</f>
        <v/>
      </c>
    </row>
    <row r="1071" customFormat="false" ht="15" hidden="false" customHeight="false" outlineLevel="0" collapsed="false">
      <c r="A1071" s="13" t="s">
        <v>5126</v>
      </c>
      <c r="B1071" s="13" t="s">
        <v>9007</v>
      </c>
      <c r="C1071" s="13" t="s">
        <v>8990</v>
      </c>
      <c r="D1071" s="13" t="s">
        <v>8987</v>
      </c>
      <c r="E1071" s="13" t="s">
        <v>8988</v>
      </c>
      <c r="F1071" s="16" t="n">
        <f aca="false">_xlfn.MINIFS(Pedidos!$C$2:$C$7000,Pedidos!$B$2:$B$7000,A1071,Pedidos!$C$2:$C$7000,"&lt;"&amp;Parámetros!$B$4)</f>
        <v>45988</v>
      </c>
      <c r="G1071" s="16" t="n">
        <f aca="false">_xlfn.MAXIFS(Pedidos!$C$2:$C$7000,Pedidos!$B$2:$B$7000,A1071,Pedidos!$C$2:$C$7000,"&lt;"&amp;Parámetros!$B$4)</f>
        <v>46092</v>
      </c>
      <c r="H1071" s="17" t="n">
        <f aca="false">COUNTIFS(Pedidos!$B$2:$B$7000,A1071,Pedidos!$C$2:$C$7000,"&lt;"&amp;Parámetros!$B$4)</f>
        <v>2</v>
      </c>
      <c r="I1071" s="7" t="n">
        <f aca="false">IF(H1071=0,"",Parámetros!$B$4-G1071)</f>
        <v>204</v>
      </c>
      <c r="J1071" s="17" t="n">
        <f aca="false">COUNTIFS(Pedidos!$B$2:$B$7000,A1071,Pedidos!$C$2:$C$7000,"&gt;="&amp;(Parámetros!$B$4-180),Pedidos!$C$2:$C$7000,"&lt;"&amp;Parámetros!$B$4)</f>
        <v>0</v>
      </c>
      <c r="K1071" s="18" t="n">
        <f aca="false">IF(H1071&lt;2,"",(G1071-F1071)/(H1071-1))</f>
        <v>104</v>
      </c>
      <c r="L1071" s="19" t="n">
        <f aca="false">IF(OR(K1071="",K1071=0),"",I1071/K1071)</f>
        <v>1.96153846153846</v>
      </c>
      <c r="M1071" s="20" t="n">
        <f aca="false">SUMIFS(Pedidos!$D$2:$D$7000,Pedidos!$B$2:$B$7000,A1071,Pedidos!$C$2:$C$7000,"&gt;="&amp;(Parámetros!$B$4-365),Pedidos!$C$2:$C$7000,"&lt;"&amp;Parámetros!$B$4)</f>
        <v>49</v>
      </c>
      <c r="N1071" s="7" t="str">
        <f aca="false">IF(H1071=0,"Sin compras",IF(H1071=1,"Una sola compra",IF(I1071&gt;Parámetros!$B$5,"Perdido","Activo")))</f>
        <v>Perdido</v>
      </c>
      <c r="O1071" s="21" t="str">
        <f aca="false">IF(N1071&lt;&gt;"Activo","",1/(1+EXP(-(Parámetros!$B$10+Parámetros!$B$11*I1071+Parámetros!$B$12*J1071))))</f>
        <v/>
      </c>
      <c r="P1071" s="7" t="str">
        <f aca="false">IF(O1071="","",IF(O1071&gt;=Parámetros!$B$7,"Alto",IF(O1071&gt;=Parámetros!$B$8,"Medio","Bajo")))</f>
        <v/>
      </c>
      <c r="Q1071" s="7" t="str">
        <f aca="false">IF(AND(N1071="Activo",L1071&lt;&gt;""),IF(L1071&gt;Parámetros!$B$6,"Se está retrasando",""),"")</f>
        <v/>
      </c>
    </row>
    <row r="1072" customFormat="false" ht="15" hidden="false" customHeight="false" outlineLevel="0" collapsed="false">
      <c r="A1072" s="13" t="s">
        <v>1491</v>
      </c>
      <c r="B1072" s="13" t="s">
        <v>8981</v>
      </c>
      <c r="C1072" s="13" t="s">
        <v>8982</v>
      </c>
      <c r="D1072" s="13" t="s">
        <v>8994</v>
      </c>
      <c r="E1072" s="13" t="s">
        <v>8984</v>
      </c>
      <c r="F1072" s="16" t="n">
        <f aca="false">_xlfn.MINIFS(Pedidos!$C$2:$C$7000,Pedidos!$B$2:$B$7000,A1072,Pedidos!$C$2:$C$7000,"&lt;"&amp;Parámetros!$B$4)</f>
        <v>45717</v>
      </c>
      <c r="G1072" s="16" t="n">
        <f aca="false">_xlfn.MAXIFS(Pedidos!$C$2:$C$7000,Pedidos!$B$2:$B$7000,A1072,Pedidos!$C$2:$C$7000,"&lt;"&amp;Parámetros!$B$4)</f>
        <v>45717</v>
      </c>
      <c r="H1072" s="17" t="n">
        <f aca="false">COUNTIFS(Pedidos!$B$2:$B$7000,A1072,Pedidos!$C$2:$C$7000,"&lt;"&amp;Parámetros!$B$4)</f>
        <v>1</v>
      </c>
      <c r="I1072" s="7" t="n">
        <f aca="false">IF(H1072=0,"",Parámetros!$B$4-G1072)</f>
        <v>579</v>
      </c>
      <c r="J1072" s="17" t="n">
        <f aca="false">COUNTIFS(Pedidos!$B$2:$B$7000,A1072,Pedidos!$C$2:$C$7000,"&gt;="&amp;(Parámetros!$B$4-180),Pedidos!$C$2:$C$7000,"&lt;"&amp;Parámetros!$B$4)</f>
        <v>0</v>
      </c>
      <c r="K1072" s="18" t="str">
        <f aca="false">IF(H1072&lt;2,"",(G1072-F1072)/(H1072-1))</f>
        <v/>
      </c>
      <c r="L1072" s="19" t="str">
        <f aca="false">IF(OR(K1072="",K1072=0),"",I1072/K1072)</f>
        <v/>
      </c>
      <c r="M1072" s="20" t="n">
        <f aca="false">SUMIFS(Pedidos!$D$2:$D$7000,Pedidos!$B$2:$B$7000,A1072,Pedidos!$C$2:$C$7000,"&gt;="&amp;(Parámetros!$B$4-365),Pedidos!$C$2:$C$7000,"&lt;"&amp;Parámetros!$B$4)</f>
        <v>0</v>
      </c>
      <c r="N1072" s="7" t="str">
        <f aca="false">IF(H1072=0,"Sin compras",IF(H1072=1,"Una sola compra",IF(I1072&gt;Parámetros!$B$5,"Perdido","Activo")))</f>
        <v>Una sola compra</v>
      </c>
      <c r="O1072" s="21" t="str">
        <f aca="false">IF(N1072&lt;&gt;"Activo","",1/(1+EXP(-(Parámetros!$B$10+Parámetros!$B$11*I1072+Parámetros!$B$12*J1072))))</f>
        <v/>
      </c>
      <c r="P1072" s="7" t="str">
        <f aca="false">IF(O1072="","",IF(O1072&gt;=Parámetros!$B$7,"Alto",IF(O1072&gt;=Parámetros!$B$8,"Medio","Bajo")))</f>
        <v/>
      </c>
      <c r="Q1072" s="7" t="str">
        <f aca="false">IF(AND(N1072="Activo",L1072&lt;&gt;""),IF(L1072&gt;Parámetros!$B$6,"Se está retrasando",""),"")</f>
        <v/>
      </c>
    </row>
    <row r="1073" customFormat="false" ht="15" hidden="false" customHeight="false" outlineLevel="0" collapsed="false">
      <c r="A1073" s="13" t="s">
        <v>5751</v>
      </c>
      <c r="B1073" s="13" t="s">
        <v>8981</v>
      </c>
      <c r="C1073" s="13" t="s">
        <v>8986</v>
      </c>
      <c r="D1073" s="13" t="s">
        <v>8997</v>
      </c>
      <c r="E1073" s="13" t="s">
        <v>8988</v>
      </c>
      <c r="F1073" s="16" t="n">
        <f aca="false">_xlfn.MINIFS(Pedidos!$C$2:$C$7000,Pedidos!$B$2:$B$7000,A1073,Pedidos!$C$2:$C$7000,"&lt;"&amp;Parámetros!$B$4)</f>
        <v>46036</v>
      </c>
      <c r="G1073" s="16" t="n">
        <f aca="false">_xlfn.MAXIFS(Pedidos!$C$2:$C$7000,Pedidos!$B$2:$B$7000,A1073,Pedidos!$C$2:$C$7000,"&lt;"&amp;Parámetros!$B$4)</f>
        <v>46229</v>
      </c>
      <c r="H1073" s="17" t="n">
        <f aca="false">COUNTIFS(Pedidos!$B$2:$B$7000,A1073,Pedidos!$C$2:$C$7000,"&lt;"&amp;Parámetros!$B$4)</f>
        <v>4</v>
      </c>
      <c r="I1073" s="7" t="n">
        <f aca="false">IF(H1073=0,"",Parámetros!$B$4-G1073)</f>
        <v>67</v>
      </c>
      <c r="J1073" s="17" t="n">
        <f aca="false">COUNTIFS(Pedidos!$B$2:$B$7000,A1073,Pedidos!$C$2:$C$7000,"&gt;="&amp;(Parámetros!$B$4-180),Pedidos!$C$2:$C$7000,"&lt;"&amp;Parámetros!$B$4)</f>
        <v>2</v>
      </c>
      <c r="K1073" s="18" t="n">
        <f aca="false">IF(H1073&lt;2,"",(G1073-F1073)/(H1073-1))</f>
        <v>64.3333333333333</v>
      </c>
      <c r="L1073" s="19" t="n">
        <f aca="false">IF(OR(K1073="",K1073=0),"",I1073/K1073)</f>
        <v>1.04145077720207</v>
      </c>
      <c r="M1073" s="20" t="n">
        <f aca="false">SUMIFS(Pedidos!$D$2:$D$7000,Pedidos!$B$2:$B$7000,A1073,Pedidos!$C$2:$C$7000,"&gt;="&amp;(Parámetros!$B$4-365),Pedidos!$C$2:$C$7000,"&lt;"&amp;Parámetros!$B$4)</f>
        <v>165.29</v>
      </c>
      <c r="N1073" s="7" t="str">
        <f aca="false">IF(H1073=0,"Sin compras",IF(H1073=1,"Una sola compra",IF(I1073&gt;Parámetros!$B$5,"Perdido","Activo")))</f>
        <v>Activo</v>
      </c>
      <c r="O1073" s="21" t="n">
        <f aca="false">IF(N1073&lt;&gt;"Activo","",1/(1+EXP(-(Parámetros!$B$10+Parámetros!$B$11*I1073+Parámetros!$B$12*J1073))))</f>
        <v>0.493050447568577</v>
      </c>
      <c r="P1073" s="7" t="str">
        <f aca="false">IF(O1073="","",IF(O1073&gt;=Parámetros!$B$7,"Alto",IF(O1073&gt;=Parámetros!$B$8,"Medio","Bajo")))</f>
        <v>Medio</v>
      </c>
      <c r="Q1073" s="7" t="str">
        <f aca="false">IF(AND(N1073="Activo",L1073&lt;&gt;""),IF(L1073&gt;Parámetros!$B$6,"Se está retrasando",""),"")</f>
        <v/>
      </c>
    </row>
    <row r="1074" customFormat="false" ht="15" hidden="false" customHeight="false" outlineLevel="0" collapsed="false">
      <c r="A1074" s="13" t="s">
        <v>3629</v>
      </c>
      <c r="B1074" s="13" t="s">
        <v>8992</v>
      </c>
      <c r="C1074" s="13" t="s">
        <v>8982</v>
      </c>
      <c r="D1074" s="13" t="s">
        <v>8994</v>
      </c>
      <c r="E1074" s="13" t="s">
        <v>8988</v>
      </c>
      <c r="F1074" s="16" t="n">
        <f aca="false">_xlfn.MINIFS(Pedidos!$C$2:$C$7000,Pedidos!$B$2:$B$7000,A1074,Pedidos!$C$2:$C$7000,"&lt;"&amp;Parámetros!$B$4)</f>
        <v>45877</v>
      </c>
      <c r="G1074" s="16" t="n">
        <f aca="false">_xlfn.MAXIFS(Pedidos!$C$2:$C$7000,Pedidos!$B$2:$B$7000,A1074,Pedidos!$C$2:$C$7000,"&lt;"&amp;Parámetros!$B$4)</f>
        <v>45877</v>
      </c>
      <c r="H1074" s="17" t="n">
        <f aca="false">COUNTIFS(Pedidos!$B$2:$B$7000,A1074,Pedidos!$C$2:$C$7000,"&lt;"&amp;Parámetros!$B$4)</f>
        <v>1</v>
      </c>
      <c r="I1074" s="7" t="n">
        <f aca="false">IF(H1074=0,"",Parámetros!$B$4-G1074)</f>
        <v>419</v>
      </c>
      <c r="J1074" s="17" t="n">
        <f aca="false">COUNTIFS(Pedidos!$B$2:$B$7000,A1074,Pedidos!$C$2:$C$7000,"&gt;="&amp;(Parámetros!$B$4-180),Pedidos!$C$2:$C$7000,"&lt;"&amp;Parámetros!$B$4)</f>
        <v>0</v>
      </c>
      <c r="K1074" s="18" t="str">
        <f aca="false">IF(H1074&lt;2,"",(G1074-F1074)/(H1074-1))</f>
        <v/>
      </c>
      <c r="L1074" s="19" t="str">
        <f aca="false">IF(OR(K1074="",K1074=0),"",I1074/K1074)</f>
        <v/>
      </c>
      <c r="M1074" s="20" t="n">
        <f aca="false">SUMIFS(Pedidos!$D$2:$D$7000,Pedidos!$B$2:$B$7000,A1074,Pedidos!$C$2:$C$7000,"&gt;="&amp;(Parámetros!$B$4-365),Pedidos!$C$2:$C$7000,"&lt;"&amp;Parámetros!$B$4)</f>
        <v>0</v>
      </c>
      <c r="N1074" s="7" t="str">
        <f aca="false">IF(H1074=0,"Sin compras",IF(H1074=1,"Una sola compra",IF(I1074&gt;Parámetros!$B$5,"Perdido","Activo")))</f>
        <v>Una sola compra</v>
      </c>
      <c r="O1074" s="21" t="str">
        <f aca="false">IF(N1074&lt;&gt;"Activo","",1/(1+EXP(-(Parámetros!$B$10+Parámetros!$B$11*I1074+Parámetros!$B$12*J1074))))</f>
        <v/>
      </c>
      <c r="P1074" s="7" t="str">
        <f aca="false">IF(O1074="","",IF(O1074&gt;=Parámetros!$B$7,"Alto",IF(O1074&gt;=Parámetros!$B$8,"Medio","Bajo")))</f>
        <v/>
      </c>
      <c r="Q1074" s="7" t="str">
        <f aca="false">IF(AND(N1074="Activo",L1074&lt;&gt;""),IF(L1074&gt;Parámetros!$B$6,"Se está retrasando",""),"")</f>
        <v/>
      </c>
    </row>
    <row r="1075" customFormat="false" ht="15" hidden="false" customHeight="false" outlineLevel="0" collapsed="false">
      <c r="A1075" s="13" t="s">
        <v>138</v>
      </c>
      <c r="B1075" s="13" t="s">
        <v>8996</v>
      </c>
      <c r="C1075" s="13" t="s">
        <v>8990</v>
      </c>
      <c r="D1075" s="13" t="s">
        <v>8999</v>
      </c>
      <c r="E1075" s="13" t="s">
        <v>8988</v>
      </c>
      <c r="F1075" s="16" t="n">
        <f aca="false">_xlfn.MINIFS(Pedidos!$C$2:$C$7000,Pedidos!$B$2:$B$7000,A1075,Pedidos!$C$2:$C$7000,"&lt;"&amp;Parámetros!$B$4)</f>
        <v>45579</v>
      </c>
      <c r="G1075" s="16" t="n">
        <f aca="false">_xlfn.MAXIFS(Pedidos!$C$2:$C$7000,Pedidos!$B$2:$B$7000,A1075,Pedidos!$C$2:$C$7000,"&lt;"&amp;Parámetros!$B$4)</f>
        <v>46280</v>
      </c>
      <c r="H1075" s="17" t="n">
        <f aca="false">COUNTIFS(Pedidos!$B$2:$B$7000,A1075,Pedidos!$C$2:$C$7000,"&lt;"&amp;Parámetros!$B$4)</f>
        <v>14</v>
      </c>
      <c r="I1075" s="7" t="n">
        <f aca="false">IF(H1075=0,"",Parámetros!$B$4-G1075)</f>
        <v>16</v>
      </c>
      <c r="J1075" s="17" t="n">
        <f aca="false">COUNTIFS(Pedidos!$B$2:$B$7000,A1075,Pedidos!$C$2:$C$7000,"&gt;="&amp;(Parámetros!$B$4-180),Pedidos!$C$2:$C$7000,"&lt;"&amp;Parámetros!$B$4)</f>
        <v>3</v>
      </c>
      <c r="K1075" s="18" t="n">
        <f aca="false">IF(H1075&lt;2,"",(G1075-F1075)/(H1075-1))</f>
        <v>53.9230769230769</v>
      </c>
      <c r="L1075" s="19" t="n">
        <f aca="false">IF(OR(K1075="",K1075=0),"",I1075/K1075)</f>
        <v>0.296718972895863</v>
      </c>
      <c r="M1075" s="20" t="n">
        <f aca="false">SUMIFS(Pedidos!$D$2:$D$7000,Pedidos!$B$2:$B$7000,A1075,Pedidos!$C$2:$C$7000,"&gt;="&amp;(Parámetros!$B$4-365),Pedidos!$C$2:$C$7000,"&lt;"&amp;Parámetros!$B$4)</f>
        <v>306.13</v>
      </c>
      <c r="N1075" s="7" t="str">
        <f aca="false">IF(H1075=0,"Sin compras",IF(H1075=1,"Una sola compra",IF(I1075&gt;Parámetros!$B$5,"Perdido","Activo")))</f>
        <v>Activo</v>
      </c>
      <c r="O1075" s="21" t="n">
        <f aca="false">IF(N1075&lt;&gt;"Activo","",1/(1+EXP(-(Parámetros!$B$10+Parámetros!$B$11*I1075+Parámetros!$B$12*J1075))))</f>
        <v>0.144118013286191</v>
      </c>
      <c r="P1075" s="7" t="str">
        <f aca="false">IF(O1075="","",IF(O1075&gt;=Parámetros!$B$7,"Alto",IF(O1075&gt;=Parámetros!$B$8,"Medio","Bajo")))</f>
        <v>Bajo</v>
      </c>
      <c r="Q1075" s="7" t="str">
        <f aca="false">IF(AND(N1075="Activo",L1075&lt;&gt;""),IF(L1075&gt;Parámetros!$B$6,"Se está retrasando",""),"")</f>
        <v/>
      </c>
    </row>
    <row r="1076" customFormat="false" ht="15" hidden="false" customHeight="false" outlineLevel="0" collapsed="false">
      <c r="A1076" s="13" t="s">
        <v>8422</v>
      </c>
      <c r="B1076" s="13" t="s">
        <v>8981</v>
      </c>
      <c r="C1076" s="13" t="s">
        <v>8993</v>
      </c>
      <c r="D1076" s="13" t="s">
        <v>9002</v>
      </c>
      <c r="E1076" s="13" t="s">
        <v>8988</v>
      </c>
      <c r="F1076" s="16" t="n">
        <f aca="false">_xlfn.MINIFS(Pedidos!$C$2:$C$7000,Pedidos!$B$2:$B$7000,A1076,Pedidos!$C$2:$C$7000,"&lt;"&amp;Parámetros!$B$4)</f>
        <v>46249</v>
      </c>
      <c r="G1076" s="16" t="n">
        <f aca="false">_xlfn.MAXIFS(Pedidos!$C$2:$C$7000,Pedidos!$B$2:$B$7000,A1076,Pedidos!$C$2:$C$7000,"&lt;"&amp;Parámetros!$B$4)</f>
        <v>46249</v>
      </c>
      <c r="H1076" s="17" t="n">
        <f aca="false">COUNTIFS(Pedidos!$B$2:$B$7000,A1076,Pedidos!$C$2:$C$7000,"&lt;"&amp;Parámetros!$B$4)</f>
        <v>1</v>
      </c>
      <c r="I1076" s="7" t="n">
        <f aca="false">IF(H1076=0,"",Parámetros!$B$4-G1076)</f>
        <v>47</v>
      </c>
      <c r="J1076" s="17" t="n">
        <f aca="false">COUNTIFS(Pedidos!$B$2:$B$7000,A1076,Pedidos!$C$2:$C$7000,"&gt;="&amp;(Parámetros!$B$4-180),Pedidos!$C$2:$C$7000,"&lt;"&amp;Parámetros!$B$4)</f>
        <v>1</v>
      </c>
      <c r="K1076" s="18" t="str">
        <f aca="false">IF(H1076&lt;2,"",(G1076-F1076)/(H1076-1))</f>
        <v/>
      </c>
      <c r="L1076" s="19" t="str">
        <f aca="false">IF(OR(K1076="",K1076=0),"",I1076/K1076)</f>
        <v/>
      </c>
      <c r="M1076" s="20" t="n">
        <f aca="false">SUMIFS(Pedidos!$D$2:$D$7000,Pedidos!$B$2:$B$7000,A1076,Pedidos!$C$2:$C$7000,"&gt;="&amp;(Parámetros!$B$4-365),Pedidos!$C$2:$C$7000,"&lt;"&amp;Parámetros!$B$4)</f>
        <v>27.89</v>
      </c>
      <c r="N1076" s="7" t="str">
        <f aca="false">IF(H1076=0,"Sin compras",IF(H1076=1,"Una sola compra",IF(I1076&gt;Parámetros!$B$5,"Perdido","Activo")))</f>
        <v>Una sola compra</v>
      </c>
      <c r="O1076" s="21" t="str">
        <f aca="false">IF(N1076&lt;&gt;"Activo","",1/(1+EXP(-(Parámetros!$B$10+Parámetros!$B$11*I1076+Parámetros!$B$12*J1076))))</f>
        <v/>
      </c>
      <c r="P1076" s="7" t="str">
        <f aca="false">IF(O1076="","",IF(O1076&gt;=Parámetros!$B$7,"Alto",IF(O1076&gt;=Parámetros!$B$8,"Medio","Bajo")))</f>
        <v/>
      </c>
      <c r="Q1076" s="7" t="str">
        <f aca="false">IF(AND(N1076="Activo",L1076&lt;&gt;""),IF(L1076&gt;Parámetros!$B$6,"Se está retrasando",""),"")</f>
        <v/>
      </c>
    </row>
    <row r="1077" customFormat="false" ht="15" hidden="false" customHeight="false" outlineLevel="0" collapsed="false">
      <c r="A1077" s="13" t="s">
        <v>3540</v>
      </c>
      <c r="B1077" s="13" t="s">
        <v>8981</v>
      </c>
      <c r="C1077" s="13" t="s">
        <v>8990</v>
      </c>
      <c r="D1077" s="13" t="s">
        <v>8994</v>
      </c>
      <c r="E1077" s="13" t="s">
        <v>8988</v>
      </c>
      <c r="F1077" s="16" t="n">
        <f aca="false">_xlfn.MINIFS(Pedidos!$C$2:$C$7000,Pedidos!$B$2:$B$7000,A1077,Pedidos!$C$2:$C$7000,"&lt;"&amp;Parámetros!$B$4)</f>
        <v>45870</v>
      </c>
      <c r="G1077" s="16" t="n">
        <f aca="false">_xlfn.MAXIFS(Pedidos!$C$2:$C$7000,Pedidos!$B$2:$B$7000,A1077,Pedidos!$C$2:$C$7000,"&lt;"&amp;Parámetros!$B$4)</f>
        <v>45870</v>
      </c>
      <c r="H1077" s="17" t="n">
        <f aca="false">COUNTIFS(Pedidos!$B$2:$B$7000,A1077,Pedidos!$C$2:$C$7000,"&lt;"&amp;Parámetros!$B$4)</f>
        <v>1</v>
      </c>
      <c r="I1077" s="7" t="n">
        <f aca="false">IF(H1077=0,"",Parámetros!$B$4-G1077)</f>
        <v>426</v>
      </c>
      <c r="J1077" s="17" t="n">
        <f aca="false">COUNTIFS(Pedidos!$B$2:$B$7000,A1077,Pedidos!$C$2:$C$7000,"&gt;="&amp;(Parámetros!$B$4-180),Pedidos!$C$2:$C$7000,"&lt;"&amp;Parámetros!$B$4)</f>
        <v>0</v>
      </c>
      <c r="K1077" s="18" t="str">
        <f aca="false">IF(H1077&lt;2,"",(G1077-F1077)/(H1077-1))</f>
        <v/>
      </c>
      <c r="L1077" s="19" t="str">
        <f aca="false">IF(OR(K1077="",K1077=0),"",I1077/K1077)</f>
        <v/>
      </c>
      <c r="M1077" s="20" t="n">
        <f aca="false">SUMIFS(Pedidos!$D$2:$D$7000,Pedidos!$B$2:$B$7000,A1077,Pedidos!$C$2:$C$7000,"&gt;="&amp;(Parámetros!$B$4-365),Pedidos!$C$2:$C$7000,"&lt;"&amp;Parámetros!$B$4)</f>
        <v>0</v>
      </c>
      <c r="N1077" s="7" t="str">
        <f aca="false">IF(H1077=0,"Sin compras",IF(H1077=1,"Una sola compra",IF(I1077&gt;Parámetros!$B$5,"Perdido","Activo")))</f>
        <v>Una sola compra</v>
      </c>
      <c r="O1077" s="21" t="str">
        <f aca="false">IF(N1077&lt;&gt;"Activo","",1/(1+EXP(-(Parámetros!$B$10+Parámetros!$B$11*I1077+Parámetros!$B$12*J1077))))</f>
        <v/>
      </c>
      <c r="P1077" s="7" t="str">
        <f aca="false">IF(O1077="","",IF(O1077&gt;=Parámetros!$B$7,"Alto",IF(O1077&gt;=Parámetros!$B$8,"Medio","Bajo")))</f>
        <v/>
      </c>
      <c r="Q1077" s="7" t="str">
        <f aca="false">IF(AND(N1077="Activo",L1077&lt;&gt;""),IF(L1077&gt;Parámetros!$B$6,"Se está retrasando",""),"")</f>
        <v/>
      </c>
    </row>
    <row r="1078" customFormat="false" ht="15" hidden="false" customHeight="false" outlineLevel="0" collapsed="false">
      <c r="A1078" s="13" t="s">
        <v>8072</v>
      </c>
      <c r="B1078" s="13" t="s">
        <v>8989</v>
      </c>
      <c r="C1078" s="13" t="s">
        <v>8993</v>
      </c>
      <c r="D1078" s="13" t="s">
        <v>8991</v>
      </c>
      <c r="E1078" s="13" t="s">
        <v>8988</v>
      </c>
      <c r="F1078" s="16" t="n">
        <f aca="false">_xlfn.MINIFS(Pedidos!$C$2:$C$7000,Pedidos!$B$2:$B$7000,A1078,Pedidos!$C$2:$C$7000,"&lt;"&amp;Parámetros!$B$4)</f>
        <v>46222</v>
      </c>
      <c r="G1078" s="16" t="n">
        <f aca="false">_xlfn.MAXIFS(Pedidos!$C$2:$C$7000,Pedidos!$B$2:$B$7000,A1078,Pedidos!$C$2:$C$7000,"&lt;"&amp;Parámetros!$B$4)</f>
        <v>46222</v>
      </c>
      <c r="H1078" s="17" t="n">
        <f aca="false">COUNTIFS(Pedidos!$B$2:$B$7000,A1078,Pedidos!$C$2:$C$7000,"&lt;"&amp;Parámetros!$B$4)</f>
        <v>1</v>
      </c>
      <c r="I1078" s="7" t="n">
        <f aca="false">IF(H1078=0,"",Parámetros!$B$4-G1078)</f>
        <v>74</v>
      </c>
      <c r="J1078" s="17" t="n">
        <f aca="false">COUNTIFS(Pedidos!$B$2:$B$7000,A1078,Pedidos!$C$2:$C$7000,"&gt;="&amp;(Parámetros!$B$4-180),Pedidos!$C$2:$C$7000,"&lt;"&amp;Parámetros!$B$4)</f>
        <v>1</v>
      </c>
      <c r="K1078" s="18" t="str">
        <f aca="false">IF(H1078&lt;2,"",(G1078-F1078)/(H1078-1))</f>
        <v/>
      </c>
      <c r="L1078" s="19" t="str">
        <f aca="false">IF(OR(K1078="",K1078=0),"",I1078/K1078)</f>
        <v/>
      </c>
      <c r="M1078" s="20" t="n">
        <f aca="false">SUMIFS(Pedidos!$D$2:$D$7000,Pedidos!$B$2:$B$7000,A1078,Pedidos!$C$2:$C$7000,"&gt;="&amp;(Parámetros!$B$4-365),Pedidos!$C$2:$C$7000,"&lt;"&amp;Parámetros!$B$4)</f>
        <v>28.21</v>
      </c>
      <c r="N1078" s="7" t="str">
        <f aca="false">IF(H1078=0,"Sin compras",IF(H1078=1,"Una sola compra",IF(I1078&gt;Parámetros!$B$5,"Perdido","Activo")))</f>
        <v>Una sola compra</v>
      </c>
      <c r="O1078" s="21" t="str">
        <f aca="false">IF(N1078&lt;&gt;"Activo","",1/(1+EXP(-(Parámetros!$B$10+Parámetros!$B$11*I1078+Parámetros!$B$12*J1078))))</f>
        <v/>
      </c>
      <c r="P1078" s="7" t="str">
        <f aca="false">IF(O1078="","",IF(O1078&gt;=Parámetros!$B$7,"Alto",IF(O1078&gt;=Parámetros!$B$8,"Medio","Bajo")))</f>
        <v/>
      </c>
      <c r="Q1078" s="7" t="str">
        <f aca="false">IF(AND(N1078="Activo",L1078&lt;&gt;""),IF(L1078&gt;Parámetros!$B$6,"Se está retrasando",""),"")</f>
        <v/>
      </c>
    </row>
    <row r="1079" customFormat="false" ht="15" hidden="false" customHeight="false" outlineLevel="0" collapsed="false">
      <c r="A1079" s="13" t="s">
        <v>816</v>
      </c>
      <c r="B1079" s="13" t="s">
        <v>8998</v>
      </c>
      <c r="C1079" s="13" t="s">
        <v>8982</v>
      </c>
      <c r="D1079" s="13" t="s">
        <v>8994</v>
      </c>
      <c r="E1079" s="13" t="s">
        <v>8984</v>
      </c>
      <c r="F1079" s="16" t="n">
        <f aca="false">_xlfn.MINIFS(Pedidos!$C$2:$C$7000,Pedidos!$B$2:$B$7000,A1079,Pedidos!$C$2:$C$7000,"&lt;"&amp;Parámetros!$B$4)</f>
        <v>45657</v>
      </c>
      <c r="G1079" s="16" t="n">
        <f aca="false">_xlfn.MAXIFS(Pedidos!$C$2:$C$7000,Pedidos!$B$2:$B$7000,A1079,Pedidos!$C$2:$C$7000,"&lt;"&amp;Parámetros!$B$4)</f>
        <v>45657</v>
      </c>
      <c r="H1079" s="17" t="n">
        <f aca="false">COUNTIFS(Pedidos!$B$2:$B$7000,A1079,Pedidos!$C$2:$C$7000,"&lt;"&amp;Parámetros!$B$4)</f>
        <v>1</v>
      </c>
      <c r="I1079" s="7" t="n">
        <f aca="false">IF(H1079=0,"",Parámetros!$B$4-G1079)</f>
        <v>639</v>
      </c>
      <c r="J1079" s="17" t="n">
        <f aca="false">COUNTIFS(Pedidos!$B$2:$B$7000,A1079,Pedidos!$C$2:$C$7000,"&gt;="&amp;(Parámetros!$B$4-180),Pedidos!$C$2:$C$7000,"&lt;"&amp;Parámetros!$B$4)</f>
        <v>0</v>
      </c>
      <c r="K1079" s="18" t="str">
        <f aca="false">IF(H1079&lt;2,"",(G1079-F1079)/(H1079-1))</f>
        <v/>
      </c>
      <c r="L1079" s="19" t="str">
        <f aca="false">IF(OR(K1079="",K1079=0),"",I1079/K1079)</f>
        <v/>
      </c>
      <c r="M1079" s="20" t="n">
        <f aca="false">SUMIFS(Pedidos!$D$2:$D$7000,Pedidos!$B$2:$B$7000,A1079,Pedidos!$C$2:$C$7000,"&gt;="&amp;(Parámetros!$B$4-365),Pedidos!$C$2:$C$7000,"&lt;"&amp;Parámetros!$B$4)</f>
        <v>0</v>
      </c>
      <c r="N1079" s="7" t="str">
        <f aca="false">IF(H1079=0,"Sin compras",IF(H1079=1,"Una sola compra",IF(I1079&gt;Parámetros!$B$5,"Perdido","Activo")))</f>
        <v>Una sola compra</v>
      </c>
      <c r="O1079" s="21" t="str">
        <f aca="false">IF(N1079&lt;&gt;"Activo","",1/(1+EXP(-(Parámetros!$B$10+Parámetros!$B$11*I1079+Parámetros!$B$12*J1079))))</f>
        <v/>
      </c>
      <c r="P1079" s="7" t="str">
        <f aca="false">IF(O1079="","",IF(O1079&gt;=Parámetros!$B$7,"Alto",IF(O1079&gt;=Parámetros!$B$8,"Medio","Bajo")))</f>
        <v/>
      </c>
      <c r="Q1079" s="7" t="str">
        <f aca="false">IF(AND(N1079="Activo",L1079&lt;&gt;""),IF(L1079&gt;Parámetros!$B$6,"Se está retrasando",""),"")</f>
        <v/>
      </c>
    </row>
    <row r="1080" customFormat="false" ht="15" hidden="false" customHeight="false" outlineLevel="0" collapsed="false">
      <c r="A1080" s="13" t="s">
        <v>4520</v>
      </c>
      <c r="B1080" s="13" t="s">
        <v>8996</v>
      </c>
      <c r="C1080" s="13" t="s">
        <v>8993</v>
      </c>
      <c r="D1080" s="13" t="s">
        <v>8983</v>
      </c>
      <c r="E1080" s="13" t="s">
        <v>8984</v>
      </c>
      <c r="F1080" s="16" t="n">
        <f aca="false">_xlfn.MINIFS(Pedidos!$C$2:$C$7000,Pedidos!$B$2:$B$7000,A1080,Pedidos!$C$2:$C$7000,"&lt;"&amp;Parámetros!$B$4)</f>
        <v>45942</v>
      </c>
      <c r="G1080" s="16" t="n">
        <f aca="false">_xlfn.MAXIFS(Pedidos!$C$2:$C$7000,Pedidos!$B$2:$B$7000,A1080,Pedidos!$C$2:$C$7000,"&lt;"&amp;Parámetros!$B$4)</f>
        <v>45942</v>
      </c>
      <c r="H1080" s="17" t="n">
        <f aca="false">COUNTIFS(Pedidos!$B$2:$B$7000,A1080,Pedidos!$C$2:$C$7000,"&lt;"&amp;Parámetros!$B$4)</f>
        <v>1</v>
      </c>
      <c r="I1080" s="7" t="n">
        <f aca="false">IF(H1080=0,"",Parámetros!$B$4-G1080)</f>
        <v>354</v>
      </c>
      <c r="J1080" s="17" t="n">
        <f aca="false">COUNTIFS(Pedidos!$B$2:$B$7000,A1080,Pedidos!$C$2:$C$7000,"&gt;="&amp;(Parámetros!$B$4-180),Pedidos!$C$2:$C$7000,"&lt;"&amp;Parámetros!$B$4)</f>
        <v>0</v>
      </c>
      <c r="K1080" s="18" t="str">
        <f aca="false">IF(H1080&lt;2,"",(G1080-F1080)/(H1080-1))</f>
        <v/>
      </c>
      <c r="L1080" s="19" t="str">
        <f aca="false">IF(OR(K1080="",K1080=0),"",I1080/K1080)</f>
        <v/>
      </c>
      <c r="M1080" s="20" t="n">
        <f aca="false">SUMIFS(Pedidos!$D$2:$D$7000,Pedidos!$B$2:$B$7000,A1080,Pedidos!$C$2:$C$7000,"&gt;="&amp;(Parámetros!$B$4-365),Pedidos!$C$2:$C$7000,"&lt;"&amp;Parámetros!$B$4)</f>
        <v>16.1</v>
      </c>
      <c r="N1080" s="7" t="str">
        <f aca="false">IF(H1080=0,"Sin compras",IF(H1080=1,"Una sola compra",IF(I1080&gt;Parámetros!$B$5,"Perdido","Activo")))</f>
        <v>Una sola compra</v>
      </c>
      <c r="O1080" s="21" t="str">
        <f aca="false">IF(N1080&lt;&gt;"Activo","",1/(1+EXP(-(Parámetros!$B$10+Parámetros!$B$11*I1080+Parámetros!$B$12*J1080))))</f>
        <v/>
      </c>
      <c r="P1080" s="7" t="str">
        <f aca="false">IF(O1080="","",IF(O1080&gt;=Parámetros!$B$7,"Alto",IF(O1080&gt;=Parámetros!$B$8,"Medio","Bajo")))</f>
        <v/>
      </c>
      <c r="Q1080" s="7" t="str">
        <f aca="false">IF(AND(N1080="Activo",L1080&lt;&gt;""),IF(L1080&gt;Parámetros!$B$6,"Se está retrasando",""),"")</f>
        <v/>
      </c>
    </row>
    <row r="1081" customFormat="false" ht="15" hidden="false" customHeight="false" outlineLevel="0" collapsed="false">
      <c r="A1081" s="13" t="s">
        <v>7862</v>
      </c>
      <c r="B1081" s="13" t="s">
        <v>9008</v>
      </c>
      <c r="C1081" s="13" t="s">
        <v>8986</v>
      </c>
      <c r="D1081" s="13" t="s">
        <v>8991</v>
      </c>
      <c r="E1081" s="13" t="s">
        <v>8984</v>
      </c>
      <c r="F1081" s="16" t="n">
        <f aca="false">_xlfn.MINIFS(Pedidos!$C$2:$C$7000,Pedidos!$B$2:$B$7000,A1081,Pedidos!$C$2:$C$7000,"&lt;"&amp;Parámetros!$B$4)</f>
        <v>46206</v>
      </c>
      <c r="G1081" s="16" t="n">
        <f aca="false">_xlfn.MAXIFS(Pedidos!$C$2:$C$7000,Pedidos!$B$2:$B$7000,A1081,Pedidos!$C$2:$C$7000,"&lt;"&amp;Parámetros!$B$4)</f>
        <v>46206</v>
      </c>
      <c r="H1081" s="17" t="n">
        <f aca="false">COUNTIFS(Pedidos!$B$2:$B$7000,A1081,Pedidos!$C$2:$C$7000,"&lt;"&amp;Parámetros!$B$4)</f>
        <v>1</v>
      </c>
      <c r="I1081" s="7" t="n">
        <f aca="false">IF(H1081=0,"",Parámetros!$B$4-G1081)</f>
        <v>90</v>
      </c>
      <c r="J1081" s="17" t="n">
        <f aca="false">COUNTIFS(Pedidos!$B$2:$B$7000,A1081,Pedidos!$C$2:$C$7000,"&gt;="&amp;(Parámetros!$B$4-180),Pedidos!$C$2:$C$7000,"&lt;"&amp;Parámetros!$B$4)</f>
        <v>1</v>
      </c>
      <c r="K1081" s="18" t="str">
        <f aca="false">IF(H1081&lt;2,"",(G1081-F1081)/(H1081-1))</f>
        <v/>
      </c>
      <c r="L1081" s="19" t="str">
        <f aca="false">IF(OR(K1081="",K1081=0),"",I1081/K1081)</f>
        <v/>
      </c>
      <c r="M1081" s="20" t="n">
        <f aca="false">SUMIFS(Pedidos!$D$2:$D$7000,Pedidos!$B$2:$B$7000,A1081,Pedidos!$C$2:$C$7000,"&gt;="&amp;(Parámetros!$B$4-365),Pedidos!$C$2:$C$7000,"&lt;"&amp;Parámetros!$B$4)</f>
        <v>26.02</v>
      </c>
      <c r="N1081" s="7" t="str">
        <f aca="false">IF(H1081=0,"Sin compras",IF(H1081=1,"Una sola compra",IF(I1081&gt;Parámetros!$B$5,"Perdido","Activo")))</f>
        <v>Una sola compra</v>
      </c>
      <c r="O1081" s="21" t="str">
        <f aca="false">IF(N1081&lt;&gt;"Activo","",1/(1+EXP(-(Parámetros!$B$10+Parámetros!$B$11*I1081+Parámetros!$B$12*J1081))))</f>
        <v/>
      </c>
      <c r="P1081" s="7" t="str">
        <f aca="false">IF(O1081="","",IF(O1081&gt;=Parámetros!$B$7,"Alto",IF(O1081&gt;=Parámetros!$B$8,"Medio","Bajo")))</f>
        <v/>
      </c>
      <c r="Q1081" s="7" t="str">
        <f aca="false">IF(AND(N1081="Activo",L1081&lt;&gt;""),IF(L1081&gt;Parámetros!$B$6,"Se está retrasando",""),"")</f>
        <v/>
      </c>
    </row>
    <row r="1082" customFormat="false" ht="15" hidden="false" customHeight="false" outlineLevel="0" collapsed="false">
      <c r="A1082" s="13" t="s">
        <v>6454</v>
      </c>
      <c r="B1082" s="13" t="s">
        <v>9001</v>
      </c>
      <c r="C1082" s="13" t="s">
        <v>8986</v>
      </c>
      <c r="D1082" s="13" t="s">
        <v>8999</v>
      </c>
      <c r="E1082" s="13" t="s">
        <v>8984</v>
      </c>
      <c r="F1082" s="16" t="n">
        <f aca="false">_xlfn.MINIFS(Pedidos!$C$2:$C$7000,Pedidos!$B$2:$B$7000,A1082,Pedidos!$C$2:$C$7000,"&lt;"&amp;Parámetros!$B$4)</f>
        <v>46089</v>
      </c>
      <c r="G1082" s="16" t="n">
        <f aca="false">_xlfn.MAXIFS(Pedidos!$C$2:$C$7000,Pedidos!$B$2:$B$7000,A1082,Pedidos!$C$2:$C$7000,"&lt;"&amp;Parámetros!$B$4)</f>
        <v>46258</v>
      </c>
      <c r="H1082" s="17" t="n">
        <f aca="false">COUNTIFS(Pedidos!$B$2:$B$7000,A1082,Pedidos!$C$2:$C$7000,"&lt;"&amp;Parámetros!$B$4)</f>
        <v>7</v>
      </c>
      <c r="I1082" s="7" t="n">
        <f aca="false">IF(H1082=0,"",Parámetros!$B$4-G1082)</f>
        <v>38</v>
      </c>
      <c r="J1082" s="17" t="n">
        <f aca="false">COUNTIFS(Pedidos!$B$2:$B$7000,A1082,Pedidos!$C$2:$C$7000,"&gt;="&amp;(Parámetros!$B$4-180),Pedidos!$C$2:$C$7000,"&lt;"&amp;Parámetros!$B$4)</f>
        <v>5</v>
      </c>
      <c r="K1082" s="18" t="n">
        <f aca="false">IF(H1082&lt;2,"",(G1082-F1082)/(H1082-1))</f>
        <v>28.1666666666667</v>
      </c>
      <c r="L1082" s="19" t="n">
        <f aca="false">IF(OR(K1082="",K1082=0),"",I1082/K1082)</f>
        <v>1.3491124260355</v>
      </c>
      <c r="M1082" s="20" t="n">
        <f aca="false">SUMIFS(Pedidos!$D$2:$D$7000,Pedidos!$B$2:$B$7000,A1082,Pedidos!$C$2:$C$7000,"&gt;="&amp;(Parámetros!$B$4-365),Pedidos!$C$2:$C$7000,"&lt;"&amp;Parámetros!$B$4)</f>
        <v>319.92</v>
      </c>
      <c r="N1082" s="7" t="str">
        <f aca="false">IF(H1082=0,"Sin compras",IF(H1082=1,"Una sola compra",IF(I1082&gt;Parámetros!$B$5,"Perdido","Activo")))</f>
        <v>Activo</v>
      </c>
      <c r="O1082" s="21" t="n">
        <f aca="false">IF(N1082&lt;&gt;"Activo","",1/(1+EXP(-(Parámetros!$B$10+Parámetros!$B$11*I1082+Parámetros!$B$12*J1082))))</f>
        <v>0.039890850062294</v>
      </c>
      <c r="P1082" s="7" t="str">
        <f aca="false">IF(O1082="","",IF(O1082&gt;=Parámetros!$B$7,"Alto",IF(O1082&gt;=Parámetros!$B$8,"Medio","Bajo")))</f>
        <v>Bajo</v>
      </c>
      <c r="Q1082" s="7" t="str">
        <f aca="false">IF(AND(N1082="Activo",L1082&lt;&gt;""),IF(L1082&gt;Parámetros!$B$6,"Se está retrasando",""),"")</f>
        <v/>
      </c>
    </row>
    <row r="1083" customFormat="false" ht="15" hidden="false" customHeight="false" outlineLevel="0" collapsed="false">
      <c r="A1083" s="13" t="s">
        <v>3957</v>
      </c>
      <c r="B1083" s="13" t="s">
        <v>9011</v>
      </c>
      <c r="C1083" s="13" t="s">
        <v>8993</v>
      </c>
      <c r="D1083" s="13" t="s">
        <v>8994</v>
      </c>
      <c r="E1083" s="13" t="s">
        <v>8988</v>
      </c>
      <c r="F1083" s="16" t="n">
        <f aca="false">_xlfn.MINIFS(Pedidos!$C$2:$C$7000,Pedidos!$B$2:$B$7000,A1083,Pedidos!$C$2:$C$7000,"&lt;"&amp;Parámetros!$B$4)</f>
        <v>45901</v>
      </c>
      <c r="G1083" s="16" t="n">
        <f aca="false">_xlfn.MAXIFS(Pedidos!$C$2:$C$7000,Pedidos!$B$2:$B$7000,A1083,Pedidos!$C$2:$C$7000,"&lt;"&amp;Parámetros!$B$4)</f>
        <v>45901</v>
      </c>
      <c r="H1083" s="17" t="n">
        <f aca="false">COUNTIFS(Pedidos!$B$2:$B$7000,A1083,Pedidos!$C$2:$C$7000,"&lt;"&amp;Parámetros!$B$4)</f>
        <v>1</v>
      </c>
      <c r="I1083" s="7" t="n">
        <f aca="false">IF(H1083=0,"",Parámetros!$B$4-G1083)</f>
        <v>395</v>
      </c>
      <c r="J1083" s="17" t="n">
        <f aca="false">COUNTIFS(Pedidos!$B$2:$B$7000,A1083,Pedidos!$C$2:$C$7000,"&gt;="&amp;(Parámetros!$B$4-180),Pedidos!$C$2:$C$7000,"&lt;"&amp;Parámetros!$B$4)</f>
        <v>0</v>
      </c>
      <c r="K1083" s="18" t="str">
        <f aca="false">IF(H1083&lt;2,"",(G1083-F1083)/(H1083-1))</f>
        <v/>
      </c>
      <c r="L1083" s="19" t="str">
        <f aca="false">IF(OR(K1083="",K1083=0),"",I1083/K1083)</f>
        <v/>
      </c>
      <c r="M1083" s="20" t="n">
        <f aca="false">SUMIFS(Pedidos!$D$2:$D$7000,Pedidos!$B$2:$B$7000,A1083,Pedidos!$C$2:$C$7000,"&gt;="&amp;(Parámetros!$B$4-365),Pedidos!$C$2:$C$7000,"&lt;"&amp;Parámetros!$B$4)</f>
        <v>0</v>
      </c>
      <c r="N1083" s="7" t="str">
        <f aca="false">IF(H1083=0,"Sin compras",IF(H1083=1,"Una sola compra",IF(I1083&gt;Parámetros!$B$5,"Perdido","Activo")))</f>
        <v>Una sola compra</v>
      </c>
      <c r="O1083" s="21" t="str">
        <f aca="false">IF(N1083&lt;&gt;"Activo","",1/(1+EXP(-(Parámetros!$B$10+Parámetros!$B$11*I1083+Parámetros!$B$12*J1083))))</f>
        <v/>
      </c>
      <c r="P1083" s="7" t="str">
        <f aca="false">IF(O1083="","",IF(O1083&gt;=Parámetros!$B$7,"Alto",IF(O1083&gt;=Parámetros!$B$8,"Medio","Bajo")))</f>
        <v/>
      </c>
      <c r="Q1083" s="7" t="str">
        <f aca="false">IF(AND(N1083="Activo",L1083&lt;&gt;""),IF(L1083&gt;Parámetros!$B$6,"Se está retrasando",""),"")</f>
        <v/>
      </c>
    </row>
    <row r="1084" customFormat="false" ht="15" hidden="false" customHeight="false" outlineLevel="0" collapsed="false">
      <c r="A1084" s="13" t="s">
        <v>7439</v>
      </c>
      <c r="B1084" s="13" t="s">
        <v>9000</v>
      </c>
      <c r="C1084" s="13" t="s">
        <v>8986</v>
      </c>
      <c r="D1084" s="13" t="s">
        <v>8991</v>
      </c>
      <c r="E1084" s="13" t="s">
        <v>8988</v>
      </c>
      <c r="F1084" s="16" t="n">
        <f aca="false">_xlfn.MINIFS(Pedidos!$C$2:$C$7000,Pedidos!$B$2:$B$7000,A1084,Pedidos!$C$2:$C$7000,"&lt;"&amp;Parámetros!$B$4)</f>
        <v>46171</v>
      </c>
      <c r="G1084" s="16" t="n">
        <f aca="false">_xlfn.MAXIFS(Pedidos!$C$2:$C$7000,Pedidos!$B$2:$B$7000,A1084,Pedidos!$C$2:$C$7000,"&lt;"&amp;Parámetros!$B$4)</f>
        <v>46171</v>
      </c>
      <c r="H1084" s="17" t="n">
        <f aca="false">COUNTIFS(Pedidos!$B$2:$B$7000,A1084,Pedidos!$C$2:$C$7000,"&lt;"&amp;Parámetros!$B$4)</f>
        <v>1</v>
      </c>
      <c r="I1084" s="7" t="n">
        <f aca="false">IF(H1084=0,"",Parámetros!$B$4-G1084)</f>
        <v>125</v>
      </c>
      <c r="J1084" s="17" t="n">
        <f aca="false">COUNTIFS(Pedidos!$B$2:$B$7000,A1084,Pedidos!$C$2:$C$7000,"&gt;="&amp;(Parámetros!$B$4-180),Pedidos!$C$2:$C$7000,"&lt;"&amp;Parámetros!$B$4)</f>
        <v>1</v>
      </c>
      <c r="K1084" s="18" t="str">
        <f aca="false">IF(H1084&lt;2,"",(G1084-F1084)/(H1084-1))</f>
        <v/>
      </c>
      <c r="L1084" s="19" t="str">
        <f aca="false">IF(OR(K1084="",K1084=0),"",I1084/K1084)</f>
        <v/>
      </c>
      <c r="M1084" s="20" t="n">
        <f aca="false">SUMIFS(Pedidos!$D$2:$D$7000,Pedidos!$B$2:$B$7000,A1084,Pedidos!$C$2:$C$7000,"&gt;="&amp;(Parámetros!$B$4-365),Pedidos!$C$2:$C$7000,"&lt;"&amp;Parámetros!$B$4)</f>
        <v>30.72</v>
      </c>
      <c r="N1084" s="7" t="str">
        <f aca="false">IF(H1084=0,"Sin compras",IF(H1084=1,"Una sola compra",IF(I1084&gt;Parámetros!$B$5,"Perdido","Activo")))</f>
        <v>Una sola compra</v>
      </c>
      <c r="O1084" s="21" t="str">
        <f aca="false">IF(N1084&lt;&gt;"Activo","",1/(1+EXP(-(Parámetros!$B$10+Parámetros!$B$11*I1084+Parámetros!$B$12*J1084))))</f>
        <v/>
      </c>
      <c r="P1084" s="7" t="str">
        <f aca="false">IF(O1084="","",IF(O1084&gt;=Parámetros!$B$7,"Alto",IF(O1084&gt;=Parámetros!$B$8,"Medio","Bajo")))</f>
        <v/>
      </c>
      <c r="Q1084" s="7" t="str">
        <f aca="false">IF(AND(N1084="Activo",L1084&lt;&gt;""),IF(L1084&gt;Parámetros!$B$6,"Se está retrasando",""),"")</f>
        <v/>
      </c>
    </row>
    <row r="1085" customFormat="false" ht="15" hidden="false" customHeight="false" outlineLevel="0" collapsed="false">
      <c r="A1085" s="13" t="s">
        <v>5599</v>
      </c>
      <c r="B1085" s="13" t="s">
        <v>8981</v>
      </c>
      <c r="C1085" s="13" t="s">
        <v>8982</v>
      </c>
      <c r="D1085" s="13" t="s">
        <v>8983</v>
      </c>
      <c r="E1085" s="13" t="s">
        <v>8988</v>
      </c>
      <c r="F1085" s="16" t="n">
        <f aca="false">_xlfn.MINIFS(Pedidos!$C$2:$C$7000,Pedidos!$B$2:$B$7000,A1085,Pedidos!$C$2:$C$7000,"&lt;"&amp;Parámetros!$B$4)</f>
        <v>46025</v>
      </c>
      <c r="G1085" s="16" t="n">
        <f aca="false">_xlfn.MAXIFS(Pedidos!$C$2:$C$7000,Pedidos!$B$2:$B$7000,A1085,Pedidos!$C$2:$C$7000,"&lt;"&amp;Parámetros!$B$4)</f>
        <v>46025</v>
      </c>
      <c r="H1085" s="17" t="n">
        <f aca="false">COUNTIFS(Pedidos!$B$2:$B$7000,A1085,Pedidos!$C$2:$C$7000,"&lt;"&amp;Parámetros!$B$4)</f>
        <v>1</v>
      </c>
      <c r="I1085" s="7" t="n">
        <f aca="false">IF(H1085=0,"",Parámetros!$B$4-G1085)</f>
        <v>271</v>
      </c>
      <c r="J1085" s="17" t="n">
        <f aca="false">COUNTIFS(Pedidos!$B$2:$B$7000,A1085,Pedidos!$C$2:$C$7000,"&gt;="&amp;(Parámetros!$B$4-180),Pedidos!$C$2:$C$7000,"&lt;"&amp;Parámetros!$B$4)</f>
        <v>0</v>
      </c>
      <c r="K1085" s="18" t="str">
        <f aca="false">IF(H1085&lt;2,"",(G1085-F1085)/(H1085-1))</f>
        <v/>
      </c>
      <c r="L1085" s="19" t="str">
        <f aca="false">IF(OR(K1085="",K1085=0),"",I1085/K1085)</f>
        <v/>
      </c>
      <c r="M1085" s="20" t="n">
        <f aca="false">SUMIFS(Pedidos!$D$2:$D$7000,Pedidos!$B$2:$B$7000,A1085,Pedidos!$C$2:$C$7000,"&gt;="&amp;(Parámetros!$B$4-365),Pedidos!$C$2:$C$7000,"&lt;"&amp;Parámetros!$B$4)</f>
        <v>18.13</v>
      </c>
      <c r="N1085" s="7" t="str">
        <f aca="false">IF(H1085=0,"Sin compras",IF(H1085=1,"Una sola compra",IF(I1085&gt;Parámetros!$B$5,"Perdido","Activo")))</f>
        <v>Una sola compra</v>
      </c>
      <c r="O1085" s="21" t="str">
        <f aca="false">IF(N1085&lt;&gt;"Activo","",1/(1+EXP(-(Parámetros!$B$10+Parámetros!$B$11*I1085+Parámetros!$B$12*J1085))))</f>
        <v/>
      </c>
      <c r="P1085" s="7" t="str">
        <f aca="false">IF(O1085="","",IF(O1085&gt;=Parámetros!$B$7,"Alto",IF(O1085&gt;=Parámetros!$B$8,"Medio","Bajo")))</f>
        <v/>
      </c>
      <c r="Q1085" s="7" t="str">
        <f aca="false">IF(AND(N1085="Activo",L1085&lt;&gt;""),IF(L1085&gt;Parámetros!$B$6,"Se está retrasando",""),"")</f>
        <v/>
      </c>
    </row>
    <row r="1086" customFormat="false" ht="15" hidden="false" customHeight="false" outlineLevel="0" collapsed="false">
      <c r="A1086" s="13" t="s">
        <v>8521</v>
      </c>
      <c r="B1086" s="13" t="s">
        <v>9003</v>
      </c>
      <c r="C1086" s="13" t="s">
        <v>8993</v>
      </c>
      <c r="D1086" s="13" t="s">
        <v>9002</v>
      </c>
      <c r="E1086" s="13" t="s">
        <v>8988</v>
      </c>
      <c r="F1086" s="16" t="n">
        <f aca="false">_xlfn.MINIFS(Pedidos!$C$2:$C$7000,Pedidos!$B$2:$B$7000,A1086,Pedidos!$C$2:$C$7000,"&lt;"&amp;Parámetros!$B$4)</f>
        <v>46259</v>
      </c>
      <c r="G1086" s="16" t="n">
        <f aca="false">_xlfn.MAXIFS(Pedidos!$C$2:$C$7000,Pedidos!$B$2:$B$7000,A1086,Pedidos!$C$2:$C$7000,"&lt;"&amp;Parámetros!$B$4)</f>
        <v>46259</v>
      </c>
      <c r="H1086" s="17" t="n">
        <f aca="false">COUNTIFS(Pedidos!$B$2:$B$7000,A1086,Pedidos!$C$2:$C$7000,"&lt;"&amp;Parámetros!$B$4)</f>
        <v>1</v>
      </c>
      <c r="I1086" s="7" t="n">
        <f aca="false">IF(H1086=0,"",Parámetros!$B$4-G1086)</f>
        <v>37</v>
      </c>
      <c r="J1086" s="17" t="n">
        <f aca="false">COUNTIFS(Pedidos!$B$2:$B$7000,A1086,Pedidos!$C$2:$C$7000,"&gt;="&amp;(Parámetros!$B$4-180),Pedidos!$C$2:$C$7000,"&lt;"&amp;Parámetros!$B$4)</f>
        <v>1</v>
      </c>
      <c r="K1086" s="18" t="str">
        <f aca="false">IF(H1086&lt;2,"",(G1086-F1086)/(H1086-1))</f>
        <v/>
      </c>
      <c r="L1086" s="19" t="str">
        <f aca="false">IF(OR(K1086="",K1086=0),"",I1086/K1086)</f>
        <v/>
      </c>
      <c r="M1086" s="20" t="n">
        <f aca="false">SUMIFS(Pedidos!$D$2:$D$7000,Pedidos!$B$2:$B$7000,A1086,Pedidos!$C$2:$C$7000,"&gt;="&amp;(Parámetros!$B$4-365),Pedidos!$C$2:$C$7000,"&lt;"&amp;Parámetros!$B$4)</f>
        <v>48.53</v>
      </c>
      <c r="N1086" s="7" t="str">
        <f aca="false">IF(H1086=0,"Sin compras",IF(H1086=1,"Una sola compra",IF(I1086&gt;Parámetros!$B$5,"Perdido","Activo")))</f>
        <v>Una sola compra</v>
      </c>
      <c r="O1086" s="21" t="str">
        <f aca="false">IF(N1086&lt;&gt;"Activo","",1/(1+EXP(-(Parámetros!$B$10+Parámetros!$B$11*I1086+Parámetros!$B$12*J1086))))</f>
        <v/>
      </c>
      <c r="P1086" s="7" t="str">
        <f aca="false">IF(O1086="","",IF(O1086&gt;=Parámetros!$B$7,"Alto",IF(O1086&gt;=Parámetros!$B$8,"Medio","Bajo")))</f>
        <v/>
      </c>
      <c r="Q1086" s="7" t="str">
        <f aca="false">IF(AND(N1086="Activo",L1086&lt;&gt;""),IF(L1086&gt;Parámetros!$B$6,"Se está retrasando",""),"")</f>
        <v/>
      </c>
    </row>
    <row r="1087" customFormat="false" ht="15" hidden="false" customHeight="false" outlineLevel="0" collapsed="false">
      <c r="A1087" s="13" t="s">
        <v>3525</v>
      </c>
      <c r="B1087" s="13" t="s">
        <v>8998</v>
      </c>
      <c r="C1087" s="13" t="s">
        <v>8982</v>
      </c>
      <c r="D1087" s="13" t="s">
        <v>8983</v>
      </c>
      <c r="E1087" s="13" t="s">
        <v>8988</v>
      </c>
      <c r="F1087" s="16" t="n">
        <f aca="false">_xlfn.MINIFS(Pedidos!$C$2:$C$7000,Pedidos!$B$2:$B$7000,A1087,Pedidos!$C$2:$C$7000,"&lt;"&amp;Parámetros!$B$4)</f>
        <v>45869</v>
      </c>
      <c r="G1087" s="16" t="n">
        <f aca="false">_xlfn.MAXIFS(Pedidos!$C$2:$C$7000,Pedidos!$B$2:$B$7000,A1087,Pedidos!$C$2:$C$7000,"&lt;"&amp;Parámetros!$B$4)</f>
        <v>46077</v>
      </c>
      <c r="H1087" s="17" t="n">
        <f aca="false">COUNTIFS(Pedidos!$B$2:$B$7000,A1087,Pedidos!$C$2:$C$7000,"&lt;"&amp;Parámetros!$B$4)</f>
        <v>2</v>
      </c>
      <c r="I1087" s="7" t="n">
        <f aca="false">IF(H1087=0,"",Parámetros!$B$4-G1087)</f>
        <v>219</v>
      </c>
      <c r="J1087" s="17" t="n">
        <f aca="false">COUNTIFS(Pedidos!$B$2:$B$7000,A1087,Pedidos!$C$2:$C$7000,"&gt;="&amp;(Parámetros!$B$4-180),Pedidos!$C$2:$C$7000,"&lt;"&amp;Parámetros!$B$4)</f>
        <v>0</v>
      </c>
      <c r="K1087" s="18" t="n">
        <f aca="false">IF(H1087&lt;2,"",(G1087-F1087)/(H1087-1))</f>
        <v>208</v>
      </c>
      <c r="L1087" s="19" t="n">
        <f aca="false">IF(OR(K1087="",K1087=0),"",I1087/K1087)</f>
        <v>1.05288461538462</v>
      </c>
      <c r="M1087" s="20" t="n">
        <f aca="false">SUMIFS(Pedidos!$D$2:$D$7000,Pedidos!$B$2:$B$7000,A1087,Pedidos!$C$2:$C$7000,"&gt;="&amp;(Parámetros!$B$4-365),Pedidos!$C$2:$C$7000,"&lt;"&amp;Parámetros!$B$4)</f>
        <v>53.75</v>
      </c>
      <c r="N1087" s="7" t="str">
        <f aca="false">IF(H1087=0,"Sin compras",IF(H1087=1,"Una sola compra",IF(I1087&gt;Parámetros!$B$5,"Perdido","Activo")))</f>
        <v>Perdido</v>
      </c>
      <c r="O1087" s="21" t="str">
        <f aca="false">IF(N1087&lt;&gt;"Activo","",1/(1+EXP(-(Parámetros!$B$10+Parámetros!$B$11*I1087+Parámetros!$B$12*J1087))))</f>
        <v/>
      </c>
      <c r="P1087" s="7" t="str">
        <f aca="false">IF(O1087="","",IF(O1087&gt;=Parámetros!$B$7,"Alto",IF(O1087&gt;=Parámetros!$B$8,"Medio","Bajo")))</f>
        <v/>
      </c>
      <c r="Q1087" s="7" t="str">
        <f aca="false">IF(AND(N1087="Activo",L1087&lt;&gt;""),IF(L1087&gt;Parámetros!$B$6,"Se está retrasando",""),"")</f>
        <v/>
      </c>
    </row>
    <row r="1088" customFormat="false" ht="15" hidden="false" customHeight="false" outlineLevel="0" collapsed="false">
      <c r="A1088" s="13" t="s">
        <v>7116</v>
      </c>
      <c r="B1088" s="13" t="s">
        <v>9001</v>
      </c>
      <c r="C1088" s="13" t="s">
        <v>8993</v>
      </c>
      <c r="D1088" s="13" t="s">
        <v>8991</v>
      </c>
      <c r="E1088" s="13" t="s">
        <v>8984</v>
      </c>
      <c r="F1088" s="16" t="n">
        <f aca="false">_xlfn.MINIFS(Pedidos!$C$2:$C$7000,Pedidos!$B$2:$B$7000,A1088,Pedidos!$C$2:$C$7000,"&lt;"&amp;Parámetros!$B$4)</f>
        <v>46144</v>
      </c>
      <c r="G1088" s="16" t="n">
        <f aca="false">_xlfn.MAXIFS(Pedidos!$C$2:$C$7000,Pedidos!$B$2:$B$7000,A1088,Pedidos!$C$2:$C$7000,"&lt;"&amp;Parámetros!$B$4)</f>
        <v>46144</v>
      </c>
      <c r="H1088" s="17" t="n">
        <f aca="false">COUNTIFS(Pedidos!$B$2:$B$7000,A1088,Pedidos!$C$2:$C$7000,"&lt;"&amp;Parámetros!$B$4)</f>
        <v>1</v>
      </c>
      <c r="I1088" s="7" t="n">
        <f aca="false">IF(H1088=0,"",Parámetros!$B$4-G1088)</f>
        <v>152</v>
      </c>
      <c r="J1088" s="17" t="n">
        <f aca="false">COUNTIFS(Pedidos!$B$2:$B$7000,A1088,Pedidos!$C$2:$C$7000,"&gt;="&amp;(Parámetros!$B$4-180),Pedidos!$C$2:$C$7000,"&lt;"&amp;Parámetros!$B$4)</f>
        <v>1</v>
      </c>
      <c r="K1088" s="18" t="str">
        <f aca="false">IF(H1088&lt;2,"",(G1088-F1088)/(H1088-1))</f>
        <v/>
      </c>
      <c r="L1088" s="19" t="str">
        <f aca="false">IF(OR(K1088="",K1088=0),"",I1088/K1088)</f>
        <v/>
      </c>
      <c r="M1088" s="20" t="n">
        <f aca="false">SUMIFS(Pedidos!$D$2:$D$7000,Pedidos!$B$2:$B$7000,A1088,Pedidos!$C$2:$C$7000,"&gt;="&amp;(Parámetros!$B$4-365),Pedidos!$C$2:$C$7000,"&lt;"&amp;Parámetros!$B$4)</f>
        <v>15.95</v>
      </c>
      <c r="N1088" s="7" t="str">
        <f aca="false">IF(H1088=0,"Sin compras",IF(H1088=1,"Una sola compra",IF(I1088&gt;Parámetros!$B$5,"Perdido","Activo")))</f>
        <v>Una sola compra</v>
      </c>
      <c r="O1088" s="21" t="str">
        <f aca="false">IF(N1088&lt;&gt;"Activo","",1/(1+EXP(-(Parámetros!$B$10+Parámetros!$B$11*I1088+Parámetros!$B$12*J1088))))</f>
        <v/>
      </c>
      <c r="P1088" s="7" t="str">
        <f aca="false">IF(O1088="","",IF(O1088&gt;=Parámetros!$B$7,"Alto",IF(O1088&gt;=Parámetros!$B$8,"Medio","Bajo")))</f>
        <v/>
      </c>
      <c r="Q1088" s="7" t="str">
        <f aca="false">IF(AND(N1088="Activo",L1088&lt;&gt;""),IF(L1088&gt;Parámetros!$B$6,"Se está retrasando",""),"")</f>
        <v/>
      </c>
    </row>
    <row r="1089" customFormat="false" ht="15" hidden="false" customHeight="false" outlineLevel="0" collapsed="false">
      <c r="A1089" s="13" t="s">
        <v>4788</v>
      </c>
      <c r="B1089" s="13" t="s">
        <v>8995</v>
      </c>
      <c r="C1089" s="13" t="s">
        <v>8982</v>
      </c>
      <c r="D1089" s="13" t="s">
        <v>8983</v>
      </c>
      <c r="E1089" s="13" t="s">
        <v>8988</v>
      </c>
      <c r="F1089" s="16" t="n">
        <f aca="false">_xlfn.MINIFS(Pedidos!$C$2:$C$7000,Pedidos!$B$2:$B$7000,A1089,Pedidos!$C$2:$C$7000,"&lt;"&amp;Parámetros!$B$4)</f>
        <v>45964</v>
      </c>
      <c r="G1089" s="16" t="n">
        <f aca="false">_xlfn.MAXIFS(Pedidos!$C$2:$C$7000,Pedidos!$B$2:$B$7000,A1089,Pedidos!$C$2:$C$7000,"&lt;"&amp;Parámetros!$B$4)</f>
        <v>45964</v>
      </c>
      <c r="H1089" s="17" t="n">
        <f aca="false">COUNTIFS(Pedidos!$B$2:$B$7000,A1089,Pedidos!$C$2:$C$7000,"&lt;"&amp;Parámetros!$B$4)</f>
        <v>1</v>
      </c>
      <c r="I1089" s="7" t="n">
        <f aca="false">IF(H1089=0,"",Parámetros!$B$4-G1089)</f>
        <v>332</v>
      </c>
      <c r="J1089" s="17" t="n">
        <f aca="false">COUNTIFS(Pedidos!$B$2:$B$7000,A1089,Pedidos!$C$2:$C$7000,"&gt;="&amp;(Parámetros!$B$4-180),Pedidos!$C$2:$C$7000,"&lt;"&amp;Parámetros!$B$4)</f>
        <v>0</v>
      </c>
      <c r="K1089" s="18" t="str">
        <f aca="false">IF(H1089&lt;2,"",(G1089-F1089)/(H1089-1))</f>
        <v/>
      </c>
      <c r="L1089" s="19" t="str">
        <f aca="false">IF(OR(K1089="",K1089=0),"",I1089/K1089)</f>
        <v/>
      </c>
      <c r="M1089" s="20" t="n">
        <f aca="false">SUMIFS(Pedidos!$D$2:$D$7000,Pedidos!$B$2:$B$7000,A1089,Pedidos!$C$2:$C$7000,"&gt;="&amp;(Parámetros!$B$4-365),Pedidos!$C$2:$C$7000,"&lt;"&amp;Parámetros!$B$4)</f>
        <v>35.74</v>
      </c>
      <c r="N1089" s="7" t="str">
        <f aca="false">IF(H1089=0,"Sin compras",IF(H1089=1,"Una sola compra",IF(I1089&gt;Parámetros!$B$5,"Perdido","Activo")))</f>
        <v>Una sola compra</v>
      </c>
      <c r="O1089" s="21" t="str">
        <f aca="false">IF(N1089&lt;&gt;"Activo","",1/(1+EXP(-(Parámetros!$B$10+Parámetros!$B$11*I1089+Parámetros!$B$12*J1089))))</f>
        <v/>
      </c>
      <c r="P1089" s="7" t="str">
        <f aca="false">IF(O1089="","",IF(O1089&gt;=Parámetros!$B$7,"Alto",IF(O1089&gt;=Parámetros!$B$8,"Medio","Bajo")))</f>
        <v/>
      </c>
      <c r="Q1089" s="7" t="str">
        <f aca="false">IF(AND(N1089="Activo",L1089&lt;&gt;""),IF(L1089&gt;Parámetros!$B$6,"Se está retrasando",""),"")</f>
        <v/>
      </c>
    </row>
    <row r="1090" customFormat="false" ht="15" hidden="false" customHeight="false" outlineLevel="0" collapsed="false">
      <c r="A1090" s="13" t="s">
        <v>5092</v>
      </c>
      <c r="B1090" s="13" t="s">
        <v>8995</v>
      </c>
      <c r="C1090" s="13" t="s">
        <v>8993</v>
      </c>
      <c r="D1090" s="13" t="s">
        <v>8983</v>
      </c>
      <c r="E1090" s="13" t="s">
        <v>8988</v>
      </c>
      <c r="F1090" s="16" t="n">
        <f aca="false">_xlfn.MINIFS(Pedidos!$C$2:$C$7000,Pedidos!$B$2:$B$7000,A1090,Pedidos!$C$2:$C$7000,"&lt;"&amp;Parámetros!$B$4)</f>
        <v>45986</v>
      </c>
      <c r="G1090" s="16" t="n">
        <f aca="false">_xlfn.MAXIFS(Pedidos!$C$2:$C$7000,Pedidos!$B$2:$B$7000,A1090,Pedidos!$C$2:$C$7000,"&lt;"&amp;Parámetros!$B$4)</f>
        <v>45986</v>
      </c>
      <c r="H1090" s="17" t="n">
        <f aca="false">COUNTIFS(Pedidos!$B$2:$B$7000,A1090,Pedidos!$C$2:$C$7000,"&lt;"&amp;Parámetros!$B$4)</f>
        <v>1</v>
      </c>
      <c r="I1090" s="7" t="n">
        <f aca="false">IF(H1090=0,"",Parámetros!$B$4-G1090)</f>
        <v>310</v>
      </c>
      <c r="J1090" s="17" t="n">
        <f aca="false">COUNTIFS(Pedidos!$B$2:$B$7000,A1090,Pedidos!$C$2:$C$7000,"&gt;="&amp;(Parámetros!$B$4-180),Pedidos!$C$2:$C$7000,"&lt;"&amp;Parámetros!$B$4)</f>
        <v>0</v>
      </c>
      <c r="K1090" s="18" t="str">
        <f aca="false">IF(H1090&lt;2,"",(G1090-F1090)/(H1090-1))</f>
        <v/>
      </c>
      <c r="L1090" s="19" t="str">
        <f aca="false">IF(OR(K1090="",K1090=0),"",I1090/K1090)</f>
        <v/>
      </c>
      <c r="M1090" s="20" t="n">
        <f aca="false">SUMIFS(Pedidos!$D$2:$D$7000,Pedidos!$B$2:$B$7000,A1090,Pedidos!$C$2:$C$7000,"&gt;="&amp;(Parámetros!$B$4-365),Pedidos!$C$2:$C$7000,"&lt;"&amp;Parámetros!$B$4)</f>
        <v>22.26</v>
      </c>
      <c r="N1090" s="7" t="str">
        <f aca="false">IF(H1090=0,"Sin compras",IF(H1090=1,"Una sola compra",IF(I1090&gt;Parámetros!$B$5,"Perdido","Activo")))</f>
        <v>Una sola compra</v>
      </c>
      <c r="O1090" s="21" t="str">
        <f aca="false">IF(N1090&lt;&gt;"Activo","",1/(1+EXP(-(Parámetros!$B$10+Parámetros!$B$11*I1090+Parámetros!$B$12*J1090))))</f>
        <v/>
      </c>
      <c r="P1090" s="7" t="str">
        <f aca="false">IF(O1090="","",IF(O1090&gt;=Parámetros!$B$7,"Alto",IF(O1090&gt;=Parámetros!$B$8,"Medio","Bajo")))</f>
        <v/>
      </c>
      <c r="Q1090" s="7" t="str">
        <f aca="false">IF(AND(N1090="Activo",L1090&lt;&gt;""),IF(L1090&gt;Parámetros!$B$6,"Se está retrasando",""),"")</f>
        <v/>
      </c>
    </row>
    <row r="1091" customFormat="false" ht="15" hidden="false" customHeight="false" outlineLevel="0" collapsed="false">
      <c r="A1091" s="13" t="s">
        <v>7740</v>
      </c>
      <c r="B1091" s="13" t="s">
        <v>8995</v>
      </c>
      <c r="C1091" s="13" t="s">
        <v>8982</v>
      </c>
      <c r="D1091" s="13" t="s">
        <v>8987</v>
      </c>
      <c r="E1091" s="13" t="s">
        <v>8988</v>
      </c>
      <c r="F1091" s="16" t="n">
        <f aca="false">_xlfn.MINIFS(Pedidos!$C$2:$C$7000,Pedidos!$B$2:$B$7000,A1091,Pedidos!$C$2:$C$7000,"&lt;"&amp;Parámetros!$B$4)</f>
        <v>46197</v>
      </c>
      <c r="G1091" s="16" t="n">
        <f aca="false">_xlfn.MAXIFS(Pedidos!$C$2:$C$7000,Pedidos!$B$2:$B$7000,A1091,Pedidos!$C$2:$C$7000,"&lt;"&amp;Parámetros!$B$4)</f>
        <v>46290</v>
      </c>
      <c r="H1091" s="17" t="n">
        <f aca="false">COUNTIFS(Pedidos!$B$2:$B$7000,A1091,Pedidos!$C$2:$C$7000,"&lt;"&amp;Parámetros!$B$4)</f>
        <v>2</v>
      </c>
      <c r="I1091" s="7" t="n">
        <f aca="false">IF(H1091=0,"",Parámetros!$B$4-G1091)</f>
        <v>6</v>
      </c>
      <c r="J1091" s="17" t="n">
        <f aca="false">COUNTIFS(Pedidos!$B$2:$B$7000,A1091,Pedidos!$C$2:$C$7000,"&gt;="&amp;(Parámetros!$B$4-180),Pedidos!$C$2:$C$7000,"&lt;"&amp;Parámetros!$B$4)</f>
        <v>2</v>
      </c>
      <c r="K1091" s="18" t="n">
        <f aca="false">IF(H1091&lt;2,"",(G1091-F1091)/(H1091-1))</f>
        <v>93</v>
      </c>
      <c r="L1091" s="19" t="n">
        <f aca="false">IF(OR(K1091="",K1091=0),"",I1091/K1091)</f>
        <v>0.0645161290322581</v>
      </c>
      <c r="M1091" s="20" t="n">
        <f aca="false">SUMIFS(Pedidos!$D$2:$D$7000,Pedidos!$B$2:$B$7000,A1091,Pedidos!$C$2:$C$7000,"&gt;="&amp;(Parámetros!$B$4-365),Pedidos!$C$2:$C$7000,"&lt;"&amp;Parámetros!$B$4)</f>
        <v>77.05</v>
      </c>
      <c r="N1091" s="7" t="str">
        <f aca="false">IF(H1091=0,"Sin compras",IF(H1091=1,"Una sola compra",IF(I1091&gt;Parámetros!$B$5,"Perdido","Activo")))</f>
        <v>Activo</v>
      </c>
      <c r="O1091" s="21" t="n">
        <f aca="false">IF(N1091&lt;&gt;"Activo","",1/(1+EXP(-(Parámetros!$B$10+Parámetros!$B$11*I1091+Parámetros!$B$12*J1091))))</f>
        <v>0.256393237534956</v>
      </c>
      <c r="P1091" s="7" t="str">
        <f aca="false">IF(O1091="","",IF(O1091&gt;=Parámetros!$B$7,"Alto",IF(O1091&gt;=Parámetros!$B$8,"Medio","Bajo")))</f>
        <v>Bajo</v>
      </c>
      <c r="Q1091" s="7" t="str">
        <f aca="false">IF(AND(N1091="Activo",L1091&lt;&gt;""),IF(L1091&gt;Parámetros!$B$6,"Se está retrasando",""),"")</f>
        <v/>
      </c>
    </row>
    <row r="1092" customFormat="false" ht="15" hidden="false" customHeight="false" outlineLevel="0" collapsed="false">
      <c r="A1092" s="13" t="s">
        <v>4054</v>
      </c>
      <c r="B1092" s="13" t="s">
        <v>8981</v>
      </c>
      <c r="C1092" s="13" t="s">
        <v>8982</v>
      </c>
      <c r="D1092" s="13" t="s">
        <v>8999</v>
      </c>
      <c r="E1092" s="13" t="s">
        <v>8988</v>
      </c>
      <c r="F1092" s="16" t="n">
        <f aca="false">_xlfn.MINIFS(Pedidos!$C$2:$C$7000,Pedidos!$B$2:$B$7000,A1092,Pedidos!$C$2:$C$7000,"&lt;"&amp;Parámetros!$B$4)</f>
        <v>45909</v>
      </c>
      <c r="G1092" s="16" t="n">
        <f aca="false">_xlfn.MAXIFS(Pedidos!$C$2:$C$7000,Pedidos!$B$2:$B$7000,A1092,Pedidos!$C$2:$C$7000,"&lt;"&amp;Parámetros!$B$4)</f>
        <v>46288</v>
      </c>
      <c r="H1092" s="17" t="n">
        <f aca="false">COUNTIFS(Pedidos!$B$2:$B$7000,A1092,Pedidos!$C$2:$C$7000,"&lt;"&amp;Parámetros!$B$4)</f>
        <v>13</v>
      </c>
      <c r="I1092" s="7" t="n">
        <f aca="false">IF(H1092=0,"",Parámetros!$B$4-G1092)</f>
        <v>8</v>
      </c>
      <c r="J1092" s="17" t="n">
        <f aca="false">COUNTIFS(Pedidos!$B$2:$B$7000,A1092,Pedidos!$C$2:$C$7000,"&gt;="&amp;(Parámetros!$B$4-180),Pedidos!$C$2:$C$7000,"&lt;"&amp;Parámetros!$B$4)</f>
        <v>6</v>
      </c>
      <c r="K1092" s="18" t="n">
        <f aca="false">IF(H1092&lt;2,"",(G1092-F1092)/(H1092-1))</f>
        <v>31.5833333333333</v>
      </c>
      <c r="L1092" s="19" t="n">
        <f aca="false">IF(OR(K1092="",K1092=0),"",I1092/K1092)</f>
        <v>0.253298153034301</v>
      </c>
      <c r="M1092" s="20" t="n">
        <f aca="false">SUMIFS(Pedidos!$D$2:$D$7000,Pedidos!$B$2:$B$7000,A1092,Pedidos!$C$2:$C$7000,"&gt;="&amp;(Parámetros!$B$4-365),Pedidos!$C$2:$C$7000,"&lt;"&amp;Parámetros!$B$4)</f>
        <v>431.43</v>
      </c>
      <c r="N1092" s="7" t="str">
        <f aca="false">IF(H1092=0,"Sin compras",IF(H1092=1,"Una sola compra",IF(I1092&gt;Parámetros!$B$5,"Perdido","Activo")))</f>
        <v>Activo</v>
      </c>
      <c r="O1092" s="21" t="n">
        <f aca="false">IF(N1092&lt;&gt;"Activo","",1/(1+EXP(-(Parámetros!$B$10+Parámetros!$B$11*I1092+Parámetros!$B$12*J1092))))</f>
        <v>0.010174943886941</v>
      </c>
      <c r="P1092" s="7" t="str">
        <f aca="false">IF(O1092="","",IF(O1092&gt;=Parámetros!$B$7,"Alto",IF(O1092&gt;=Parámetros!$B$8,"Medio","Bajo")))</f>
        <v>Bajo</v>
      </c>
      <c r="Q1092" s="7" t="str">
        <f aca="false">IF(AND(N1092="Activo",L1092&lt;&gt;""),IF(L1092&gt;Parámetros!$B$6,"Se está retrasando",""),"")</f>
        <v/>
      </c>
    </row>
    <row r="1093" customFormat="false" ht="15" hidden="false" customHeight="false" outlineLevel="0" collapsed="false">
      <c r="A1093" s="13" t="s">
        <v>6304</v>
      </c>
      <c r="B1093" s="13" t="s">
        <v>9003</v>
      </c>
      <c r="C1093" s="13" t="s">
        <v>8982</v>
      </c>
      <c r="D1093" s="13" t="s">
        <v>8983</v>
      </c>
      <c r="E1093" s="13" t="s">
        <v>8988</v>
      </c>
      <c r="F1093" s="16" t="n">
        <f aca="false">_xlfn.MINIFS(Pedidos!$C$2:$C$7000,Pedidos!$B$2:$B$7000,A1093,Pedidos!$C$2:$C$7000,"&lt;"&amp;Parámetros!$B$4)</f>
        <v>46079</v>
      </c>
      <c r="G1093" s="16" t="n">
        <f aca="false">_xlfn.MAXIFS(Pedidos!$C$2:$C$7000,Pedidos!$B$2:$B$7000,A1093,Pedidos!$C$2:$C$7000,"&lt;"&amp;Parámetros!$B$4)</f>
        <v>46079</v>
      </c>
      <c r="H1093" s="17" t="n">
        <f aca="false">COUNTIFS(Pedidos!$B$2:$B$7000,A1093,Pedidos!$C$2:$C$7000,"&lt;"&amp;Parámetros!$B$4)</f>
        <v>1</v>
      </c>
      <c r="I1093" s="7" t="n">
        <f aca="false">IF(H1093=0,"",Parámetros!$B$4-G1093)</f>
        <v>217</v>
      </c>
      <c r="J1093" s="17" t="n">
        <f aca="false">COUNTIFS(Pedidos!$B$2:$B$7000,A1093,Pedidos!$C$2:$C$7000,"&gt;="&amp;(Parámetros!$B$4-180),Pedidos!$C$2:$C$7000,"&lt;"&amp;Parámetros!$B$4)</f>
        <v>0</v>
      </c>
      <c r="K1093" s="18" t="str">
        <f aca="false">IF(H1093&lt;2,"",(G1093-F1093)/(H1093-1))</f>
        <v/>
      </c>
      <c r="L1093" s="19" t="str">
        <f aca="false">IF(OR(K1093="",K1093=0),"",I1093/K1093)</f>
        <v/>
      </c>
      <c r="M1093" s="20" t="n">
        <f aca="false">SUMIFS(Pedidos!$D$2:$D$7000,Pedidos!$B$2:$B$7000,A1093,Pedidos!$C$2:$C$7000,"&gt;="&amp;(Parámetros!$B$4-365),Pedidos!$C$2:$C$7000,"&lt;"&amp;Parámetros!$B$4)</f>
        <v>28.97</v>
      </c>
      <c r="N1093" s="7" t="str">
        <f aca="false">IF(H1093=0,"Sin compras",IF(H1093=1,"Una sola compra",IF(I1093&gt;Parámetros!$B$5,"Perdido","Activo")))</f>
        <v>Una sola compra</v>
      </c>
      <c r="O1093" s="21" t="str">
        <f aca="false">IF(N1093&lt;&gt;"Activo","",1/(1+EXP(-(Parámetros!$B$10+Parámetros!$B$11*I1093+Parámetros!$B$12*J1093))))</f>
        <v/>
      </c>
      <c r="P1093" s="7" t="str">
        <f aca="false">IF(O1093="","",IF(O1093&gt;=Parámetros!$B$7,"Alto",IF(O1093&gt;=Parámetros!$B$8,"Medio","Bajo")))</f>
        <v/>
      </c>
      <c r="Q1093" s="7" t="str">
        <f aca="false">IF(AND(N1093="Activo",L1093&lt;&gt;""),IF(L1093&gt;Parámetros!$B$6,"Se está retrasando",""),"")</f>
        <v/>
      </c>
    </row>
    <row r="1094" customFormat="false" ht="15" hidden="false" customHeight="false" outlineLevel="0" collapsed="false">
      <c r="A1094" s="13" t="s">
        <v>7268</v>
      </c>
      <c r="B1094" s="13" t="s">
        <v>8995</v>
      </c>
      <c r="C1094" s="13" t="s">
        <v>8990</v>
      </c>
      <c r="D1094" s="13" t="s">
        <v>8991</v>
      </c>
      <c r="E1094" s="13" t="s">
        <v>8984</v>
      </c>
      <c r="F1094" s="16" t="n">
        <f aca="false">_xlfn.MINIFS(Pedidos!$C$2:$C$7000,Pedidos!$B$2:$B$7000,A1094,Pedidos!$C$2:$C$7000,"&lt;"&amp;Parámetros!$B$4)</f>
        <v>46156</v>
      </c>
      <c r="G1094" s="16" t="n">
        <f aca="false">_xlfn.MAXIFS(Pedidos!$C$2:$C$7000,Pedidos!$B$2:$B$7000,A1094,Pedidos!$C$2:$C$7000,"&lt;"&amp;Parámetros!$B$4)</f>
        <v>46156</v>
      </c>
      <c r="H1094" s="17" t="n">
        <f aca="false">COUNTIFS(Pedidos!$B$2:$B$7000,A1094,Pedidos!$C$2:$C$7000,"&lt;"&amp;Parámetros!$B$4)</f>
        <v>1</v>
      </c>
      <c r="I1094" s="7" t="n">
        <f aca="false">IF(H1094=0,"",Parámetros!$B$4-G1094)</f>
        <v>140</v>
      </c>
      <c r="J1094" s="17" t="n">
        <f aca="false">COUNTIFS(Pedidos!$B$2:$B$7000,A1094,Pedidos!$C$2:$C$7000,"&gt;="&amp;(Parámetros!$B$4-180),Pedidos!$C$2:$C$7000,"&lt;"&amp;Parámetros!$B$4)</f>
        <v>1</v>
      </c>
      <c r="K1094" s="18" t="str">
        <f aca="false">IF(H1094&lt;2,"",(G1094-F1094)/(H1094-1))</f>
        <v/>
      </c>
      <c r="L1094" s="19" t="str">
        <f aca="false">IF(OR(K1094="",K1094=0),"",I1094/K1094)</f>
        <v/>
      </c>
      <c r="M1094" s="20" t="n">
        <f aca="false">SUMIFS(Pedidos!$D$2:$D$7000,Pedidos!$B$2:$B$7000,A1094,Pedidos!$C$2:$C$7000,"&gt;="&amp;(Parámetros!$B$4-365),Pedidos!$C$2:$C$7000,"&lt;"&amp;Parámetros!$B$4)</f>
        <v>24.57</v>
      </c>
      <c r="N1094" s="7" t="str">
        <f aca="false">IF(H1094=0,"Sin compras",IF(H1094=1,"Una sola compra",IF(I1094&gt;Parámetros!$B$5,"Perdido","Activo")))</f>
        <v>Una sola compra</v>
      </c>
      <c r="O1094" s="21" t="str">
        <f aca="false">IF(N1094&lt;&gt;"Activo","",1/(1+EXP(-(Parámetros!$B$10+Parámetros!$B$11*I1094+Parámetros!$B$12*J1094))))</f>
        <v/>
      </c>
      <c r="P1094" s="7" t="str">
        <f aca="false">IF(O1094="","",IF(O1094&gt;=Parámetros!$B$7,"Alto",IF(O1094&gt;=Parámetros!$B$8,"Medio","Bajo")))</f>
        <v/>
      </c>
      <c r="Q1094" s="7" t="str">
        <f aca="false">IF(AND(N1094="Activo",L1094&lt;&gt;""),IF(L1094&gt;Parámetros!$B$6,"Se está retrasando",""),"")</f>
        <v/>
      </c>
    </row>
    <row r="1095" customFormat="false" ht="15" hidden="false" customHeight="false" outlineLevel="0" collapsed="false">
      <c r="A1095" s="13" t="s">
        <v>3990</v>
      </c>
      <c r="B1095" s="13" t="s">
        <v>9001</v>
      </c>
      <c r="C1095" s="13" t="s">
        <v>8986</v>
      </c>
      <c r="D1095" s="13" t="s">
        <v>8994</v>
      </c>
      <c r="E1095" s="13" t="s">
        <v>8988</v>
      </c>
      <c r="F1095" s="16" t="n">
        <f aca="false">_xlfn.MINIFS(Pedidos!$C$2:$C$7000,Pedidos!$B$2:$B$7000,A1095,Pedidos!$C$2:$C$7000,"&lt;"&amp;Parámetros!$B$4)</f>
        <v>45903</v>
      </c>
      <c r="G1095" s="16" t="n">
        <f aca="false">_xlfn.MAXIFS(Pedidos!$C$2:$C$7000,Pedidos!$B$2:$B$7000,A1095,Pedidos!$C$2:$C$7000,"&lt;"&amp;Parámetros!$B$4)</f>
        <v>45903</v>
      </c>
      <c r="H1095" s="17" t="n">
        <f aca="false">COUNTIFS(Pedidos!$B$2:$B$7000,A1095,Pedidos!$C$2:$C$7000,"&lt;"&amp;Parámetros!$B$4)</f>
        <v>1</v>
      </c>
      <c r="I1095" s="7" t="n">
        <f aca="false">IF(H1095=0,"",Parámetros!$B$4-G1095)</f>
        <v>393</v>
      </c>
      <c r="J1095" s="17" t="n">
        <f aca="false">COUNTIFS(Pedidos!$B$2:$B$7000,A1095,Pedidos!$C$2:$C$7000,"&gt;="&amp;(Parámetros!$B$4-180),Pedidos!$C$2:$C$7000,"&lt;"&amp;Parámetros!$B$4)</f>
        <v>0</v>
      </c>
      <c r="K1095" s="18" t="str">
        <f aca="false">IF(H1095&lt;2,"",(G1095-F1095)/(H1095-1))</f>
        <v/>
      </c>
      <c r="L1095" s="19" t="str">
        <f aca="false">IF(OR(K1095="",K1095=0),"",I1095/K1095)</f>
        <v/>
      </c>
      <c r="M1095" s="20" t="n">
        <f aca="false">SUMIFS(Pedidos!$D$2:$D$7000,Pedidos!$B$2:$B$7000,A1095,Pedidos!$C$2:$C$7000,"&gt;="&amp;(Parámetros!$B$4-365),Pedidos!$C$2:$C$7000,"&lt;"&amp;Parámetros!$B$4)</f>
        <v>0</v>
      </c>
      <c r="N1095" s="7" t="str">
        <f aca="false">IF(H1095=0,"Sin compras",IF(H1095=1,"Una sola compra",IF(I1095&gt;Parámetros!$B$5,"Perdido","Activo")))</f>
        <v>Una sola compra</v>
      </c>
      <c r="O1095" s="21" t="str">
        <f aca="false">IF(N1095&lt;&gt;"Activo","",1/(1+EXP(-(Parámetros!$B$10+Parámetros!$B$11*I1095+Parámetros!$B$12*J1095))))</f>
        <v/>
      </c>
      <c r="P1095" s="7" t="str">
        <f aca="false">IF(O1095="","",IF(O1095&gt;=Parámetros!$B$7,"Alto",IF(O1095&gt;=Parámetros!$B$8,"Medio","Bajo")))</f>
        <v/>
      </c>
      <c r="Q1095" s="7" t="str">
        <f aca="false">IF(AND(N1095="Activo",L1095&lt;&gt;""),IF(L1095&gt;Parámetros!$B$6,"Se está retrasando",""),"")</f>
        <v/>
      </c>
    </row>
    <row r="1096" customFormat="false" ht="15" hidden="false" customHeight="false" outlineLevel="0" collapsed="false">
      <c r="A1096" s="13" t="s">
        <v>1642</v>
      </c>
      <c r="B1096" s="13" t="s">
        <v>8995</v>
      </c>
      <c r="C1096" s="13" t="s">
        <v>8993</v>
      </c>
      <c r="D1096" s="13" t="s">
        <v>8994</v>
      </c>
      <c r="E1096" s="13" t="s">
        <v>8988</v>
      </c>
      <c r="F1096" s="16" t="n">
        <f aca="false">_xlfn.MINIFS(Pedidos!$C$2:$C$7000,Pedidos!$B$2:$B$7000,A1096,Pedidos!$C$2:$C$7000,"&lt;"&amp;Parámetros!$B$4)</f>
        <v>45728</v>
      </c>
      <c r="G1096" s="16" t="n">
        <f aca="false">_xlfn.MAXIFS(Pedidos!$C$2:$C$7000,Pedidos!$B$2:$B$7000,A1096,Pedidos!$C$2:$C$7000,"&lt;"&amp;Parámetros!$B$4)</f>
        <v>45728</v>
      </c>
      <c r="H1096" s="17" t="n">
        <f aca="false">COUNTIFS(Pedidos!$B$2:$B$7000,A1096,Pedidos!$C$2:$C$7000,"&lt;"&amp;Parámetros!$B$4)</f>
        <v>1</v>
      </c>
      <c r="I1096" s="7" t="n">
        <f aca="false">IF(H1096=0,"",Parámetros!$B$4-G1096)</f>
        <v>568</v>
      </c>
      <c r="J1096" s="17" t="n">
        <f aca="false">COUNTIFS(Pedidos!$B$2:$B$7000,A1096,Pedidos!$C$2:$C$7000,"&gt;="&amp;(Parámetros!$B$4-180),Pedidos!$C$2:$C$7000,"&lt;"&amp;Parámetros!$B$4)</f>
        <v>0</v>
      </c>
      <c r="K1096" s="18" t="str">
        <f aca="false">IF(H1096&lt;2,"",(G1096-F1096)/(H1096-1))</f>
        <v/>
      </c>
      <c r="L1096" s="19" t="str">
        <f aca="false">IF(OR(K1096="",K1096=0),"",I1096/K1096)</f>
        <v/>
      </c>
      <c r="M1096" s="20" t="n">
        <f aca="false">SUMIFS(Pedidos!$D$2:$D$7000,Pedidos!$B$2:$B$7000,A1096,Pedidos!$C$2:$C$7000,"&gt;="&amp;(Parámetros!$B$4-365),Pedidos!$C$2:$C$7000,"&lt;"&amp;Parámetros!$B$4)</f>
        <v>0</v>
      </c>
      <c r="N1096" s="7" t="str">
        <f aca="false">IF(H1096=0,"Sin compras",IF(H1096=1,"Una sola compra",IF(I1096&gt;Parámetros!$B$5,"Perdido","Activo")))</f>
        <v>Una sola compra</v>
      </c>
      <c r="O1096" s="21" t="str">
        <f aca="false">IF(N1096&lt;&gt;"Activo","",1/(1+EXP(-(Parámetros!$B$10+Parámetros!$B$11*I1096+Parámetros!$B$12*J1096))))</f>
        <v/>
      </c>
      <c r="P1096" s="7" t="str">
        <f aca="false">IF(O1096="","",IF(O1096&gt;=Parámetros!$B$7,"Alto",IF(O1096&gt;=Parámetros!$B$8,"Medio","Bajo")))</f>
        <v/>
      </c>
      <c r="Q1096" s="7" t="str">
        <f aca="false">IF(AND(N1096="Activo",L1096&lt;&gt;""),IF(L1096&gt;Parámetros!$B$6,"Se está retrasando",""),"")</f>
        <v/>
      </c>
    </row>
    <row r="1097" customFormat="false" ht="15" hidden="false" customHeight="false" outlineLevel="0" collapsed="false">
      <c r="A1097" s="13" t="s">
        <v>6892</v>
      </c>
      <c r="B1097" s="13" t="s">
        <v>9000</v>
      </c>
      <c r="C1097" s="13" t="s">
        <v>8982</v>
      </c>
      <c r="D1097" s="13" t="s">
        <v>8991</v>
      </c>
      <c r="E1097" s="13" t="s">
        <v>8988</v>
      </c>
      <c r="F1097" s="16" t="n">
        <f aca="false">_xlfn.MINIFS(Pedidos!$C$2:$C$7000,Pedidos!$B$2:$B$7000,A1097,Pedidos!$C$2:$C$7000,"&lt;"&amp;Parámetros!$B$4)</f>
        <v>46124</v>
      </c>
      <c r="G1097" s="16" t="n">
        <f aca="false">_xlfn.MAXIFS(Pedidos!$C$2:$C$7000,Pedidos!$B$2:$B$7000,A1097,Pedidos!$C$2:$C$7000,"&lt;"&amp;Parámetros!$B$4)</f>
        <v>46124</v>
      </c>
      <c r="H1097" s="17" t="n">
        <f aca="false">COUNTIFS(Pedidos!$B$2:$B$7000,A1097,Pedidos!$C$2:$C$7000,"&lt;"&amp;Parámetros!$B$4)</f>
        <v>1</v>
      </c>
      <c r="I1097" s="7" t="n">
        <f aca="false">IF(H1097=0,"",Parámetros!$B$4-G1097)</f>
        <v>172</v>
      </c>
      <c r="J1097" s="17" t="n">
        <f aca="false">COUNTIFS(Pedidos!$B$2:$B$7000,A1097,Pedidos!$C$2:$C$7000,"&gt;="&amp;(Parámetros!$B$4-180),Pedidos!$C$2:$C$7000,"&lt;"&amp;Parámetros!$B$4)</f>
        <v>1</v>
      </c>
      <c r="K1097" s="18" t="str">
        <f aca="false">IF(H1097&lt;2,"",(G1097-F1097)/(H1097-1))</f>
        <v/>
      </c>
      <c r="L1097" s="19" t="str">
        <f aca="false">IF(OR(K1097="",K1097=0),"",I1097/K1097)</f>
        <v/>
      </c>
      <c r="M1097" s="20" t="n">
        <f aca="false">SUMIFS(Pedidos!$D$2:$D$7000,Pedidos!$B$2:$B$7000,A1097,Pedidos!$C$2:$C$7000,"&gt;="&amp;(Parámetros!$B$4-365),Pedidos!$C$2:$C$7000,"&lt;"&amp;Parámetros!$B$4)</f>
        <v>29.44</v>
      </c>
      <c r="N1097" s="7" t="str">
        <f aca="false">IF(H1097=0,"Sin compras",IF(H1097=1,"Una sola compra",IF(I1097&gt;Parámetros!$B$5,"Perdido","Activo")))</f>
        <v>Una sola compra</v>
      </c>
      <c r="O1097" s="21" t="str">
        <f aca="false">IF(N1097&lt;&gt;"Activo","",1/(1+EXP(-(Parámetros!$B$10+Parámetros!$B$11*I1097+Parámetros!$B$12*J1097))))</f>
        <v/>
      </c>
      <c r="P1097" s="7" t="str">
        <f aca="false">IF(O1097="","",IF(O1097&gt;=Parámetros!$B$7,"Alto",IF(O1097&gt;=Parámetros!$B$8,"Medio","Bajo")))</f>
        <v/>
      </c>
      <c r="Q1097" s="7" t="str">
        <f aca="false">IF(AND(N1097="Activo",L1097&lt;&gt;""),IF(L1097&gt;Parámetros!$B$6,"Se está retrasando",""),"")</f>
        <v/>
      </c>
    </row>
    <row r="1098" customFormat="false" ht="15" hidden="false" customHeight="false" outlineLevel="0" collapsed="false">
      <c r="A1098" s="13" t="s">
        <v>490</v>
      </c>
      <c r="B1098" s="13" t="s">
        <v>8992</v>
      </c>
      <c r="C1098" s="13" t="s">
        <v>8993</v>
      </c>
      <c r="D1098" s="13" t="s">
        <v>9006</v>
      </c>
      <c r="E1098" s="13" t="s">
        <v>8988</v>
      </c>
      <c r="F1098" s="16" t="n">
        <f aca="false">_xlfn.MINIFS(Pedidos!$C$2:$C$7000,Pedidos!$B$2:$B$7000,A1098,Pedidos!$C$2:$C$7000,"&lt;"&amp;Parámetros!$B$4)</f>
        <v>45624</v>
      </c>
      <c r="G1098" s="16" t="n">
        <f aca="false">_xlfn.MAXIFS(Pedidos!$C$2:$C$7000,Pedidos!$B$2:$B$7000,A1098,Pedidos!$C$2:$C$7000,"&lt;"&amp;Parámetros!$B$4)</f>
        <v>45829</v>
      </c>
      <c r="H1098" s="17" t="n">
        <f aca="false">COUNTIFS(Pedidos!$B$2:$B$7000,A1098,Pedidos!$C$2:$C$7000,"&lt;"&amp;Parámetros!$B$4)</f>
        <v>4</v>
      </c>
      <c r="I1098" s="7" t="n">
        <f aca="false">IF(H1098=0,"",Parámetros!$B$4-G1098)</f>
        <v>467</v>
      </c>
      <c r="J1098" s="17" t="n">
        <f aca="false">COUNTIFS(Pedidos!$B$2:$B$7000,A1098,Pedidos!$C$2:$C$7000,"&gt;="&amp;(Parámetros!$B$4-180),Pedidos!$C$2:$C$7000,"&lt;"&amp;Parámetros!$B$4)</f>
        <v>0</v>
      </c>
      <c r="K1098" s="18" t="n">
        <f aca="false">IF(H1098&lt;2,"",(G1098-F1098)/(H1098-1))</f>
        <v>68.3333333333333</v>
      </c>
      <c r="L1098" s="19" t="n">
        <f aca="false">IF(OR(K1098="",K1098=0),"",I1098/K1098)</f>
        <v>6.83414634146342</v>
      </c>
      <c r="M1098" s="20" t="n">
        <f aca="false">SUMIFS(Pedidos!$D$2:$D$7000,Pedidos!$B$2:$B$7000,A1098,Pedidos!$C$2:$C$7000,"&gt;="&amp;(Parámetros!$B$4-365),Pedidos!$C$2:$C$7000,"&lt;"&amp;Parámetros!$B$4)</f>
        <v>0</v>
      </c>
      <c r="N1098" s="7" t="str">
        <f aca="false">IF(H1098=0,"Sin compras",IF(H1098=1,"Una sola compra",IF(I1098&gt;Parámetros!$B$5,"Perdido","Activo")))</f>
        <v>Perdido</v>
      </c>
      <c r="O1098" s="21" t="str">
        <f aca="false">IF(N1098&lt;&gt;"Activo","",1/(1+EXP(-(Parámetros!$B$10+Parámetros!$B$11*I1098+Parámetros!$B$12*J1098))))</f>
        <v/>
      </c>
      <c r="P1098" s="7" t="str">
        <f aca="false">IF(O1098="","",IF(O1098&gt;=Parámetros!$B$7,"Alto",IF(O1098&gt;=Parámetros!$B$8,"Medio","Bajo")))</f>
        <v/>
      </c>
      <c r="Q1098" s="7" t="str">
        <f aca="false">IF(AND(N1098="Activo",L1098&lt;&gt;""),IF(L1098&gt;Parámetros!$B$6,"Se está retrasando",""),"")</f>
        <v/>
      </c>
    </row>
    <row r="1099" customFormat="false" ht="15" hidden="false" customHeight="false" outlineLevel="0" collapsed="false">
      <c r="A1099" s="13" t="s">
        <v>1943</v>
      </c>
      <c r="B1099" s="13" t="s">
        <v>9007</v>
      </c>
      <c r="C1099" s="13" t="s">
        <v>8993</v>
      </c>
      <c r="D1099" s="13" t="s">
        <v>8994</v>
      </c>
      <c r="E1099" s="13" t="s">
        <v>8988</v>
      </c>
      <c r="F1099" s="16" t="n">
        <f aca="false">_xlfn.MINIFS(Pedidos!$C$2:$C$7000,Pedidos!$B$2:$B$7000,A1099,Pedidos!$C$2:$C$7000,"&lt;"&amp;Parámetros!$B$4)</f>
        <v>45751</v>
      </c>
      <c r="G1099" s="16" t="n">
        <f aca="false">_xlfn.MAXIFS(Pedidos!$C$2:$C$7000,Pedidos!$B$2:$B$7000,A1099,Pedidos!$C$2:$C$7000,"&lt;"&amp;Parámetros!$B$4)</f>
        <v>45751</v>
      </c>
      <c r="H1099" s="17" t="n">
        <f aca="false">COUNTIFS(Pedidos!$B$2:$B$7000,A1099,Pedidos!$C$2:$C$7000,"&lt;"&amp;Parámetros!$B$4)</f>
        <v>1</v>
      </c>
      <c r="I1099" s="7" t="n">
        <f aca="false">IF(H1099=0,"",Parámetros!$B$4-G1099)</f>
        <v>545</v>
      </c>
      <c r="J1099" s="17" t="n">
        <f aca="false">COUNTIFS(Pedidos!$B$2:$B$7000,A1099,Pedidos!$C$2:$C$7000,"&gt;="&amp;(Parámetros!$B$4-180),Pedidos!$C$2:$C$7000,"&lt;"&amp;Parámetros!$B$4)</f>
        <v>0</v>
      </c>
      <c r="K1099" s="18" t="str">
        <f aca="false">IF(H1099&lt;2,"",(G1099-F1099)/(H1099-1))</f>
        <v/>
      </c>
      <c r="L1099" s="19" t="str">
        <f aca="false">IF(OR(K1099="",K1099=0),"",I1099/K1099)</f>
        <v/>
      </c>
      <c r="M1099" s="20" t="n">
        <f aca="false">SUMIFS(Pedidos!$D$2:$D$7000,Pedidos!$B$2:$B$7000,A1099,Pedidos!$C$2:$C$7000,"&gt;="&amp;(Parámetros!$B$4-365),Pedidos!$C$2:$C$7000,"&lt;"&amp;Parámetros!$B$4)</f>
        <v>0</v>
      </c>
      <c r="N1099" s="7" t="str">
        <f aca="false">IF(H1099=0,"Sin compras",IF(H1099=1,"Una sola compra",IF(I1099&gt;Parámetros!$B$5,"Perdido","Activo")))</f>
        <v>Una sola compra</v>
      </c>
      <c r="O1099" s="21" t="str">
        <f aca="false">IF(N1099&lt;&gt;"Activo","",1/(1+EXP(-(Parámetros!$B$10+Parámetros!$B$11*I1099+Parámetros!$B$12*J1099))))</f>
        <v/>
      </c>
      <c r="P1099" s="7" t="str">
        <f aca="false">IF(O1099="","",IF(O1099&gt;=Parámetros!$B$7,"Alto",IF(O1099&gt;=Parámetros!$B$8,"Medio","Bajo")))</f>
        <v/>
      </c>
      <c r="Q1099" s="7" t="str">
        <f aca="false">IF(AND(N1099="Activo",L1099&lt;&gt;""),IF(L1099&gt;Parámetros!$B$6,"Se está retrasando",""),"")</f>
        <v/>
      </c>
    </row>
    <row r="1100" customFormat="false" ht="15" hidden="false" customHeight="false" outlineLevel="0" collapsed="false">
      <c r="A1100" s="13" t="s">
        <v>2158</v>
      </c>
      <c r="B1100" s="13" t="s">
        <v>9001</v>
      </c>
      <c r="C1100" s="13" t="s">
        <v>8986</v>
      </c>
      <c r="D1100" s="13" t="s">
        <v>8999</v>
      </c>
      <c r="E1100" s="13" t="s">
        <v>8988</v>
      </c>
      <c r="F1100" s="16" t="n">
        <f aca="false">_xlfn.MINIFS(Pedidos!$C$2:$C$7000,Pedidos!$B$2:$B$7000,A1100,Pedidos!$C$2:$C$7000,"&lt;"&amp;Parámetros!$B$4)</f>
        <v>45767</v>
      </c>
      <c r="G1100" s="16" t="n">
        <f aca="false">_xlfn.MAXIFS(Pedidos!$C$2:$C$7000,Pedidos!$B$2:$B$7000,A1100,Pedidos!$C$2:$C$7000,"&lt;"&amp;Parámetros!$B$4)</f>
        <v>46252</v>
      </c>
      <c r="H1100" s="17" t="n">
        <f aca="false">COUNTIFS(Pedidos!$B$2:$B$7000,A1100,Pedidos!$C$2:$C$7000,"&lt;"&amp;Parámetros!$B$4)</f>
        <v>10</v>
      </c>
      <c r="I1100" s="7" t="n">
        <f aca="false">IF(H1100=0,"",Parámetros!$B$4-G1100)</f>
        <v>44</v>
      </c>
      <c r="J1100" s="17" t="n">
        <f aca="false">COUNTIFS(Pedidos!$B$2:$B$7000,A1100,Pedidos!$C$2:$C$7000,"&gt;="&amp;(Parámetros!$B$4-180),Pedidos!$C$2:$C$7000,"&lt;"&amp;Parámetros!$B$4)</f>
        <v>3</v>
      </c>
      <c r="K1100" s="18" t="n">
        <f aca="false">IF(H1100&lt;2,"",(G1100-F1100)/(H1100-1))</f>
        <v>53.8888888888889</v>
      </c>
      <c r="L1100" s="19" t="n">
        <f aca="false">IF(OR(K1100="",K1100=0),"",I1100/K1100)</f>
        <v>0.816494845360825</v>
      </c>
      <c r="M1100" s="20" t="n">
        <f aca="false">SUMIFS(Pedidos!$D$2:$D$7000,Pedidos!$B$2:$B$7000,A1100,Pedidos!$C$2:$C$7000,"&gt;="&amp;(Parámetros!$B$4-365),Pedidos!$C$2:$C$7000,"&lt;"&amp;Parámetros!$B$4)</f>
        <v>238.14</v>
      </c>
      <c r="N1100" s="7" t="str">
        <f aca="false">IF(H1100=0,"Sin compras",IF(H1100=1,"Una sola compra",IF(I1100&gt;Parámetros!$B$5,"Perdido","Activo")))</f>
        <v>Activo</v>
      </c>
      <c r="O1100" s="21" t="n">
        <f aca="false">IF(N1100&lt;&gt;"Activo","",1/(1+EXP(-(Parámetros!$B$10+Parámetros!$B$11*I1100+Parámetros!$B$12*J1100))))</f>
        <v>0.213240831198992</v>
      </c>
      <c r="P1100" s="7" t="str">
        <f aca="false">IF(O1100="","",IF(O1100&gt;=Parámetros!$B$7,"Alto",IF(O1100&gt;=Parámetros!$B$8,"Medio","Bajo")))</f>
        <v>Bajo</v>
      </c>
      <c r="Q1100" s="7" t="str">
        <f aca="false">IF(AND(N1100="Activo",L1100&lt;&gt;""),IF(L1100&gt;Parámetros!$B$6,"Se está retrasando",""),"")</f>
        <v/>
      </c>
    </row>
    <row r="1101" customFormat="false" ht="15" hidden="false" customHeight="false" outlineLevel="0" collapsed="false">
      <c r="A1101" s="13" t="s">
        <v>8063</v>
      </c>
      <c r="B1101" s="13" t="s">
        <v>8981</v>
      </c>
      <c r="C1101" s="13" t="s">
        <v>8993</v>
      </c>
      <c r="D1101" s="13" t="s">
        <v>8991</v>
      </c>
      <c r="E1101" s="13" t="s">
        <v>8988</v>
      </c>
      <c r="F1101" s="16" t="n">
        <f aca="false">_xlfn.MINIFS(Pedidos!$C$2:$C$7000,Pedidos!$B$2:$B$7000,A1101,Pedidos!$C$2:$C$7000,"&lt;"&amp;Parámetros!$B$4)</f>
        <v>46221</v>
      </c>
      <c r="G1101" s="16" t="n">
        <f aca="false">_xlfn.MAXIFS(Pedidos!$C$2:$C$7000,Pedidos!$B$2:$B$7000,A1101,Pedidos!$C$2:$C$7000,"&lt;"&amp;Parámetros!$B$4)</f>
        <v>46221</v>
      </c>
      <c r="H1101" s="17" t="n">
        <f aca="false">COUNTIFS(Pedidos!$B$2:$B$7000,A1101,Pedidos!$C$2:$C$7000,"&lt;"&amp;Parámetros!$B$4)</f>
        <v>1</v>
      </c>
      <c r="I1101" s="7" t="n">
        <f aca="false">IF(H1101=0,"",Parámetros!$B$4-G1101)</f>
        <v>75</v>
      </c>
      <c r="J1101" s="17" t="n">
        <f aca="false">COUNTIFS(Pedidos!$B$2:$B$7000,A1101,Pedidos!$C$2:$C$7000,"&gt;="&amp;(Parámetros!$B$4-180),Pedidos!$C$2:$C$7000,"&lt;"&amp;Parámetros!$B$4)</f>
        <v>1</v>
      </c>
      <c r="K1101" s="18" t="str">
        <f aca="false">IF(H1101&lt;2,"",(G1101-F1101)/(H1101-1))</f>
        <v/>
      </c>
      <c r="L1101" s="19" t="str">
        <f aca="false">IF(OR(K1101="",K1101=0),"",I1101/K1101)</f>
        <v/>
      </c>
      <c r="M1101" s="20" t="n">
        <f aca="false">SUMIFS(Pedidos!$D$2:$D$7000,Pedidos!$B$2:$B$7000,A1101,Pedidos!$C$2:$C$7000,"&gt;="&amp;(Parámetros!$B$4-365),Pedidos!$C$2:$C$7000,"&lt;"&amp;Parámetros!$B$4)</f>
        <v>21.34</v>
      </c>
      <c r="N1101" s="7" t="str">
        <f aca="false">IF(H1101=0,"Sin compras",IF(H1101=1,"Una sola compra",IF(I1101&gt;Parámetros!$B$5,"Perdido","Activo")))</f>
        <v>Una sola compra</v>
      </c>
      <c r="O1101" s="21" t="str">
        <f aca="false">IF(N1101&lt;&gt;"Activo","",1/(1+EXP(-(Parámetros!$B$10+Parámetros!$B$11*I1101+Parámetros!$B$12*J1101))))</f>
        <v/>
      </c>
      <c r="P1101" s="7" t="str">
        <f aca="false">IF(O1101="","",IF(O1101&gt;=Parámetros!$B$7,"Alto",IF(O1101&gt;=Parámetros!$B$8,"Medio","Bajo")))</f>
        <v/>
      </c>
      <c r="Q1101" s="7" t="str">
        <f aca="false">IF(AND(N1101="Activo",L1101&lt;&gt;""),IF(L1101&gt;Parámetros!$B$6,"Se está retrasando",""),"")</f>
        <v/>
      </c>
    </row>
    <row r="1102" customFormat="false" ht="15" hidden="false" customHeight="false" outlineLevel="0" collapsed="false">
      <c r="A1102" s="13" t="s">
        <v>5298</v>
      </c>
      <c r="B1102" s="13" t="s">
        <v>8981</v>
      </c>
      <c r="C1102" s="13" t="s">
        <v>8990</v>
      </c>
      <c r="D1102" s="13" t="s">
        <v>8983</v>
      </c>
      <c r="E1102" s="13" t="s">
        <v>8988</v>
      </c>
      <c r="F1102" s="16" t="n">
        <f aca="false">_xlfn.MINIFS(Pedidos!$C$2:$C$7000,Pedidos!$B$2:$B$7000,A1102,Pedidos!$C$2:$C$7000,"&lt;"&amp;Parámetros!$B$4)</f>
        <v>46002</v>
      </c>
      <c r="G1102" s="16" t="n">
        <f aca="false">_xlfn.MAXIFS(Pedidos!$C$2:$C$7000,Pedidos!$B$2:$B$7000,A1102,Pedidos!$C$2:$C$7000,"&lt;"&amp;Parámetros!$B$4)</f>
        <v>46002</v>
      </c>
      <c r="H1102" s="17" t="n">
        <f aca="false">COUNTIFS(Pedidos!$B$2:$B$7000,A1102,Pedidos!$C$2:$C$7000,"&lt;"&amp;Parámetros!$B$4)</f>
        <v>1</v>
      </c>
      <c r="I1102" s="7" t="n">
        <f aca="false">IF(H1102=0,"",Parámetros!$B$4-G1102)</f>
        <v>294</v>
      </c>
      <c r="J1102" s="17" t="n">
        <f aca="false">COUNTIFS(Pedidos!$B$2:$B$7000,A1102,Pedidos!$C$2:$C$7000,"&gt;="&amp;(Parámetros!$B$4-180),Pedidos!$C$2:$C$7000,"&lt;"&amp;Parámetros!$B$4)</f>
        <v>0</v>
      </c>
      <c r="K1102" s="18" t="str">
        <f aca="false">IF(H1102&lt;2,"",(G1102-F1102)/(H1102-1))</f>
        <v/>
      </c>
      <c r="L1102" s="19" t="str">
        <f aca="false">IF(OR(K1102="",K1102=0),"",I1102/K1102)</f>
        <v/>
      </c>
      <c r="M1102" s="20" t="n">
        <f aca="false">SUMIFS(Pedidos!$D$2:$D$7000,Pedidos!$B$2:$B$7000,A1102,Pedidos!$C$2:$C$7000,"&gt;="&amp;(Parámetros!$B$4-365),Pedidos!$C$2:$C$7000,"&lt;"&amp;Parámetros!$B$4)</f>
        <v>28.68</v>
      </c>
      <c r="N1102" s="7" t="str">
        <f aca="false">IF(H1102=0,"Sin compras",IF(H1102=1,"Una sola compra",IF(I1102&gt;Parámetros!$B$5,"Perdido","Activo")))</f>
        <v>Una sola compra</v>
      </c>
      <c r="O1102" s="21" t="str">
        <f aca="false">IF(N1102&lt;&gt;"Activo","",1/(1+EXP(-(Parámetros!$B$10+Parámetros!$B$11*I1102+Parámetros!$B$12*J1102))))</f>
        <v/>
      </c>
      <c r="P1102" s="7" t="str">
        <f aca="false">IF(O1102="","",IF(O1102&gt;=Parámetros!$B$7,"Alto",IF(O1102&gt;=Parámetros!$B$8,"Medio","Bajo")))</f>
        <v/>
      </c>
      <c r="Q1102" s="7" t="str">
        <f aca="false">IF(AND(N1102="Activo",L1102&lt;&gt;""),IF(L1102&gt;Parámetros!$B$6,"Se está retrasando",""),"")</f>
        <v/>
      </c>
    </row>
    <row r="1103" customFormat="false" ht="15" hidden="false" customHeight="false" outlineLevel="0" collapsed="false">
      <c r="A1103" s="13" t="s">
        <v>4879</v>
      </c>
      <c r="B1103" s="13" t="s">
        <v>8989</v>
      </c>
      <c r="C1103" s="13" t="s">
        <v>8990</v>
      </c>
      <c r="D1103" s="13" t="s">
        <v>8987</v>
      </c>
      <c r="E1103" s="13" t="s">
        <v>8988</v>
      </c>
      <c r="F1103" s="16" t="n">
        <f aca="false">_xlfn.MINIFS(Pedidos!$C$2:$C$7000,Pedidos!$B$2:$B$7000,A1103,Pedidos!$C$2:$C$7000,"&lt;"&amp;Parámetros!$B$4)</f>
        <v>45970</v>
      </c>
      <c r="G1103" s="16" t="n">
        <f aca="false">_xlfn.MAXIFS(Pedidos!$C$2:$C$7000,Pedidos!$B$2:$B$7000,A1103,Pedidos!$C$2:$C$7000,"&lt;"&amp;Parámetros!$B$4)</f>
        <v>46196</v>
      </c>
      <c r="H1103" s="17" t="n">
        <f aca="false">COUNTIFS(Pedidos!$B$2:$B$7000,A1103,Pedidos!$C$2:$C$7000,"&lt;"&amp;Parámetros!$B$4)</f>
        <v>3</v>
      </c>
      <c r="I1103" s="7" t="n">
        <f aca="false">IF(H1103=0,"",Parámetros!$B$4-G1103)</f>
        <v>100</v>
      </c>
      <c r="J1103" s="17" t="n">
        <f aca="false">COUNTIFS(Pedidos!$B$2:$B$7000,A1103,Pedidos!$C$2:$C$7000,"&gt;="&amp;(Parámetros!$B$4-180),Pedidos!$C$2:$C$7000,"&lt;"&amp;Parámetros!$B$4)</f>
        <v>1</v>
      </c>
      <c r="K1103" s="18" t="n">
        <f aca="false">IF(H1103&lt;2,"",(G1103-F1103)/(H1103-1))</f>
        <v>113</v>
      </c>
      <c r="L1103" s="19" t="n">
        <f aca="false">IF(OR(K1103="",K1103=0),"",I1103/K1103)</f>
        <v>0.884955752212389</v>
      </c>
      <c r="M1103" s="20" t="n">
        <f aca="false">SUMIFS(Pedidos!$D$2:$D$7000,Pedidos!$B$2:$B$7000,A1103,Pedidos!$C$2:$C$7000,"&gt;="&amp;(Parámetros!$B$4-365),Pedidos!$C$2:$C$7000,"&lt;"&amp;Parámetros!$B$4)</f>
        <v>74.18</v>
      </c>
      <c r="N1103" s="7" t="str">
        <f aca="false">IF(H1103=0,"Sin compras",IF(H1103=1,"Una sola compra",IF(I1103&gt;Parámetros!$B$5,"Perdido","Activo")))</f>
        <v>Activo</v>
      </c>
      <c r="O1103" s="21" t="n">
        <f aca="false">IF(N1103&lt;&gt;"Activo","",1/(1+EXP(-(Parámetros!$B$10+Parámetros!$B$11*I1103+Parámetros!$B$12*J1103))))</f>
        <v>0.8053227390846</v>
      </c>
      <c r="P1103" s="7" t="str">
        <f aca="false">IF(O1103="","",IF(O1103&gt;=Parámetros!$B$7,"Alto",IF(O1103&gt;=Parámetros!$B$8,"Medio","Bajo")))</f>
        <v>Alto</v>
      </c>
      <c r="Q1103" s="7" t="str">
        <f aca="false">IF(AND(N1103="Activo",L1103&lt;&gt;""),IF(L1103&gt;Parámetros!$B$6,"Se está retrasando",""),"")</f>
        <v/>
      </c>
    </row>
    <row r="1104" customFormat="false" ht="15" hidden="false" customHeight="false" outlineLevel="0" collapsed="false">
      <c r="A1104" s="13" t="s">
        <v>291</v>
      </c>
      <c r="B1104" s="13" t="s">
        <v>8981</v>
      </c>
      <c r="C1104" s="13" t="s">
        <v>8993</v>
      </c>
      <c r="D1104" s="13" t="s">
        <v>8994</v>
      </c>
      <c r="E1104" s="13" t="s">
        <v>8988</v>
      </c>
      <c r="F1104" s="16" t="n">
        <f aca="false">_xlfn.MINIFS(Pedidos!$C$2:$C$7000,Pedidos!$B$2:$B$7000,A1104,Pedidos!$C$2:$C$7000,"&lt;"&amp;Parámetros!$B$4)</f>
        <v>45599</v>
      </c>
      <c r="G1104" s="16" t="n">
        <f aca="false">_xlfn.MAXIFS(Pedidos!$C$2:$C$7000,Pedidos!$B$2:$B$7000,A1104,Pedidos!$C$2:$C$7000,"&lt;"&amp;Parámetros!$B$4)</f>
        <v>45599</v>
      </c>
      <c r="H1104" s="17" t="n">
        <f aca="false">COUNTIFS(Pedidos!$B$2:$B$7000,A1104,Pedidos!$C$2:$C$7000,"&lt;"&amp;Parámetros!$B$4)</f>
        <v>1</v>
      </c>
      <c r="I1104" s="7" t="n">
        <f aca="false">IF(H1104=0,"",Parámetros!$B$4-G1104)</f>
        <v>697</v>
      </c>
      <c r="J1104" s="17" t="n">
        <f aca="false">COUNTIFS(Pedidos!$B$2:$B$7000,A1104,Pedidos!$C$2:$C$7000,"&gt;="&amp;(Parámetros!$B$4-180),Pedidos!$C$2:$C$7000,"&lt;"&amp;Parámetros!$B$4)</f>
        <v>0</v>
      </c>
      <c r="K1104" s="18" t="str">
        <f aca="false">IF(H1104&lt;2,"",(G1104-F1104)/(H1104-1))</f>
        <v/>
      </c>
      <c r="L1104" s="19" t="str">
        <f aca="false">IF(OR(K1104="",K1104=0),"",I1104/K1104)</f>
        <v/>
      </c>
      <c r="M1104" s="20" t="n">
        <f aca="false">SUMIFS(Pedidos!$D$2:$D$7000,Pedidos!$B$2:$B$7000,A1104,Pedidos!$C$2:$C$7000,"&gt;="&amp;(Parámetros!$B$4-365),Pedidos!$C$2:$C$7000,"&lt;"&amp;Parámetros!$B$4)</f>
        <v>0</v>
      </c>
      <c r="N1104" s="7" t="str">
        <f aca="false">IF(H1104=0,"Sin compras",IF(H1104=1,"Una sola compra",IF(I1104&gt;Parámetros!$B$5,"Perdido","Activo")))</f>
        <v>Una sola compra</v>
      </c>
      <c r="O1104" s="21" t="str">
        <f aca="false">IF(N1104&lt;&gt;"Activo","",1/(1+EXP(-(Parámetros!$B$10+Parámetros!$B$11*I1104+Parámetros!$B$12*J1104))))</f>
        <v/>
      </c>
      <c r="P1104" s="7" t="str">
        <f aca="false">IF(O1104="","",IF(O1104&gt;=Parámetros!$B$7,"Alto",IF(O1104&gt;=Parámetros!$B$8,"Medio","Bajo")))</f>
        <v/>
      </c>
      <c r="Q1104" s="7" t="str">
        <f aca="false">IF(AND(N1104="Activo",L1104&lt;&gt;""),IF(L1104&gt;Parámetros!$B$6,"Se está retrasando",""),"")</f>
        <v/>
      </c>
    </row>
    <row r="1105" customFormat="false" ht="15" hidden="false" customHeight="false" outlineLevel="0" collapsed="false">
      <c r="A1105" s="13" t="s">
        <v>245</v>
      </c>
      <c r="B1105" s="13" t="s">
        <v>8981</v>
      </c>
      <c r="C1105" s="13" t="s">
        <v>8990</v>
      </c>
      <c r="D1105" s="13" t="s">
        <v>9006</v>
      </c>
      <c r="E1105" s="13" t="s">
        <v>8988</v>
      </c>
      <c r="F1105" s="16" t="n">
        <f aca="false">_xlfn.MINIFS(Pedidos!$C$2:$C$7000,Pedidos!$B$2:$B$7000,A1105,Pedidos!$C$2:$C$7000,"&lt;"&amp;Parámetros!$B$4)</f>
        <v>45592</v>
      </c>
      <c r="G1105" s="16" t="n">
        <f aca="false">_xlfn.MAXIFS(Pedidos!$C$2:$C$7000,Pedidos!$B$2:$B$7000,A1105,Pedidos!$C$2:$C$7000,"&lt;"&amp;Parámetros!$B$4)</f>
        <v>45841</v>
      </c>
      <c r="H1105" s="17" t="n">
        <f aca="false">COUNTIFS(Pedidos!$B$2:$B$7000,A1105,Pedidos!$C$2:$C$7000,"&lt;"&amp;Parámetros!$B$4)</f>
        <v>4</v>
      </c>
      <c r="I1105" s="7" t="n">
        <f aca="false">IF(H1105=0,"",Parámetros!$B$4-G1105)</f>
        <v>455</v>
      </c>
      <c r="J1105" s="17" t="n">
        <f aca="false">COUNTIFS(Pedidos!$B$2:$B$7000,A1105,Pedidos!$C$2:$C$7000,"&gt;="&amp;(Parámetros!$B$4-180),Pedidos!$C$2:$C$7000,"&lt;"&amp;Parámetros!$B$4)</f>
        <v>0</v>
      </c>
      <c r="K1105" s="18" t="n">
        <f aca="false">IF(H1105&lt;2,"",(G1105-F1105)/(H1105-1))</f>
        <v>83</v>
      </c>
      <c r="L1105" s="19" t="n">
        <f aca="false">IF(OR(K1105="",K1105=0),"",I1105/K1105)</f>
        <v>5.48192771084337</v>
      </c>
      <c r="M1105" s="20" t="n">
        <f aca="false">SUMIFS(Pedidos!$D$2:$D$7000,Pedidos!$B$2:$B$7000,A1105,Pedidos!$C$2:$C$7000,"&gt;="&amp;(Parámetros!$B$4-365),Pedidos!$C$2:$C$7000,"&lt;"&amp;Parámetros!$B$4)</f>
        <v>0</v>
      </c>
      <c r="N1105" s="7" t="str">
        <f aca="false">IF(H1105=0,"Sin compras",IF(H1105=1,"Una sola compra",IF(I1105&gt;Parámetros!$B$5,"Perdido","Activo")))</f>
        <v>Perdido</v>
      </c>
      <c r="O1105" s="21" t="str">
        <f aca="false">IF(N1105&lt;&gt;"Activo","",1/(1+EXP(-(Parámetros!$B$10+Parámetros!$B$11*I1105+Parámetros!$B$12*J1105))))</f>
        <v/>
      </c>
      <c r="P1105" s="7" t="str">
        <f aca="false">IF(O1105="","",IF(O1105&gt;=Parámetros!$B$7,"Alto",IF(O1105&gt;=Parámetros!$B$8,"Medio","Bajo")))</f>
        <v/>
      </c>
      <c r="Q1105" s="7" t="str">
        <f aca="false">IF(AND(N1105="Activo",L1105&lt;&gt;""),IF(L1105&gt;Parámetros!$B$6,"Se está retrasando",""),"")</f>
        <v/>
      </c>
    </row>
    <row r="1106" customFormat="false" ht="15" hidden="false" customHeight="false" outlineLevel="0" collapsed="false">
      <c r="A1106" s="13" t="s">
        <v>2951</v>
      </c>
      <c r="B1106" s="13" t="s">
        <v>8981</v>
      </c>
      <c r="C1106" s="13" t="s">
        <v>8993</v>
      </c>
      <c r="D1106" s="13" t="s">
        <v>9005</v>
      </c>
      <c r="E1106" s="13" t="s">
        <v>8984</v>
      </c>
      <c r="F1106" s="16" t="n">
        <f aca="false">_xlfn.MINIFS(Pedidos!$C$2:$C$7000,Pedidos!$B$2:$B$7000,A1106,Pedidos!$C$2:$C$7000,"&lt;"&amp;Parámetros!$B$4)</f>
        <v>45827</v>
      </c>
      <c r="G1106" s="16" t="n">
        <f aca="false">_xlfn.MAXIFS(Pedidos!$C$2:$C$7000,Pedidos!$B$2:$B$7000,A1106,Pedidos!$C$2:$C$7000,"&lt;"&amp;Parámetros!$B$4)</f>
        <v>46050</v>
      </c>
      <c r="H1106" s="17" t="n">
        <f aca="false">COUNTIFS(Pedidos!$B$2:$B$7000,A1106,Pedidos!$C$2:$C$7000,"&lt;"&amp;Parámetros!$B$4)</f>
        <v>3</v>
      </c>
      <c r="I1106" s="7" t="n">
        <f aca="false">IF(H1106=0,"",Parámetros!$B$4-G1106)</f>
        <v>246</v>
      </c>
      <c r="J1106" s="17" t="n">
        <f aca="false">COUNTIFS(Pedidos!$B$2:$B$7000,A1106,Pedidos!$C$2:$C$7000,"&gt;="&amp;(Parámetros!$B$4-180),Pedidos!$C$2:$C$7000,"&lt;"&amp;Parámetros!$B$4)</f>
        <v>0</v>
      </c>
      <c r="K1106" s="18" t="n">
        <f aca="false">IF(H1106&lt;2,"",(G1106-F1106)/(H1106-1))</f>
        <v>111.5</v>
      </c>
      <c r="L1106" s="19" t="n">
        <f aca="false">IF(OR(K1106="",K1106=0),"",I1106/K1106)</f>
        <v>2.20627802690583</v>
      </c>
      <c r="M1106" s="20" t="n">
        <f aca="false">SUMIFS(Pedidos!$D$2:$D$7000,Pedidos!$B$2:$B$7000,A1106,Pedidos!$C$2:$C$7000,"&gt;="&amp;(Parámetros!$B$4-365),Pedidos!$C$2:$C$7000,"&lt;"&amp;Parámetros!$B$4)</f>
        <v>29.66</v>
      </c>
      <c r="N1106" s="7" t="str">
        <f aca="false">IF(H1106=0,"Sin compras",IF(H1106=1,"Una sola compra",IF(I1106&gt;Parámetros!$B$5,"Perdido","Activo")))</f>
        <v>Perdido</v>
      </c>
      <c r="O1106" s="21" t="str">
        <f aca="false">IF(N1106&lt;&gt;"Activo","",1/(1+EXP(-(Parámetros!$B$10+Parámetros!$B$11*I1106+Parámetros!$B$12*J1106))))</f>
        <v/>
      </c>
      <c r="P1106" s="7" t="str">
        <f aca="false">IF(O1106="","",IF(O1106&gt;=Parámetros!$B$7,"Alto",IF(O1106&gt;=Parámetros!$B$8,"Medio","Bajo")))</f>
        <v/>
      </c>
      <c r="Q1106" s="7" t="str">
        <f aca="false">IF(AND(N1106="Activo",L1106&lt;&gt;""),IF(L1106&gt;Parámetros!$B$6,"Se está retrasando",""),"")</f>
        <v/>
      </c>
    </row>
    <row r="1107" customFormat="false" ht="15" hidden="false" customHeight="false" outlineLevel="0" collapsed="false">
      <c r="A1107" s="13" t="s">
        <v>1124</v>
      </c>
      <c r="B1107" s="13" t="s">
        <v>8981</v>
      </c>
      <c r="C1107" s="13" t="s">
        <v>8986</v>
      </c>
      <c r="D1107" s="13" t="s">
        <v>8994</v>
      </c>
      <c r="E1107" s="13" t="s">
        <v>8988</v>
      </c>
      <c r="F1107" s="16" t="n">
        <f aca="false">_xlfn.MINIFS(Pedidos!$C$2:$C$7000,Pedidos!$B$2:$B$7000,A1107,Pedidos!$C$2:$C$7000,"&lt;"&amp;Parámetros!$B$4)</f>
        <v>45686</v>
      </c>
      <c r="G1107" s="16" t="n">
        <f aca="false">_xlfn.MAXIFS(Pedidos!$C$2:$C$7000,Pedidos!$B$2:$B$7000,A1107,Pedidos!$C$2:$C$7000,"&lt;"&amp;Parámetros!$B$4)</f>
        <v>45822</v>
      </c>
      <c r="H1107" s="17" t="n">
        <f aca="false">COUNTIFS(Pedidos!$B$2:$B$7000,A1107,Pedidos!$C$2:$C$7000,"&lt;"&amp;Parámetros!$B$4)</f>
        <v>2</v>
      </c>
      <c r="I1107" s="7" t="n">
        <f aca="false">IF(H1107=0,"",Parámetros!$B$4-G1107)</f>
        <v>474</v>
      </c>
      <c r="J1107" s="17" t="n">
        <f aca="false">COUNTIFS(Pedidos!$B$2:$B$7000,A1107,Pedidos!$C$2:$C$7000,"&gt;="&amp;(Parámetros!$B$4-180),Pedidos!$C$2:$C$7000,"&lt;"&amp;Parámetros!$B$4)</f>
        <v>0</v>
      </c>
      <c r="K1107" s="18" t="n">
        <f aca="false">IF(H1107&lt;2,"",(G1107-F1107)/(H1107-1))</f>
        <v>136</v>
      </c>
      <c r="L1107" s="19" t="n">
        <f aca="false">IF(OR(K1107="",K1107=0),"",I1107/K1107)</f>
        <v>3.48529411764706</v>
      </c>
      <c r="M1107" s="20" t="n">
        <f aca="false">SUMIFS(Pedidos!$D$2:$D$7000,Pedidos!$B$2:$B$7000,A1107,Pedidos!$C$2:$C$7000,"&gt;="&amp;(Parámetros!$B$4-365),Pedidos!$C$2:$C$7000,"&lt;"&amp;Parámetros!$B$4)</f>
        <v>0</v>
      </c>
      <c r="N1107" s="7" t="str">
        <f aca="false">IF(H1107=0,"Sin compras",IF(H1107=1,"Una sola compra",IF(I1107&gt;Parámetros!$B$5,"Perdido","Activo")))</f>
        <v>Perdido</v>
      </c>
      <c r="O1107" s="21" t="str">
        <f aca="false">IF(N1107&lt;&gt;"Activo","",1/(1+EXP(-(Parámetros!$B$10+Parámetros!$B$11*I1107+Parámetros!$B$12*J1107))))</f>
        <v/>
      </c>
      <c r="P1107" s="7" t="str">
        <f aca="false">IF(O1107="","",IF(O1107&gt;=Parámetros!$B$7,"Alto",IF(O1107&gt;=Parámetros!$B$8,"Medio","Bajo")))</f>
        <v/>
      </c>
      <c r="Q1107" s="7" t="str">
        <f aca="false">IF(AND(N1107="Activo",L1107&lt;&gt;""),IF(L1107&gt;Parámetros!$B$6,"Se está retrasando",""),"")</f>
        <v/>
      </c>
    </row>
    <row r="1108" customFormat="false" ht="15" hidden="false" customHeight="false" outlineLevel="0" collapsed="false">
      <c r="A1108" s="13" t="s">
        <v>1848</v>
      </c>
      <c r="B1108" s="13" t="s">
        <v>9000</v>
      </c>
      <c r="C1108" s="13" t="s">
        <v>8993</v>
      </c>
      <c r="D1108" s="13" t="s">
        <v>8994</v>
      </c>
      <c r="E1108" s="13" t="s">
        <v>8988</v>
      </c>
      <c r="F1108" s="16" t="n">
        <f aca="false">_xlfn.MINIFS(Pedidos!$C$2:$C$7000,Pedidos!$B$2:$B$7000,A1108,Pedidos!$C$2:$C$7000,"&lt;"&amp;Parámetros!$B$4)</f>
        <v>45743</v>
      </c>
      <c r="G1108" s="16" t="n">
        <f aca="false">_xlfn.MAXIFS(Pedidos!$C$2:$C$7000,Pedidos!$B$2:$B$7000,A1108,Pedidos!$C$2:$C$7000,"&lt;"&amp;Parámetros!$B$4)</f>
        <v>45743</v>
      </c>
      <c r="H1108" s="17" t="n">
        <f aca="false">COUNTIFS(Pedidos!$B$2:$B$7000,A1108,Pedidos!$C$2:$C$7000,"&lt;"&amp;Parámetros!$B$4)</f>
        <v>1</v>
      </c>
      <c r="I1108" s="7" t="n">
        <f aca="false">IF(H1108=0,"",Parámetros!$B$4-G1108)</f>
        <v>553</v>
      </c>
      <c r="J1108" s="17" t="n">
        <f aca="false">COUNTIFS(Pedidos!$B$2:$B$7000,A1108,Pedidos!$C$2:$C$7000,"&gt;="&amp;(Parámetros!$B$4-180),Pedidos!$C$2:$C$7000,"&lt;"&amp;Parámetros!$B$4)</f>
        <v>0</v>
      </c>
      <c r="K1108" s="18" t="str">
        <f aca="false">IF(H1108&lt;2,"",(G1108-F1108)/(H1108-1))</f>
        <v/>
      </c>
      <c r="L1108" s="19" t="str">
        <f aca="false">IF(OR(K1108="",K1108=0),"",I1108/K1108)</f>
        <v/>
      </c>
      <c r="M1108" s="20" t="n">
        <f aca="false">SUMIFS(Pedidos!$D$2:$D$7000,Pedidos!$B$2:$B$7000,A1108,Pedidos!$C$2:$C$7000,"&gt;="&amp;(Parámetros!$B$4-365),Pedidos!$C$2:$C$7000,"&lt;"&amp;Parámetros!$B$4)</f>
        <v>0</v>
      </c>
      <c r="N1108" s="7" t="str">
        <f aca="false">IF(H1108=0,"Sin compras",IF(H1108=1,"Una sola compra",IF(I1108&gt;Parámetros!$B$5,"Perdido","Activo")))</f>
        <v>Una sola compra</v>
      </c>
      <c r="O1108" s="21" t="str">
        <f aca="false">IF(N1108&lt;&gt;"Activo","",1/(1+EXP(-(Parámetros!$B$10+Parámetros!$B$11*I1108+Parámetros!$B$12*J1108))))</f>
        <v/>
      </c>
      <c r="P1108" s="7" t="str">
        <f aca="false">IF(O1108="","",IF(O1108&gt;=Parámetros!$B$7,"Alto",IF(O1108&gt;=Parámetros!$B$8,"Medio","Bajo")))</f>
        <v/>
      </c>
      <c r="Q1108" s="7" t="str">
        <f aca="false">IF(AND(N1108="Activo",L1108&lt;&gt;""),IF(L1108&gt;Parámetros!$B$6,"Se está retrasando",""),"")</f>
        <v/>
      </c>
    </row>
    <row r="1109" customFormat="false" ht="15" hidden="false" customHeight="false" outlineLevel="0" collapsed="false">
      <c r="A1109" s="13" t="s">
        <v>4630</v>
      </c>
      <c r="B1109" s="13" t="s">
        <v>8995</v>
      </c>
      <c r="C1109" s="13" t="s">
        <v>8993</v>
      </c>
      <c r="D1109" s="13" t="s">
        <v>8983</v>
      </c>
      <c r="E1109" s="13" t="s">
        <v>8984</v>
      </c>
      <c r="F1109" s="16" t="n">
        <f aca="false">_xlfn.MINIFS(Pedidos!$C$2:$C$7000,Pedidos!$B$2:$B$7000,A1109,Pedidos!$C$2:$C$7000,"&lt;"&amp;Parámetros!$B$4)</f>
        <v>45951</v>
      </c>
      <c r="G1109" s="16" t="n">
        <f aca="false">_xlfn.MAXIFS(Pedidos!$C$2:$C$7000,Pedidos!$B$2:$B$7000,A1109,Pedidos!$C$2:$C$7000,"&lt;"&amp;Parámetros!$B$4)</f>
        <v>45951</v>
      </c>
      <c r="H1109" s="17" t="n">
        <f aca="false">COUNTIFS(Pedidos!$B$2:$B$7000,A1109,Pedidos!$C$2:$C$7000,"&lt;"&amp;Parámetros!$B$4)</f>
        <v>1</v>
      </c>
      <c r="I1109" s="7" t="n">
        <f aca="false">IF(H1109=0,"",Parámetros!$B$4-G1109)</f>
        <v>345</v>
      </c>
      <c r="J1109" s="17" t="n">
        <f aca="false">COUNTIFS(Pedidos!$B$2:$B$7000,A1109,Pedidos!$C$2:$C$7000,"&gt;="&amp;(Parámetros!$B$4-180),Pedidos!$C$2:$C$7000,"&lt;"&amp;Parámetros!$B$4)</f>
        <v>0</v>
      </c>
      <c r="K1109" s="18" t="str">
        <f aca="false">IF(H1109&lt;2,"",(G1109-F1109)/(H1109-1))</f>
        <v/>
      </c>
      <c r="L1109" s="19" t="str">
        <f aca="false">IF(OR(K1109="",K1109=0),"",I1109/K1109)</f>
        <v/>
      </c>
      <c r="M1109" s="20" t="n">
        <f aca="false">SUMIFS(Pedidos!$D$2:$D$7000,Pedidos!$B$2:$B$7000,A1109,Pedidos!$C$2:$C$7000,"&gt;="&amp;(Parámetros!$B$4-365),Pedidos!$C$2:$C$7000,"&lt;"&amp;Parámetros!$B$4)</f>
        <v>39.9</v>
      </c>
      <c r="N1109" s="7" t="str">
        <f aca="false">IF(H1109=0,"Sin compras",IF(H1109=1,"Una sola compra",IF(I1109&gt;Parámetros!$B$5,"Perdido","Activo")))</f>
        <v>Una sola compra</v>
      </c>
      <c r="O1109" s="21" t="str">
        <f aca="false">IF(N1109&lt;&gt;"Activo","",1/(1+EXP(-(Parámetros!$B$10+Parámetros!$B$11*I1109+Parámetros!$B$12*J1109))))</f>
        <v/>
      </c>
      <c r="P1109" s="7" t="str">
        <f aca="false">IF(O1109="","",IF(O1109&gt;=Parámetros!$B$7,"Alto",IF(O1109&gt;=Parámetros!$B$8,"Medio","Bajo")))</f>
        <v/>
      </c>
      <c r="Q1109" s="7" t="str">
        <f aca="false">IF(AND(N1109="Activo",L1109&lt;&gt;""),IF(L1109&gt;Parámetros!$B$6,"Se está retrasando",""),"")</f>
        <v/>
      </c>
    </row>
    <row r="1110" customFormat="false" ht="15" hidden="false" customHeight="false" outlineLevel="0" collapsed="false">
      <c r="A1110" s="13" t="s">
        <v>4432</v>
      </c>
      <c r="B1110" s="13" t="s">
        <v>9001</v>
      </c>
      <c r="C1110" s="13" t="s">
        <v>8990</v>
      </c>
      <c r="D1110" s="13" t="s">
        <v>8987</v>
      </c>
      <c r="E1110" s="13" t="s">
        <v>8988</v>
      </c>
      <c r="F1110" s="16" t="n">
        <f aca="false">_xlfn.MINIFS(Pedidos!$C$2:$C$7000,Pedidos!$B$2:$B$7000,A1110,Pedidos!$C$2:$C$7000,"&lt;"&amp;Parámetros!$B$4)</f>
        <v>45937</v>
      </c>
      <c r="G1110" s="16" t="n">
        <f aca="false">_xlfn.MAXIFS(Pedidos!$C$2:$C$7000,Pedidos!$B$2:$B$7000,A1110,Pedidos!$C$2:$C$7000,"&lt;"&amp;Parámetros!$B$4)</f>
        <v>46150</v>
      </c>
      <c r="H1110" s="17" t="n">
        <f aca="false">COUNTIFS(Pedidos!$B$2:$B$7000,A1110,Pedidos!$C$2:$C$7000,"&lt;"&amp;Parámetros!$B$4)</f>
        <v>2</v>
      </c>
      <c r="I1110" s="7" t="n">
        <f aca="false">IF(H1110=0,"",Parámetros!$B$4-G1110)</f>
        <v>146</v>
      </c>
      <c r="J1110" s="17" t="n">
        <f aca="false">COUNTIFS(Pedidos!$B$2:$B$7000,A1110,Pedidos!$C$2:$C$7000,"&gt;="&amp;(Parámetros!$B$4-180),Pedidos!$C$2:$C$7000,"&lt;"&amp;Parámetros!$B$4)</f>
        <v>1</v>
      </c>
      <c r="K1110" s="18" t="n">
        <f aca="false">IF(H1110&lt;2,"",(G1110-F1110)/(H1110-1))</f>
        <v>213</v>
      </c>
      <c r="L1110" s="19" t="n">
        <f aca="false">IF(OR(K1110="",K1110=0),"",I1110/K1110)</f>
        <v>0.685446009389671</v>
      </c>
      <c r="M1110" s="20" t="n">
        <f aca="false">SUMIFS(Pedidos!$D$2:$D$7000,Pedidos!$B$2:$B$7000,A1110,Pedidos!$C$2:$C$7000,"&gt;="&amp;(Parámetros!$B$4-365),Pedidos!$C$2:$C$7000,"&lt;"&amp;Parámetros!$B$4)</f>
        <v>61.57</v>
      </c>
      <c r="N1110" s="7" t="str">
        <f aca="false">IF(H1110=0,"Sin compras",IF(H1110=1,"Una sola compra",IF(I1110&gt;Parámetros!$B$5,"Perdido","Activo")))</f>
        <v>Activo</v>
      </c>
      <c r="O1110" s="21" t="n">
        <f aca="false">IF(N1110&lt;&gt;"Activo","",1/(1+EXP(-(Parámetros!$B$10+Parámetros!$B$11*I1110+Parámetros!$B$12*J1110))))</f>
        <v>0.900420001800278</v>
      </c>
      <c r="P1110" s="7" t="str">
        <f aca="false">IF(O1110="","",IF(O1110&gt;=Parámetros!$B$7,"Alto",IF(O1110&gt;=Parámetros!$B$8,"Medio","Bajo")))</f>
        <v>Alto</v>
      </c>
      <c r="Q1110" s="7" t="str">
        <f aca="false">IF(AND(N1110="Activo",L1110&lt;&gt;""),IF(L1110&gt;Parámetros!$B$6,"Se está retrasando",""),"")</f>
        <v/>
      </c>
    </row>
    <row r="1111" customFormat="false" ht="15" hidden="false" customHeight="false" outlineLevel="0" collapsed="false">
      <c r="A1111" s="13" t="s">
        <v>1166</v>
      </c>
      <c r="B1111" s="13" t="s">
        <v>9000</v>
      </c>
      <c r="C1111" s="13" t="s">
        <v>8982</v>
      </c>
      <c r="D1111" s="13" t="s">
        <v>8994</v>
      </c>
      <c r="E1111" s="13" t="s">
        <v>8988</v>
      </c>
      <c r="F1111" s="16" t="n">
        <f aca="false">_xlfn.MINIFS(Pedidos!$C$2:$C$7000,Pedidos!$B$2:$B$7000,A1111,Pedidos!$C$2:$C$7000,"&lt;"&amp;Parámetros!$B$4)</f>
        <v>45690</v>
      </c>
      <c r="G1111" s="16" t="n">
        <f aca="false">_xlfn.MAXIFS(Pedidos!$C$2:$C$7000,Pedidos!$B$2:$B$7000,A1111,Pedidos!$C$2:$C$7000,"&lt;"&amp;Parámetros!$B$4)</f>
        <v>45690</v>
      </c>
      <c r="H1111" s="17" t="n">
        <f aca="false">COUNTIFS(Pedidos!$B$2:$B$7000,A1111,Pedidos!$C$2:$C$7000,"&lt;"&amp;Parámetros!$B$4)</f>
        <v>1</v>
      </c>
      <c r="I1111" s="7" t="n">
        <f aca="false">IF(H1111=0,"",Parámetros!$B$4-G1111)</f>
        <v>606</v>
      </c>
      <c r="J1111" s="17" t="n">
        <f aca="false">COUNTIFS(Pedidos!$B$2:$B$7000,A1111,Pedidos!$C$2:$C$7000,"&gt;="&amp;(Parámetros!$B$4-180),Pedidos!$C$2:$C$7000,"&lt;"&amp;Parámetros!$B$4)</f>
        <v>0</v>
      </c>
      <c r="K1111" s="18" t="str">
        <f aca="false">IF(H1111&lt;2,"",(G1111-F1111)/(H1111-1))</f>
        <v/>
      </c>
      <c r="L1111" s="19" t="str">
        <f aca="false">IF(OR(K1111="",K1111=0),"",I1111/K1111)</f>
        <v/>
      </c>
      <c r="M1111" s="20" t="n">
        <f aca="false">SUMIFS(Pedidos!$D$2:$D$7000,Pedidos!$B$2:$B$7000,A1111,Pedidos!$C$2:$C$7000,"&gt;="&amp;(Parámetros!$B$4-365),Pedidos!$C$2:$C$7000,"&lt;"&amp;Parámetros!$B$4)</f>
        <v>0</v>
      </c>
      <c r="N1111" s="7" t="str">
        <f aca="false">IF(H1111=0,"Sin compras",IF(H1111=1,"Una sola compra",IF(I1111&gt;Parámetros!$B$5,"Perdido","Activo")))</f>
        <v>Una sola compra</v>
      </c>
      <c r="O1111" s="21" t="str">
        <f aca="false">IF(N1111&lt;&gt;"Activo","",1/(1+EXP(-(Parámetros!$B$10+Parámetros!$B$11*I1111+Parámetros!$B$12*J1111))))</f>
        <v/>
      </c>
      <c r="P1111" s="7" t="str">
        <f aca="false">IF(O1111="","",IF(O1111&gt;=Parámetros!$B$7,"Alto",IF(O1111&gt;=Parámetros!$B$8,"Medio","Bajo")))</f>
        <v/>
      </c>
      <c r="Q1111" s="7" t="str">
        <f aca="false">IF(AND(N1111="Activo",L1111&lt;&gt;""),IF(L1111&gt;Parámetros!$B$6,"Se está retrasando",""),"")</f>
        <v/>
      </c>
    </row>
    <row r="1112" customFormat="false" ht="15" hidden="false" customHeight="false" outlineLevel="0" collapsed="false">
      <c r="A1112" s="13" t="s">
        <v>897</v>
      </c>
      <c r="B1112" s="13" t="s">
        <v>8981</v>
      </c>
      <c r="C1112" s="13" t="s">
        <v>8993</v>
      </c>
      <c r="D1112" s="13" t="s">
        <v>9006</v>
      </c>
      <c r="E1112" s="13" t="s">
        <v>8988</v>
      </c>
      <c r="F1112" s="16" t="n">
        <f aca="false">_xlfn.MINIFS(Pedidos!$C$2:$C$7000,Pedidos!$B$2:$B$7000,A1112,Pedidos!$C$2:$C$7000,"&lt;"&amp;Parámetros!$B$4)</f>
        <v>45664</v>
      </c>
      <c r="G1112" s="16" t="n">
        <f aca="false">_xlfn.MAXIFS(Pedidos!$C$2:$C$7000,Pedidos!$B$2:$B$7000,A1112,Pedidos!$C$2:$C$7000,"&lt;"&amp;Parámetros!$B$4)</f>
        <v>45858</v>
      </c>
      <c r="H1112" s="17" t="n">
        <f aca="false">COUNTIFS(Pedidos!$B$2:$B$7000,A1112,Pedidos!$C$2:$C$7000,"&lt;"&amp;Parámetros!$B$4)</f>
        <v>4</v>
      </c>
      <c r="I1112" s="7" t="n">
        <f aca="false">IF(H1112=0,"",Parámetros!$B$4-G1112)</f>
        <v>438</v>
      </c>
      <c r="J1112" s="17" t="n">
        <f aca="false">COUNTIFS(Pedidos!$B$2:$B$7000,A1112,Pedidos!$C$2:$C$7000,"&gt;="&amp;(Parámetros!$B$4-180),Pedidos!$C$2:$C$7000,"&lt;"&amp;Parámetros!$B$4)</f>
        <v>0</v>
      </c>
      <c r="K1112" s="18" t="n">
        <f aca="false">IF(H1112&lt;2,"",(G1112-F1112)/(H1112-1))</f>
        <v>64.6666666666667</v>
      </c>
      <c r="L1112" s="19" t="n">
        <f aca="false">IF(OR(K1112="",K1112=0),"",I1112/K1112)</f>
        <v>6.77319587628866</v>
      </c>
      <c r="M1112" s="20" t="n">
        <f aca="false">SUMIFS(Pedidos!$D$2:$D$7000,Pedidos!$B$2:$B$7000,A1112,Pedidos!$C$2:$C$7000,"&gt;="&amp;(Parámetros!$B$4-365),Pedidos!$C$2:$C$7000,"&lt;"&amp;Parámetros!$B$4)</f>
        <v>0</v>
      </c>
      <c r="N1112" s="7" t="str">
        <f aca="false">IF(H1112=0,"Sin compras",IF(H1112=1,"Una sola compra",IF(I1112&gt;Parámetros!$B$5,"Perdido","Activo")))</f>
        <v>Perdido</v>
      </c>
      <c r="O1112" s="21" t="str">
        <f aca="false">IF(N1112&lt;&gt;"Activo","",1/(1+EXP(-(Parámetros!$B$10+Parámetros!$B$11*I1112+Parámetros!$B$12*J1112))))</f>
        <v/>
      </c>
      <c r="P1112" s="7" t="str">
        <f aca="false">IF(O1112="","",IF(O1112&gt;=Parámetros!$B$7,"Alto",IF(O1112&gt;=Parámetros!$B$8,"Medio","Bajo")))</f>
        <v/>
      </c>
      <c r="Q1112" s="7" t="str">
        <f aca="false">IF(AND(N1112="Activo",L1112&lt;&gt;""),IF(L1112&gt;Parámetros!$B$6,"Se está retrasando",""),"")</f>
        <v/>
      </c>
    </row>
    <row r="1113" customFormat="false" ht="15" hidden="false" customHeight="false" outlineLevel="0" collapsed="false">
      <c r="A1113" s="13" t="s">
        <v>219</v>
      </c>
      <c r="B1113" s="13" t="s">
        <v>9011</v>
      </c>
      <c r="C1113" s="13" t="s">
        <v>8990</v>
      </c>
      <c r="D1113" s="13" t="s">
        <v>8999</v>
      </c>
      <c r="E1113" s="13" t="s">
        <v>8988</v>
      </c>
      <c r="F1113" s="16" t="n">
        <f aca="false">_xlfn.MINIFS(Pedidos!$C$2:$C$7000,Pedidos!$B$2:$B$7000,A1113,Pedidos!$C$2:$C$7000,"&lt;"&amp;Parámetros!$B$4)</f>
        <v>45589</v>
      </c>
      <c r="G1113" s="16" t="n">
        <f aca="false">_xlfn.MAXIFS(Pedidos!$C$2:$C$7000,Pedidos!$B$2:$B$7000,A1113,Pedidos!$C$2:$C$7000,"&lt;"&amp;Parámetros!$B$4)</f>
        <v>46261</v>
      </c>
      <c r="H1113" s="17" t="n">
        <f aca="false">COUNTIFS(Pedidos!$B$2:$B$7000,A1113,Pedidos!$C$2:$C$7000,"&lt;"&amp;Parámetros!$B$4)</f>
        <v>13</v>
      </c>
      <c r="I1113" s="7" t="n">
        <f aca="false">IF(H1113=0,"",Parámetros!$B$4-G1113)</f>
        <v>35</v>
      </c>
      <c r="J1113" s="17" t="n">
        <f aca="false">COUNTIFS(Pedidos!$B$2:$B$7000,A1113,Pedidos!$C$2:$C$7000,"&gt;="&amp;(Parámetros!$B$4-180),Pedidos!$C$2:$C$7000,"&lt;"&amp;Parámetros!$B$4)</f>
        <v>3</v>
      </c>
      <c r="K1113" s="18" t="n">
        <f aca="false">IF(H1113&lt;2,"",(G1113-F1113)/(H1113-1))</f>
        <v>56</v>
      </c>
      <c r="L1113" s="19" t="n">
        <f aca="false">IF(OR(K1113="",K1113=0),"",I1113/K1113)</f>
        <v>0.625</v>
      </c>
      <c r="M1113" s="20" t="n">
        <f aca="false">SUMIFS(Pedidos!$D$2:$D$7000,Pedidos!$B$2:$B$7000,A1113,Pedidos!$C$2:$C$7000,"&gt;="&amp;(Parámetros!$B$4-365),Pedidos!$C$2:$C$7000,"&lt;"&amp;Parámetros!$B$4)</f>
        <v>288.16</v>
      </c>
      <c r="N1113" s="7" t="str">
        <f aca="false">IF(H1113=0,"Sin compras",IF(H1113=1,"Una sola compra",IF(I1113&gt;Parámetros!$B$5,"Perdido","Activo")))</f>
        <v>Activo</v>
      </c>
      <c r="O1113" s="21" t="n">
        <f aca="false">IF(N1113&lt;&gt;"Activo","",1/(1+EXP(-(Parámetros!$B$10+Parámetros!$B$11*I1113+Parámetros!$B$12*J1113))))</f>
        <v>0.188696853517944</v>
      </c>
      <c r="P1113" s="7" t="str">
        <f aca="false">IF(O1113="","",IF(O1113&gt;=Parámetros!$B$7,"Alto",IF(O1113&gt;=Parámetros!$B$8,"Medio","Bajo")))</f>
        <v>Bajo</v>
      </c>
      <c r="Q1113" s="7" t="str">
        <f aca="false">IF(AND(N1113="Activo",L1113&lt;&gt;""),IF(L1113&gt;Parámetros!$B$6,"Se está retrasando",""),"")</f>
        <v/>
      </c>
    </row>
    <row r="1114" customFormat="false" ht="15" hidden="false" customHeight="false" outlineLevel="0" collapsed="false">
      <c r="A1114" s="13" t="s">
        <v>5788</v>
      </c>
      <c r="B1114" s="13" t="s">
        <v>8995</v>
      </c>
      <c r="C1114" s="13" t="s">
        <v>8993</v>
      </c>
      <c r="D1114" s="13" t="s">
        <v>8983</v>
      </c>
      <c r="E1114" s="13" t="s">
        <v>8984</v>
      </c>
      <c r="F1114" s="16" t="n">
        <f aca="false">_xlfn.MINIFS(Pedidos!$C$2:$C$7000,Pedidos!$B$2:$B$7000,A1114,Pedidos!$C$2:$C$7000,"&lt;"&amp;Parámetros!$B$4)</f>
        <v>46039</v>
      </c>
      <c r="G1114" s="16" t="n">
        <f aca="false">_xlfn.MAXIFS(Pedidos!$C$2:$C$7000,Pedidos!$B$2:$B$7000,A1114,Pedidos!$C$2:$C$7000,"&lt;"&amp;Parámetros!$B$4)</f>
        <v>46039</v>
      </c>
      <c r="H1114" s="17" t="n">
        <f aca="false">COUNTIFS(Pedidos!$B$2:$B$7000,A1114,Pedidos!$C$2:$C$7000,"&lt;"&amp;Parámetros!$B$4)</f>
        <v>1</v>
      </c>
      <c r="I1114" s="7" t="n">
        <f aca="false">IF(H1114=0,"",Parámetros!$B$4-G1114)</f>
        <v>257</v>
      </c>
      <c r="J1114" s="17" t="n">
        <f aca="false">COUNTIFS(Pedidos!$B$2:$B$7000,A1114,Pedidos!$C$2:$C$7000,"&gt;="&amp;(Parámetros!$B$4-180),Pedidos!$C$2:$C$7000,"&lt;"&amp;Parámetros!$B$4)</f>
        <v>0</v>
      </c>
      <c r="K1114" s="18" t="str">
        <f aca="false">IF(H1114&lt;2,"",(G1114-F1114)/(H1114-1))</f>
        <v/>
      </c>
      <c r="L1114" s="19" t="str">
        <f aca="false">IF(OR(K1114="",K1114=0),"",I1114/K1114)</f>
        <v/>
      </c>
      <c r="M1114" s="20" t="n">
        <f aca="false">SUMIFS(Pedidos!$D$2:$D$7000,Pedidos!$B$2:$B$7000,A1114,Pedidos!$C$2:$C$7000,"&gt;="&amp;(Parámetros!$B$4-365),Pedidos!$C$2:$C$7000,"&lt;"&amp;Parámetros!$B$4)</f>
        <v>54.51</v>
      </c>
      <c r="N1114" s="7" t="str">
        <f aca="false">IF(H1114=0,"Sin compras",IF(H1114=1,"Una sola compra",IF(I1114&gt;Parámetros!$B$5,"Perdido","Activo")))</f>
        <v>Una sola compra</v>
      </c>
      <c r="O1114" s="21" t="str">
        <f aca="false">IF(N1114&lt;&gt;"Activo","",1/(1+EXP(-(Parámetros!$B$10+Parámetros!$B$11*I1114+Parámetros!$B$12*J1114))))</f>
        <v/>
      </c>
      <c r="P1114" s="7" t="str">
        <f aca="false">IF(O1114="","",IF(O1114&gt;=Parámetros!$B$7,"Alto",IF(O1114&gt;=Parámetros!$B$8,"Medio","Bajo")))</f>
        <v/>
      </c>
      <c r="Q1114" s="7" t="str">
        <f aca="false">IF(AND(N1114="Activo",L1114&lt;&gt;""),IF(L1114&gt;Parámetros!$B$6,"Se está retrasando",""),"")</f>
        <v/>
      </c>
    </row>
    <row r="1115" customFormat="false" ht="15" hidden="false" customHeight="false" outlineLevel="0" collapsed="false">
      <c r="A1115" s="13" t="s">
        <v>5071</v>
      </c>
      <c r="B1115" s="13" t="s">
        <v>8981</v>
      </c>
      <c r="C1115" s="13" t="s">
        <v>8982</v>
      </c>
      <c r="D1115" s="13" t="s">
        <v>8987</v>
      </c>
      <c r="E1115" s="13" t="s">
        <v>8988</v>
      </c>
      <c r="F1115" s="16" t="n">
        <f aca="false">_xlfn.MINIFS(Pedidos!$C$2:$C$7000,Pedidos!$B$2:$B$7000,A1115,Pedidos!$C$2:$C$7000,"&lt;"&amp;Parámetros!$B$4)</f>
        <v>45985</v>
      </c>
      <c r="G1115" s="16" t="n">
        <f aca="false">_xlfn.MAXIFS(Pedidos!$C$2:$C$7000,Pedidos!$B$2:$B$7000,A1115,Pedidos!$C$2:$C$7000,"&lt;"&amp;Parámetros!$B$4)</f>
        <v>46224</v>
      </c>
      <c r="H1115" s="17" t="n">
        <f aca="false">COUNTIFS(Pedidos!$B$2:$B$7000,A1115,Pedidos!$C$2:$C$7000,"&lt;"&amp;Parámetros!$B$4)</f>
        <v>2</v>
      </c>
      <c r="I1115" s="7" t="n">
        <f aca="false">IF(H1115=0,"",Parámetros!$B$4-G1115)</f>
        <v>72</v>
      </c>
      <c r="J1115" s="17" t="n">
        <f aca="false">COUNTIFS(Pedidos!$B$2:$B$7000,A1115,Pedidos!$C$2:$C$7000,"&gt;="&amp;(Parámetros!$B$4-180),Pedidos!$C$2:$C$7000,"&lt;"&amp;Parámetros!$B$4)</f>
        <v>1</v>
      </c>
      <c r="K1115" s="18" t="n">
        <f aca="false">IF(H1115&lt;2,"",(G1115-F1115)/(H1115-1))</f>
        <v>239</v>
      </c>
      <c r="L1115" s="19" t="n">
        <f aca="false">IF(OR(K1115="",K1115=0),"",I1115/K1115)</f>
        <v>0.301255230125523</v>
      </c>
      <c r="M1115" s="20" t="n">
        <f aca="false">SUMIFS(Pedidos!$D$2:$D$7000,Pedidos!$B$2:$B$7000,A1115,Pedidos!$C$2:$C$7000,"&gt;="&amp;(Parámetros!$B$4-365),Pedidos!$C$2:$C$7000,"&lt;"&amp;Parámetros!$B$4)</f>
        <v>74.29</v>
      </c>
      <c r="N1115" s="7" t="str">
        <f aca="false">IF(H1115=0,"Sin compras",IF(H1115=1,"Una sola compra",IF(I1115&gt;Parámetros!$B$5,"Perdido","Activo")))</f>
        <v>Activo</v>
      </c>
      <c r="O1115" s="21" t="n">
        <f aca="false">IF(N1115&lt;&gt;"Activo","",1/(1+EXP(-(Parámetros!$B$10+Parámetros!$B$11*I1115+Parámetros!$B$12*J1115))))</f>
        <v>0.719886765670112</v>
      </c>
      <c r="P1115" s="7" t="str">
        <f aca="false">IF(O1115="","",IF(O1115&gt;=Parámetros!$B$7,"Alto",IF(O1115&gt;=Parámetros!$B$8,"Medio","Bajo")))</f>
        <v>Alto</v>
      </c>
      <c r="Q1115" s="7" t="str">
        <f aca="false">IF(AND(N1115="Activo",L1115&lt;&gt;""),IF(L1115&gt;Parámetros!$B$6,"Se está retrasando",""),"")</f>
        <v/>
      </c>
    </row>
    <row r="1116" customFormat="false" ht="15" hidden="false" customHeight="false" outlineLevel="0" collapsed="false">
      <c r="A1116" s="13" t="s">
        <v>6772</v>
      </c>
      <c r="B1116" s="13" t="s">
        <v>8995</v>
      </c>
      <c r="C1116" s="13" t="s">
        <v>8990</v>
      </c>
      <c r="D1116" s="13" t="s">
        <v>8987</v>
      </c>
      <c r="E1116" s="13" t="s">
        <v>8988</v>
      </c>
      <c r="F1116" s="16" t="n">
        <f aca="false">_xlfn.MINIFS(Pedidos!$C$2:$C$7000,Pedidos!$B$2:$B$7000,A1116,Pedidos!$C$2:$C$7000,"&lt;"&amp;Parámetros!$B$4)</f>
        <v>46114</v>
      </c>
      <c r="G1116" s="16" t="n">
        <f aca="false">_xlfn.MAXIFS(Pedidos!$C$2:$C$7000,Pedidos!$B$2:$B$7000,A1116,Pedidos!$C$2:$C$7000,"&lt;"&amp;Parámetros!$B$4)</f>
        <v>46272</v>
      </c>
      <c r="H1116" s="17" t="n">
        <f aca="false">COUNTIFS(Pedidos!$B$2:$B$7000,A1116,Pedidos!$C$2:$C$7000,"&lt;"&amp;Parámetros!$B$4)</f>
        <v>2</v>
      </c>
      <c r="I1116" s="7" t="n">
        <f aca="false">IF(H1116=0,"",Parámetros!$B$4-G1116)</f>
        <v>24</v>
      </c>
      <c r="J1116" s="17" t="n">
        <f aca="false">COUNTIFS(Pedidos!$B$2:$B$7000,A1116,Pedidos!$C$2:$C$7000,"&gt;="&amp;(Parámetros!$B$4-180),Pedidos!$C$2:$C$7000,"&lt;"&amp;Parámetros!$B$4)</f>
        <v>1</v>
      </c>
      <c r="K1116" s="18" t="n">
        <f aca="false">IF(H1116&lt;2,"",(G1116-F1116)/(H1116-1))</f>
        <v>158</v>
      </c>
      <c r="L1116" s="19" t="n">
        <f aca="false">IF(OR(K1116="",K1116=0),"",I1116/K1116)</f>
        <v>0.151898734177215</v>
      </c>
      <c r="M1116" s="20" t="n">
        <f aca="false">SUMIFS(Pedidos!$D$2:$D$7000,Pedidos!$B$2:$B$7000,A1116,Pedidos!$C$2:$C$7000,"&gt;="&amp;(Parámetros!$B$4-365),Pedidos!$C$2:$C$7000,"&lt;"&amp;Parámetros!$B$4)</f>
        <v>64.51</v>
      </c>
      <c r="N1116" s="7" t="str">
        <f aca="false">IF(H1116=0,"Sin compras",IF(H1116=1,"Una sola compra",IF(I1116&gt;Parámetros!$B$5,"Perdido","Activo")))</f>
        <v>Activo</v>
      </c>
      <c r="O1116" s="21" t="n">
        <f aca="false">IF(N1116&lt;&gt;"Activo","",1/(1+EXP(-(Parámetros!$B$10+Parámetros!$B$11*I1116+Parámetros!$B$12*J1116))))</f>
        <v>0.531931482839124</v>
      </c>
      <c r="P1116" s="7" t="str">
        <f aca="false">IF(O1116="","",IF(O1116&gt;=Parámetros!$B$7,"Alto",IF(O1116&gt;=Parámetros!$B$8,"Medio","Bajo")))</f>
        <v>Medio</v>
      </c>
      <c r="Q1116" s="7" t="str">
        <f aca="false">IF(AND(N1116="Activo",L1116&lt;&gt;""),IF(L1116&gt;Parámetros!$B$6,"Se está retrasando",""),"")</f>
        <v/>
      </c>
    </row>
    <row r="1117" customFormat="false" ht="15" hidden="false" customHeight="false" outlineLevel="0" collapsed="false">
      <c r="A1117" s="13" t="s">
        <v>3355</v>
      </c>
      <c r="B1117" s="13" t="s">
        <v>8985</v>
      </c>
      <c r="C1117" s="13" t="s">
        <v>8990</v>
      </c>
      <c r="D1117" s="13" t="s">
        <v>8994</v>
      </c>
      <c r="E1117" s="13" t="s">
        <v>8988</v>
      </c>
      <c r="F1117" s="16" t="n">
        <f aca="false">_xlfn.MINIFS(Pedidos!$C$2:$C$7000,Pedidos!$B$2:$B$7000,A1117,Pedidos!$C$2:$C$7000,"&lt;"&amp;Parámetros!$B$4)</f>
        <v>45858</v>
      </c>
      <c r="G1117" s="16" t="n">
        <f aca="false">_xlfn.MAXIFS(Pedidos!$C$2:$C$7000,Pedidos!$B$2:$B$7000,A1117,Pedidos!$C$2:$C$7000,"&lt;"&amp;Parámetros!$B$4)</f>
        <v>45858</v>
      </c>
      <c r="H1117" s="17" t="n">
        <f aca="false">COUNTIFS(Pedidos!$B$2:$B$7000,A1117,Pedidos!$C$2:$C$7000,"&lt;"&amp;Parámetros!$B$4)</f>
        <v>1</v>
      </c>
      <c r="I1117" s="7" t="n">
        <f aca="false">IF(H1117=0,"",Parámetros!$B$4-G1117)</f>
        <v>438</v>
      </c>
      <c r="J1117" s="17" t="n">
        <f aca="false">COUNTIFS(Pedidos!$B$2:$B$7000,A1117,Pedidos!$C$2:$C$7000,"&gt;="&amp;(Parámetros!$B$4-180),Pedidos!$C$2:$C$7000,"&lt;"&amp;Parámetros!$B$4)</f>
        <v>0</v>
      </c>
      <c r="K1117" s="18" t="str">
        <f aca="false">IF(H1117&lt;2,"",(G1117-F1117)/(H1117-1))</f>
        <v/>
      </c>
      <c r="L1117" s="19" t="str">
        <f aca="false">IF(OR(K1117="",K1117=0),"",I1117/K1117)</f>
        <v/>
      </c>
      <c r="M1117" s="20" t="n">
        <f aca="false">SUMIFS(Pedidos!$D$2:$D$7000,Pedidos!$B$2:$B$7000,A1117,Pedidos!$C$2:$C$7000,"&gt;="&amp;(Parámetros!$B$4-365),Pedidos!$C$2:$C$7000,"&lt;"&amp;Parámetros!$B$4)</f>
        <v>0</v>
      </c>
      <c r="N1117" s="7" t="str">
        <f aca="false">IF(H1117=0,"Sin compras",IF(H1117=1,"Una sola compra",IF(I1117&gt;Parámetros!$B$5,"Perdido","Activo")))</f>
        <v>Una sola compra</v>
      </c>
      <c r="O1117" s="21" t="str">
        <f aca="false">IF(N1117&lt;&gt;"Activo","",1/(1+EXP(-(Parámetros!$B$10+Parámetros!$B$11*I1117+Parámetros!$B$12*J1117))))</f>
        <v/>
      </c>
      <c r="P1117" s="7" t="str">
        <f aca="false">IF(O1117="","",IF(O1117&gt;=Parámetros!$B$7,"Alto",IF(O1117&gt;=Parámetros!$B$8,"Medio","Bajo")))</f>
        <v/>
      </c>
      <c r="Q1117" s="7" t="str">
        <f aca="false">IF(AND(N1117="Activo",L1117&lt;&gt;""),IF(L1117&gt;Parámetros!$B$6,"Se está retrasando",""),"")</f>
        <v/>
      </c>
    </row>
    <row r="1118" customFormat="false" ht="15" hidden="false" customHeight="false" outlineLevel="0" collapsed="false">
      <c r="A1118" s="13" t="s">
        <v>293</v>
      </c>
      <c r="B1118" s="13" t="s">
        <v>8995</v>
      </c>
      <c r="C1118" s="13" t="s">
        <v>8993</v>
      </c>
      <c r="D1118" s="13" t="s">
        <v>8994</v>
      </c>
      <c r="E1118" s="13" t="s">
        <v>8988</v>
      </c>
      <c r="F1118" s="16" t="n">
        <f aca="false">_xlfn.MINIFS(Pedidos!$C$2:$C$7000,Pedidos!$B$2:$B$7000,A1118,Pedidos!$C$2:$C$7000,"&lt;"&amp;Parámetros!$B$4)</f>
        <v>45599</v>
      </c>
      <c r="G1118" s="16" t="n">
        <f aca="false">_xlfn.MAXIFS(Pedidos!$C$2:$C$7000,Pedidos!$B$2:$B$7000,A1118,Pedidos!$C$2:$C$7000,"&lt;"&amp;Parámetros!$B$4)</f>
        <v>45599</v>
      </c>
      <c r="H1118" s="17" t="n">
        <f aca="false">COUNTIFS(Pedidos!$B$2:$B$7000,A1118,Pedidos!$C$2:$C$7000,"&lt;"&amp;Parámetros!$B$4)</f>
        <v>1</v>
      </c>
      <c r="I1118" s="7" t="n">
        <f aca="false">IF(H1118=0,"",Parámetros!$B$4-G1118)</f>
        <v>697</v>
      </c>
      <c r="J1118" s="17" t="n">
        <f aca="false">COUNTIFS(Pedidos!$B$2:$B$7000,A1118,Pedidos!$C$2:$C$7000,"&gt;="&amp;(Parámetros!$B$4-180),Pedidos!$C$2:$C$7000,"&lt;"&amp;Parámetros!$B$4)</f>
        <v>0</v>
      </c>
      <c r="K1118" s="18" t="str">
        <f aca="false">IF(H1118&lt;2,"",(G1118-F1118)/(H1118-1))</f>
        <v/>
      </c>
      <c r="L1118" s="19" t="str">
        <f aca="false">IF(OR(K1118="",K1118=0),"",I1118/K1118)</f>
        <v/>
      </c>
      <c r="M1118" s="20" t="n">
        <f aca="false">SUMIFS(Pedidos!$D$2:$D$7000,Pedidos!$B$2:$B$7000,A1118,Pedidos!$C$2:$C$7000,"&gt;="&amp;(Parámetros!$B$4-365),Pedidos!$C$2:$C$7000,"&lt;"&amp;Parámetros!$B$4)</f>
        <v>0</v>
      </c>
      <c r="N1118" s="7" t="str">
        <f aca="false">IF(H1118=0,"Sin compras",IF(H1118=1,"Una sola compra",IF(I1118&gt;Parámetros!$B$5,"Perdido","Activo")))</f>
        <v>Una sola compra</v>
      </c>
      <c r="O1118" s="21" t="str">
        <f aca="false">IF(N1118&lt;&gt;"Activo","",1/(1+EXP(-(Parámetros!$B$10+Parámetros!$B$11*I1118+Parámetros!$B$12*J1118))))</f>
        <v/>
      </c>
      <c r="P1118" s="7" t="str">
        <f aca="false">IF(O1118="","",IF(O1118&gt;=Parámetros!$B$7,"Alto",IF(O1118&gt;=Parámetros!$B$8,"Medio","Bajo")))</f>
        <v/>
      </c>
      <c r="Q1118" s="7" t="str">
        <f aca="false">IF(AND(N1118="Activo",L1118&lt;&gt;""),IF(L1118&gt;Parámetros!$B$6,"Se está retrasando",""),"")</f>
        <v/>
      </c>
    </row>
    <row r="1119" customFormat="false" ht="15" hidden="false" customHeight="false" outlineLevel="0" collapsed="false">
      <c r="A1119" s="13" t="s">
        <v>2746</v>
      </c>
      <c r="B1119" s="13" t="s">
        <v>8989</v>
      </c>
      <c r="C1119" s="13" t="s">
        <v>8982</v>
      </c>
      <c r="D1119" s="13" t="s">
        <v>8994</v>
      </c>
      <c r="E1119" s="13" t="s">
        <v>8984</v>
      </c>
      <c r="F1119" s="16" t="n">
        <f aca="false">_xlfn.MINIFS(Pedidos!$C$2:$C$7000,Pedidos!$B$2:$B$7000,A1119,Pedidos!$C$2:$C$7000,"&lt;"&amp;Parámetros!$B$4)</f>
        <v>45813</v>
      </c>
      <c r="G1119" s="16" t="n">
        <f aca="false">_xlfn.MAXIFS(Pedidos!$C$2:$C$7000,Pedidos!$B$2:$B$7000,A1119,Pedidos!$C$2:$C$7000,"&lt;"&amp;Parámetros!$B$4)</f>
        <v>45813</v>
      </c>
      <c r="H1119" s="17" t="n">
        <f aca="false">COUNTIFS(Pedidos!$B$2:$B$7000,A1119,Pedidos!$C$2:$C$7000,"&lt;"&amp;Parámetros!$B$4)</f>
        <v>1</v>
      </c>
      <c r="I1119" s="7" t="n">
        <f aca="false">IF(H1119=0,"",Parámetros!$B$4-G1119)</f>
        <v>483</v>
      </c>
      <c r="J1119" s="17" t="n">
        <f aca="false">COUNTIFS(Pedidos!$B$2:$B$7000,A1119,Pedidos!$C$2:$C$7000,"&gt;="&amp;(Parámetros!$B$4-180),Pedidos!$C$2:$C$7000,"&lt;"&amp;Parámetros!$B$4)</f>
        <v>0</v>
      </c>
      <c r="K1119" s="18" t="str">
        <f aca="false">IF(H1119&lt;2,"",(G1119-F1119)/(H1119-1))</f>
        <v/>
      </c>
      <c r="L1119" s="19" t="str">
        <f aca="false">IF(OR(K1119="",K1119=0),"",I1119/K1119)</f>
        <v/>
      </c>
      <c r="M1119" s="20" t="n">
        <f aca="false">SUMIFS(Pedidos!$D$2:$D$7000,Pedidos!$B$2:$B$7000,A1119,Pedidos!$C$2:$C$7000,"&gt;="&amp;(Parámetros!$B$4-365),Pedidos!$C$2:$C$7000,"&lt;"&amp;Parámetros!$B$4)</f>
        <v>0</v>
      </c>
      <c r="N1119" s="7" t="str">
        <f aca="false">IF(H1119=0,"Sin compras",IF(H1119=1,"Una sola compra",IF(I1119&gt;Parámetros!$B$5,"Perdido","Activo")))</f>
        <v>Una sola compra</v>
      </c>
      <c r="O1119" s="21" t="str">
        <f aca="false">IF(N1119&lt;&gt;"Activo","",1/(1+EXP(-(Parámetros!$B$10+Parámetros!$B$11*I1119+Parámetros!$B$12*J1119))))</f>
        <v/>
      </c>
      <c r="P1119" s="7" t="str">
        <f aca="false">IF(O1119="","",IF(O1119&gt;=Parámetros!$B$7,"Alto",IF(O1119&gt;=Parámetros!$B$8,"Medio","Bajo")))</f>
        <v/>
      </c>
      <c r="Q1119" s="7" t="str">
        <f aca="false">IF(AND(N1119="Activo",L1119&lt;&gt;""),IF(L1119&gt;Parámetros!$B$6,"Se está retrasando",""),"")</f>
        <v/>
      </c>
    </row>
    <row r="1120" customFormat="false" ht="15" hidden="false" customHeight="false" outlineLevel="0" collapsed="false">
      <c r="A1120" s="13" t="s">
        <v>3598</v>
      </c>
      <c r="B1120" s="13" t="s">
        <v>8995</v>
      </c>
      <c r="C1120" s="13" t="s">
        <v>8986</v>
      </c>
      <c r="D1120" s="13" t="s">
        <v>8994</v>
      </c>
      <c r="E1120" s="13" t="s">
        <v>8988</v>
      </c>
      <c r="F1120" s="16" t="n">
        <f aca="false">_xlfn.MINIFS(Pedidos!$C$2:$C$7000,Pedidos!$B$2:$B$7000,A1120,Pedidos!$C$2:$C$7000,"&lt;"&amp;Parámetros!$B$4)</f>
        <v>45874</v>
      </c>
      <c r="G1120" s="16" t="n">
        <f aca="false">_xlfn.MAXIFS(Pedidos!$C$2:$C$7000,Pedidos!$B$2:$B$7000,A1120,Pedidos!$C$2:$C$7000,"&lt;"&amp;Parámetros!$B$4)</f>
        <v>45874</v>
      </c>
      <c r="H1120" s="17" t="n">
        <f aca="false">COUNTIFS(Pedidos!$B$2:$B$7000,A1120,Pedidos!$C$2:$C$7000,"&lt;"&amp;Parámetros!$B$4)</f>
        <v>1</v>
      </c>
      <c r="I1120" s="7" t="n">
        <f aca="false">IF(H1120=0,"",Parámetros!$B$4-G1120)</f>
        <v>422</v>
      </c>
      <c r="J1120" s="17" t="n">
        <f aca="false">COUNTIFS(Pedidos!$B$2:$B$7000,A1120,Pedidos!$C$2:$C$7000,"&gt;="&amp;(Parámetros!$B$4-180),Pedidos!$C$2:$C$7000,"&lt;"&amp;Parámetros!$B$4)</f>
        <v>0</v>
      </c>
      <c r="K1120" s="18" t="str">
        <f aca="false">IF(H1120&lt;2,"",(G1120-F1120)/(H1120-1))</f>
        <v/>
      </c>
      <c r="L1120" s="19" t="str">
        <f aca="false">IF(OR(K1120="",K1120=0),"",I1120/K1120)</f>
        <v/>
      </c>
      <c r="M1120" s="20" t="n">
        <f aca="false">SUMIFS(Pedidos!$D$2:$D$7000,Pedidos!$B$2:$B$7000,A1120,Pedidos!$C$2:$C$7000,"&gt;="&amp;(Parámetros!$B$4-365),Pedidos!$C$2:$C$7000,"&lt;"&amp;Parámetros!$B$4)</f>
        <v>0</v>
      </c>
      <c r="N1120" s="7" t="str">
        <f aca="false">IF(H1120=0,"Sin compras",IF(H1120=1,"Una sola compra",IF(I1120&gt;Parámetros!$B$5,"Perdido","Activo")))</f>
        <v>Una sola compra</v>
      </c>
      <c r="O1120" s="21" t="str">
        <f aca="false">IF(N1120&lt;&gt;"Activo","",1/(1+EXP(-(Parámetros!$B$10+Parámetros!$B$11*I1120+Parámetros!$B$12*J1120))))</f>
        <v/>
      </c>
      <c r="P1120" s="7" t="str">
        <f aca="false">IF(O1120="","",IF(O1120&gt;=Parámetros!$B$7,"Alto",IF(O1120&gt;=Parámetros!$B$8,"Medio","Bajo")))</f>
        <v/>
      </c>
      <c r="Q1120" s="7" t="str">
        <f aca="false">IF(AND(N1120="Activo",L1120&lt;&gt;""),IF(L1120&gt;Parámetros!$B$6,"Se está retrasando",""),"")</f>
        <v/>
      </c>
    </row>
    <row r="1121" customFormat="false" ht="15" hidden="false" customHeight="false" outlineLevel="0" collapsed="false">
      <c r="A1121" s="13" t="s">
        <v>508</v>
      </c>
      <c r="B1121" s="13" t="s">
        <v>8981</v>
      </c>
      <c r="C1121" s="13" t="s">
        <v>8982</v>
      </c>
      <c r="D1121" s="13" t="s">
        <v>9006</v>
      </c>
      <c r="E1121" s="13" t="s">
        <v>8988</v>
      </c>
      <c r="F1121" s="16" t="n">
        <f aca="false">_xlfn.MINIFS(Pedidos!$C$2:$C$7000,Pedidos!$B$2:$B$7000,A1121,Pedidos!$C$2:$C$7000,"&lt;"&amp;Parámetros!$B$4)</f>
        <v>45626</v>
      </c>
      <c r="G1121" s="16" t="n">
        <f aca="false">_xlfn.MAXIFS(Pedidos!$C$2:$C$7000,Pedidos!$B$2:$B$7000,A1121,Pedidos!$C$2:$C$7000,"&lt;"&amp;Parámetros!$B$4)</f>
        <v>45888</v>
      </c>
      <c r="H1121" s="17" t="n">
        <f aca="false">COUNTIFS(Pedidos!$B$2:$B$7000,A1121,Pedidos!$C$2:$C$7000,"&lt;"&amp;Parámetros!$B$4)</f>
        <v>3</v>
      </c>
      <c r="I1121" s="7" t="n">
        <f aca="false">IF(H1121=0,"",Parámetros!$B$4-G1121)</f>
        <v>408</v>
      </c>
      <c r="J1121" s="17" t="n">
        <f aca="false">COUNTIFS(Pedidos!$B$2:$B$7000,A1121,Pedidos!$C$2:$C$7000,"&gt;="&amp;(Parámetros!$B$4-180),Pedidos!$C$2:$C$7000,"&lt;"&amp;Parámetros!$B$4)</f>
        <v>0</v>
      </c>
      <c r="K1121" s="18" t="n">
        <f aca="false">IF(H1121&lt;2,"",(G1121-F1121)/(H1121-1))</f>
        <v>131</v>
      </c>
      <c r="L1121" s="19" t="n">
        <f aca="false">IF(OR(K1121="",K1121=0),"",I1121/K1121)</f>
        <v>3.11450381679389</v>
      </c>
      <c r="M1121" s="20" t="n">
        <f aca="false">SUMIFS(Pedidos!$D$2:$D$7000,Pedidos!$B$2:$B$7000,A1121,Pedidos!$C$2:$C$7000,"&gt;="&amp;(Parámetros!$B$4-365),Pedidos!$C$2:$C$7000,"&lt;"&amp;Parámetros!$B$4)</f>
        <v>0</v>
      </c>
      <c r="N1121" s="7" t="str">
        <f aca="false">IF(H1121=0,"Sin compras",IF(H1121=1,"Una sola compra",IF(I1121&gt;Parámetros!$B$5,"Perdido","Activo")))</f>
        <v>Perdido</v>
      </c>
      <c r="O1121" s="21" t="str">
        <f aca="false">IF(N1121&lt;&gt;"Activo","",1/(1+EXP(-(Parámetros!$B$10+Parámetros!$B$11*I1121+Parámetros!$B$12*J1121))))</f>
        <v/>
      </c>
      <c r="P1121" s="7" t="str">
        <f aca="false">IF(O1121="","",IF(O1121&gt;=Parámetros!$B$7,"Alto",IF(O1121&gt;=Parámetros!$B$8,"Medio","Bajo")))</f>
        <v/>
      </c>
      <c r="Q1121" s="7" t="str">
        <f aca="false">IF(AND(N1121="Activo",L1121&lt;&gt;""),IF(L1121&gt;Parámetros!$B$6,"Se está retrasando",""),"")</f>
        <v/>
      </c>
    </row>
    <row r="1122" customFormat="false" ht="15" hidden="false" customHeight="false" outlineLevel="0" collapsed="false">
      <c r="A1122" s="13" t="s">
        <v>3706</v>
      </c>
      <c r="B1122" s="13" t="s">
        <v>9004</v>
      </c>
      <c r="C1122" s="13" t="s">
        <v>8990</v>
      </c>
      <c r="D1122" s="13" t="s">
        <v>8983</v>
      </c>
      <c r="E1122" s="13" t="s">
        <v>8988</v>
      </c>
      <c r="F1122" s="16" t="n">
        <f aca="false">_xlfn.MINIFS(Pedidos!$C$2:$C$7000,Pedidos!$B$2:$B$7000,A1122,Pedidos!$C$2:$C$7000,"&lt;"&amp;Parámetros!$B$4)</f>
        <v>45882</v>
      </c>
      <c r="G1122" s="16" t="n">
        <f aca="false">_xlfn.MAXIFS(Pedidos!$C$2:$C$7000,Pedidos!$B$2:$B$7000,A1122,Pedidos!$C$2:$C$7000,"&lt;"&amp;Parámetros!$B$4)</f>
        <v>46057</v>
      </c>
      <c r="H1122" s="17" t="n">
        <f aca="false">COUNTIFS(Pedidos!$B$2:$B$7000,A1122,Pedidos!$C$2:$C$7000,"&lt;"&amp;Parámetros!$B$4)</f>
        <v>2</v>
      </c>
      <c r="I1122" s="7" t="n">
        <f aca="false">IF(H1122=0,"",Parámetros!$B$4-G1122)</f>
        <v>239</v>
      </c>
      <c r="J1122" s="17" t="n">
        <f aca="false">COUNTIFS(Pedidos!$B$2:$B$7000,A1122,Pedidos!$C$2:$C$7000,"&gt;="&amp;(Parámetros!$B$4-180),Pedidos!$C$2:$C$7000,"&lt;"&amp;Parámetros!$B$4)</f>
        <v>0</v>
      </c>
      <c r="K1122" s="18" t="n">
        <f aca="false">IF(H1122&lt;2,"",(G1122-F1122)/(H1122-1))</f>
        <v>175</v>
      </c>
      <c r="L1122" s="19" t="n">
        <f aca="false">IF(OR(K1122="",K1122=0),"",I1122/K1122)</f>
        <v>1.36571428571429</v>
      </c>
      <c r="M1122" s="20" t="n">
        <f aca="false">SUMIFS(Pedidos!$D$2:$D$7000,Pedidos!$B$2:$B$7000,A1122,Pedidos!$C$2:$C$7000,"&gt;="&amp;(Parámetros!$B$4-365),Pedidos!$C$2:$C$7000,"&lt;"&amp;Parámetros!$B$4)</f>
        <v>27.88</v>
      </c>
      <c r="N1122" s="7" t="str">
        <f aca="false">IF(H1122=0,"Sin compras",IF(H1122=1,"Una sola compra",IF(I1122&gt;Parámetros!$B$5,"Perdido","Activo")))</f>
        <v>Perdido</v>
      </c>
      <c r="O1122" s="21" t="str">
        <f aca="false">IF(N1122&lt;&gt;"Activo","",1/(1+EXP(-(Parámetros!$B$10+Parámetros!$B$11*I1122+Parámetros!$B$12*J1122))))</f>
        <v/>
      </c>
      <c r="P1122" s="7" t="str">
        <f aca="false">IF(O1122="","",IF(O1122&gt;=Parámetros!$B$7,"Alto",IF(O1122&gt;=Parámetros!$B$8,"Medio","Bajo")))</f>
        <v/>
      </c>
      <c r="Q1122" s="7" t="str">
        <f aca="false">IF(AND(N1122="Activo",L1122&lt;&gt;""),IF(L1122&gt;Parámetros!$B$6,"Se está retrasando",""),"")</f>
        <v/>
      </c>
    </row>
    <row r="1123" customFormat="false" ht="15" hidden="false" customHeight="false" outlineLevel="0" collapsed="false">
      <c r="A1123" s="13" t="s">
        <v>7957</v>
      </c>
      <c r="B1123" s="13" t="s">
        <v>9007</v>
      </c>
      <c r="C1123" s="13" t="s">
        <v>8993</v>
      </c>
      <c r="D1123" s="13" t="s">
        <v>8991</v>
      </c>
      <c r="E1123" s="13" t="s">
        <v>8984</v>
      </c>
      <c r="F1123" s="16" t="n">
        <f aca="false">_xlfn.MINIFS(Pedidos!$C$2:$C$7000,Pedidos!$B$2:$B$7000,A1123,Pedidos!$C$2:$C$7000,"&lt;"&amp;Parámetros!$B$4)</f>
        <v>46214</v>
      </c>
      <c r="G1123" s="16" t="n">
        <f aca="false">_xlfn.MAXIFS(Pedidos!$C$2:$C$7000,Pedidos!$B$2:$B$7000,A1123,Pedidos!$C$2:$C$7000,"&lt;"&amp;Parámetros!$B$4)</f>
        <v>46214</v>
      </c>
      <c r="H1123" s="17" t="n">
        <f aca="false">COUNTIFS(Pedidos!$B$2:$B$7000,A1123,Pedidos!$C$2:$C$7000,"&lt;"&amp;Parámetros!$B$4)</f>
        <v>1</v>
      </c>
      <c r="I1123" s="7" t="n">
        <f aca="false">IF(H1123=0,"",Parámetros!$B$4-G1123)</f>
        <v>82</v>
      </c>
      <c r="J1123" s="17" t="n">
        <f aca="false">COUNTIFS(Pedidos!$B$2:$B$7000,A1123,Pedidos!$C$2:$C$7000,"&gt;="&amp;(Parámetros!$B$4-180),Pedidos!$C$2:$C$7000,"&lt;"&amp;Parámetros!$B$4)</f>
        <v>1</v>
      </c>
      <c r="K1123" s="18" t="str">
        <f aca="false">IF(H1123&lt;2,"",(G1123-F1123)/(H1123-1))</f>
        <v/>
      </c>
      <c r="L1123" s="19" t="str">
        <f aca="false">IF(OR(K1123="",K1123=0),"",I1123/K1123)</f>
        <v/>
      </c>
      <c r="M1123" s="20" t="n">
        <f aca="false">SUMIFS(Pedidos!$D$2:$D$7000,Pedidos!$B$2:$B$7000,A1123,Pedidos!$C$2:$C$7000,"&gt;="&amp;(Parámetros!$B$4-365),Pedidos!$C$2:$C$7000,"&lt;"&amp;Parámetros!$B$4)</f>
        <v>40.1</v>
      </c>
      <c r="N1123" s="7" t="str">
        <f aca="false">IF(H1123=0,"Sin compras",IF(H1123=1,"Una sola compra",IF(I1123&gt;Parámetros!$B$5,"Perdido","Activo")))</f>
        <v>Una sola compra</v>
      </c>
      <c r="O1123" s="21" t="str">
        <f aca="false">IF(N1123&lt;&gt;"Activo","",1/(1+EXP(-(Parámetros!$B$10+Parámetros!$B$11*I1123+Parámetros!$B$12*J1123))))</f>
        <v/>
      </c>
      <c r="P1123" s="7" t="str">
        <f aca="false">IF(O1123="","",IF(O1123&gt;=Parámetros!$B$7,"Alto",IF(O1123&gt;=Parámetros!$B$8,"Medio","Bajo")))</f>
        <v/>
      </c>
      <c r="Q1123" s="7" t="str">
        <f aca="false">IF(AND(N1123="Activo",L1123&lt;&gt;""),IF(L1123&gt;Parámetros!$B$6,"Se está retrasando",""),"")</f>
        <v/>
      </c>
    </row>
    <row r="1124" customFormat="false" ht="15" hidden="false" customHeight="false" outlineLevel="0" collapsed="false">
      <c r="A1124" s="13" t="s">
        <v>1469</v>
      </c>
      <c r="B1124" s="13" t="s">
        <v>8985</v>
      </c>
      <c r="C1124" s="13" t="s">
        <v>8986</v>
      </c>
      <c r="D1124" s="13" t="s">
        <v>9006</v>
      </c>
      <c r="E1124" s="13" t="s">
        <v>8988</v>
      </c>
      <c r="F1124" s="16" t="n">
        <f aca="false">_xlfn.MINIFS(Pedidos!$C$2:$C$7000,Pedidos!$B$2:$B$7000,A1124,Pedidos!$C$2:$C$7000,"&lt;"&amp;Parámetros!$B$4)</f>
        <v>45715</v>
      </c>
      <c r="G1124" s="16" t="n">
        <f aca="false">_xlfn.MAXIFS(Pedidos!$C$2:$C$7000,Pedidos!$B$2:$B$7000,A1124,Pedidos!$C$2:$C$7000,"&lt;"&amp;Parámetros!$B$4)</f>
        <v>45918</v>
      </c>
      <c r="H1124" s="17" t="n">
        <f aca="false">COUNTIFS(Pedidos!$B$2:$B$7000,A1124,Pedidos!$C$2:$C$7000,"&lt;"&amp;Parámetros!$B$4)</f>
        <v>4</v>
      </c>
      <c r="I1124" s="7" t="n">
        <f aca="false">IF(H1124=0,"",Parámetros!$B$4-G1124)</f>
        <v>378</v>
      </c>
      <c r="J1124" s="17" t="n">
        <f aca="false">COUNTIFS(Pedidos!$B$2:$B$7000,A1124,Pedidos!$C$2:$C$7000,"&gt;="&amp;(Parámetros!$B$4-180),Pedidos!$C$2:$C$7000,"&lt;"&amp;Parámetros!$B$4)</f>
        <v>0</v>
      </c>
      <c r="K1124" s="18" t="n">
        <f aca="false">IF(H1124&lt;2,"",(G1124-F1124)/(H1124-1))</f>
        <v>67.6666666666667</v>
      </c>
      <c r="L1124" s="19" t="n">
        <f aca="false">IF(OR(K1124="",K1124=0),"",I1124/K1124)</f>
        <v>5.58620689655172</v>
      </c>
      <c r="M1124" s="20" t="n">
        <f aca="false">SUMIFS(Pedidos!$D$2:$D$7000,Pedidos!$B$2:$B$7000,A1124,Pedidos!$C$2:$C$7000,"&gt;="&amp;(Parámetros!$B$4-365),Pedidos!$C$2:$C$7000,"&lt;"&amp;Parámetros!$B$4)</f>
        <v>0</v>
      </c>
      <c r="N1124" s="7" t="str">
        <f aca="false">IF(H1124=0,"Sin compras",IF(H1124=1,"Una sola compra",IF(I1124&gt;Parámetros!$B$5,"Perdido","Activo")))</f>
        <v>Perdido</v>
      </c>
      <c r="O1124" s="21" t="str">
        <f aca="false">IF(N1124&lt;&gt;"Activo","",1/(1+EXP(-(Parámetros!$B$10+Parámetros!$B$11*I1124+Parámetros!$B$12*J1124))))</f>
        <v/>
      </c>
      <c r="P1124" s="7" t="str">
        <f aca="false">IF(O1124="","",IF(O1124&gt;=Parámetros!$B$7,"Alto",IF(O1124&gt;=Parámetros!$B$8,"Medio","Bajo")))</f>
        <v/>
      </c>
      <c r="Q1124" s="7" t="str">
        <f aca="false">IF(AND(N1124="Activo",L1124&lt;&gt;""),IF(L1124&gt;Parámetros!$B$6,"Se está retrasando",""),"")</f>
        <v/>
      </c>
    </row>
    <row r="1125" customFormat="false" ht="15" hidden="false" customHeight="false" outlineLevel="0" collapsed="false">
      <c r="A1125" s="13" t="s">
        <v>5894</v>
      </c>
      <c r="B1125" s="13" t="s">
        <v>8995</v>
      </c>
      <c r="C1125" s="13" t="s">
        <v>8982</v>
      </c>
      <c r="D1125" s="13" t="s">
        <v>8983</v>
      </c>
      <c r="E1125" s="13" t="s">
        <v>8988</v>
      </c>
      <c r="F1125" s="16" t="n">
        <f aca="false">_xlfn.MINIFS(Pedidos!$C$2:$C$7000,Pedidos!$B$2:$B$7000,A1125,Pedidos!$C$2:$C$7000,"&lt;"&amp;Parámetros!$B$4)</f>
        <v>46048</v>
      </c>
      <c r="G1125" s="16" t="n">
        <f aca="false">_xlfn.MAXIFS(Pedidos!$C$2:$C$7000,Pedidos!$B$2:$B$7000,A1125,Pedidos!$C$2:$C$7000,"&lt;"&amp;Parámetros!$B$4)</f>
        <v>46048</v>
      </c>
      <c r="H1125" s="17" t="n">
        <f aca="false">COUNTIFS(Pedidos!$B$2:$B$7000,A1125,Pedidos!$C$2:$C$7000,"&lt;"&amp;Parámetros!$B$4)</f>
        <v>1</v>
      </c>
      <c r="I1125" s="7" t="n">
        <f aca="false">IF(H1125=0,"",Parámetros!$B$4-G1125)</f>
        <v>248</v>
      </c>
      <c r="J1125" s="17" t="n">
        <f aca="false">COUNTIFS(Pedidos!$B$2:$B$7000,A1125,Pedidos!$C$2:$C$7000,"&gt;="&amp;(Parámetros!$B$4-180),Pedidos!$C$2:$C$7000,"&lt;"&amp;Parámetros!$B$4)</f>
        <v>0</v>
      </c>
      <c r="K1125" s="18" t="str">
        <f aca="false">IF(H1125&lt;2,"",(G1125-F1125)/(H1125-1))</f>
        <v/>
      </c>
      <c r="L1125" s="19" t="str">
        <f aca="false">IF(OR(K1125="",K1125=0),"",I1125/K1125)</f>
        <v/>
      </c>
      <c r="M1125" s="20" t="n">
        <f aca="false">SUMIFS(Pedidos!$D$2:$D$7000,Pedidos!$B$2:$B$7000,A1125,Pedidos!$C$2:$C$7000,"&gt;="&amp;(Parámetros!$B$4-365),Pedidos!$C$2:$C$7000,"&lt;"&amp;Parámetros!$B$4)</f>
        <v>23.33</v>
      </c>
      <c r="N1125" s="7" t="str">
        <f aca="false">IF(H1125=0,"Sin compras",IF(H1125=1,"Una sola compra",IF(I1125&gt;Parámetros!$B$5,"Perdido","Activo")))</f>
        <v>Una sola compra</v>
      </c>
      <c r="O1125" s="21" t="str">
        <f aca="false">IF(N1125&lt;&gt;"Activo","",1/(1+EXP(-(Parámetros!$B$10+Parámetros!$B$11*I1125+Parámetros!$B$12*J1125))))</f>
        <v/>
      </c>
      <c r="P1125" s="7" t="str">
        <f aca="false">IF(O1125="","",IF(O1125&gt;=Parámetros!$B$7,"Alto",IF(O1125&gt;=Parámetros!$B$8,"Medio","Bajo")))</f>
        <v/>
      </c>
      <c r="Q1125" s="7" t="str">
        <f aca="false">IF(AND(N1125="Activo",L1125&lt;&gt;""),IF(L1125&gt;Parámetros!$B$6,"Se está retrasando",""),"")</f>
        <v/>
      </c>
    </row>
    <row r="1126" customFormat="false" ht="15" hidden="false" customHeight="false" outlineLevel="0" collapsed="false">
      <c r="A1126" s="13" t="s">
        <v>1678</v>
      </c>
      <c r="B1126" s="13" t="s">
        <v>8996</v>
      </c>
      <c r="C1126" s="13" t="s">
        <v>8990</v>
      </c>
      <c r="D1126" s="13" t="s">
        <v>8994</v>
      </c>
      <c r="E1126" s="13" t="s">
        <v>8984</v>
      </c>
      <c r="F1126" s="16" t="n">
        <f aca="false">_xlfn.MINIFS(Pedidos!$C$2:$C$7000,Pedidos!$B$2:$B$7000,A1126,Pedidos!$C$2:$C$7000,"&lt;"&amp;Parámetros!$B$4)</f>
        <v>45730</v>
      </c>
      <c r="G1126" s="16" t="n">
        <f aca="false">_xlfn.MAXIFS(Pedidos!$C$2:$C$7000,Pedidos!$B$2:$B$7000,A1126,Pedidos!$C$2:$C$7000,"&lt;"&amp;Parámetros!$B$4)</f>
        <v>45730</v>
      </c>
      <c r="H1126" s="17" t="n">
        <f aca="false">COUNTIFS(Pedidos!$B$2:$B$7000,A1126,Pedidos!$C$2:$C$7000,"&lt;"&amp;Parámetros!$B$4)</f>
        <v>1</v>
      </c>
      <c r="I1126" s="7" t="n">
        <f aca="false">IF(H1126=0,"",Parámetros!$B$4-G1126)</f>
        <v>566</v>
      </c>
      <c r="J1126" s="17" t="n">
        <f aca="false">COUNTIFS(Pedidos!$B$2:$B$7000,A1126,Pedidos!$C$2:$C$7000,"&gt;="&amp;(Parámetros!$B$4-180),Pedidos!$C$2:$C$7000,"&lt;"&amp;Parámetros!$B$4)</f>
        <v>0</v>
      </c>
      <c r="K1126" s="18" t="str">
        <f aca="false">IF(H1126&lt;2,"",(G1126-F1126)/(H1126-1))</f>
        <v/>
      </c>
      <c r="L1126" s="19" t="str">
        <f aca="false">IF(OR(K1126="",K1126=0),"",I1126/K1126)</f>
        <v/>
      </c>
      <c r="M1126" s="20" t="n">
        <f aca="false">SUMIFS(Pedidos!$D$2:$D$7000,Pedidos!$B$2:$B$7000,A1126,Pedidos!$C$2:$C$7000,"&gt;="&amp;(Parámetros!$B$4-365),Pedidos!$C$2:$C$7000,"&lt;"&amp;Parámetros!$B$4)</f>
        <v>0</v>
      </c>
      <c r="N1126" s="7" t="str">
        <f aca="false">IF(H1126=0,"Sin compras",IF(H1126=1,"Una sola compra",IF(I1126&gt;Parámetros!$B$5,"Perdido","Activo")))</f>
        <v>Una sola compra</v>
      </c>
      <c r="O1126" s="21" t="str">
        <f aca="false">IF(N1126&lt;&gt;"Activo","",1/(1+EXP(-(Parámetros!$B$10+Parámetros!$B$11*I1126+Parámetros!$B$12*J1126))))</f>
        <v/>
      </c>
      <c r="P1126" s="7" t="str">
        <f aca="false">IF(O1126="","",IF(O1126&gt;=Parámetros!$B$7,"Alto",IF(O1126&gt;=Parámetros!$B$8,"Medio","Bajo")))</f>
        <v/>
      </c>
      <c r="Q1126" s="7" t="str">
        <f aca="false">IF(AND(N1126="Activo",L1126&lt;&gt;""),IF(L1126&gt;Parámetros!$B$6,"Se está retrasando",""),"")</f>
        <v/>
      </c>
    </row>
    <row r="1127" customFormat="false" ht="15" hidden="false" customHeight="false" outlineLevel="0" collapsed="false">
      <c r="A1127" s="13" t="s">
        <v>74</v>
      </c>
      <c r="B1127" s="13" t="s">
        <v>8981</v>
      </c>
      <c r="C1127" s="13" t="s">
        <v>8990</v>
      </c>
      <c r="D1127" s="13" t="s">
        <v>8994</v>
      </c>
      <c r="E1127" s="13" t="s">
        <v>8984</v>
      </c>
      <c r="F1127" s="16" t="n">
        <f aca="false">_xlfn.MINIFS(Pedidos!$C$2:$C$7000,Pedidos!$B$2:$B$7000,A1127,Pedidos!$C$2:$C$7000,"&lt;"&amp;Parámetros!$B$4)</f>
        <v>45571</v>
      </c>
      <c r="G1127" s="16" t="n">
        <f aca="false">_xlfn.MAXIFS(Pedidos!$C$2:$C$7000,Pedidos!$B$2:$B$7000,A1127,Pedidos!$C$2:$C$7000,"&lt;"&amp;Parámetros!$B$4)</f>
        <v>45571</v>
      </c>
      <c r="H1127" s="17" t="n">
        <f aca="false">COUNTIFS(Pedidos!$B$2:$B$7000,A1127,Pedidos!$C$2:$C$7000,"&lt;"&amp;Parámetros!$B$4)</f>
        <v>1</v>
      </c>
      <c r="I1127" s="7" t="n">
        <f aca="false">IF(H1127=0,"",Parámetros!$B$4-G1127)</f>
        <v>725</v>
      </c>
      <c r="J1127" s="17" t="n">
        <f aca="false">COUNTIFS(Pedidos!$B$2:$B$7000,A1127,Pedidos!$C$2:$C$7000,"&gt;="&amp;(Parámetros!$B$4-180),Pedidos!$C$2:$C$7000,"&lt;"&amp;Parámetros!$B$4)</f>
        <v>0</v>
      </c>
      <c r="K1127" s="18" t="str">
        <f aca="false">IF(H1127&lt;2,"",(G1127-F1127)/(H1127-1))</f>
        <v/>
      </c>
      <c r="L1127" s="19" t="str">
        <f aca="false">IF(OR(K1127="",K1127=0),"",I1127/K1127)</f>
        <v/>
      </c>
      <c r="M1127" s="20" t="n">
        <f aca="false">SUMIFS(Pedidos!$D$2:$D$7000,Pedidos!$B$2:$B$7000,A1127,Pedidos!$C$2:$C$7000,"&gt;="&amp;(Parámetros!$B$4-365),Pedidos!$C$2:$C$7000,"&lt;"&amp;Parámetros!$B$4)</f>
        <v>0</v>
      </c>
      <c r="N1127" s="7" t="str">
        <f aca="false">IF(H1127=0,"Sin compras",IF(H1127=1,"Una sola compra",IF(I1127&gt;Parámetros!$B$5,"Perdido","Activo")))</f>
        <v>Una sola compra</v>
      </c>
      <c r="O1127" s="21" t="str">
        <f aca="false">IF(N1127&lt;&gt;"Activo","",1/(1+EXP(-(Parámetros!$B$10+Parámetros!$B$11*I1127+Parámetros!$B$12*J1127))))</f>
        <v/>
      </c>
      <c r="P1127" s="7" t="str">
        <f aca="false">IF(O1127="","",IF(O1127&gt;=Parámetros!$B$7,"Alto",IF(O1127&gt;=Parámetros!$B$8,"Medio","Bajo")))</f>
        <v/>
      </c>
      <c r="Q1127" s="7" t="str">
        <f aca="false">IF(AND(N1127="Activo",L1127&lt;&gt;""),IF(L1127&gt;Parámetros!$B$6,"Se está retrasando",""),"")</f>
        <v/>
      </c>
    </row>
    <row r="1128" customFormat="false" ht="15" hidden="false" customHeight="false" outlineLevel="0" collapsed="false">
      <c r="A1128" s="13" t="s">
        <v>5409</v>
      </c>
      <c r="B1128" s="13" t="s">
        <v>9011</v>
      </c>
      <c r="C1128" s="13" t="s">
        <v>8990</v>
      </c>
      <c r="D1128" s="13" t="s">
        <v>8983</v>
      </c>
      <c r="E1128" s="13" t="s">
        <v>8984</v>
      </c>
      <c r="F1128" s="16" t="n">
        <f aca="false">_xlfn.MINIFS(Pedidos!$C$2:$C$7000,Pedidos!$B$2:$B$7000,A1128,Pedidos!$C$2:$C$7000,"&lt;"&amp;Parámetros!$B$4)</f>
        <v>46009</v>
      </c>
      <c r="G1128" s="16" t="n">
        <f aca="false">_xlfn.MAXIFS(Pedidos!$C$2:$C$7000,Pedidos!$B$2:$B$7000,A1128,Pedidos!$C$2:$C$7000,"&lt;"&amp;Parámetros!$B$4)</f>
        <v>46009</v>
      </c>
      <c r="H1128" s="17" t="n">
        <f aca="false">COUNTIFS(Pedidos!$B$2:$B$7000,A1128,Pedidos!$C$2:$C$7000,"&lt;"&amp;Parámetros!$B$4)</f>
        <v>1</v>
      </c>
      <c r="I1128" s="7" t="n">
        <f aca="false">IF(H1128=0,"",Parámetros!$B$4-G1128)</f>
        <v>287</v>
      </c>
      <c r="J1128" s="17" t="n">
        <f aca="false">COUNTIFS(Pedidos!$B$2:$B$7000,A1128,Pedidos!$C$2:$C$7000,"&gt;="&amp;(Parámetros!$B$4-180),Pedidos!$C$2:$C$7000,"&lt;"&amp;Parámetros!$B$4)</f>
        <v>0</v>
      </c>
      <c r="K1128" s="18" t="str">
        <f aca="false">IF(H1128&lt;2,"",(G1128-F1128)/(H1128-1))</f>
        <v/>
      </c>
      <c r="L1128" s="19" t="str">
        <f aca="false">IF(OR(K1128="",K1128=0),"",I1128/K1128)</f>
        <v/>
      </c>
      <c r="M1128" s="20" t="n">
        <f aca="false">SUMIFS(Pedidos!$D$2:$D$7000,Pedidos!$B$2:$B$7000,A1128,Pedidos!$C$2:$C$7000,"&gt;="&amp;(Parámetros!$B$4-365),Pedidos!$C$2:$C$7000,"&lt;"&amp;Parámetros!$B$4)</f>
        <v>10.51</v>
      </c>
      <c r="N1128" s="7" t="str">
        <f aca="false">IF(H1128=0,"Sin compras",IF(H1128=1,"Una sola compra",IF(I1128&gt;Parámetros!$B$5,"Perdido","Activo")))</f>
        <v>Una sola compra</v>
      </c>
      <c r="O1128" s="21" t="str">
        <f aca="false">IF(N1128&lt;&gt;"Activo","",1/(1+EXP(-(Parámetros!$B$10+Parámetros!$B$11*I1128+Parámetros!$B$12*J1128))))</f>
        <v/>
      </c>
      <c r="P1128" s="7" t="str">
        <f aca="false">IF(O1128="","",IF(O1128&gt;=Parámetros!$B$7,"Alto",IF(O1128&gt;=Parámetros!$B$8,"Medio","Bajo")))</f>
        <v/>
      </c>
      <c r="Q1128" s="7" t="str">
        <f aca="false">IF(AND(N1128="Activo",L1128&lt;&gt;""),IF(L1128&gt;Parámetros!$B$6,"Se está retrasando",""),"")</f>
        <v/>
      </c>
    </row>
    <row r="1129" customFormat="false" ht="15" hidden="false" customHeight="false" outlineLevel="0" collapsed="false">
      <c r="A1129" s="13" t="s">
        <v>818</v>
      </c>
      <c r="B1129" s="13" t="s">
        <v>8995</v>
      </c>
      <c r="C1129" s="13" t="s">
        <v>8993</v>
      </c>
      <c r="D1129" s="13" t="s">
        <v>8999</v>
      </c>
      <c r="E1129" s="13" t="s">
        <v>8988</v>
      </c>
      <c r="F1129" s="16" t="n">
        <f aca="false">_xlfn.MINIFS(Pedidos!$C$2:$C$7000,Pedidos!$B$2:$B$7000,A1129,Pedidos!$C$2:$C$7000,"&lt;"&amp;Parámetros!$B$4)</f>
        <v>45657</v>
      </c>
      <c r="G1129" s="16" t="n">
        <f aca="false">_xlfn.MAXIFS(Pedidos!$C$2:$C$7000,Pedidos!$B$2:$B$7000,A1129,Pedidos!$C$2:$C$7000,"&lt;"&amp;Parámetros!$B$4)</f>
        <v>46270</v>
      </c>
      <c r="H1129" s="17" t="n">
        <f aca="false">COUNTIFS(Pedidos!$B$2:$B$7000,A1129,Pedidos!$C$2:$C$7000,"&lt;"&amp;Parámetros!$B$4)</f>
        <v>12</v>
      </c>
      <c r="I1129" s="7" t="n">
        <f aca="false">IF(H1129=0,"",Parámetros!$B$4-G1129)</f>
        <v>26</v>
      </c>
      <c r="J1129" s="17" t="n">
        <f aca="false">COUNTIFS(Pedidos!$B$2:$B$7000,A1129,Pedidos!$C$2:$C$7000,"&gt;="&amp;(Parámetros!$B$4-180),Pedidos!$C$2:$C$7000,"&lt;"&amp;Parámetros!$B$4)</f>
        <v>3</v>
      </c>
      <c r="K1129" s="18" t="n">
        <f aca="false">IF(H1129&lt;2,"",(G1129-F1129)/(H1129-1))</f>
        <v>55.7272727272727</v>
      </c>
      <c r="L1129" s="19" t="n">
        <f aca="false">IF(OR(K1129="",K1129=0),"",I1129/K1129)</f>
        <v>0.466557911908646</v>
      </c>
      <c r="M1129" s="20" t="n">
        <f aca="false">SUMIFS(Pedidos!$D$2:$D$7000,Pedidos!$B$2:$B$7000,A1129,Pedidos!$C$2:$C$7000,"&gt;="&amp;(Parámetros!$B$4-365),Pedidos!$C$2:$C$7000,"&lt;"&amp;Parámetros!$B$4)</f>
        <v>315.38</v>
      </c>
      <c r="N1129" s="7" t="str">
        <f aca="false">IF(H1129=0,"Sin compras",IF(H1129=1,"Una sola compra",IF(I1129&gt;Parámetros!$B$5,"Perdido","Activo")))</f>
        <v>Activo</v>
      </c>
      <c r="O1129" s="21" t="n">
        <f aca="false">IF(N1129&lt;&gt;"Activo","",1/(1+EXP(-(Parámetros!$B$10+Parámetros!$B$11*I1129+Parámetros!$B$12*J1129))))</f>
        <v>0.166380462443321</v>
      </c>
      <c r="P1129" s="7" t="str">
        <f aca="false">IF(O1129="","",IF(O1129&gt;=Parámetros!$B$7,"Alto",IF(O1129&gt;=Parámetros!$B$8,"Medio","Bajo")))</f>
        <v>Bajo</v>
      </c>
      <c r="Q1129" s="7" t="str">
        <f aca="false">IF(AND(N1129="Activo",L1129&lt;&gt;""),IF(L1129&gt;Parámetros!$B$6,"Se está retrasando",""),"")</f>
        <v/>
      </c>
    </row>
    <row r="1130" customFormat="false" ht="15" hidden="false" customHeight="false" outlineLevel="0" collapsed="false">
      <c r="A1130" s="13" t="s">
        <v>7459</v>
      </c>
      <c r="B1130" s="13" t="s">
        <v>8981</v>
      </c>
      <c r="C1130" s="13" t="s">
        <v>8982</v>
      </c>
      <c r="D1130" s="13" t="s">
        <v>8991</v>
      </c>
      <c r="E1130" s="13" t="s">
        <v>8988</v>
      </c>
      <c r="F1130" s="16" t="n">
        <f aca="false">_xlfn.MINIFS(Pedidos!$C$2:$C$7000,Pedidos!$B$2:$B$7000,A1130,Pedidos!$C$2:$C$7000,"&lt;"&amp;Parámetros!$B$4)</f>
        <v>46173</v>
      </c>
      <c r="G1130" s="16" t="n">
        <f aca="false">_xlfn.MAXIFS(Pedidos!$C$2:$C$7000,Pedidos!$B$2:$B$7000,A1130,Pedidos!$C$2:$C$7000,"&lt;"&amp;Parámetros!$B$4)</f>
        <v>46173</v>
      </c>
      <c r="H1130" s="17" t="n">
        <f aca="false">COUNTIFS(Pedidos!$B$2:$B$7000,A1130,Pedidos!$C$2:$C$7000,"&lt;"&amp;Parámetros!$B$4)</f>
        <v>1</v>
      </c>
      <c r="I1130" s="7" t="n">
        <f aca="false">IF(H1130=0,"",Parámetros!$B$4-G1130)</f>
        <v>123</v>
      </c>
      <c r="J1130" s="17" t="n">
        <f aca="false">COUNTIFS(Pedidos!$B$2:$B$7000,A1130,Pedidos!$C$2:$C$7000,"&gt;="&amp;(Parámetros!$B$4-180),Pedidos!$C$2:$C$7000,"&lt;"&amp;Parámetros!$B$4)</f>
        <v>1</v>
      </c>
      <c r="K1130" s="18" t="str">
        <f aca="false">IF(H1130&lt;2,"",(G1130-F1130)/(H1130-1))</f>
        <v/>
      </c>
      <c r="L1130" s="19" t="str">
        <f aca="false">IF(OR(K1130="",K1130=0),"",I1130/K1130)</f>
        <v/>
      </c>
      <c r="M1130" s="20" t="n">
        <f aca="false">SUMIFS(Pedidos!$D$2:$D$7000,Pedidos!$B$2:$B$7000,A1130,Pedidos!$C$2:$C$7000,"&gt;="&amp;(Parámetros!$B$4-365),Pedidos!$C$2:$C$7000,"&lt;"&amp;Parámetros!$B$4)</f>
        <v>31.59</v>
      </c>
      <c r="N1130" s="7" t="str">
        <f aca="false">IF(H1130=0,"Sin compras",IF(H1130=1,"Una sola compra",IF(I1130&gt;Parámetros!$B$5,"Perdido","Activo")))</f>
        <v>Una sola compra</v>
      </c>
      <c r="O1130" s="21" t="str">
        <f aca="false">IF(N1130&lt;&gt;"Activo","",1/(1+EXP(-(Parámetros!$B$10+Parámetros!$B$11*I1130+Parámetros!$B$12*J1130))))</f>
        <v/>
      </c>
      <c r="P1130" s="7" t="str">
        <f aca="false">IF(O1130="","",IF(O1130&gt;=Parámetros!$B$7,"Alto",IF(O1130&gt;=Parámetros!$B$8,"Medio","Bajo")))</f>
        <v/>
      </c>
      <c r="Q1130" s="7" t="str">
        <f aca="false">IF(AND(N1130="Activo",L1130&lt;&gt;""),IF(L1130&gt;Parámetros!$B$6,"Se está retrasando",""),"")</f>
        <v/>
      </c>
    </row>
    <row r="1131" customFormat="false" ht="15" hidden="false" customHeight="false" outlineLevel="0" collapsed="false">
      <c r="A1131" s="13" t="s">
        <v>1606</v>
      </c>
      <c r="B1131" s="13" t="s">
        <v>8981</v>
      </c>
      <c r="C1131" s="13" t="s">
        <v>8993</v>
      </c>
      <c r="D1131" s="13" t="s">
        <v>8994</v>
      </c>
      <c r="E1131" s="13" t="s">
        <v>8984</v>
      </c>
      <c r="F1131" s="16" t="n">
        <f aca="false">_xlfn.MINIFS(Pedidos!$C$2:$C$7000,Pedidos!$B$2:$B$7000,A1131,Pedidos!$C$2:$C$7000,"&lt;"&amp;Parámetros!$B$4)</f>
        <v>45725</v>
      </c>
      <c r="G1131" s="16" t="n">
        <f aca="false">_xlfn.MAXIFS(Pedidos!$C$2:$C$7000,Pedidos!$B$2:$B$7000,A1131,Pedidos!$C$2:$C$7000,"&lt;"&amp;Parámetros!$B$4)</f>
        <v>45725</v>
      </c>
      <c r="H1131" s="17" t="n">
        <f aca="false">COUNTIFS(Pedidos!$B$2:$B$7000,A1131,Pedidos!$C$2:$C$7000,"&lt;"&amp;Parámetros!$B$4)</f>
        <v>1</v>
      </c>
      <c r="I1131" s="7" t="n">
        <f aca="false">IF(H1131=0,"",Parámetros!$B$4-G1131)</f>
        <v>571</v>
      </c>
      <c r="J1131" s="17" t="n">
        <f aca="false">COUNTIFS(Pedidos!$B$2:$B$7000,A1131,Pedidos!$C$2:$C$7000,"&gt;="&amp;(Parámetros!$B$4-180),Pedidos!$C$2:$C$7000,"&lt;"&amp;Parámetros!$B$4)</f>
        <v>0</v>
      </c>
      <c r="K1131" s="18" t="str">
        <f aca="false">IF(H1131&lt;2,"",(G1131-F1131)/(H1131-1))</f>
        <v/>
      </c>
      <c r="L1131" s="19" t="str">
        <f aca="false">IF(OR(K1131="",K1131=0),"",I1131/K1131)</f>
        <v/>
      </c>
      <c r="M1131" s="20" t="n">
        <f aca="false">SUMIFS(Pedidos!$D$2:$D$7000,Pedidos!$B$2:$B$7000,A1131,Pedidos!$C$2:$C$7000,"&gt;="&amp;(Parámetros!$B$4-365),Pedidos!$C$2:$C$7000,"&lt;"&amp;Parámetros!$B$4)</f>
        <v>0</v>
      </c>
      <c r="N1131" s="7" t="str">
        <f aca="false">IF(H1131=0,"Sin compras",IF(H1131=1,"Una sola compra",IF(I1131&gt;Parámetros!$B$5,"Perdido","Activo")))</f>
        <v>Una sola compra</v>
      </c>
      <c r="O1131" s="21" t="str">
        <f aca="false">IF(N1131&lt;&gt;"Activo","",1/(1+EXP(-(Parámetros!$B$10+Parámetros!$B$11*I1131+Parámetros!$B$12*J1131))))</f>
        <v/>
      </c>
      <c r="P1131" s="7" t="str">
        <f aca="false">IF(O1131="","",IF(O1131&gt;=Parámetros!$B$7,"Alto",IF(O1131&gt;=Parámetros!$B$8,"Medio","Bajo")))</f>
        <v/>
      </c>
      <c r="Q1131" s="7" t="str">
        <f aca="false">IF(AND(N1131="Activo",L1131&lt;&gt;""),IF(L1131&gt;Parámetros!$B$6,"Se está retrasando",""),"")</f>
        <v/>
      </c>
    </row>
    <row r="1132" customFormat="false" ht="15" hidden="false" customHeight="false" outlineLevel="0" collapsed="false">
      <c r="A1132" s="13" t="s">
        <v>1312</v>
      </c>
      <c r="B1132" s="13" t="s">
        <v>9008</v>
      </c>
      <c r="C1132" s="13" t="s">
        <v>8982</v>
      </c>
      <c r="D1132" s="13" t="s">
        <v>8999</v>
      </c>
      <c r="E1132" s="13" t="s">
        <v>8988</v>
      </c>
      <c r="F1132" s="16" t="n">
        <f aca="false">_xlfn.MINIFS(Pedidos!$C$2:$C$7000,Pedidos!$B$2:$B$7000,A1132,Pedidos!$C$2:$C$7000,"&lt;"&amp;Parámetros!$B$4)</f>
        <v>45702</v>
      </c>
      <c r="G1132" s="16" t="n">
        <f aca="false">_xlfn.MAXIFS(Pedidos!$C$2:$C$7000,Pedidos!$B$2:$B$7000,A1132,Pedidos!$C$2:$C$7000,"&lt;"&amp;Parámetros!$B$4)</f>
        <v>46249</v>
      </c>
      <c r="H1132" s="17" t="n">
        <f aca="false">COUNTIFS(Pedidos!$B$2:$B$7000,A1132,Pedidos!$C$2:$C$7000,"&lt;"&amp;Parámetros!$B$4)</f>
        <v>11</v>
      </c>
      <c r="I1132" s="7" t="n">
        <f aca="false">IF(H1132=0,"",Parámetros!$B$4-G1132)</f>
        <v>47</v>
      </c>
      <c r="J1132" s="17" t="n">
        <f aca="false">COUNTIFS(Pedidos!$B$2:$B$7000,A1132,Pedidos!$C$2:$C$7000,"&gt;="&amp;(Parámetros!$B$4-180),Pedidos!$C$2:$C$7000,"&lt;"&amp;Parámetros!$B$4)</f>
        <v>3</v>
      </c>
      <c r="K1132" s="18" t="n">
        <f aca="false">IF(H1132&lt;2,"",(G1132-F1132)/(H1132-1))</f>
        <v>54.7</v>
      </c>
      <c r="L1132" s="19" t="n">
        <f aca="false">IF(OR(K1132="",K1132=0),"",I1132/K1132)</f>
        <v>0.859232175502742</v>
      </c>
      <c r="M1132" s="20" t="n">
        <f aca="false">SUMIFS(Pedidos!$D$2:$D$7000,Pedidos!$B$2:$B$7000,A1132,Pedidos!$C$2:$C$7000,"&gt;="&amp;(Parámetros!$B$4-365),Pedidos!$C$2:$C$7000,"&lt;"&amp;Parámetros!$B$4)</f>
        <v>308.16</v>
      </c>
      <c r="N1132" s="7" t="str">
        <f aca="false">IF(H1132=0,"Sin compras",IF(H1132=1,"Una sola compra",IF(I1132&gt;Parámetros!$B$5,"Perdido","Activo")))</f>
        <v>Activo</v>
      </c>
      <c r="O1132" s="21" t="n">
        <f aca="false">IF(N1132&lt;&gt;"Activo","",1/(1+EXP(-(Parámetros!$B$10+Parámetros!$B$11*I1132+Parámetros!$B$12*J1132))))</f>
        <v>0.221922139422785</v>
      </c>
      <c r="P1132" s="7" t="str">
        <f aca="false">IF(O1132="","",IF(O1132&gt;=Parámetros!$B$7,"Alto",IF(O1132&gt;=Parámetros!$B$8,"Medio","Bajo")))</f>
        <v>Bajo</v>
      </c>
      <c r="Q1132" s="7" t="str">
        <f aca="false">IF(AND(N1132="Activo",L1132&lt;&gt;""),IF(L1132&gt;Parámetros!$B$6,"Se está retrasando",""),"")</f>
        <v/>
      </c>
    </row>
    <row r="1133" customFormat="false" ht="15" hidden="false" customHeight="false" outlineLevel="0" collapsed="false">
      <c r="A1133" s="13" t="s">
        <v>2104</v>
      </c>
      <c r="B1133" s="13" t="s">
        <v>8981</v>
      </c>
      <c r="C1133" s="13" t="s">
        <v>8982</v>
      </c>
      <c r="D1133" s="13" t="s">
        <v>8997</v>
      </c>
      <c r="E1133" s="13" t="s">
        <v>8988</v>
      </c>
      <c r="F1133" s="16" t="n">
        <f aca="false">_xlfn.MINIFS(Pedidos!$C$2:$C$7000,Pedidos!$B$2:$B$7000,A1133,Pedidos!$C$2:$C$7000,"&lt;"&amp;Parámetros!$B$4)</f>
        <v>45763</v>
      </c>
      <c r="G1133" s="16" t="n">
        <f aca="false">_xlfn.MAXIFS(Pedidos!$C$2:$C$7000,Pedidos!$B$2:$B$7000,A1133,Pedidos!$C$2:$C$7000,"&lt;"&amp;Parámetros!$B$4)</f>
        <v>45963</v>
      </c>
      <c r="H1133" s="17" t="n">
        <f aca="false">COUNTIFS(Pedidos!$B$2:$B$7000,A1133,Pedidos!$C$2:$C$7000,"&lt;"&amp;Parámetros!$B$4)</f>
        <v>7</v>
      </c>
      <c r="I1133" s="7" t="n">
        <f aca="false">IF(H1133=0,"",Parámetros!$B$4-G1133)</f>
        <v>333</v>
      </c>
      <c r="J1133" s="17" t="n">
        <f aca="false">COUNTIFS(Pedidos!$B$2:$B$7000,A1133,Pedidos!$C$2:$C$7000,"&gt;="&amp;(Parámetros!$B$4-180),Pedidos!$C$2:$C$7000,"&lt;"&amp;Parámetros!$B$4)</f>
        <v>0</v>
      </c>
      <c r="K1133" s="18" t="n">
        <f aca="false">IF(H1133&lt;2,"",(G1133-F1133)/(H1133-1))</f>
        <v>33.3333333333333</v>
      </c>
      <c r="L1133" s="19" t="n">
        <f aca="false">IF(OR(K1133="",K1133=0),"",I1133/K1133)</f>
        <v>9.99</v>
      </c>
      <c r="M1133" s="20" t="n">
        <f aca="false">SUMIFS(Pedidos!$D$2:$D$7000,Pedidos!$B$2:$B$7000,A1133,Pedidos!$C$2:$C$7000,"&gt;="&amp;(Parámetros!$B$4-365),Pedidos!$C$2:$C$7000,"&lt;"&amp;Parámetros!$B$4)</f>
        <v>30.01</v>
      </c>
      <c r="N1133" s="7" t="str">
        <f aca="false">IF(H1133=0,"Sin compras",IF(H1133=1,"Una sola compra",IF(I1133&gt;Parámetros!$B$5,"Perdido","Activo")))</f>
        <v>Perdido</v>
      </c>
      <c r="O1133" s="21" t="str">
        <f aca="false">IF(N1133&lt;&gt;"Activo","",1/(1+EXP(-(Parámetros!$B$10+Parámetros!$B$11*I1133+Parámetros!$B$12*J1133))))</f>
        <v/>
      </c>
      <c r="P1133" s="7" t="str">
        <f aca="false">IF(O1133="","",IF(O1133&gt;=Parámetros!$B$7,"Alto",IF(O1133&gt;=Parámetros!$B$8,"Medio","Bajo")))</f>
        <v/>
      </c>
      <c r="Q1133" s="7" t="str">
        <f aca="false">IF(AND(N1133="Activo",L1133&lt;&gt;""),IF(L1133&gt;Parámetros!$B$6,"Se está retrasando",""),"")</f>
        <v/>
      </c>
    </row>
    <row r="1134" customFormat="false" ht="15" hidden="false" customHeight="false" outlineLevel="0" collapsed="false">
      <c r="A1134" s="13" t="s">
        <v>1180</v>
      </c>
      <c r="B1134" s="13" t="s">
        <v>8995</v>
      </c>
      <c r="C1134" s="13" t="s">
        <v>8982</v>
      </c>
      <c r="D1134" s="13" t="s">
        <v>8994</v>
      </c>
      <c r="E1134" s="13" t="s">
        <v>8984</v>
      </c>
      <c r="F1134" s="16" t="n">
        <f aca="false">_xlfn.MINIFS(Pedidos!$C$2:$C$7000,Pedidos!$B$2:$B$7000,A1134,Pedidos!$C$2:$C$7000,"&lt;"&amp;Parámetros!$B$4)</f>
        <v>45691</v>
      </c>
      <c r="G1134" s="16" t="n">
        <f aca="false">_xlfn.MAXIFS(Pedidos!$C$2:$C$7000,Pedidos!$B$2:$B$7000,A1134,Pedidos!$C$2:$C$7000,"&lt;"&amp;Parámetros!$B$4)</f>
        <v>45894</v>
      </c>
      <c r="H1134" s="17" t="n">
        <f aca="false">COUNTIFS(Pedidos!$B$2:$B$7000,A1134,Pedidos!$C$2:$C$7000,"&lt;"&amp;Parámetros!$B$4)</f>
        <v>2</v>
      </c>
      <c r="I1134" s="7" t="n">
        <f aca="false">IF(H1134=0,"",Parámetros!$B$4-G1134)</f>
        <v>402</v>
      </c>
      <c r="J1134" s="17" t="n">
        <f aca="false">COUNTIFS(Pedidos!$B$2:$B$7000,A1134,Pedidos!$C$2:$C$7000,"&gt;="&amp;(Parámetros!$B$4-180),Pedidos!$C$2:$C$7000,"&lt;"&amp;Parámetros!$B$4)</f>
        <v>0</v>
      </c>
      <c r="K1134" s="18" t="n">
        <f aca="false">IF(H1134&lt;2,"",(G1134-F1134)/(H1134-1))</f>
        <v>203</v>
      </c>
      <c r="L1134" s="19" t="n">
        <f aca="false">IF(OR(K1134="",K1134=0),"",I1134/K1134)</f>
        <v>1.98029556650246</v>
      </c>
      <c r="M1134" s="20" t="n">
        <f aca="false">SUMIFS(Pedidos!$D$2:$D$7000,Pedidos!$B$2:$B$7000,A1134,Pedidos!$C$2:$C$7000,"&gt;="&amp;(Parámetros!$B$4-365),Pedidos!$C$2:$C$7000,"&lt;"&amp;Parámetros!$B$4)</f>
        <v>0</v>
      </c>
      <c r="N1134" s="7" t="str">
        <f aca="false">IF(H1134=0,"Sin compras",IF(H1134=1,"Una sola compra",IF(I1134&gt;Parámetros!$B$5,"Perdido","Activo")))</f>
        <v>Perdido</v>
      </c>
      <c r="O1134" s="21" t="str">
        <f aca="false">IF(N1134&lt;&gt;"Activo","",1/(1+EXP(-(Parámetros!$B$10+Parámetros!$B$11*I1134+Parámetros!$B$12*J1134))))</f>
        <v/>
      </c>
      <c r="P1134" s="7" t="str">
        <f aca="false">IF(O1134="","",IF(O1134&gt;=Parámetros!$B$7,"Alto",IF(O1134&gt;=Parámetros!$B$8,"Medio","Bajo")))</f>
        <v/>
      </c>
      <c r="Q1134" s="7" t="str">
        <f aca="false">IF(AND(N1134="Activo",L1134&lt;&gt;""),IF(L1134&gt;Parámetros!$B$6,"Se está retrasando",""),"")</f>
        <v/>
      </c>
    </row>
    <row r="1135" customFormat="false" ht="15" hidden="false" customHeight="false" outlineLevel="0" collapsed="false">
      <c r="A1135" s="13" t="s">
        <v>1064</v>
      </c>
      <c r="B1135" s="13" t="s">
        <v>9004</v>
      </c>
      <c r="C1135" s="13" t="s">
        <v>8990</v>
      </c>
      <c r="D1135" s="13" t="s">
        <v>8994</v>
      </c>
      <c r="E1135" s="13" t="s">
        <v>8988</v>
      </c>
      <c r="F1135" s="16" t="n">
        <f aca="false">_xlfn.MINIFS(Pedidos!$C$2:$C$7000,Pedidos!$B$2:$B$7000,A1135,Pedidos!$C$2:$C$7000,"&lt;"&amp;Parámetros!$B$4)</f>
        <v>45681</v>
      </c>
      <c r="G1135" s="16" t="n">
        <f aca="false">_xlfn.MAXIFS(Pedidos!$C$2:$C$7000,Pedidos!$B$2:$B$7000,A1135,Pedidos!$C$2:$C$7000,"&lt;"&amp;Parámetros!$B$4)</f>
        <v>45807</v>
      </c>
      <c r="H1135" s="17" t="n">
        <f aca="false">COUNTIFS(Pedidos!$B$2:$B$7000,A1135,Pedidos!$C$2:$C$7000,"&lt;"&amp;Parámetros!$B$4)</f>
        <v>2</v>
      </c>
      <c r="I1135" s="7" t="n">
        <f aca="false">IF(H1135=0,"",Parámetros!$B$4-G1135)</f>
        <v>489</v>
      </c>
      <c r="J1135" s="17" t="n">
        <f aca="false">COUNTIFS(Pedidos!$B$2:$B$7000,A1135,Pedidos!$C$2:$C$7000,"&gt;="&amp;(Parámetros!$B$4-180),Pedidos!$C$2:$C$7000,"&lt;"&amp;Parámetros!$B$4)</f>
        <v>0</v>
      </c>
      <c r="K1135" s="18" t="n">
        <f aca="false">IF(H1135&lt;2,"",(G1135-F1135)/(H1135-1))</f>
        <v>126</v>
      </c>
      <c r="L1135" s="19" t="n">
        <f aca="false">IF(OR(K1135="",K1135=0),"",I1135/K1135)</f>
        <v>3.88095238095238</v>
      </c>
      <c r="M1135" s="20" t="n">
        <f aca="false">SUMIFS(Pedidos!$D$2:$D$7000,Pedidos!$B$2:$B$7000,A1135,Pedidos!$C$2:$C$7000,"&gt;="&amp;(Parámetros!$B$4-365),Pedidos!$C$2:$C$7000,"&lt;"&amp;Parámetros!$B$4)</f>
        <v>0</v>
      </c>
      <c r="N1135" s="7" t="str">
        <f aca="false">IF(H1135=0,"Sin compras",IF(H1135=1,"Una sola compra",IF(I1135&gt;Parámetros!$B$5,"Perdido","Activo")))</f>
        <v>Perdido</v>
      </c>
      <c r="O1135" s="21" t="str">
        <f aca="false">IF(N1135&lt;&gt;"Activo","",1/(1+EXP(-(Parámetros!$B$10+Parámetros!$B$11*I1135+Parámetros!$B$12*J1135))))</f>
        <v/>
      </c>
      <c r="P1135" s="7" t="str">
        <f aca="false">IF(O1135="","",IF(O1135&gt;=Parámetros!$B$7,"Alto",IF(O1135&gt;=Parámetros!$B$8,"Medio","Bajo")))</f>
        <v/>
      </c>
      <c r="Q1135" s="7" t="str">
        <f aca="false">IF(AND(N1135="Activo",L1135&lt;&gt;""),IF(L1135&gt;Parámetros!$B$6,"Se está retrasando",""),"")</f>
        <v/>
      </c>
    </row>
    <row r="1136" customFormat="false" ht="15" hidden="false" customHeight="false" outlineLevel="0" collapsed="false">
      <c r="A1136" s="13" t="s">
        <v>2958</v>
      </c>
      <c r="B1136" s="13" t="s">
        <v>8981</v>
      </c>
      <c r="C1136" s="13" t="s">
        <v>8986</v>
      </c>
      <c r="D1136" s="13" t="s">
        <v>8999</v>
      </c>
      <c r="E1136" s="13" t="s">
        <v>8988</v>
      </c>
      <c r="F1136" s="16" t="n">
        <f aca="false">_xlfn.MINIFS(Pedidos!$C$2:$C$7000,Pedidos!$B$2:$B$7000,A1136,Pedidos!$C$2:$C$7000,"&lt;"&amp;Parámetros!$B$4)</f>
        <v>45828</v>
      </c>
      <c r="G1136" s="16" t="n">
        <f aca="false">_xlfn.MAXIFS(Pedidos!$C$2:$C$7000,Pedidos!$B$2:$B$7000,A1136,Pedidos!$C$2:$C$7000,"&lt;"&amp;Parámetros!$B$4)</f>
        <v>46286</v>
      </c>
      <c r="H1136" s="17" t="n">
        <f aca="false">COUNTIFS(Pedidos!$B$2:$B$7000,A1136,Pedidos!$C$2:$C$7000,"&lt;"&amp;Parámetros!$B$4)</f>
        <v>18</v>
      </c>
      <c r="I1136" s="7" t="n">
        <f aca="false">IF(H1136=0,"",Parámetros!$B$4-G1136)</f>
        <v>10</v>
      </c>
      <c r="J1136" s="17" t="n">
        <f aca="false">COUNTIFS(Pedidos!$B$2:$B$7000,A1136,Pedidos!$C$2:$C$7000,"&gt;="&amp;(Parámetros!$B$4-180),Pedidos!$C$2:$C$7000,"&lt;"&amp;Parámetros!$B$4)</f>
        <v>6</v>
      </c>
      <c r="K1136" s="18" t="n">
        <f aca="false">IF(H1136&lt;2,"",(G1136-F1136)/(H1136-1))</f>
        <v>26.9411764705882</v>
      </c>
      <c r="L1136" s="19" t="n">
        <f aca="false">IF(OR(K1136="",K1136=0),"",I1136/K1136)</f>
        <v>0.37117903930131</v>
      </c>
      <c r="M1136" s="20" t="n">
        <f aca="false">SUMIFS(Pedidos!$D$2:$D$7000,Pedidos!$B$2:$B$7000,A1136,Pedidos!$C$2:$C$7000,"&gt;="&amp;(Parámetros!$B$4-365),Pedidos!$C$2:$C$7000,"&lt;"&amp;Parámetros!$B$4)</f>
        <v>652.31</v>
      </c>
      <c r="N1136" s="7" t="str">
        <f aca="false">IF(H1136=0,"Sin compras",IF(H1136=1,"Una sola compra",IF(I1136&gt;Parámetros!$B$5,"Perdido","Activo")))</f>
        <v>Activo</v>
      </c>
      <c r="O1136" s="21" t="n">
        <f aca="false">IF(N1136&lt;&gt;"Activo","",1/(1+EXP(-(Parámetros!$B$10+Parámetros!$B$11*I1136+Parámetros!$B$12*J1136))))</f>
        <v>0.0105231372652859</v>
      </c>
      <c r="P1136" s="7" t="str">
        <f aca="false">IF(O1136="","",IF(O1136&gt;=Parámetros!$B$7,"Alto",IF(O1136&gt;=Parámetros!$B$8,"Medio","Bajo")))</f>
        <v>Bajo</v>
      </c>
      <c r="Q1136" s="7" t="str">
        <f aca="false">IF(AND(N1136="Activo",L1136&lt;&gt;""),IF(L1136&gt;Parámetros!$B$6,"Se está retrasando",""),"")</f>
        <v/>
      </c>
    </row>
    <row r="1137" customFormat="false" ht="15" hidden="false" customHeight="false" outlineLevel="0" collapsed="false">
      <c r="A1137" s="13" t="s">
        <v>6456</v>
      </c>
      <c r="B1137" s="13" t="s">
        <v>8995</v>
      </c>
      <c r="C1137" s="13" t="s">
        <v>8993</v>
      </c>
      <c r="D1137" s="13" t="s">
        <v>8983</v>
      </c>
      <c r="E1137" s="13" t="s">
        <v>8984</v>
      </c>
      <c r="F1137" s="16" t="n">
        <f aca="false">_xlfn.MINIFS(Pedidos!$C$2:$C$7000,Pedidos!$B$2:$B$7000,A1137,Pedidos!$C$2:$C$7000,"&lt;"&amp;Parámetros!$B$4)</f>
        <v>46089</v>
      </c>
      <c r="G1137" s="16" t="n">
        <f aca="false">_xlfn.MAXIFS(Pedidos!$C$2:$C$7000,Pedidos!$B$2:$B$7000,A1137,Pedidos!$C$2:$C$7000,"&lt;"&amp;Parámetros!$B$4)</f>
        <v>46089</v>
      </c>
      <c r="H1137" s="17" t="n">
        <f aca="false">COUNTIFS(Pedidos!$B$2:$B$7000,A1137,Pedidos!$C$2:$C$7000,"&lt;"&amp;Parámetros!$B$4)</f>
        <v>1</v>
      </c>
      <c r="I1137" s="7" t="n">
        <f aca="false">IF(H1137=0,"",Parámetros!$B$4-G1137)</f>
        <v>207</v>
      </c>
      <c r="J1137" s="17" t="n">
        <f aca="false">COUNTIFS(Pedidos!$B$2:$B$7000,A1137,Pedidos!$C$2:$C$7000,"&gt;="&amp;(Parámetros!$B$4-180),Pedidos!$C$2:$C$7000,"&lt;"&amp;Parámetros!$B$4)</f>
        <v>0</v>
      </c>
      <c r="K1137" s="18" t="str">
        <f aca="false">IF(H1137&lt;2,"",(G1137-F1137)/(H1137-1))</f>
        <v/>
      </c>
      <c r="L1137" s="19" t="str">
        <f aca="false">IF(OR(K1137="",K1137=0),"",I1137/K1137)</f>
        <v/>
      </c>
      <c r="M1137" s="20" t="n">
        <f aca="false">SUMIFS(Pedidos!$D$2:$D$7000,Pedidos!$B$2:$B$7000,A1137,Pedidos!$C$2:$C$7000,"&gt;="&amp;(Parámetros!$B$4-365),Pedidos!$C$2:$C$7000,"&lt;"&amp;Parámetros!$B$4)</f>
        <v>22.76</v>
      </c>
      <c r="N1137" s="7" t="str">
        <f aca="false">IF(H1137=0,"Sin compras",IF(H1137=1,"Una sola compra",IF(I1137&gt;Parámetros!$B$5,"Perdido","Activo")))</f>
        <v>Una sola compra</v>
      </c>
      <c r="O1137" s="21" t="str">
        <f aca="false">IF(N1137&lt;&gt;"Activo","",1/(1+EXP(-(Parámetros!$B$10+Parámetros!$B$11*I1137+Parámetros!$B$12*J1137))))</f>
        <v/>
      </c>
      <c r="P1137" s="7" t="str">
        <f aca="false">IF(O1137="","",IF(O1137&gt;=Parámetros!$B$7,"Alto",IF(O1137&gt;=Parámetros!$B$8,"Medio","Bajo")))</f>
        <v/>
      </c>
      <c r="Q1137" s="7" t="str">
        <f aca="false">IF(AND(N1137="Activo",L1137&lt;&gt;""),IF(L1137&gt;Parámetros!$B$6,"Se está retrasando",""),"")</f>
        <v/>
      </c>
    </row>
    <row r="1138" customFormat="false" ht="15" hidden="false" customHeight="false" outlineLevel="0" collapsed="false">
      <c r="A1138" s="13" t="s">
        <v>1897</v>
      </c>
      <c r="B1138" s="13" t="s">
        <v>9001</v>
      </c>
      <c r="C1138" s="13" t="s">
        <v>8993</v>
      </c>
      <c r="D1138" s="13" t="s">
        <v>8994</v>
      </c>
      <c r="E1138" s="13" t="s">
        <v>8988</v>
      </c>
      <c r="F1138" s="16" t="n">
        <f aca="false">_xlfn.MINIFS(Pedidos!$C$2:$C$7000,Pedidos!$B$2:$B$7000,A1138,Pedidos!$C$2:$C$7000,"&lt;"&amp;Parámetros!$B$4)</f>
        <v>45747</v>
      </c>
      <c r="G1138" s="16" t="n">
        <f aca="false">_xlfn.MAXIFS(Pedidos!$C$2:$C$7000,Pedidos!$B$2:$B$7000,A1138,Pedidos!$C$2:$C$7000,"&lt;"&amp;Parámetros!$B$4)</f>
        <v>45837</v>
      </c>
      <c r="H1138" s="17" t="n">
        <f aca="false">COUNTIFS(Pedidos!$B$2:$B$7000,A1138,Pedidos!$C$2:$C$7000,"&lt;"&amp;Parámetros!$B$4)</f>
        <v>2</v>
      </c>
      <c r="I1138" s="7" t="n">
        <f aca="false">IF(H1138=0,"",Parámetros!$B$4-G1138)</f>
        <v>459</v>
      </c>
      <c r="J1138" s="17" t="n">
        <f aca="false">COUNTIFS(Pedidos!$B$2:$B$7000,A1138,Pedidos!$C$2:$C$7000,"&gt;="&amp;(Parámetros!$B$4-180),Pedidos!$C$2:$C$7000,"&lt;"&amp;Parámetros!$B$4)</f>
        <v>0</v>
      </c>
      <c r="K1138" s="18" t="n">
        <f aca="false">IF(H1138&lt;2,"",(G1138-F1138)/(H1138-1))</f>
        <v>90</v>
      </c>
      <c r="L1138" s="19" t="n">
        <f aca="false">IF(OR(K1138="",K1138=0),"",I1138/K1138)</f>
        <v>5.1</v>
      </c>
      <c r="M1138" s="20" t="n">
        <f aca="false">SUMIFS(Pedidos!$D$2:$D$7000,Pedidos!$B$2:$B$7000,A1138,Pedidos!$C$2:$C$7000,"&gt;="&amp;(Parámetros!$B$4-365),Pedidos!$C$2:$C$7000,"&lt;"&amp;Parámetros!$B$4)</f>
        <v>0</v>
      </c>
      <c r="N1138" s="7" t="str">
        <f aca="false">IF(H1138=0,"Sin compras",IF(H1138=1,"Una sola compra",IF(I1138&gt;Parámetros!$B$5,"Perdido","Activo")))</f>
        <v>Perdido</v>
      </c>
      <c r="O1138" s="21" t="str">
        <f aca="false">IF(N1138&lt;&gt;"Activo","",1/(1+EXP(-(Parámetros!$B$10+Parámetros!$B$11*I1138+Parámetros!$B$12*J1138))))</f>
        <v/>
      </c>
      <c r="P1138" s="7" t="str">
        <f aca="false">IF(O1138="","",IF(O1138&gt;=Parámetros!$B$7,"Alto",IF(O1138&gt;=Parámetros!$B$8,"Medio","Bajo")))</f>
        <v/>
      </c>
      <c r="Q1138" s="7" t="str">
        <f aca="false">IF(AND(N1138="Activo",L1138&lt;&gt;""),IF(L1138&gt;Parámetros!$B$6,"Se está retrasando",""),"")</f>
        <v/>
      </c>
    </row>
    <row r="1139" customFormat="false" ht="15" hidden="false" customHeight="false" outlineLevel="0" collapsed="false">
      <c r="A1139" s="13" t="s">
        <v>3232</v>
      </c>
      <c r="B1139" s="13" t="s">
        <v>9007</v>
      </c>
      <c r="C1139" s="13" t="s">
        <v>8982</v>
      </c>
      <c r="D1139" s="13" t="s">
        <v>8983</v>
      </c>
      <c r="E1139" s="13" t="s">
        <v>8988</v>
      </c>
      <c r="F1139" s="16" t="n">
        <f aca="false">_xlfn.MINIFS(Pedidos!$C$2:$C$7000,Pedidos!$B$2:$B$7000,A1139,Pedidos!$C$2:$C$7000,"&lt;"&amp;Parámetros!$B$4)</f>
        <v>45848</v>
      </c>
      <c r="G1139" s="16" t="n">
        <f aca="false">_xlfn.MAXIFS(Pedidos!$C$2:$C$7000,Pedidos!$B$2:$B$7000,A1139,Pedidos!$C$2:$C$7000,"&lt;"&amp;Parámetros!$B$4)</f>
        <v>46022</v>
      </c>
      <c r="H1139" s="17" t="n">
        <f aca="false">COUNTIFS(Pedidos!$B$2:$B$7000,A1139,Pedidos!$C$2:$C$7000,"&lt;"&amp;Parámetros!$B$4)</f>
        <v>2</v>
      </c>
      <c r="I1139" s="7" t="n">
        <f aca="false">IF(H1139=0,"",Parámetros!$B$4-G1139)</f>
        <v>274</v>
      </c>
      <c r="J1139" s="17" t="n">
        <f aca="false">COUNTIFS(Pedidos!$B$2:$B$7000,A1139,Pedidos!$C$2:$C$7000,"&gt;="&amp;(Parámetros!$B$4-180),Pedidos!$C$2:$C$7000,"&lt;"&amp;Parámetros!$B$4)</f>
        <v>0</v>
      </c>
      <c r="K1139" s="18" t="n">
        <f aca="false">IF(H1139&lt;2,"",(G1139-F1139)/(H1139-1))</f>
        <v>174</v>
      </c>
      <c r="L1139" s="19" t="n">
        <f aca="false">IF(OR(K1139="",K1139=0),"",I1139/K1139)</f>
        <v>1.57471264367816</v>
      </c>
      <c r="M1139" s="20" t="n">
        <f aca="false">SUMIFS(Pedidos!$D$2:$D$7000,Pedidos!$B$2:$B$7000,A1139,Pedidos!$C$2:$C$7000,"&gt;="&amp;(Parámetros!$B$4-365),Pedidos!$C$2:$C$7000,"&lt;"&amp;Parámetros!$B$4)</f>
        <v>22.33</v>
      </c>
      <c r="N1139" s="7" t="str">
        <f aca="false">IF(H1139=0,"Sin compras",IF(H1139=1,"Una sola compra",IF(I1139&gt;Parámetros!$B$5,"Perdido","Activo")))</f>
        <v>Perdido</v>
      </c>
      <c r="O1139" s="21" t="str">
        <f aca="false">IF(N1139&lt;&gt;"Activo","",1/(1+EXP(-(Parámetros!$B$10+Parámetros!$B$11*I1139+Parámetros!$B$12*J1139))))</f>
        <v/>
      </c>
      <c r="P1139" s="7" t="str">
        <f aca="false">IF(O1139="","",IF(O1139&gt;=Parámetros!$B$7,"Alto",IF(O1139&gt;=Parámetros!$B$8,"Medio","Bajo")))</f>
        <v/>
      </c>
      <c r="Q1139" s="7" t="str">
        <f aca="false">IF(AND(N1139="Activo",L1139&lt;&gt;""),IF(L1139&gt;Parámetros!$B$6,"Se está retrasando",""),"")</f>
        <v/>
      </c>
    </row>
    <row r="1140" customFormat="false" ht="15" hidden="false" customHeight="false" outlineLevel="0" collapsed="false">
      <c r="A1140" s="13" t="s">
        <v>2552</v>
      </c>
      <c r="B1140" s="13" t="s">
        <v>9000</v>
      </c>
      <c r="C1140" s="13" t="s">
        <v>8990</v>
      </c>
      <c r="D1140" s="13" t="s">
        <v>8994</v>
      </c>
      <c r="E1140" s="13" t="s">
        <v>8988</v>
      </c>
      <c r="F1140" s="16" t="n">
        <f aca="false">_xlfn.MINIFS(Pedidos!$C$2:$C$7000,Pedidos!$B$2:$B$7000,A1140,Pedidos!$C$2:$C$7000,"&lt;"&amp;Parámetros!$B$4)</f>
        <v>45797</v>
      </c>
      <c r="G1140" s="16" t="n">
        <f aca="false">_xlfn.MAXIFS(Pedidos!$C$2:$C$7000,Pedidos!$B$2:$B$7000,A1140,Pedidos!$C$2:$C$7000,"&lt;"&amp;Parámetros!$B$4)</f>
        <v>45797</v>
      </c>
      <c r="H1140" s="17" t="n">
        <f aca="false">COUNTIFS(Pedidos!$B$2:$B$7000,A1140,Pedidos!$C$2:$C$7000,"&lt;"&amp;Parámetros!$B$4)</f>
        <v>1</v>
      </c>
      <c r="I1140" s="7" t="n">
        <f aca="false">IF(H1140=0,"",Parámetros!$B$4-G1140)</f>
        <v>499</v>
      </c>
      <c r="J1140" s="17" t="n">
        <f aca="false">COUNTIFS(Pedidos!$B$2:$B$7000,A1140,Pedidos!$C$2:$C$7000,"&gt;="&amp;(Parámetros!$B$4-180),Pedidos!$C$2:$C$7000,"&lt;"&amp;Parámetros!$B$4)</f>
        <v>0</v>
      </c>
      <c r="K1140" s="18" t="str">
        <f aca="false">IF(H1140&lt;2,"",(G1140-F1140)/(H1140-1))</f>
        <v/>
      </c>
      <c r="L1140" s="19" t="str">
        <f aca="false">IF(OR(K1140="",K1140=0),"",I1140/K1140)</f>
        <v/>
      </c>
      <c r="M1140" s="20" t="n">
        <f aca="false">SUMIFS(Pedidos!$D$2:$D$7000,Pedidos!$B$2:$B$7000,A1140,Pedidos!$C$2:$C$7000,"&gt;="&amp;(Parámetros!$B$4-365),Pedidos!$C$2:$C$7000,"&lt;"&amp;Parámetros!$B$4)</f>
        <v>0</v>
      </c>
      <c r="N1140" s="7" t="str">
        <f aca="false">IF(H1140=0,"Sin compras",IF(H1140=1,"Una sola compra",IF(I1140&gt;Parámetros!$B$5,"Perdido","Activo")))</f>
        <v>Una sola compra</v>
      </c>
      <c r="O1140" s="21" t="str">
        <f aca="false">IF(N1140&lt;&gt;"Activo","",1/(1+EXP(-(Parámetros!$B$10+Parámetros!$B$11*I1140+Parámetros!$B$12*J1140))))</f>
        <v/>
      </c>
      <c r="P1140" s="7" t="str">
        <f aca="false">IF(O1140="","",IF(O1140&gt;=Parámetros!$B$7,"Alto",IF(O1140&gt;=Parámetros!$B$8,"Medio","Bajo")))</f>
        <v/>
      </c>
      <c r="Q1140" s="7" t="str">
        <f aca="false">IF(AND(N1140="Activo",L1140&lt;&gt;""),IF(L1140&gt;Parámetros!$B$6,"Se está retrasando",""),"")</f>
        <v/>
      </c>
    </row>
    <row r="1141" customFormat="false" ht="15" hidden="false" customHeight="false" outlineLevel="0" collapsed="false">
      <c r="A1141" s="13" t="s">
        <v>1712</v>
      </c>
      <c r="B1141" s="13" t="s">
        <v>8981</v>
      </c>
      <c r="C1141" s="13" t="s">
        <v>8982</v>
      </c>
      <c r="D1141" s="13" t="s">
        <v>8994</v>
      </c>
      <c r="E1141" s="13" t="s">
        <v>8988</v>
      </c>
      <c r="F1141" s="16" t="n">
        <f aca="false">_xlfn.MINIFS(Pedidos!$C$2:$C$7000,Pedidos!$B$2:$B$7000,A1141,Pedidos!$C$2:$C$7000,"&lt;"&amp;Parámetros!$B$4)</f>
        <v>45732</v>
      </c>
      <c r="G1141" s="16" t="n">
        <f aca="false">_xlfn.MAXIFS(Pedidos!$C$2:$C$7000,Pedidos!$B$2:$B$7000,A1141,Pedidos!$C$2:$C$7000,"&lt;"&amp;Parámetros!$B$4)</f>
        <v>45732</v>
      </c>
      <c r="H1141" s="17" t="n">
        <f aca="false">COUNTIFS(Pedidos!$B$2:$B$7000,A1141,Pedidos!$C$2:$C$7000,"&lt;"&amp;Parámetros!$B$4)</f>
        <v>1</v>
      </c>
      <c r="I1141" s="7" t="n">
        <f aca="false">IF(H1141=0,"",Parámetros!$B$4-G1141)</f>
        <v>564</v>
      </c>
      <c r="J1141" s="17" t="n">
        <f aca="false">COUNTIFS(Pedidos!$B$2:$B$7000,A1141,Pedidos!$C$2:$C$7000,"&gt;="&amp;(Parámetros!$B$4-180),Pedidos!$C$2:$C$7000,"&lt;"&amp;Parámetros!$B$4)</f>
        <v>0</v>
      </c>
      <c r="K1141" s="18" t="str">
        <f aca="false">IF(H1141&lt;2,"",(G1141-F1141)/(H1141-1))</f>
        <v/>
      </c>
      <c r="L1141" s="19" t="str">
        <f aca="false">IF(OR(K1141="",K1141=0),"",I1141/K1141)</f>
        <v/>
      </c>
      <c r="M1141" s="20" t="n">
        <f aca="false">SUMIFS(Pedidos!$D$2:$D$7000,Pedidos!$B$2:$B$7000,A1141,Pedidos!$C$2:$C$7000,"&gt;="&amp;(Parámetros!$B$4-365),Pedidos!$C$2:$C$7000,"&lt;"&amp;Parámetros!$B$4)</f>
        <v>0</v>
      </c>
      <c r="N1141" s="7" t="str">
        <f aca="false">IF(H1141=0,"Sin compras",IF(H1141=1,"Una sola compra",IF(I1141&gt;Parámetros!$B$5,"Perdido","Activo")))</f>
        <v>Una sola compra</v>
      </c>
      <c r="O1141" s="21" t="str">
        <f aca="false">IF(N1141&lt;&gt;"Activo","",1/(1+EXP(-(Parámetros!$B$10+Parámetros!$B$11*I1141+Parámetros!$B$12*J1141))))</f>
        <v/>
      </c>
      <c r="P1141" s="7" t="str">
        <f aca="false">IF(O1141="","",IF(O1141&gt;=Parámetros!$B$7,"Alto",IF(O1141&gt;=Parámetros!$B$8,"Medio","Bajo")))</f>
        <v/>
      </c>
      <c r="Q1141" s="7" t="str">
        <f aca="false">IF(AND(N1141="Activo",L1141&lt;&gt;""),IF(L1141&gt;Parámetros!$B$6,"Se está retrasando",""),"")</f>
        <v/>
      </c>
    </row>
    <row r="1142" customFormat="false" ht="15" hidden="false" customHeight="false" outlineLevel="0" collapsed="false">
      <c r="A1142" s="13" t="s">
        <v>4434</v>
      </c>
      <c r="B1142" s="13" t="s">
        <v>8989</v>
      </c>
      <c r="C1142" s="13" t="s">
        <v>8982</v>
      </c>
      <c r="D1142" s="13" t="s">
        <v>8994</v>
      </c>
      <c r="E1142" s="13" t="s">
        <v>8984</v>
      </c>
      <c r="F1142" s="16" t="n">
        <f aca="false">_xlfn.MINIFS(Pedidos!$C$2:$C$7000,Pedidos!$B$2:$B$7000,A1142,Pedidos!$C$2:$C$7000,"&lt;"&amp;Parámetros!$B$4)</f>
        <v>45937</v>
      </c>
      <c r="G1142" s="16" t="n">
        <f aca="false">_xlfn.MAXIFS(Pedidos!$C$2:$C$7000,Pedidos!$B$2:$B$7000,A1142,Pedidos!$C$2:$C$7000,"&lt;"&amp;Parámetros!$B$4)</f>
        <v>45937</v>
      </c>
      <c r="H1142" s="17" t="n">
        <f aca="false">COUNTIFS(Pedidos!$B$2:$B$7000,A1142,Pedidos!$C$2:$C$7000,"&lt;"&amp;Parámetros!$B$4)</f>
        <v>1</v>
      </c>
      <c r="I1142" s="7" t="n">
        <f aca="false">IF(H1142=0,"",Parámetros!$B$4-G1142)</f>
        <v>359</v>
      </c>
      <c r="J1142" s="17" t="n">
        <f aca="false">COUNTIFS(Pedidos!$B$2:$B$7000,A1142,Pedidos!$C$2:$C$7000,"&gt;="&amp;(Parámetros!$B$4-180),Pedidos!$C$2:$C$7000,"&lt;"&amp;Parámetros!$B$4)</f>
        <v>0</v>
      </c>
      <c r="K1142" s="18" t="str">
        <f aca="false">IF(H1142&lt;2,"",(G1142-F1142)/(H1142-1))</f>
        <v/>
      </c>
      <c r="L1142" s="19" t="str">
        <f aca="false">IF(OR(K1142="",K1142=0),"",I1142/K1142)</f>
        <v/>
      </c>
      <c r="M1142" s="20" t="n">
        <f aca="false">SUMIFS(Pedidos!$D$2:$D$7000,Pedidos!$B$2:$B$7000,A1142,Pedidos!$C$2:$C$7000,"&gt;="&amp;(Parámetros!$B$4-365),Pedidos!$C$2:$C$7000,"&lt;"&amp;Parámetros!$B$4)</f>
        <v>25.56</v>
      </c>
      <c r="N1142" s="7" t="str">
        <f aca="false">IF(H1142=0,"Sin compras",IF(H1142=1,"Una sola compra",IF(I1142&gt;Parámetros!$B$5,"Perdido","Activo")))</f>
        <v>Una sola compra</v>
      </c>
      <c r="O1142" s="21" t="str">
        <f aca="false">IF(N1142&lt;&gt;"Activo","",1/(1+EXP(-(Parámetros!$B$10+Parámetros!$B$11*I1142+Parámetros!$B$12*J1142))))</f>
        <v/>
      </c>
      <c r="P1142" s="7" t="str">
        <f aca="false">IF(O1142="","",IF(O1142&gt;=Parámetros!$B$7,"Alto",IF(O1142&gt;=Parámetros!$B$8,"Medio","Bajo")))</f>
        <v/>
      </c>
      <c r="Q1142" s="7" t="str">
        <f aca="false">IF(AND(N1142="Activo",L1142&lt;&gt;""),IF(L1142&gt;Parámetros!$B$6,"Se está retrasando",""),"")</f>
        <v/>
      </c>
    </row>
    <row r="1143" customFormat="false" ht="15" hidden="false" customHeight="false" outlineLevel="0" collapsed="false">
      <c r="A1143" s="13" t="s">
        <v>2048</v>
      </c>
      <c r="B1143" s="13" t="s">
        <v>8996</v>
      </c>
      <c r="C1143" s="13" t="s">
        <v>8986</v>
      </c>
      <c r="D1143" s="13" t="s">
        <v>8999</v>
      </c>
      <c r="E1143" s="13" t="s">
        <v>8988</v>
      </c>
      <c r="F1143" s="16" t="n">
        <f aca="false">_xlfn.MINIFS(Pedidos!$C$2:$C$7000,Pedidos!$B$2:$B$7000,A1143,Pedidos!$C$2:$C$7000,"&lt;"&amp;Parámetros!$B$4)</f>
        <v>45759</v>
      </c>
      <c r="G1143" s="16" t="n">
        <f aca="false">_xlfn.MAXIFS(Pedidos!$C$2:$C$7000,Pedidos!$B$2:$B$7000,A1143,Pedidos!$C$2:$C$7000,"&lt;"&amp;Parámetros!$B$4)</f>
        <v>46259</v>
      </c>
      <c r="H1143" s="17" t="n">
        <f aca="false">COUNTIFS(Pedidos!$B$2:$B$7000,A1143,Pedidos!$C$2:$C$7000,"&lt;"&amp;Parámetros!$B$4)</f>
        <v>7</v>
      </c>
      <c r="I1143" s="7" t="n">
        <f aca="false">IF(H1143=0,"",Parámetros!$B$4-G1143)</f>
        <v>37</v>
      </c>
      <c r="J1143" s="17" t="n">
        <f aca="false">COUNTIFS(Pedidos!$B$2:$B$7000,A1143,Pedidos!$C$2:$C$7000,"&gt;="&amp;(Parámetros!$B$4-180),Pedidos!$C$2:$C$7000,"&lt;"&amp;Parámetros!$B$4)</f>
        <v>2</v>
      </c>
      <c r="K1143" s="18" t="n">
        <f aca="false">IF(H1143&lt;2,"",(G1143-F1143)/(H1143-1))</f>
        <v>83.3333333333333</v>
      </c>
      <c r="L1143" s="19" t="n">
        <f aca="false">IF(OR(K1143="",K1143=0),"",I1143/K1143)</f>
        <v>0.444</v>
      </c>
      <c r="M1143" s="20" t="n">
        <f aca="false">SUMIFS(Pedidos!$D$2:$D$7000,Pedidos!$B$2:$B$7000,A1143,Pedidos!$C$2:$C$7000,"&gt;="&amp;(Parámetros!$B$4-365),Pedidos!$C$2:$C$7000,"&lt;"&amp;Parámetros!$B$4)</f>
        <v>181.3</v>
      </c>
      <c r="N1143" s="7" t="str">
        <f aca="false">IF(H1143=0,"Sin compras",IF(H1143=1,"Una sola compra",IF(I1143&gt;Parámetros!$B$5,"Perdido","Activo")))</f>
        <v>Activo</v>
      </c>
      <c r="O1143" s="21" t="n">
        <f aca="false">IF(N1143&lt;&gt;"Activo","",1/(1+EXP(-(Parámetros!$B$10+Parámetros!$B$11*I1143+Parámetros!$B$12*J1143))))</f>
        <v>0.368699506579349</v>
      </c>
      <c r="P1143" s="7" t="str">
        <f aca="false">IF(O1143="","",IF(O1143&gt;=Parámetros!$B$7,"Alto",IF(O1143&gt;=Parámetros!$B$8,"Medio","Bajo")))</f>
        <v>Bajo</v>
      </c>
      <c r="Q1143" s="7" t="str">
        <f aca="false">IF(AND(N1143="Activo",L1143&lt;&gt;""),IF(L1143&gt;Parámetros!$B$6,"Se está retrasando",""),"")</f>
        <v/>
      </c>
    </row>
    <row r="1144" customFormat="false" ht="15" hidden="false" customHeight="false" outlineLevel="0" collapsed="false">
      <c r="A1144" s="13" t="s">
        <v>959</v>
      </c>
      <c r="B1144" s="13" t="s">
        <v>8981</v>
      </c>
      <c r="C1144" s="13" t="s">
        <v>8990</v>
      </c>
      <c r="D1144" s="13" t="s">
        <v>9006</v>
      </c>
      <c r="E1144" s="13" t="s">
        <v>8988</v>
      </c>
      <c r="F1144" s="16" t="n">
        <f aca="false">_xlfn.MINIFS(Pedidos!$C$2:$C$7000,Pedidos!$B$2:$B$7000,A1144,Pedidos!$C$2:$C$7000,"&lt;"&amp;Parámetros!$B$4)</f>
        <v>45671</v>
      </c>
      <c r="G1144" s="16" t="n">
        <f aca="false">_xlfn.MAXIFS(Pedidos!$C$2:$C$7000,Pedidos!$B$2:$B$7000,A1144,Pedidos!$C$2:$C$7000,"&lt;"&amp;Parámetros!$B$4)</f>
        <v>45835</v>
      </c>
      <c r="H1144" s="17" t="n">
        <f aca="false">COUNTIFS(Pedidos!$B$2:$B$7000,A1144,Pedidos!$C$2:$C$7000,"&lt;"&amp;Parámetros!$B$4)</f>
        <v>4</v>
      </c>
      <c r="I1144" s="7" t="n">
        <f aca="false">IF(H1144=0,"",Parámetros!$B$4-G1144)</f>
        <v>461</v>
      </c>
      <c r="J1144" s="17" t="n">
        <f aca="false">COUNTIFS(Pedidos!$B$2:$B$7000,A1144,Pedidos!$C$2:$C$7000,"&gt;="&amp;(Parámetros!$B$4-180),Pedidos!$C$2:$C$7000,"&lt;"&amp;Parámetros!$B$4)</f>
        <v>0</v>
      </c>
      <c r="K1144" s="18" t="n">
        <f aca="false">IF(H1144&lt;2,"",(G1144-F1144)/(H1144-1))</f>
        <v>54.6666666666667</v>
      </c>
      <c r="L1144" s="19" t="n">
        <f aca="false">IF(OR(K1144="",K1144=0),"",I1144/K1144)</f>
        <v>8.43292682926829</v>
      </c>
      <c r="M1144" s="20" t="n">
        <f aca="false">SUMIFS(Pedidos!$D$2:$D$7000,Pedidos!$B$2:$B$7000,A1144,Pedidos!$C$2:$C$7000,"&gt;="&amp;(Parámetros!$B$4-365),Pedidos!$C$2:$C$7000,"&lt;"&amp;Parámetros!$B$4)</f>
        <v>0</v>
      </c>
      <c r="N1144" s="7" t="str">
        <f aca="false">IF(H1144=0,"Sin compras",IF(H1144=1,"Una sola compra",IF(I1144&gt;Parámetros!$B$5,"Perdido","Activo")))</f>
        <v>Perdido</v>
      </c>
      <c r="O1144" s="21" t="str">
        <f aca="false">IF(N1144&lt;&gt;"Activo","",1/(1+EXP(-(Parámetros!$B$10+Parámetros!$B$11*I1144+Parámetros!$B$12*J1144))))</f>
        <v/>
      </c>
      <c r="P1144" s="7" t="str">
        <f aca="false">IF(O1144="","",IF(O1144&gt;=Parámetros!$B$7,"Alto",IF(O1144&gt;=Parámetros!$B$8,"Medio","Bajo")))</f>
        <v/>
      </c>
      <c r="Q1144" s="7" t="str">
        <f aca="false">IF(AND(N1144="Activo",L1144&lt;&gt;""),IF(L1144&gt;Parámetros!$B$6,"Se está retrasando",""),"")</f>
        <v/>
      </c>
    </row>
    <row r="1145" customFormat="false" ht="15" hidden="false" customHeight="false" outlineLevel="0" collapsed="false">
      <c r="A1145" s="13" t="s">
        <v>7392</v>
      </c>
      <c r="B1145" s="13" t="s">
        <v>8981</v>
      </c>
      <c r="C1145" s="13" t="s">
        <v>8993</v>
      </c>
      <c r="D1145" s="13" t="s">
        <v>8991</v>
      </c>
      <c r="E1145" s="13" t="s">
        <v>8988</v>
      </c>
      <c r="F1145" s="16" t="n">
        <f aca="false">_xlfn.MINIFS(Pedidos!$C$2:$C$7000,Pedidos!$B$2:$B$7000,A1145,Pedidos!$C$2:$C$7000,"&lt;"&amp;Parámetros!$B$4)</f>
        <v>46168</v>
      </c>
      <c r="G1145" s="16" t="n">
        <f aca="false">_xlfn.MAXIFS(Pedidos!$C$2:$C$7000,Pedidos!$B$2:$B$7000,A1145,Pedidos!$C$2:$C$7000,"&lt;"&amp;Parámetros!$B$4)</f>
        <v>46168</v>
      </c>
      <c r="H1145" s="17" t="n">
        <f aca="false">COUNTIFS(Pedidos!$B$2:$B$7000,A1145,Pedidos!$C$2:$C$7000,"&lt;"&amp;Parámetros!$B$4)</f>
        <v>1</v>
      </c>
      <c r="I1145" s="7" t="n">
        <f aca="false">IF(H1145=0,"",Parámetros!$B$4-G1145)</f>
        <v>128</v>
      </c>
      <c r="J1145" s="17" t="n">
        <f aca="false">COUNTIFS(Pedidos!$B$2:$B$7000,A1145,Pedidos!$C$2:$C$7000,"&gt;="&amp;(Parámetros!$B$4-180),Pedidos!$C$2:$C$7000,"&lt;"&amp;Parámetros!$B$4)</f>
        <v>1</v>
      </c>
      <c r="K1145" s="18" t="str">
        <f aca="false">IF(H1145&lt;2,"",(G1145-F1145)/(H1145-1))</f>
        <v/>
      </c>
      <c r="L1145" s="19" t="str">
        <f aca="false">IF(OR(K1145="",K1145=0),"",I1145/K1145)</f>
        <v/>
      </c>
      <c r="M1145" s="20" t="n">
        <f aca="false">SUMIFS(Pedidos!$D$2:$D$7000,Pedidos!$B$2:$B$7000,A1145,Pedidos!$C$2:$C$7000,"&gt;="&amp;(Parámetros!$B$4-365),Pedidos!$C$2:$C$7000,"&lt;"&amp;Parámetros!$B$4)</f>
        <v>13.51</v>
      </c>
      <c r="N1145" s="7" t="str">
        <f aca="false">IF(H1145=0,"Sin compras",IF(H1145=1,"Una sola compra",IF(I1145&gt;Parámetros!$B$5,"Perdido","Activo")))</f>
        <v>Una sola compra</v>
      </c>
      <c r="O1145" s="21" t="str">
        <f aca="false">IF(N1145&lt;&gt;"Activo","",1/(1+EXP(-(Parámetros!$B$10+Parámetros!$B$11*I1145+Parámetros!$B$12*J1145))))</f>
        <v/>
      </c>
      <c r="P1145" s="7" t="str">
        <f aca="false">IF(O1145="","",IF(O1145&gt;=Parámetros!$B$7,"Alto",IF(O1145&gt;=Parámetros!$B$8,"Medio","Bajo")))</f>
        <v/>
      </c>
      <c r="Q1145" s="7" t="str">
        <f aca="false">IF(AND(N1145="Activo",L1145&lt;&gt;""),IF(L1145&gt;Parámetros!$B$6,"Se está retrasando",""),"")</f>
        <v/>
      </c>
    </row>
    <row r="1146" customFormat="false" ht="15" hidden="false" customHeight="false" outlineLevel="0" collapsed="false">
      <c r="A1146" s="13" t="s">
        <v>7719</v>
      </c>
      <c r="B1146" s="13" t="s">
        <v>8981</v>
      </c>
      <c r="C1146" s="13" t="s">
        <v>8993</v>
      </c>
      <c r="D1146" s="13" t="s">
        <v>8991</v>
      </c>
      <c r="E1146" s="13" t="s">
        <v>8988</v>
      </c>
      <c r="F1146" s="16" t="n">
        <f aca="false">_xlfn.MINIFS(Pedidos!$C$2:$C$7000,Pedidos!$B$2:$B$7000,A1146,Pedidos!$C$2:$C$7000,"&lt;"&amp;Parámetros!$B$4)</f>
        <v>46196</v>
      </c>
      <c r="G1146" s="16" t="n">
        <f aca="false">_xlfn.MAXIFS(Pedidos!$C$2:$C$7000,Pedidos!$B$2:$B$7000,A1146,Pedidos!$C$2:$C$7000,"&lt;"&amp;Parámetros!$B$4)</f>
        <v>46196</v>
      </c>
      <c r="H1146" s="17" t="n">
        <f aca="false">COUNTIFS(Pedidos!$B$2:$B$7000,A1146,Pedidos!$C$2:$C$7000,"&lt;"&amp;Parámetros!$B$4)</f>
        <v>1</v>
      </c>
      <c r="I1146" s="7" t="n">
        <f aca="false">IF(H1146=0,"",Parámetros!$B$4-G1146)</f>
        <v>100</v>
      </c>
      <c r="J1146" s="17" t="n">
        <f aca="false">COUNTIFS(Pedidos!$B$2:$B$7000,A1146,Pedidos!$C$2:$C$7000,"&gt;="&amp;(Parámetros!$B$4-180),Pedidos!$C$2:$C$7000,"&lt;"&amp;Parámetros!$B$4)</f>
        <v>1</v>
      </c>
      <c r="K1146" s="18" t="str">
        <f aca="false">IF(H1146&lt;2,"",(G1146-F1146)/(H1146-1))</f>
        <v/>
      </c>
      <c r="L1146" s="19" t="str">
        <f aca="false">IF(OR(K1146="",K1146=0),"",I1146/K1146)</f>
        <v/>
      </c>
      <c r="M1146" s="20" t="n">
        <f aca="false">SUMIFS(Pedidos!$D$2:$D$7000,Pedidos!$B$2:$B$7000,A1146,Pedidos!$C$2:$C$7000,"&gt;="&amp;(Parámetros!$B$4-365),Pedidos!$C$2:$C$7000,"&lt;"&amp;Parámetros!$B$4)</f>
        <v>33.71</v>
      </c>
      <c r="N1146" s="7" t="str">
        <f aca="false">IF(H1146=0,"Sin compras",IF(H1146=1,"Una sola compra",IF(I1146&gt;Parámetros!$B$5,"Perdido","Activo")))</f>
        <v>Una sola compra</v>
      </c>
      <c r="O1146" s="21" t="str">
        <f aca="false">IF(N1146&lt;&gt;"Activo","",1/(1+EXP(-(Parámetros!$B$10+Parámetros!$B$11*I1146+Parámetros!$B$12*J1146))))</f>
        <v/>
      </c>
      <c r="P1146" s="7" t="str">
        <f aca="false">IF(O1146="","",IF(O1146&gt;=Parámetros!$B$7,"Alto",IF(O1146&gt;=Parámetros!$B$8,"Medio","Bajo")))</f>
        <v/>
      </c>
      <c r="Q1146" s="7" t="str">
        <f aca="false">IF(AND(N1146="Activo",L1146&lt;&gt;""),IF(L1146&gt;Parámetros!$B$6,"Se está retrasando",""),"")</f>
        <v/>
      </c>
    </row>
    <row r="1147" customFormat="false" ht="15" hidden="false" customHeight="false" outlineLevel="0" collapsed="false">
      <c r="A1147" s="13" t="s">
        <v>398</v>
      </c>
      <c r="B1147" s="13" t="s">
        <v>9003</v>
      </c>
      <c r="C1147" s="13" t="s">
        <v>8982</v>
      </c>
      <c r="D1147" s="13" t="s">
        <v>8994</v>
      </c>
      <c r="E1147" s="13" t="s">
        <v>8988</v>
      </c>
      <c r="F1147" s="16" t="n">
        <f aca="false">_xlfn.MINIFS(Pedidos!$C$2:$C$7000,Pedidos!$B$2:$B$7000,A1147,Pedidos!$C$2:$C$7000,"&lt;"&amp;Parámetros!$B$4)</f>
        <v>45612</v>
      </c>
      <c r="G1147" s="16" t="n">
        <f aca="false">_xlfn.MAXIFS(Pedidos!$C$2:$C$7000,Pedidos!$B$2:$B$7000,A1147,Pedidos!$C$2:$C$7000,"&lt;"&amp;Parámetros!$B$4)</f>
        <v>45834</v>
      </c>
      <c r="H1147" s="17" t="n">
        <f aca="false">COUNTIFS(Pedidos!$B$2:$B$7000,A1147,Pedidos!$C$2:$C$7000,"&lt;"&amp;Parámetros!$B$4)</f>
        <v>2</v>
      </c>
      <c r="I1147" s="7" t="n">
        <f aca="false">IF(H1147=0,"",Parámetros!$B$4-G1147)</f>
        <v>462</v>
      </c>
      <c r="J1147" s="17" t="n">
        <f aca="false">COUNTIFS(Pedidos!$B$2:$B$7000,A1147,Pedidos!$C$2:$C$7000,"&gt;="&amp;(Parámetros!$B$4-180),Pedidos!$C$2:$C$7000,"&lt;"&amp;Parámetros!$B$4)</f>
        <v>0</v>
      </c>
      <c r="K1147" s="18" t="n">
        <f aca="false">IF(H1147&lt;2,"",(G1147-F1147)/(H1147-1))</f>
        <v>222</v>
      </c>
      <c r="L1147" s="19" t="n">
        <f aca="false">IF(OR(K1147="",K1147=0),"",I1147/K1147)</f>
        <v>2.08108108108108</v>
      </c>
      <c r="M1147" s="20" t="n">
        <f aca="false">SUMIFS(Pedidos!$D$2:$D$7000,Pedidos!$B$2:$B$7000,A1147,Pedidos!$C$2:$C$7000,"&gt;="&amp;(Parámetros!$B$4-365),Pedidos!$C$2:$C$7000,"&lt;"&amp;Parámetros!$B$4)</f>
        <v>0</v>
      </c>
      <c r="N1147" s="7" t="str">
        <f aca="false">IF(H1147=0,"Sin compras",IF(H1147=1,"Una sola compra",IF(I1147&gt;Parámetros!$B$5,"Perdido","Activo")))</f>
        <v>Perdido</v>
      </c>
      <c r="O1147" s="21" t="str">
        <f aca="false">IF(N1147&lt;&gt;"Activo","",1/(1+EXP(-(Parámetros!$B$10+Parámetros!$B$11*I1147+Parámetros!$B$12*J1147))))</f>
        <v/>
      </c>
      <c r="P1147" s="7" t="str">
        <f aca="false">IF(O1147="","",IF(O1147&gt;=Parámetros!$B$7,"Alto",IF(O1147&gt;=Parámetros!$B$8,"Medio","Bajo")))</f>
        <v/>
      </c>
      <c r="Q1147" s="7" t="str">
        <f aca="false">IF(AND(N1147="Activo",L1147&lt;&gt;""),IF(L1147&gt;Parámetros!$B$6,"Se está retrasando",""),"")</f>
        <v/>
      </c>
    </row>
    <row r="1148" customFormat="false" ht="15" hidden="false" customHeight="false" outlineLevel="0" collapsed="false">
      <c r="A1148" s="13" t="s">
        <v>6692</v>
      </c>
      <c r="B1148" s="13" t="s">
        <v>8996</v>
      </c>
      <c r="C1148" s="13" t="s">
        <v>8990</v>
      </c>
      <c r="D1148" s="13" t="s">
        <v>8991</v>
      </c>
      <c r="E1148" s="13" t="s">
        <v>8988</v>
      </c>
      <c r="F1148" s="16" t="n">
        <f aca="false">_xlfn.MINIFS(Pedidos!$C$2:$C$7000,Pedidos!$B$2:$B$7000,A1148,Pedidos!$C$2:$C$7000,"&lt;"&amp;Parámetros!$B$4)</f>
        <v>46108</v>
      </c>
      <c r="G1148" s="16" t="n">
        <f aca="false">_xlfn.MAXIFS(Pedidos!$C$2:$C$7000,Pedidos!$B$2:$B$7000,A1148,Pedidos!$C$2:$C$7000,"&lt;"&amp;Parámetros!$B$4)</f>
        <v>46108</v>
      </c>
      <c r="H1148" s="17" t="n">
        <f aca="false">COUNTIFS(Pedidos!$B$2:$B$7000,A1148,Pedidos!$C$2:$C$7000,"&lt;"&amp;Parámetros!$B$4)</f>
        <v>1</v>
      </c>
      <c r="I1148" s="7" t="n">
        <f aca="false">IF(H1148=0,"",Parámetros!$B$4-G1148)</f>
        <v>188</v>
      </c>
      <c r="J1148" s="17" t="n">
        <f aca="false">COUNTIFS(Pedidos!$B$2:$B$7000,A1148,Pedidos!$C$2:$C$7000,"&gt;="&amp;(Parámetros!$B$4-180),Pedidos!$C$2:$C$7000,"&lt;"&amp;Parámetros!$B$4)</f>
        <v>0</v>
      </c>
      <c r="K1148" s="18" t="str">
        <f aca="false">IF(H1148&lt;2,"",(G1148-F1148)/(H1148-1))</f>
        <v/>
      </c>
      <c r="L1148" s="19" t="str">
        <f aca="false">IF(OR(K1148="",K1148=0),"",I1148/K1148)</f>
        <v/>
      </c>
      <c r="M1148" s="20" t="n">
        <f aca="false">SUMIFS(Pedidos!$D$2:$D$7000,Pedidos!$B$2:$B$7000,A1148,Pedidos!$C$2:$C$7000,"&gt;="&amp;(Parámetros!$B$4-365),Pedidos!$C$2:$C$7000,"&lt;"&amp;Parámetros!$B$4)</f>
        <v>23.72</v>
      </c>
      <c r="N1148" s="7" t="str">
        <f aca="false">IF(H1148=0,"Sin compras",IF(H1148=1,"Una sola compra",IF(I1148&gt;Parámetros!$B$5,"Perdido","Activo")))</f>
        <v>Una sola compra</v>
      </c>
      <c r="O1148" s="21" t="str">
        <f aca="false">IF(N1148&lt;&gt;"Activo","",1/(1+EXP(-(Parámetros!$B$10+Parámetros!$B$11*I1148+Parámetros!$B$12*J1148))))</f>
        <v/>
      </c>
      <c r="P1148" s="7" t="str">
        <f aca="false">IF(O1148="","",IF(O1148&gt;=Parámetros!$B$7,"Alto",IF(O1148&gt;=Parámetros!$B$8,"Medio","Bajo")))</f>
        <v/>
      </c>
      <c r="Q1148" s="7" t="str">
        <f aca="false">IF(AND(N1148="Activo",L1148&lt;&gt;""),IF(L1148&gt;Parámetros!$B$6,"Se está retrasando",""),"")</f>
        <v/>
      </c>
    </row>
    <row r="1149" customFormat="false" ht="15" hidden="false" customHeight="false" outlineLevel="0" collapsed="false">
      <c r="A1149" s="13" t="s">
        <v>416</v>
      </c>
      <c r="B1149" s="13" t="s">
        <v>9007</v>
      </c>
      <c r="C1149" s="13" t="s">
        <v>8982</v>
      </c>
      <c r="D1149" s="13" t="s">
        <v>8994</v>
      </c>
      <c r="E1149" s="13" t="s">
        <v>8988</v>
      </c>
      <c r="F1149" s="16" t="n">
        <f aca="false">_xlfn.MINIFS(Pedidos!$C$2:$C$7000,Pedidos!$B$2:$B$7000,A1149,Pedidos!$C$2:$C$7000,"&lt;"&amp;Parámetros!$B$4)</f>
        <v>45615</v>
      </c>
      <c r="G1149" s="16" t="n">
        <f aca="false">_xlfn.MAXIFS(Pedidos!$C$2:$C$7000,Pedidos!$B$2:$B$7000,A1149,Pedidos!$C$2:$C$7000,"&lt;"&amp;Parámetros!$B$4)</f>
        <v>45615</v>
      </c>
      <c r="H1149" s="17" t="n">
        <f aca="false">COUNTIFS(Pedidos!$B$2:$B$7000,A1149,Pedidos!$C$2:$C$7000,"&lt;"&amp;Parámetros!$B$4)</f>
        <v>1</v>
      </c>
      <c r="I1149" s="7" t="n">
        <f aca="false">IF(H1149=0,"",Parámetros!$B$4-G1149)</f>
        <v>681</v>
      </c>
      <c r="J1149" s="17" t="n">
        <f aca="false">COUNTIFS(Pedidos!$B$2:$B$7000,A1149,Pedidos!$C$2:$C$7000,"&gt;="&amp;(Parámetros!$B$4-180),Pedidos!$C$2:$C$7000,"&lt;"&amp;Parámetros!$B$4)</f>
        <v>0</v>
      </c>
      <c r="K1149" s="18" t="str">
        <f aca="false">IF(H1149&lt;2,"",(G1149-F1149)/(H1149-1))</f>
        <v/>
      </c>
      <c r="L1149" s="19" t="str">
        <f aca="false">IF(OR(K1149="",K1149=0),"",I1149/K1149)</f>
        <v/>
      </c>
      <c r="M1149" s="20" t="n">
        <f aca="false">SUMIFS(Pedidos!$D$2:$D$7000,Pedidos!$B$2:$B$7000,A1149,Pedidos!$C$2:$C$7000,"&gt;="&amp;(Parámetros!$B$4-365),Pedidos!$C$2:$C$7000,"&lt;"&amp;Parámetros!$B$4)</f>
        <v>0</v>
      </c>
      <c r="N1149" s="7" t="str">
        <f aca="false">IF(H1149=0,"Sin compras",IF(H1149=1,"Una sola compra",IF(I1149&gt;Parámetros!$B$5,"Perdido","Activo")))</f>
        <v>Una sola compra</v>
      </c>
      <c r="O1149" s="21" t="str">
        <f aca="false">IF(N1149&lt;&gt;"Activo","",1/(1+EXP(-(Parámetros!$B$10+Parámetros!$B$11*I1149+Parámetros!$B$12*J1149))))</f>
        <v/>
      </c>
      <c r="P1149" s="7" t="str">
        <f aca="false">IF(O1149="","",IF(O1149&gt;=Parámetros!$B$7,"Alto",IF(O1149&gt;=Parámetros!$B$8,"Medio","Bajo")))</f>
        <v/>
      </c>
      <c r="Q1149" s="7" t="str">
        <f aca="false">IF(AND(N1149="Activo",L1149&lt;&gt;""),IF(L1149&gt;Parámetros!$B$6,"Se está retrasando",""),"")</f>
        <v/>
      </c>
    </row>
    <row r="1150" customFormat="false" ht="15" hidden="false" customHeight="false" outlineLevel="0" collapsed="false">
      <c r="A1150" s="13" t="s">
        <v>7255</v>
      </c>
      <c r="B1150" s="13" t="s">
        <v>9000</v>
      </c>
      <c r="C1150" s="13" t="s">
        <v>8993</v>
      </c>
      <c r="D1150" s="13" t="s">
        <v>8991</v>
      </c>
      <c r="E1150" s="13" t="s">
        <v>8988</v>
      </c>
      <c r="F1150" s="16" t="n">
        <f aca="false">_xlfn.MINIFS(Pedidos!$C$2:$C$7000,Pedidos!$B$2:$B$7000,A1150,Pedidos!$C$2:$C$7000,"&lt;"&amp;Parámetros!$B$4)</f>
        <v>46155</v>
      </c>
      <c r="G1150" s="16" t="n">
        <f aca="false">_xlfn.MAXIFS(Pedidos!$C$2:$C$7000,Pedidos!$B$2:$B$7000,A1150,Pedidos!$C$2:$C$7000,"&lt;"&amp;Parámetros!$B$4)</f>
        <v>46155</v>
      </c>
      <c r="H1150" s="17" t="n">
        <f aca="false">COUNTIFS(Pedidos!$B$2:$B$7000,A1150,Pedidos!$C$2:$C$7000,"&lt;"&amp;Parámetros!$B$4)</f>
        <v>1</v>
      </c>
      <c r="I1150" s="7" t="n">
        <f aca="false">IF(H1150=0,"",Parámetros!$B$4-G1150)</f>
        <v>141</v>
      </c>
      <c r="J1150" s="17" t="n">
        <f aca="false">COUNTIFS(Pedidos!$B$2:$B$7000,A1150,Pedidos!$C$2:$C$7000,"&gt;="&amp;(Parámetros!$B$4-180),Pedidos!$C$2:$C$7000,"&lt;"&amp;Parámetros!$B$4)</f>
        <v>1</v>
      </c>
      <c r="K1150" s="18" t="str">
        <f aca="false">IF(H1150&lt;2,"",(G1150-F1150)/(H1150-1))</f>
        <v/>
      </c>
      <c r="L1150" s="19" t="str">
        <f aca="false">IF(OR(K1150="",K1150=0),"",I1150/K1150)</f>
        <v/>
      </c>
      <c r="M1150" s="20" t="n">
        <f aca="false">SUMIFS(Pedidos!$D$2:$D$7000,Pedidos!$B$2:$B$7000,A1150,Pedidos!$C$2:$C$7000,"&gt;="&amp;(Parámetros!$B$4-365),Pedidos!$C$2:$C$7000,"&lt;"&amp;Parámetros!$B$4)</f>
        <v>31.9</v>
      </c>
      <c r="N1150" s="7" t="str">
        <f aca="false">IF(H1150=0,"Sin compras",IF(H1150=1,"Una sola compra",IF(I1150&gt;Parámetros!$B$5,"Perdido","Activo")))</f>
        <v>Una sola compra</v>
      </c>
      <c r="O1150" s="21" t="str">
        <f aca="false">IF(N1150&lt;&gt;"Activo","",1/(1+EXP(-(Parámetros!$B$10+Parámetros!$B$11*I1150+Parámetros!$B$12*J1150))))</f>
        <v/>
      </c>
      <c r="P1150" s="7" t="str">
        <f aca="false">IF(O1150="","",IF(O1150&gt;=Parámetros!$B$7,"Alto",IF(O1150&gt;=Parámetros!$B$8,"Medio","Bajo")))</f>
        <v/>
      </c>
      <c r="Q1150" s="7" t="str">
        <f aca="false">IF(AND(N1150="Activo",L1150&lt;&gt;""),IF(L1150&gt;Parámetros!$B$6,"Se está retrasando",""),"")</f>
        <v/>
      </c>
    </row>
    <row r="1151" customFormat="false" ht="15" hidden="false" customHeight="false" outlineLevel="0" collapsed="false">
      <c r="A1151" s="13" t="s">
        <v>4584</v>
      </c>
      <c r="B1151" s="13" t="s">
        <v>9000</v>
      </c>
      <c r="C1151" s="13" t="s">
        <v>8982</v>
      </c>
      <c r="D1151" s="13" t="s">
        <v>8987</v>
      </c>
      <c r="E1151" s="13" t="s">
        <v>8988</v>
      </c>
      <c r="F1151" s="16" t="n">
        <f aca="false">_xlfn.MINIFS(Pedidos!$C$2:$C$7000,Pedidos!$B$2:$B$7000,A1151,Pedidos!$C$2:$C$7000,"&lt;"&amp;Parámetros!$B$4)</f>
        <v>45948</v>
      </c>
      <c r="G1151" s="16" t="n">
        <f aca="false">_xlfn.MAXIFS(Pedidos!$C$2:$C$7000,Pedidos!$B$2:$B$7000,A1151,Pedidos!$C$2:$C$7000,"&lt;"&amp;Parámetros!$B$4)</f>
        <v>46167</v>
      </c>
      <c r="H1151" s="17" t="n">
        <f aca="false">COUNTIFS(Pedidos!$B$2:$B$7000,A1151,Pedidos!$C$2:$C$7000,"&lt;"&amp;Parámetros!$B$4)</f>
        <v>2</v>
      </c>
      <c r="I1151" s="7" t="n">
        <f aca="false">IF(H1151=0,"",Parámetros!$B$4-G1151)</f>
        <v>129</v>
      </c>
      <c r="J1151" s="17" t="n">
        <f aca="false">COUNTIFS(Pedidos!$B$2:$B$7000,A1151,Pedidos!$C$2:$C$7000,"&gt;="&amp;(Parámetros!$B$4-180),Pedidos!$C$2:$C$7000,"&lt;"&amp;Parámetros!$B$4)</f>
        <v>1</v>
      </c>
      <c r="K1151" s="18" t="n">
        <f aca="false">IF(H1151&lt;2,"",(G1151-F1151)/(H1151-1))</f>
        <v>219</v>
      </c>
      <c r="L1151" s="19" t="n">
        <f aca="false">IF(OR(K1151="",K1151=0),"",I1151/K1151)</f>
        <v>0.589041095890411</v>
      </c>
      <c r="M1151" s="20" t="n">
        <f aca="false">SUMIFS(Pedidos!$D$2:$D$7000,Pedidos!$B$2:$B$7000,A1151,Pedidos!$C$2:$C$7000,"&gt;="&amp;(Parámetros!$B$4-365),Pedidos!$C$2:$C$7000,"&lt;"&amp;Parámetros!$B$4)</f>
        <v>96.51</v>
      </c>
      <c r="N1151" s="7" t="str">
        <f aca="false">IF(H1151=0,"Sin compras",IF(H1151=1,"Una sola compra",IF(I1151&gt;Parámetros!$B$5,"Perdido","Activo")))</f>
        <v>Activo</v>
      </c>
      <c r="O1151" s="21" t="n">
        <f aca="false">IF(N1151&lt;&gt;"Activo","",1/(1+EXP(-(Parámetros!$B$10+Parámetros!$B$11*I1151+Parámetros!$B$12*J1151))))</f>
        <v>0.871344597353075</v>
      </c>
      <c r="P1151" s="7" t="str">
        <f aca="false">IF(O1151="","",IF(O1151&gt;=Parámetros!$B$7,"Alto",IF(O1151&gt;=Parámetros!$B$8,"Medio","Bajo")))</f>
        <v>Alto</v>
      </c>
      <c r="Q1151" s="7" t="str">
        <f aca="false">IF(AND(N1151="Activo",L1151&lt;&gt;""),IF(L1151&gt;Parámetros!$B$6,"Se está retrasando",""),"")</f>
        <v/>
      </c>
    </row>
    <row r="1152" customFormat="false" ht="15" hidden="false" customHeight="false" outlineLevel="0" collapsed="false">
      <c r="A1152" s="13" t="s">
        <v>3759</v>
      </c>
      <c r="B1152" s="13" t="s">
        <v>8995</v>
      </c>
      <c r="C1152" s="13" t="s">
        <v>8993</v>
      </c>
      <c r="D1152" s="13" t="s">
        <v>8994</v>
      </c>
      <c r="E1152" s="13" t="s">
        <v>8984</v>
      </c>
      <c r="F1152" s="16" t="n">
        <f aca="false">_xlfn.MINIFS(Pedidos!$C$2:$C$7000,Pedidos!$B$2:$B$7000,A1152,Pedidos!$C$2:$C$7000,"&lt;"&amp;Parámetros!$B$4)</f>
        <v>45886</v>
      </c>
      <c r="G1152" s="16" t="n">
        <f aca="false">_xlfn.MAXIFS(Pedidos!$C$2:$C$7000,Pedidos!$B$2:$B$7000,A1152,Pedidos!$C$2:$C$7000,"&lt;"&amp;Parámetros!$B$4)</f>
        <v>45886</v>
      </c>
      <c r="H1152" s="17" t="n">
        <f aca="false">COUNTIFS(Pedidos!$B$2:$B$7000,A1152,Pedidos!$C$2:$C$7000,"&lt;"&amp;Parámetros!$B$4)</f>
        <v>1</v>
      </c>
      <c r="I1152" s="7" t="n">
        <f aca="false">IF(H1152=0,"",Parámetros!$B$4-G1152)</f>
        <v>410</v>
      </c>
      <c r="J1152" s="17" t="n">
        <f aca="false">COUNTIFS(Pedidos!$B$2:$B$7000,A1152,Pedidos!$C$2:$C$7000,"&gt;="&amp;(Parámetros!$B$4-180),Pedidos!$C$2:$C$7000,"&lt;"&amp;Parámetros!$B$4)</f>
        <v>0</v>
      </c>
      <c r="K1152" s="18" t="str">
        <f aca="false">IF(H1152&lt;2,"",(G1152-F1152)/(H1152-1))</f>
        <v/>
      </c>
      <c r="L1152" s="19" t="str">
        <f aca="false">IF(OR(K1152="",K1152=0),"",I1152/K1152)</f>
        <v/>
      </c>
      <c r="M1152" s="20" t="n">
        <f aca="false">SUMIFS(Pedidos!$D$2:$D$7000,Pedidos!$B$2:$B$7000,A1152,Pedidos!$C$2:$C$7000,"&gt;="&amp;(Parámetros!$B$4-365),Pedidos!$C$2:$C$7000,"&lt;"&amp;Parámetros!$B$4)</f>
        <v>0</v>
      </c>
      <c r="N1152" s="7" t="str">
        <f aca="false">IF(H1152=0,"Sin compras",IF(H1152=1,"Una sola compra",IF(I1152&gt;Parámetros!$B$5,"Perdido","Activo")))</f>
        <v>Una sola compra</v>
      </c>
      <c r="O1152" s="21" t="str">
        <f aca="false">IF(N1152&lt;&gt;"Activo","",1/(1+EXP(-(Parámetros!$B$10+Parámetros!$B$11*I1152+Parámetros!$B$12*J1152))))</f>
        <v/>
      </c>
      <c r="P1152" s="7" t="str">
        <f aca="false">IF(O1152="","",IF(O1152&gt;=Parámetros!$B$7,"Alto",IF(O1152&gt;=Parámetros!$B$8,"Medio","Bajo")))</f>
        <v/>
      </c>
      <c r="Q1152" s="7" t="str">
        <f aca="false">IF(AND(N1152="Activo",L1152&lt;&gt;""),IF(L1152&gt;Parámetros!$B$6,"Se está retrasando",""),"")</f>
        <v/>
      </c>
    </row>
    <row r="1153" customFormat="false" ht="15" hidden="false" customHeight="false" outlineLevel="0" collapsed="false">
      <c r="A1153" s="13" t="s">
        <v>1822</v>
      </c>
      <c r="B1153" s="13" t="s">
        <v>8998</v>
      </c>
      <c r="C1153" s="13" t="s">
        <v>8982</v>
      </c>
      <c r="D1153" s="13" t="s">
        <v>8994</v>
      </c>
      <c r="E1153" s="13" t="s">
        <v>8988</v>
      </c>
      <c r="F1153" s="16" t="n">
        <f aca="false">_xlfn.MINIFS(Pedidos!$C$2:$C$7000,Pedidos!$B$2:$B$7000,A1153,Pedidos!$C$2:$C$7000,"&lt;"&amp;Parámetros!$B$4)</f>
        <v>45741</v>
      </c>
      <c r="G1153" s="16" t="n">
        <f aca="false">_xlfn.MAXIFS(Pedidos!$C$2:$C$7000,Pedidos!$B$2:$B$7000,A1153,Pedidos!$C$2:$C$7000,"&lt;"&amp;Parámetros!$B$4)</f>
        <v>45858</v>
      </c>
      <c r="H1153" s="17" t="n">
        <f aca="false">COUNTIFS(Pedidos!$B$2:$B$7000,A1153,Pedidos!$C$2:$C$7000,"&lt;"&amp;Parámetros!$B$4)</f>
        <v>2</v>
      </c>
      <c r="I1153" s="7" t="n">
        <f aca="false">IF(H1153=0,"",Parámetros!$B$4-G1153)</f>
        <v>438</v>
      </c>
      <c r="J1153" s="17" t="n">
        <f aca="false">COUNTIFS(Pedidos!$B$2:$B$7000,A1153,Pedidos!$C$2:$C$7000,"&gt;="&amp;(Parámetros!$B$4-180),Pedidos!$C$2:$C$7000,"&lt;"&amp;Parámetros!$B$4)</f>
        <v>0</v>
      </c>
      <c r="K1153" s="18" t="n">
        <f aca="false">IF(H1153&lt;2,"",(G1153-F1153)/(H1153-1))</f>
        <v>117</v>
      </c>
      <c r="L1153" s="19" t="n">
        <f aca="false">IF(OR(K1153="",K1153=0),"",I1153/K1153)</f>
        <v>3.74358974358974</v>
      </c>
      <c r="M1153" s="20" t="n">
        <f aca="false">SUMIFS(Pedidos!$D$2:$D$7000,Pedidos!$B$2:$B$7000,A1153,Pedidos!$C$2:$C$7000,"&gt;="&amp;(Parámetros!$B$4-365),Pedidos!$C$2:$C$7000,"&lt;"&amp;Parámetros!$B$4)</f>
        <v>0</v>
      </c>
      <c r="N1153" s="7" t="str">
        <f aca="false">IF(H1153=0,"Sin compras",IF(H1153=1,"Una sola compra",IF(I1153&gt;Parámetros!$B$5,"Perdido","Activo")))</f>
        <v>Perdido</v>
      </c>
      <c r="O1153" s="21" t="str">
        <f aca="false">IF(N1153&lt;&gt;"Activo","",1/(1+EXP(-(Parámetros!$B$10+Parámetros!$B$11*I1153+Parámetros!$B$12*J1153))))</f>
        <v/>
      </c>
      <c r="P1153" s="7" t="str">
        <f aca="false">IF(O1153="","",IF(O1153&gt;=Parámetros!$B$7,"Alto",IF(O1153&gt;=Parámetros!$B$8,"Medio","Bajo")))</f>
        <v/>
      </c>
      <c r="Q1153" s="7" t="str">
        <f aca="false">IF(AND(N1153="Activo",L1153&lt;&gt;""),IF(L1153&gt;Parámetros!$B$6,"Se está retrasando",""),"")</f>
        <v/>
      </c>
    </row>
    <row r="1154" customFormat="false" ht="15" hidden="false" customHeight="false" outlineLevel="0" collapsed="false">
      <c r="A1154" s="13" t="s">
        <v>4973</v>
      </c>
      <c r="B1154" s="13" t="s">
        <v>9007</v>
      </c>
      <c r="C1154" s="13" t="s">
        <v>8982</v>
      </c>
      <c r="D1154" s="13" t="s">
        <v>8987</v>
      </c>
      <c r="E1154" s="13" t="s">
        <v>8988</v>
      </c>
      <c r="F1154" s="16" t="n">
        <f aca="false">_xlfn.MINIFS(Pedidos!$C$2:$C$7000,Pedidos!$B$2:$B$7000,A1154,Pedidos!$C$2:$C$7000,"&lt;"&amp;Parámetros!$B$4)</f>
        <v>45977</v>
      </c>
      <c r="G1154" s="16" t="n">
        <f aca="false">_xlfn.MAXIFS(Pedidos!$C$2:$C$7000,Pedidos!$B$2:$B$7000,A1154,Pedidos!$C$2:$C$7000,"&lt;"&amp;Parámetros!$B$4)</f>
        <v>46209</v>
      </c>
      <c r="H1154" s="17" t="n">
        <f aca="false">COUNTIFS(Pedidos!$B$2:$B$7000,A1154,Pedidos!$C$2:$C$7000,"&lt;"&amp;Parámetros!$B$4)</f>
        <v>2</v>
      </c>
      <c r="I1154" s="7" t="n">
        <f aca="false">IF(H1154=0,"",Parámetros!$B$4-G1154)</f>
        <v>87</v>
      </c>
      <c r="J1154" s="17" t="n">
        <f aca="false">COUNTIFS(Pedidos!$B$2:$B$7000,A1154,Pedidos!$C$2:$C$7000,"&gt;="&amp;(Parámetros!$B$4-180),Pedidos!$C$2:$C$7000,"&lt;"&amp;Parámetros!$B$4)</f>
        <v>1</v>
      </c>
      <c r="K1154" s="18" t="n">
        <f aca="false">IF(H1154&lt;2,"",(G1154-F1154)/(H1154-1))</f>
        <v>232</v>
      </c>
      <c r="L1154" s="19" t="n">
        <f aca="false">IF(OR(K1154="",K1154=0),"",I1154/K1154)</f>
        <v>0.375</v>
      </c>
      <c r="M1154" s="20" t="n">
        <f aca="false">SUMIFS(Pedidos!$D$2:$D$7000,Pedidos!$B$2:$B$7000,A1154,Pedidos!$C$2:$C$7000,"&gt;="&amp;(Parámetros!$B$4-365),Pedidos!$C$2:$C$7000,"&lt;"&amp;Parámetros!$B$4)</f>
        <v>118.37</v>
      </c>
      <c r="N1154" s="7" t="str">
        <f aca="false">IF(H1154=0,"Sin compras",IF(H1154=1,"Una sola compra",IF(I1154&gt;Parámetros!$B$5,"Perdido","Activo")))</f>
        <v>Activo</v>
      </c>
      <c r="O1154" s="21" t="n">
        <f aca="false">IF(N1154&lt;&gt;"Activo","",1/(1+EXP(-(Parámetros!$B$10+Parámetros!$B$11*I1154+Parámetros!$B$12*J1154))))</f>
        <v>0.768329041816401</v>
      </c>
      <c r="P1154" s="7" t="str">
        <f aca="false">IF(O1154="","",IF(O1154&gt;=Parámetros!$B$7,"Alto",IF(O1154&gt;=Parámetros!$B$8,"Medio","Bajo")))</f>
        <v>Alto</v>
      </c>
      <c r="Q1154" s="7" t="str">
        <f aca="false">IF(AND(N1154="Activo",L1154&lt;&gt;""),IF(L1154&gt;Parámetros!$B$6,"Se está retrasando",""),"")</f>
        <v/>
      </c>
    </row>
    <row r="1155" customFormat="false" ht="15" hidden="false" customHeight="false" outlineLevel="0" collapsed="false">
      <c r="A1155" s="13" t="s">
        <v>2410</v>
      </c>
      <c r="B1155" s="13" t="s">
        <v>8981</v>
      </c>
      <c r="C1155" s="13" t="s">
        <v>8986</v>
      </c>
      <c r="D1155" s="13" t="s">
        <v>8999</v>
      </c>
      <c r="E1155" s="13" t="s">
        <v>8988</v>
      </c>
      <c r="F1155" s="16" t="n">
        <f aca="false">_xlfn.MINIFS(Pedidos!$C$2:$C$7000,Pedidos!$B$2:$B$7000,A1155,Pedidos!$C$2:$C$7000,"&lt;"&amp;Parámetros!$B$4)</f>
        <v>45786</v>
      </c>
      <c r="G1155" s="16" t="n">
        <f aca="false">_xlfn.MAXIFS(Pedidos!$C$2:$C$7000,Pedidos!$B$2:$B$7000,A1155,Pedidos!$C$2:$C$7000,"&lt;"&amp;Parámetros!$B$4)</f>
        <v>46295</v>
      </c>
      <c r="H1155" s="17" t="n">
        <f aca="false">COUNTIFS(Pedidos!$B$2:$B$7000,A1155,Pedidos!$C$2:$C$7000,"&lt;"&amp;Parámetros!$B$4)</f>
        <v>17</v>
      </c>
      <c r="I1155" s="7" t="n">
        <f aca="false">IF(H1155=0,"",Parámetros!$B$4-G1155)</f>
        <v>1</v>
      </c>
      <c r="J1155" s="17" t="n">
        <f aca="false">COUNTIFS(Pedidos!$B$2:$B$7000,A1155,Pedidos!$C$2:$C$7000,"&gt;="&amp;(Parámetros!$B$4-180),Pedidos!$C$2:$C$7000,"&lt;"&amp;Parámetros!$B$4)</f>
        <v>6</v>
      </c>
      <c r="K1155" s="18" t="n">
        <f aca="false">IF(H1155&lt;2,"",(G1155-F1155)/(H1155-1))</f>
        <v>31.8125</v>
      </c>
      <c r="L1155" s="19" t="n">
        <f aca="false">IF(OR(K1155="",K1155=0),"",I1155/K1155)</f>
        <v>0.031434184675835</v>
      </c>
      <c r="M1155" s="20" t="n">
        <f aca="false">SUMIFS(Pedidos!$D$2:$D$7000,Pedidos!$B$2:$B$7000,A1155,Pedidos!$C$2:$C$7000,"&gt;="&amp;(Parámetros!$B$4-365),Pedidos!$C$2:$C$7000,"&lt;"&amp;Parámetros!$B$4)</f>
        <v>541.39</v>
      </c>
      <c r="N1155" s="7" t="str">
        <f aca="false">IF(H1155=0,"Sin compras",IF(H1155=1,"Una sola compra",IF(I1155&gt;Parámetros!$B$5,"Perdido","Activo")))</f>
        <v>Activo</v>
      </c>
      <c r="O1155" s="21" t="n">
        <f aca="false">IF(N1155&lt;&gt;"Activo","",1/(1+EXP(-(Parámetros!$B$10+Parámetros!$B$11*I1155+Parámetros!$B$12*J1155))))</f>
        <v>0.0090437184058445</v>
      </c>
      <c r="P1155" s="7" t="str">
        <f aca="false">IF(O1155="","",IF(O1155&gt;=Parámetros!$B$7,"Alto",IF(O1155&gt;=Parámetros!$B$8,"Medio","Bajo")))</f>
        <v>Bajo</v>
      </c>
      <c r="Q1155" s="7" t="str">
        <f aca="false">IF(AND(N1155="Activo",L1155&lt;&gt;""),IF(L1155&gt;Parámetros!$B$6,"Se está retrasando",""),"")</f>
        <v/>
      </c>
    </row>
    <row r="1156" customFormat="false" ht="15" hidden="false" customHeight="false" outlineLevel="0" collapsed="false">
      <c r="A1156" s="13" t="s">
        <v>8765</v>
      </c>
      <c r="B1156" s="13" t="s">
        <v>8981</v>
      </c>
      <c r="C1156" s="13" t="s">
        <v>8993</v>
      </c>
      <c r="D1156" s="13" t="s">
        <v>9002</v>
      </c>
      <c r="E1156" s="13" t="s">
        <v>8988</v>
      </c>
      <c r="F1156" s="16" t="n">
        <f aca="false">_xlfn.MINIFS(Pedidos!$C$2:$C$7000,Pedidos!$B$2:$B$7000,A1156,Pedidos!$C$2:$C$7000,"&lt;"&amp;Parámetros!$B$4)</f>
        <v>46279</v>
      </c>
      <c r="G1156" s="16" t="n">
        <f aca="false">_xlfn.MAXIFS(Pedidos!$C$2:$C$7000,Pedidos!$B$2:$B$7000,A1156,Pedidos!$C$2:$C$7000,"&lt;"&amp;Parámetros!$B$4)</f>
        <v>46279</v>
      </c>
      <c r="H1156" s="17" t="n">
        <f aca="false">COUNTIFS(Pedidos!$B$2:$B$7000,A1156,Pedidos!$C$2:$C$7000,"&lt;"&amp;Parámetros!$B$4)</f>
        <v>1</v>
      </c>
      <c r="I1156" s="7" t="n">
        <f aca="false">IF(H1156=0,"",Parámetros!$B$4-G1156)</f>
        <v>17</v>
      </c>
      <c r="J1156" s="17" t="n">
        <f aca="false">COUNTIFS(Pedidos!$B$2:$B$7000,A1156,Pedidos!$C$2:$C$7000,"&gt;="&amp;(Parámetros!$B$4-180),Pedidos!$C$2:$C$7000,"&lt;"&amp;Parámetros!$B$4)</f>
        <v>1</v>
      </c>
      <c r="K1156" s="18" t="str">
        <f aca="false">IF(H1156&lt;2,"",(G1156-F1156)/(H1156-1))</f>
        <v/>
      </c>
      <c r="L1156" s="19" t="str">
        <f aca="false">IF(OR(K1156="",K1156=0),"",I1156/K1156)</f>
        <v/>
      </c>
      <c r="M1156" s="20" t="n">
        <f aca="false">SUMIFS(Pedidos!$D$2:$D$7000,Pedidos!$B$2:$B$7000,A1156,Pedidos!$C$2:$C$7000,"&gt;="&amp;(Parámetros!$B$4-365),Pedidos!$C$2:$C$7000,"&lt;"&amp;Parámetros!$B$4)</f>
        <v>41.64</v>
      </c>
      <c r="N1156" s="7" t="str">
        <f aca="false">IF(H1156=0,"Sin compras",IF(H1156=1,"Una sola compra",IF(I1156&gt;Parámetros!$B$5,"Perdido","Activo")))</f>
        <v>Una sola compra</v>
      </c>
      <c r="O1156" s="21" t="str">
        <f aca="false">IF(N1156&lt;&gt;"Activo","",1/(1+EXP(-(Parámetros!$B$10+Parámetros!$B$11*I1156+Parámetros!$B$12*J1156))))</f>
        <v/>
      </c>
      <c r="P1156" s="7" t="str">
        <f aca="false">IF(O1156="","",IF(O1156&gt;=Parámetros!$B$7,"Alto",IF(O1156&gt;=Parámetros!$B$8,"Medio","Bajo")))</f>
        <v/>
      </c>
      <c r="Q1156" s="7" t="str">
        <f aca="false">IF(AND(N1156="Activo",L1156&lt;&gt;""),IF(L1156&gt;Parámetros!$B$6,"Se está retrasando",""),"")</f>
        <v/>
      </c>
    </row>
    <row r="1157" customFormat="false" ht="15" hidden="false" customHeight="false" outlineLevel="0" collapsed="false">
      <c r="A1157" s="13" t="s">
        <v>3645</v>
      </c>
      <c r="B1157" s="13" t="s">
        <v>8996</v>
      </c>
      <c r="C1157" s="13" t="s">
        <v>8993</v>
      </c>
      <c r="D1157" s="13" t="s">
        <v>8994</v>
      </c>
      <c r="E1157" s="13" t="s">
        <v>8988</v>
      </c>
      <c r="F1157" s="16" t="n">
        <f aca="false">_xlfn.MINIFS(Pedidos!$C$2:$C$7000,Pedidos!$B$2:$B$7000,A1157,Pedidos!$C$2:$C$7000,"&lt;"&amp;Parámetros!$B$4)</f>
        <v>45878</v>
      </c>
      <c r="G1157" s="16" t="n">
        <f aca="false">_xlfn.MAXIFS(Pedidos!$C$2:$C$7000,Pedidos!$B$2:$B$7000,A1157,Pedidos!$C$2:$C$7000,"&lt;"&amp;Parámetros!$B$4)</f>
        <v>45878</v>
      </c>
      <c r="H1157" s="17" t="n">
        <f aca="false">COUNTIFS(Pedidos!$B$2:$B$7000,A1157,Pedidos!$C$2:$C$7000,"&lt;"&amp;Parámetros!$B$4)</f>
        <v>1</v>
      </c>
      <c r="I1157" s="7" t="n">
        <f aca="false">IF(H1157=0,"",Parámetros!$B$4-G1157)</f>
        <v>418</v>
      </c>
      <c r="J1157" s="17" t="n">
        <f aca="false">COUNTIFS(Pedidos!$B$2:$B$7000,A1157,Pedidos!$C$2:$C$7000,"&gt;="&amp;(Parámetros!$B$4-180),Pedidos!$C$2:$C$7000,"&lt;"&amp;Parámetros!$B$4)</f>
        <v>0</v>
      </c>
      <c r="K1157" s="18" t="str">
        <f aca="false">IF(H1157&lt;2,"",(G1157-F1157)/(H1157-1))</f>
        <v/>
      </c>
      <c r="L1157" s="19" t="str">
        <f aca="false">IF(OR(K1157="",K1157=0),"",I1157/K1157)</f>
        <v/>
      </c>
      <c r="M1157" s="20" t="n">
        <f aca="false">SUMIFS(Pedidos!$D$2:$D$7000,Pedidos!$B$2:$B$7000,A1157,Pedidos!$C$2:$C$7000,"&gt;="&amp;(Parámetros!$B$4-365),Pedidos!$C$2:$C$7000,"&lt;"&amp;Parámetros!$B$4)</f>
        <v>0</v>
      </c>
      <c r="N1157" s="7" t="str">
        <f aca="false">IF(H1157=0,"Sin compras",IF(H1157=1,"Una sola compra",IF(I1157&gt;Parámetros!$B$5,"Perdido","Activo")))</f>
        <v>Una sola compra</v>
      </c>
      <c r="O1157" s="21" t="str">
        <f aca="false">IF(N1157&lt;&gt;"Activo","",1/(1+EXP(-(Parámetros!$B$10+Parámetros!$B$11*I1157+Parámetros!$B$12*J1157))))</f>
        <v/>
      </c>
      <c r="P1157" s="7" t="str">
        <f aca="false">IF(O1157="","",IF(O1157&gt;=Parámetros!$B$7,"Alto",IF(O1157&gt;=Parámetros!$B$8,"Medio","Bajo")))</f>
        <v/>
      </c>
      <c r="Q1157" s="7" t="str">
        <f aca="false">IF(AND(N1157="Activo",L1157&lt;&gt;""),IF(L1157&gt;Parámetros!$B$6,"Se está retrasando",""),"")</f>
        <v/>
      </c>
    </row>
    <row r="1158" customFormat="false" ht="15" hidden="false" customHeight="false" outlineLevel="0" collapsed="false">
      <c r="A1158" s="13" t="s">
        <v>741</v>
      </c>
      <c r="B1158" s="13" t="s">
        <v>8981</v>
      </c>
      <c r="C1158" s="13" t="s">
        <v>8982</v>
      </c>
      <c r="D1158" s="13" t="s">
        <v>8994</v>
      </c>
      <c r="E1158" s="13" t="s">
        <v>8984</v>
      </c>
      <c r="F1158" s="16" t="n">
        <f aca="false">_xlfn.MINIFS(Pedidos!$C$2:$C$7000,Pedidos!$B$2:$B$7000,A1158,Pedidos!$C$2:$C$7000,"&lt;"&amp;Parámetros!$B$4)</f>
        <v>45649</v>
      </c>
      <c r="G1158" s="16" t="n">
        <f aca="false">_xlfn.MAXIFS(Pedidos!$C$2:$C$7000,Pedidos!$B$2:$B$7000,A1158,Pedidos!$C$2:$C$7000,"&lt;"&amp;Parámetros!$B$4)</f>
        <v>45649</v>
      </c>
      <c r="H1158" s="17" t="n">
        <f aca="false">COUNTIFS(Pedidos!$B$2:$B$7000,A1158,Pedidos!$C$2:$C$7000,"&lt;"&amp;Parámetros!$B$4)</f>
        <v>1</v>
      </c>
      <c r="I1158" s="7" t="n">
        <f aca="false">IF(H1158=0,"",Parámetros!$B$4-G1158)</f>
        <v>647</v>
      </c>
      <c r="J1158" s="17" t="n">
        <f aca="false">COUNTIFS(Pedidos!$B$2:$B$7000,A1158,Pedidos!$C$2:$C$7000,"&gt;="&amp;(Parámetros!$B$4-180),Pedidos!$C$2:$C$7000,"&lt;"&amp;Parámetros!$B$4)</f>
        <v>0</v>
      </c>
      <c r="K1158" s="18" t="str">
        <f aca="false">IF(H1158&lt;2,"",(G1158-F1158)/(H1158-1))</f>
        <v/>
      </c>
      <c r="L1158" s="19" t="str">
        <f aca="false">IF(OR(K1158="",K1158=0),"",I1158/K1158)</f>
        <v/>
      </c>
      <c r="M1158" s="20" t="n">
        <f aca="false">SUMIFS(Pedidos!$D$2:$D$7000,Pedidos!$B$2:$B$7000,A1158,Pedidos!$C$2:$C$7000,"&gt;="&amp;(Parámetros!$B$4-365),Pedidos!$C$2:$C$7000,"&lt;"&amp;Parámetros!$B$4)</f>
        <v>0</v>
      </c>
      <c r="N1158" s="7" t="str">
        <f aca="false">IF(H1158=0,"Sin compras",IF(H1158=1,"Una sola compra",IF(I1158&gt;Parámetros!$B$5,"Perdido","Activo")))</f>
        <v>Una sola compra</v>
      </c>
      <c r="O1158" s="21" t="str">
        <f aca="false">IF(N1158&lt;&gt;"Activo","",1/(1+EXP(-(Parámetros!$B$10+Parámetros!$B$11*I1158+Parámetros!$B$12*J1158))))</f>
        <v/>
      </c>
      <c r="P1158" s="7" t="str">
        <f aca="false">IF(O1158="","",IF(O1158&gt;=Parámetros!$B$7,"Alto",IF(O1158&gt;=Parámetros!$B$8,"Medio","Bajo")))</f>
        <v/>
      </c>
      <c r="Q1158" s="7" t="str">
        <f aca="false">IF(AND(N1158="Activo",L1158&lt;&gt;""),IF(L1158&gt;Parámetros!$B$6,"Se está retrasando",""),"")</f>
        <v/>
      </c>
    </row>
    <row r="1159" customFormat="false" ht="15" hidden="false" customHeight="false" outlineLevel="0" collapsed="false">
      <c r="A1159" s="13" t="s">
        <v>7034</v>
      </c>
      <c r="B1159" s="13" t="s">
        <v>8981</v>
      </c>
      <c r="C1159" s="13" t="s">
        <v>8986</v>
      </c>
      <c r="D1159" s="13" t="s">
        <v>8987</v>
      </c>
      <c r="E1159" s="13" t="s">
        <v>8988</v>
      </c>
      <c r="F1159" s="16" t="n">
        <f aca="false">_xlfn.MINIFS(Pedidos!$C$2:$C$7000,Pedidos!$B$2:$B$7000,A1159,Pedidos!$C$2:$C$7000,"&lt;"&amp;Parámetros!$B$4)</f>
        <v>46137</v>
      </c>
      <c r="G1159" s="16" t="n">
        <f aca="false">_xlfn.MAXIFS(Pedidos!$C$2:$C$7000,Pedidos!$B$2:$B$7000,A1159,Pedidos!$C$2:$C$7000,"&lt;"&amp;Parámetros!$B$4)</f>
        <v>46284</v>
      </c>
      <c r="H1159" s="17" t="n">
        <f aca="false">COUNTIFS(Pedidos!$B$2:$B$7000,A1159,Pedidos!$C$2:$C$7000,"&lt;"&amp;Parámetros!$B$4)</f>
        <v>2</v>
      </c>
      <c r="I1159" s="7" t="n">
        <f aca="false">IF(H1159=0,"",Parámetros!$B$4-G1159)</f>
        <v>12</v>
      </c>
      <c r="J1159" s="17" t="n">
        <f aca="false">COUNTIFS(Pedidos!$B$2:$B$7000,A1159,Pedidos!$C$2:$C$7000,"&gt;="&amp;(Parámetros!$B$4-180),Pedidos!$C$2:$C$7000,"&lt;"&amp;Parámetros!$B$4)</f>
        <v>2</v>
      </c>
      <c r="K1159" s="18" t="n">
        <f aca="false">IF(H1159&lt;2,"",(G1159-F1159)/(H1159-1))</f>
        <v>147</v>
      </c>
      <c r="L1159" s="19" t="n">
        <f aca="false">IF(OR(K1159="",K1159=0),"",I1159/K1159)</f>
        <v>0.0816326530612245</v>
      </c>
      <c r="M1159" s="20" t="n">
        <f aca="false">SUMIFS(Pedidos!$D$2:$D$7000,Pedidos!$B$2:$B$7000,A1159,Pedidos!$C$2:$C$7000,"&gt;="&amp;(Parámetros!$B$4-365),Pedidos!$C$2:$C$7000,"&lt;"&amp;Parámetros!$B$4)</f>
        <v>75.3</v>
      </c>
      <c r="N1159" s="7" t="str">
        <f aca="false">IF(H1159=0,"Sin compras",IF(H1159=1,"Una sola compra",IF(I1159&gt;Parámetros!$B$5,"Perdido","Activo")))</f>
        <v>Activo</v>
      </c>
      <c r="O1159" s="21" t="n">
        <f aca="false">IF(N1159&lt;&gt;"Activo","",1/(1+EXP(-(Parámetros!$B$10+Parámetros!$B$11*I1159+Parámetros!$B$12*J1159))))</f>
        <v>0.276317938608517</v>
      </c>
      <c r="P1159" s="7" t="str">
        <f aca="false">IF(O1159="","",IF(O1159&gt;=Parámetros!$B$7,"Alto",IF(O1159&gt;=Parámetros!$B$8,"Medio","Bajo")))</f>
        <v>Bajo</v>
      </c>
      <c r="Q1159" s="7" t="str">
        <f aca="false">IF(AND(N1159="Activo",L1159&lt;&gt;""),IF(L1159&gt;Parámetros!$B$6,"Se está retrasando",""),"")</f>
        <v/>
      </c>
    </row>
    <row r="1160" customFormat="false" ht="15" hidden="false" customHeight="false" outlineLevel="0" collapsed="false">
      <c r="A1160" s="13" t="s">
        <v>4193</v>
      </c>
      <c r="B1160" s="13" t="s">
        <v>8996</v>
      </c>
      <c r="C1160" s="13" t="s">
        <v>8982</v>
      </c>
      <c r="D1160" s="13" t="s">
        <v>8994</v>
      </c>
      <c r="E1160" s="13" t="s">
        <v>8988</v>
      </c>
      <c r="F1160" s="16" t="n">
        <f aca="false">_xlfn.MINIFS(Pedidos!$C$2:$C$7000,Pedidos!$B$2:$B$7000,A1160,Pedidos!$C$2:$C$7000,"&lt;"&amp;Parámetros!$B$4)</f>
        <v>45919</v>
      </c>
      <c r="G1160" s="16" t="n">
        <f aca="false">_xlfn.MAXIFS(Pedidos!$C$2:$C$7000,Pedidos!$B$2:$B$7000,A1160,Pedidos!$C$2:$C$7000,"&lt;"&amp;Parámetros!$B$4)</f>
        <v>45919</v>
      </c>
      <c r="H1160" s="17" t="n">
        <f aca="false">COUNTIFS(Pedidos!$B$2:$B$7000,A1160,Pedidos!$C$2:$C$7000,"&lt;"&amp;Parámetros!$B$4)</f>
        <v>1</v>
      </c>
      <c r="I1160" s="7" t="n">
        <f aca="false">IF(H1160=0,"",Parámetros!$B$4-G1160)</f>
        <v>377</v>
      </c>
      <c r="J1160" s="17" t="n">
        <f aca="false">COUNTIFS(Pedidos!$B$2:$B$7000,A1160,Pedidos!$C$2:$C$7000,"&gt;="&amp;(Parámetros!$B$4-180),Pedidos!$C$2:$C$7000,"&lt;"&amp;Parámetros!$B$4)</f>
        <v>0</v>
      </c>
      <c r="K1160" s="18" t="str">
        <f aca="false">IF(H1160&lt;2,"",(G1160-F1160)/(H1160-1))</f>
        <v/>
      </c>
      <c r="L1160" s="19" t="str">
        <f aca="false">IF(OR(K1160="",K1160=0),"",I1160/K1160)</f>
        <v/>
      </c>
      <c r="M1160" s="20" t="n">
        <f aca="false">SUMIFS(Pedidos!$D$2:$D$7000,Pedidos!$B$2:$B$7000,A1160,Pedidos!$C$2:$C$7000,"&gt;="&amp;(Parámetros!$B$4-365),Pedidos!$C$2:$C$7000,"&lt;"&amp;Parámetros!$B$4)</f>
        <v>0</v>
      </c>
      <c r="N1160" s="7" t="str">
        <f aca="false">IF(H1160=0,"Sin compras",IF(H1160=1,"Una sola compra",IF(I1160&gt;Parámetros!$B$5,"Perdido","Activo")))</f>
        <v>Una sola compra</v>
      </c>
      <c r="O1160" s="21" t="str">
        <f aca="false">IF(N1160&lt;&gt;"Activo","",1/(1+EXP(-(Parámetros!$B$10+Parámetros!$B$11*I1160+Parámetros!$B$12*J1160))))</f>
        <v/>
      </c>
      <c r="P1160" s="7" t="str">
        <f aca="false">IF(O1160="","",IF(O1160&gt;=Parámetros!$B$7,"Alto",IF(O1160&gt;=Parámetros!$B$8,"Medio","Bajo")))</f>
        <v/>
      </c>
      <c r="Q1160" s="7" t="str">
        <f aca="false">IF(AND(N1160="Activo",L1160&lt;&gt;""),IF(L1160&gt;Parámetros!$B$6,"Se está retrasando",""),"")</f>
        <v/>
      </c>
    </row>
    <row r="1161" customFormat="false" ht="15" hidden="false" customHeight="false" outlineLevel="0" collapsed="false">
      <c r="A1161" s="13" t="s">
        <v>5896</v>
      </c>
      <c r="B1161" s="13" t="s">
        <v>8992</v>
      </c>
      <c r="C1161" s="13" t="s">
        <v>8982</v>
      </c>
      <c r="D1161" s="13" t="s">
        <v>8983</v>
      </c>
      <c r="E1161" s="13" t="s">
        <v>8988</v>
      </c>
      <c r="F1161" s="16" t="n">
        <f aca="false">_xlfn.MINIFS(Pedidos!$C$2:$C$7000,Pedidos!$B$2:$B$7000,A1161,Pedidos!$C$2:$C$7000,"&lt;"&amp;Parámetros!$B$4)</f>
        <v>46048</v>
      </c>
      <c r="G1161" s="16" t="n">
        <f aca="false">_xlfn.MAXIFS(Pedidos!$C$2:$C$7000,Pedidos!$B$2:$B$7000,A1161,Pedidos!$C$2:$C$7000,"&lt;"&amp;Parámetros!$B$4)</f>
        <v>46048</v>
      </c>
      <c r="H1161" s="17" t="n">
        <f aca="false">COUNTIFS(Pedidos!$B$2:$B$7000,A1161,Pedidos!$C$2:$C$7000,"&lt;"&amp;Parámetros!$B$4)</f>
        <v>1</v>
      </c>
      <c r="I1161" s="7" t="n">
        <f aca="false">IF(H1161=0,"",Parámetros!$B$4-G1161)</f>
        <v>248</v>
      </c>
      <c r="J1161" s="17" t="n">
        <f aca="false">COUNTIFS(Pedidos!$B$2:$B$7000,A1161,Pedidos!$C$2:$C$7000,"&gt;="&amp;(Parámetros!$B$4-180),Pedidos!$C$2:$C$7000,"&lt;"&amp;Parámetros!$B$4)</f>
        <v>0</v>
      </c>
      <c r="K1161" s="18" t="str">
        <f aca="false">IF(H1161&lt;2,"",(G1161-F1161)/(H1161-1))</f>
        <v/>
      </c>
      <c r="L1161" s="19" t="str">
        <f aca="false">IF(OR(K1161="",K1161=0),"",I1161/K1161)</f>
        <v/>
      </c>
      <c r="M1161" s="20" t="n">
        <f aca="false">SUMIFS(Pedidos!$D$2:$D$7000,Pedidos!$B$2:$B$7000,A1161,Pedidos!$C$2:$C$7000,"&gt;="&amp;(Parámetros!$B$4-365),Pedidos!$C$2:$C$7000,"&lt;"&amp;Parámetros!$B$4)</f>
        <v>41.61</v>
      </c>
      <c r="N1161" s="7" t="str">
        <f aca="false">IF(H1161=0,"Sin compras",IF(H1161=1,"Una sola compra",IF(I1161&gt;Parámetros!$B$5,"Perdido","Activo")))</f>
        <v>Una sola compra</v>
      </c>
      <c r="O1161" s="21" t="str">
        <f aca="false">IF(N1161&lt;&gt;"Activo","",1/(1+EXP(-(Parámetros!$B$10+Parámetros!$B$11*I1161+Parámetros!$B$12*J1161))))</f>
        <v/>
      </c>
      <c r="P1161" s="7" t="str">
        <f aca="false">IF(O1161="","",IF(O1161&gt;=Parámetros!$B$7,"Alto",IF(O1161&gt;=Parámetros!$B$8,"Medio","Bajo")))</f>
        <v/>
      </c>
      <c r="Q1161" s="7" t="str">
        <f aca="false">IF(AND(N1161="Activo",L1161&lt;&gt;""),IF(L1161&gt;Parámetros!$B$6,"Se está retrasando",""),"")</f>
        <v/>
      </c>
    </row>
    <row r="1162" customFormat="false" ht="15" hidden="false" customHeight="false" outlineLevel="0" collapsed="false">
      <c r="A1162" s="13" t="s">
        <v>8783</v>
      </c>
      <c r="B1162" s="13" t="s">
        <v>9001</v>
      </c>
      <c r="C1162" s="13" t="s">
        <v>8990</v>
      </c>
      <c r="D1162" s="13" t="s">
        <v>9002</v>
      </c>
      <c r="E1162" s="13" t="s">
        <v>8988</v>
      </c>
      <c r="F1162" s="16" t="n">
        <f aca="false">_xlfn.MINIFS(Pedidos!$C$2:$C$7000,Pedidos!$B$2:$B$7000,A1162,Pedidos!$C$2:$C$7000,"&lt;"&amp;Parámetros!$B$4)</f>
        <v>46280</v>
      </c>
      <c r="G1162" s="16" t="n">
        <f aca="false">_xlfn.MAXIFS(Pedidos!$C$2:$C$7000,Pedidos!$B$2:$B$7000,A1162,Pedidos!$C$2:$C$7000,"&lt;"&amp;Parámetros!$B$4)</f>
        <v>46280</v>
      </c>
      <c r="H1162" s="17" t="n">
        <f aca="false">COUNTIFS(Pedidos!$B$2:$B$7000,A1162,Pedidos!$C$2:$C$7000,"&lt;"&amp;Parámetros!$B$4)</f>
        <v>1</v>
      </c>
      <c r="I1162" s="7" t="n">
        <f aca="false">IF(H1162=0,"",Parámetros!$B$4-G1162)</f>
        <v>16</v>
      </c>
      <c r="J1162" s="17" t="n">
        <f aca="false">COUNTIFS(Pedidos!$B$2:$B$7000,A1162,Pedidos!$C$2:$C$7000,"&gt;="&amp;(Parámetros!$B$4-180),Pedidos!$C$2:$C$7000,"&lt;"&amp;Parámetros!$B$4)</f>
        <v>1</v>
      </c>
      <c r="K1162" s="18" t="str">
        <f aca="false">IF(H1162&lt;2,"",(G1162-F1162)/(H1162-1))</f>
        <v/>
      </c>
      <c r="L1162" s="19" t="str">
        <f aca="false">IF(OR(K1162="",K1162=0),"",I1162/K1162)</f>
        <v/>
      </c>
      <c r="M1162" s="20" t="n">
        <f aca="false">SUMIFS(Pedidos!$D$2:$D$7000,Pedidos!$B$2:$B$7000,A1162,Pedidos!$C$2:$C$7000,"&gt;="&amp;(Parámetros!$B$4-365),Pedidos!$C$2:$C$7000,"&lt;"&amp;Parámetros!$B$4)</f>
        <v>38.62</v>
      </c>
      <c r="N1162" s="7" t="str">
        <f aca="false">IF(H1162=0,"Sin compras",IF(H1162=1,"Una sola compra",IF(I1162&gt;Parámetros!$B$5,"Perdido","Activo")))</f>
        <v>Una sola compra</v>
      </c>
      <c r="O1162" s="21" t="str">
        <f aca="false">IF(N1162&lt;&gt;"Activo","",1/(1+EXP(-(Parámetros!$B$10+Parámetros!$B$11*I1162+Parámetros!$B$12*J1162))))</f>
        <v/>
      </c>
      <c r="P1162" s="7" t="str">
        <f aca="false">IF(O1162="","",IF(O1162&gt;=Parámetros!$B$7,"Alto",IF(O1162&gt;=Parámetros!$B$8,"Medio","Bajo")))</f>
        <v/>
      </c>
      <c r="Q1162" s="7" t="str">
        <f aca="false">IF(AND(N1162="Activo",L1162&lt;&gt;""),IF(L1162&gt;Parámetros!$B$6,"Se está retrasando",""),"")</f>
        <v/>
      </c>
    </row>
    <row r="1163" customFormat="false" ht="15" hidden="false" customHeight="false" outlineLevel="0" collapsed="false">
      <c r="A1163" s="13" t="s">
        <v>8194</v>
      </c>
      <c r="B1163" s="13" t="s">
        <v>8981</v>
      </c>
      <c r="C1163" s="13" t="s">
        <v>8982</v>
      </c>
      <c r="D1163" s="13" t="s">
        <v>9002</v>
      </c>
      <c r="E1163" s="13" t="s">
        <v>8988</v>
      </c>
      <c r="F1163" s="16" t="n">
        <f aca="false">_xlfn.MINIFS(Pedidos!$C$2:$C$7000,Pedidos!$B$2:$B$7000,A1163,Pedidos!$C$2:$C$7000,"&lt;"&amp;Parámetros!$B$4)</f>
        <v>46232</v>
      </c>
      <c r="G1163" s="16" t="n">
        <f aca="false">_xlfn.MAXIFS(Pedidos!$C$2:$C$7000,Pedidos!$B$2:$B$7000,A1163,Pedidos!$C$2:$C$7000,"&lt;"&amp;Parámetros!$B$4)</f>
        <v>46232</v>
      </c>
      <c r="H1163" s="17" t="n">
        <f aca="false">COUNTIFS(Pedidos!$B$2:$B$7000,A1163,Pedidos!$C$2:$C$7000,"&lt;"&amp;Parámetros!$B$4)</f>
        <v>1</v>
      </c>
      <c r="I1163" s="7" t="n">
        <f aca="false">IF(H1163=0,"",Parámetros!$B$4-G1163)</f>
        <v>64</v>
      </c>
      <c r="J1163" s="17" t="n">
        <f aca="false">COUNTIFS(Pedidos!$B$2:$B$7000,A1163,Pedidos!$C$2:$C$7000,"&gt;="&amp;(Parámetros!$B$4-180),Pedidos!$C$2:$C$7000,"&lt;"&amp;Parámetros!$B$4)</f>
        <v>1</v>
      </c>
      <c r="K1163" s="18" t="str">
        <f aca="false">IF(H1163&lt;2,"",(G1163-F1163)/(H1163-1))</f>
        <v/>
      </c>
      <c r="L1163" s="19" t="str">
        <f aca="false">IF(OR(K1163="",K1163=0),"",I1163/K1163)</f>
        <v/>
      </c>
      <c r="M1163" s="20" t="n">
        <f aca="false">SUMIFS(Pedidos!$D$2:$D$7000,Pedidos!$B$2:$B$7000,A1163,Pedidos!$C$2:$C$7000,"&gt;="&amp;(Parámetros!$B$4-365),Pedidos!$C$2:$C$7000,"&lt;"&amp;Parámetros!$B$4)</f>
        <v>19.98</v>
      </c>
      <c r="N1163" s="7" t="str">
        <f aca="false">IF(H1163=0,"Sin compras",IF(H1163=1,"Una sola compra",IF(I1163&gt;Parámetros!$B$5,"Perdido","Activo")))</f>
        <v>Una sola compra</v>
      </c>
      <c r="O1163" s="21" t="str">
        <f aca="false">IF(N1163&lt;&gt;"Activo","",1/(1+EXP(-(Parámetros!$B$10+Parámetros!$B$11*I1163+Parámetros!$B$12*J1163))))</f>
        <v/>
      </c>
      <c r="P1163" s="7" t="str">
        <f aca="false">IF(O1163="","",IF(O1163&gt;=Parámetros!$B$7,"Alto",IF(O1163&gt;=Parámetros!$B$8,"Medio","Bajo")))</f>
        <v/>
      </c>
      <c r="Q1163" s="7" t="str">
        <f aca="false">IF(AND(N1163="Activo",L1163&lt;&gt;""),IF(L1163&gt;Parámetros!$B$6,"Se está retrasando",""),"")</f>
        <v/>
      </c>
    </row>
    <row r="1164" customFormat="false" ht="15" hidden="false" customHeight="false" outlineLevel="0" collapsed="false">
      <c r="A1164" s="13" t="s">
        <v>7527</v>
      </c>
      <c r="B1164" s="13" t="s">
        <v>8995</v>
      </c>
      <c r="C1164" s="13" t="s">
        <v>8986</v>
      </c>
      <c r="D1164" s="13" t="s">
        <v>8991</v>
      </c>
      <c r="E1164" s="13" t="s">
        <v>8988</v>
      </c>
      <c r="F1164" s="16" t="n">
        <f aca="false">_xlfn.MINIFS(Pedidos!$C$2:$C$7000,Pedidos!$B$2:$B$7000,A1164,Pedidos!$C$2:$C$7000,"&lt;"&amp;Parámetros!$B$4)</f>
        <v>46179</v>
      </c>
      <c r="G1164" s="16" t="n">
        <f aca="false">_xlfn.MAXIFS(Pedidos!$C$2:$C$7000,Pedidos!$B$2:$B$7000,A1164,Pedidos!$C$2:$C$7000,"&lt;"&amp;Parámetros!$B$4)</f>
        <v>46179</v>
      </c>
      <c r="H1164" s="17" t="n">
        <f aca="false">COUNTIFS(Pedidos!$B$2:$B$7000,A1164,Pedidos!$C$2:$C$7000,"&lt;"&amp;Parámetros!$B$4)</f>
        <v>1</v>
      </c>
      <c r="I1164" s="7" t="n">
        <f aca="false">IF(H1164=0,"",Parámetros!$B$4-G1164)</f>
        <v>117</v>
      </c>
      <c r="J1164" s="17" t="n">
        <f aca="false">COUNTIFS(Pedidos!$B$2:$B$7000,A1164,Pedidos!$C$2:$C$7000,"&gt;="&amp;(Parámetros!$B$4-180),Pedidos!$C$2:$C$7000,"&lt;"&amp;Parámetros!$B$4)</f>
        <v>1</v>
      </c>
      <c r="K1164" s="18" t="str">
        <f aca="false">IF(H1164&lt;2,"",(G1164-F1164)/(H1164-1))</f>
        <v/>
      </c>
      <c r="L1164" s="19" t="str">
        <f aca="false">IF(OR(K1164="",K1164=0),"",I1164/K1164)</f>
        <v/>
      </c>
      <c r="M1164" s="20" t="n">
        <f aca="false">SUMIFS(Pedidos!$D$2:$D$7000,Pedidos!$B$2:$B$7000,A1164,Pedidos!$C$2:$C$7000,"&gt;="&amp;(Parámetros!$B$4-365),Pedidos!$C$2:$C$7000,"&lt;"&amp;Parámetros!$B$4)</f>
        <v>31.71</v>
      </c>
      <c r="N1164" s="7" t="str">
        <f aca="false">IF(H1164=0,"Sin compras",IF(H1164=1,"Una sola compra",IF(I1164&gt;Parámetros!$B$5,"Perdido","Activo")))</f>
        <v>Una sola compra</v>
      </c>
      <c r="O1164" s="21" t="str">
        <f aca="false">IF(N1164&lt;&gt;"Activo","",1/(1+EXP(-(Parámetros!$B$10+Parámetros!$B$11*I1164+Parámetros!$B$12*J1164))))</f>
        <v/>
      </c>
      <c r="P1164" s="7" t="str">
        <f aca="false">IF(O1164="","",IF(O1164&gt;=Parámetros!$B$7,"Alto",IF(O1164&gt;=Parámetros!$B$8,"Medio","Bajo")))</f>
        <v/>
      </c>
      <c r="Q1164" s="7" t="str">
        <f aca="false">IF(AND(N1164="Activo",L1164&lt;&gt;""),IF(L1164&gt;Parámetros!$B$6,"Se está retrasando",""),"")</f>
        <v/>
      </c>
    </row>
    <row r="1165" customFormat="false" ht="15" hidden="false" customHeight="false" outlineLevel="0" collapsed="false">
      <c r="A1165" s="13" t="s">
        <v>7036</v>
      </c>
      <c r="B1165" s="13" t="s">
        <v>8981</v>
      </c>
      <c r="C1165" s="13" t="s">
        <v>8993</v>
      </c>
      <c r="D1165" s="13" t="s">
        <v>8991</v>
      </c>
      <c r="E1165" s="13" t="s">
        <v>8988</v>
      </c>
      <c r="F1165" s="16" t="n">
        <f aca="false">_xlfn.MINIFS(Pedidos!$C$2:$C$7000,Pedidos!$B$2:$B$7000,A1165,Pedidos!$C$2:$C$7000,"&lt;"&amp;Parámetros!$B$4)</f>
        <v>46137</v>
      </c>
      <c r="G1165" s="16" t="n">
        <f aca="false">_xlfn.MAXIFS(Pedidos!$C$2:$C$7000,Pedidos!$B$2:$B$7000,A1165,Pedidos!$C$2:$C$7000,"&lt;"&amp;Parámetros!$B$4)</f>
        <v>46137</v>
      </c>
      <c r="H1165" s="17" t="n">
        <f aca="false">COUNTIFS(Pedidos!$B$2:$B$7000,A1165,Pedidos!$C$2:$C$7000,"&lt;"&amp;Parámetros!$B$4)</f>
        <v>1</v>
      </c>
      <c r="I1165" s="7" t="n">
        <f aca="false">IF(H1165=0,"",Parámetros!$B$4-G1165)</f>
        <v>159</v>
      </c>
      <c r="J1165" s="17" t="n">
        <f aca="false">COUNTIFS(Pedidos!$B$2:$B$7000,A1165,Pedidos!$C$2:$C$7000,"&gt;="&amp;(Parámetros!$B$4-180),Pedidos!$C$2:$C$7000,"&lt;"&amp;Parámetros!$B$4)</f>
        <v>1</v>
      </c>
      <c r="K1165" s="18" t="str">
        <f aca="false">IF(H1165&lt;2,"",(G1165-F1165)/(H1165-1))</f>
        <v/>
      </c>
      <c r="L1165" s="19" t="str">
        <f aca="false">IF(OR(K1165="",K1165=0),"",I1165/K1165)</f>
        <v/>
      </c>
      <c r="M1165" s="20" t="n">
        <f aca="false">SUMIFS(Pedidos!$D$2:$D$7000,Pedidos!$B$2:$B$7000,A1165,Pedidos!$C$2:$C$7000,"&gt;="&amp;(Parámetros!$B$4-365),Pedidos!$C$2:$C$7000,"&lt;"&amp;Parámetros!$B$4)</f>
        <v>29.81</v>
      </c>
      <c r="N1165" s="7" t="str">
        <f aca="false">IF(H1165=0,"Sin compras",IF(H1165=1,"Una sola compra",IF(I1165&gt;Parámetros!$B$5,"Perdido","Activo")))</f>
        <v>Una sola compra</v>
      </c>
      <c r="O1165" s="21" t="str">
        <f aca="false">IF(N1165&lt;&gt;"Activo","",1/(1+EXP(-(Parámetros!$B$10+Parámetros!$B$11*I1165+Parámetros!$B$12*J1165))))</f>
        <v/>
      </c>
      <c r="P1165" s="7" t="str">
        <f aca="false">IF(O1165="","",IF(O1165&gt;=Parámetros!$B$7,"Alto",IF(O1165&gt;=Parámetros!$B$8,"Medio","Bajo")))</f>
        <v/>
      </c>
      <c r="Q1165" s="7" t="str">
        <f aca="false">IF(AND(N1165="Activo",L1165&lt;&gt;""),IF(L1165&gt;Parámetros!$B$6,"Se está retrasando",""),"")</f>
        <v/>
      </c>
    </row>
    <row r="1166" customFormat="false" ht="15" hidden="false" customHeight="false" outlineLevel="0" collapsed="false">
      <c r="A1166" s="13" t="s">
        <v>5846</v>
      </c>
      <c r="B1166" s="13" t="s">
        <v>8995</v>
      </c>
      <c r="C1166" s="13" t="s">
        <v>8993</v>
      </c>
      <c r="D1166" s="13" t="s">
        <v>8983</v>
      </c>
      <c r="E1166" s="13" t="s">
        <v>8988</v>
      </c>
      <c r="F1166" s="16" t="n">
        <f aca="false">_xlfn.MINIFS(Pedidos!$C$2:$C$7000,Pedidos!$B$2:$B$7000,A1166,Pedidos!$C$2:$C$7000,"&lt;"&amp;Parámetros!$B$4)</f>
        <v>46043</v>
      </c>
      <c r="G1166" s="16" t="n">
        <f aca="false">_xlfn.MAXIFS(Pedidos!$C$2:$C$7000,Pedidos!$B$2:$B$7000,A1166,Pedidos!$C$2:$C$7000,"&lt;"&amp;Parámetros!$B$4)</f>
        <v>46043</v>
      </c>
      <c r="H1166" s="17" t="n">
        <f aca="false">COUNTIFS(Pedidos!$B$2:$B$7000,A1166,Pedidos!$C$2:$C$7000,"&lt;"&amp;Parámetros!$B$4)</f>
        <v>1</v>
      </c>
      <c r="I1166" s="7" t="n">
        <f aca="false">IF(H1166=0,"",Parámetros!$B$4-G1166)</f>
        <v>253</v>
      </c>
      <c r="J1166" s="17" t="n">
        <f aca="false">COUNTIFS(Pedidos!$B$2:$B$7000,A1166,Pedidos!$C$2:$C$7000,"&gt;="&amp;(Parámetros!$B$4-180),Pedidos!$C$2:$C$7000,"&lt;"&amp;Parámetros!$B$4)</f>
        <v>0</v>
      </c>
      <c r="K1166" s="18" t="str">
        <f aca="false">IF(H1166&lt;2,"",(G1166-F1166)/(H1166-1))</f>
        <v/>
      </c>
      <c r="L1166" s="19" t="str">
        <f aca="false">IF(OR(K1166="",K1166=0),"",I1166/K1166)</f>
        <v/>
      </c>
      <c r="M1166" s="20" t="n">
        <f aca="false">SUMIFS(Pedidos!$D$2:$D$7000,Pedidos!$B$2:$B$7000,A1166,Pedidos!$C$2:$C$7000,"&gt;="&amp;(Parámetros!$B$4-365),Pedidos!$C$2:$C$7000,"&lt;"&amp;Parámetros!$B$4)</f>
        <v>34.53</v>
      </c>
      <c r="N1166" s="7" t="str">
        <f aca="false">IF(H1166=0,"Sin compras",IF(H1166=1,"Una sola compra",IF(I1166&gt;Parámetros!$B$5,"Perdido","Activo")))</f>
        <v>Una sola compra</v>
      </c>
      <c r="O1166" s="21" t="str">
        <f aca="false">IF(N1166&lt;&gt;"Activo","",1/(1+EXP(-(Parámetros!$B$10+Parámetros!$B$11*I1166+Parámetros!$B$12*J1166))))</f>
        <v/>
      </c>
      <c r="P1166" s="7" t="str">
        <f aca="false">IF(O1166="","",IF(O1166&gt;=Parámetros!$B$7,"Alto",IF(O1166&gt;=Parámetros!$B$8,"Medio","Bajo")))</f>
        <v/>
      </c>
      <c r="Q1166" s="7" t="str">
        <f aca="false">IF(AND(N1166="Activo",L1166&lt;&gt;""),IF(L1166&gt;Parámetros!$B$6,"Se está retrasando",""),"")</f>
        <v/>
      </c>
    </row>
    <row r="1167" customFormat="false" ht="15" hidden="false" customHeight="false" outlineLevel="0" collapsed="false">
      <c r="A1167" s="13" t="s">
        <v>1645</v>
      </c>
      <c r="B1167" s="13" t="s">
        <v>8995</v>
      </c>
      <c r="C1167" s="13" t="s">
        <v>8986</v>
      </c>
      <c r="D1167" s="13" t="s">
        <v>8999</v>
      </c>
      <c r="E1167" s="13" t="s">
        <v>8984</v>
      </c>
      <c r="F1167" s="16" t="n">
        <f aca="false">_xlfn.MINIFS(Pedidos!$C$2:$C$7000,Pedidos!$B$2:$B$7000,A1167,Pedidos!$C$2:$C$7000,"&lt;"&amp;Parámetros!$B$4)</f>
        <v>45728</v>
      </c>
      <c r="G1167" s="16" t="n">
        <f aca="false">_xlfn.MAXIFS(Pedidos!$C$2:$C$7000,Pedidos!$B$2:$B$7000,A1167,Pedidos!$C$2:$C$7000,"&lt;"&amp;Parámetros!$B$4)</f>
        <v>46293</v>
      </c>
      <c r="H1167" s="17" t="n">
        <f aca="false">COUNTIFS(Pedidos!$B$2:$B$7000,A1167,Pedidos!$C$2:$C$7000,"&lt;"&amp;Parámetros!$B$4)</f>
        <v>18</v>
      </c>
      <c r="I1167" s="7" t="n">
        <f aca="false">IF(H1167=0,"",Parámetros!$B$4-G1167)</f>
        <v>3</v>
      </c>
      <c r="J1167" s="17" t="n">
        <f aca="false">COUNTIFS(Pedidos!$B$2:$B$7000,A1167,Pedidos!$C$2:$C$7000,"&gt;="&amp;(Parámetros!$B$4-180),Pedidos!$C$2:$C$7000,"&lt;"&amp;Parámetros!$B$4)</f>
        <v>7</v>
      </c>
      <c r="K1167" s="18" t="n">
        <f aca="false">IF(H1167&lt;2,"",(G1167-F1167)/(H1167-1))</f>
        <v>33.2352941176471</v>
      </c>
      <c r="L1167" s="19" t="n">
        <f aca="false">IF(OR(K1167="",K1167=0),"",I1167/K1167)</f>
        <v>0.0902654867256637</v>
      </c>
      <c r="M1167" s="20" t="n">
        <f aca="false">SUMIFS(Pedidos!$D$2:$D$7000,Pedidos!$B$2:$B$7000,A1167,Pedidos!$C$2:$C$7000,"&gt;="&amp;(Parámetros!$B$4-365),Pedidos!$C$2:$C$7000,"&lt;"&amp;Parámetros!$B$4)</f>
        <v>620.44</v>
      </c>
      <c r="N1167" s="7" t="str">
        <f aca="false">IF(H1167=0,"Sin compras",IF(H1167=1,"Una sola compra",IF(I1167&gt;Parámetros!$B$5,"Perdido","Activo")))</f>
        <v>Activo</v>
      </c>
      <c r="O1167" s="21" t="n">
        <f aca="false">IF(N1167&lt;&gt;"Activo","",1/(1+EXP(-(Parámetros!$B$10+Parámetros!$B$11*I1167+Parámetros!$B$12*J1167))))</f>
        <v>0.00387510456418466</v>
      </c>
      <c r="P1167" s="7" t="str">
        <f aca="false">IF(O1167="","",IF(O1167&gt;=Parámetros!$B$7,"Alto",IF(O1167&gt;=Parámetros!$B$8,"Medio","Bajo")))</f>
        <v>Bajo</v>
      </c>
      <c r="Q1167" s="7" t="str">
        <f aca="false">IF(AND(N1167="Activo",L1167&lt;&gt;""),IF(L1167&gt;Parámetros!$B$6,"Se está retrasando",""),"")</f>
        <v/>
      </c>
    </row>
    <row r="1168" customFormat="false" ht="15" hidden="false" customHeight="false" outlineLevel="0" collapsed="false">
      <c r="A1168" s="13" t="s">
        <v>870</v>
      </c>
      <c r="B1168" s="13" t="s">
        <v>8981</v>
      </c>
      <c r="C1168" s="13" t="s">
        <v>8993</v>
      </c>
      <c r="D1168" s="13" t="s">
        <v>8994</v>
      </c>
      <c r="E1168" s="13" t="s">
        <v>8988</v>
      </c>
      <c r="F1168" s="16" t="n">
        <f aca="false">_xlfn.MINIFS(Pedidos!$C$2:$C$7000,Pedidos!$B$2:$B$7000,A1168,Pedidos!$C$2:$C$7000,"&lt;"&amp;Parámetros!$B$4)</f>
        <v>45662</v>
      </c>
      <c r="G1168" s="16" t="n">
        <f aca="false">_xlfn.MAXIFS(Pedidos!$C$2:$C$7000,Pedidos!$B$2:$B$7000,A1168,Pedidos!$C$2:$C$7000,"&lt;"&amp;Parámetros!$B$4)</f>
        <v>45662</v>
      </c>
      <c r="H1168" s="17" t="n">
        <f aca="false">COUNTIFS(Pedidos!$B$2:$B$7000,A1168,Pedidos!$C$2:$C$7000,"&lt;"&amp;Parámetros!$B$4)</f>
        <v>1</v>
      </c>
      <c r="I1168" s="7" t="n">
        <f aca="false">IF(H1168=0,"",Parámetros!$B$4-G1168)</f>
        <v>634</v>
      </c>
      <c r="J1168" s="17" t="n">
        <f aca="false">COUNTIFS(Pedidos!$B$2:$B$7000,A1168,Pedidos!$C$2:$C$7000,"&gt;="&amp;(Parámetros!$B$4-180),Pedidos!$C$2:$C$7000,"&lt;"&amp;Parámetros!$B$4)</f>
        <v>0</v>
      </c>
      <c r="K1168" s="18" t="str">
        <f aca="false">IF(H1168&lt;2,"",(G1168-F1168)/(H1168-1))</f>
        <v/>
      </c>
      <c r="L1168" s="19" t="str">
        <f aca="false">IF(OR(K1168="",K1168=0),"",I1168/K1168)</f>
        <v/>
      </c>
      <c r="M1168" s="20" t="n">
        <f aca="false">SUMIFS(Pedidos!$D$2:$D$7000,Pedidos!$B$2:$B$7000,A1168,Pedidos!$C$2:$C$7000,"&gt;="&amp;(Parámetros!$B$4-365),Pedidos!$C$2:$C$7000,"&lt;"&amp;Parámetros!$B$4)</f>
        <v>0</v>
      </c>
      <c r="N1168" s="7" t="str">
        <f aca="false">IF(H1168=0,"Sin compras",IF(H1168=1,"Una sola compra",IF(I1168&gt;Parámetros!$B$5,"Perdido","Activo")))</f>
        <v>Una sola compra</v>
      </c>
      <c r="O1168" s="21" t="str">
        <f aca="false">IF(N1168&lt;&gt;"Activo","",1/(1+EXP(-(Parámetros!$B$10+Parámetros!$B$11*I1168+Parámetros!$B$12*J1168))))</f>
        <v/>
      </c>
      <c r="P1168" s="7" t="str">
        <f aca="false">IF(O1168="","",IF(O1168&gt;=Parámetros!$B$7,"Alto",IF(O1168&gt;=Parámetros!$B$8,"Medio","Bajo")))</f>
        <v/>
      </c>
      <c r="Q1168" s="7" t="str">
        <f aca="false">IF(AND(N1168="Activo",L1168&lt;&gt;""),IF(L1168&gt;Parámetros!$B$6,"Se está retrasando",""),"")</f>
        <v/>
      </c>
    </row>
    <row r="1169" customFormat="false" ht="15" hidden="false" customHeight="false" outlineLevel="0" collapsed="false">
      <c r="A1169" s="13" t="s">
        <v>5722</v>
      </c>
      <c r="B1169" s="13" t="s">
        <v>9010</v>
      </c>
      <c r="C1169" s="13" t="s">
        <v>8986</v>
      </c>
      <c r="D1169" s="13" t="s">
        <v>8999</v>
      </c>
      <c r="E1169" s="13" t="s">
        <v>8988</v>
      </c>
      <c r="F1169" s="16" t="n">
        <f aca="false">_xlfn.MINIFS(Pedidos!$C$2:$C$7000,Pedidos!$B$2:$B$7000,A1169,Pedidos!$C$2:$C$7000,"&lt;"&amp;Parámetros!$B$4)</f>
        <v>46034</v>
      </c>
      <c r="G1169" s="16" t="n">
        <f aca="false">_xlfn.MAXIFS(Pedidos!$C$2:$C$7000,Pedidos!$B$2:$B$7000,A1169,Pedidos!$C$2:$C$7000,"&lt;"&amp;Parámetros!$B$4)</f>
        <v>46275</v>
      </c>
      <c r="H1169" s="17" t="n">
        <f aca="false">COUNTIFS(Pedidos!$B$2:$B$7000,A1169,Pedidos!$C$2:$C$7000,"&lt;"&amp;Parámetros!$B$4)</f>
        <v>8</v>
      </c>
      <c r="I1169" s="7" t="n">
        <f aca="false">IF(H1169=0,"",Parámetros!$B$4-G1169)</f>
        <v>21</v>
      </c>
      <c r="J1169" s="17" t="n">
        <f aca="false">COUNTIFS(Pedidos!$B$2:$B$7000,A1169,Pedidos!$C$2:$C$7000,"&gt;="&amp;(Parámetros!$B$4-180),Pedidos!$C$2:$C$7000,"&lt;"&amp;Parámetros!$B$4)</f>
        <v>5</v>
      </c>
      <c r="K1169" s="18" t="n">
        <f aca="false">IF(H1169&lt;2,"",(G1169-F1169)/(H1169-1))</f>
        <v>34.4285714285714</v>
      </c>
      <c r="L1169" s="19" t="n">
        <f aca="false">IF(OR(K1169="",K1169=0),"",I1169/K1169)</f>
        <v>0.609958506224066</v>
      </c>
      <c r="M1169" s="20" t="n">
        <f aca="false">SUMIFS(Pedidos!$D$2:$D$7000,Pedidos!$B$2:$B$7000,A1169,Pedidos!$C$2:$C$7000,"&gt;="&amp;(Parámetros!$B$4-365),Pedidos!$C$2:$C$7000,"&lt;"&amp;Parámetros!$B$4)</f>
        <v>323.77</v>
      </c>
      <c r="N1169" s="7" t="str">
        <f aca="false">IF(H1169=0,"Sin compras",IF(H1169=1,"Una sola compra",IF(I1169&gt;Parámetros!$B$5,"Perdido","Activo")))</f>
        <v>Activo</v>
      </c>
      <c r="O1169" s="21" t="n">
        <f aca="false">IF(N1169&lt;&gt;"Activo","",1/(1+EXP(-(Parámetros!$B$10+Parámetros!$B$11*I1169+Parámetros!$B$12*J1169))))</f>
        <v>0.030180908350476</v>
      </c>
      <c r="P1169" s="7" t="str">
        <f aca="false">IF(O1169="","",IF(O1169&gt;=Parámetros!$B$7,"Alto",IF(O1169&gt;=Parámetros!$B$8,"Medio","Bajo")))</f>
        <v>Bajo</v>
      </c>
      <c r="Q1169" s="7" t="str">
        <f aca="false">IF(AND(N1169="Activo",L1169&lt;&gt;""),IF(L1169&gt;Parámetros!$B$6,"Se está retrasando",""),"")</f>
        <v/>
      </c>
    </row>
    <row r="1170" customFormat="false" ht="15" hidden="false" customHeight="false" outlineLevel="0" collapsed="false">
      <c r="A1170" s="13" t="s">
        <v>7998</v>
      </c>
      <c r="B1170" s="13" t="s">
        <v>8981</v>
      </c>
      <c r="C1170" s="13" t="s">
        <v>8982</v>
      </c>
      <c r="D1170" s="13" t="s">
        <v>8991</v>
      </c>
      <c r="E1170" s="13" t="s">
        <v>8988</v>
      </c>
      <c r="F1170" s="16" t="n">
        <f aca="false">_xlfn.MINIFS(Pedidos!$C$2:$C$7000,Pedidos!$B$2:$B$7000,A1170,Pedidos!$C$2:$C$7000,"&lt;"&amp;Parámetros!$B$4)</f>
        <v>46216</v>
      </c>
      <c r="G1170" s="16" t="n">
        <f aca="false">_xlfn.MAXIFS(Pedidos!$C$2:$C$7000,Pedidos!$B$2:$B$7000,A1170,Pedidos!$C$2:$C$7000,"&lt;"&amp;Parámetros!$B$4)</f>
        <v>46216</v>
      </c>
      <c r="H1170" s="17" t="n">
        <f aca="false">COUNTIFS(Pedidos!$B$2:$B$7000,A1170,Pedidos!$C$2:$C$7000,"&lt;"&amp;Parámetros!$B$4)</f>
        <v>1</v>
      </c>
      <c r="I1170" s="7" t="n">
        <f aca="false">IF(H1170=0,"",Parámetros!$B$4-G1170)</f>
        <v>80</v>
      </c>
      <c r="J1170" s="17" t="n">
        <f aca="false">COUNTIFS(Pedidos!$B$2:$B$7000,A1170,Pedidos!$C$2:$C$7000,"&gt;="&amp;(Parámetros!$B$4-180),Pedidos!$C$2:$C$7000,"&lt;"&amp;Parámetros!$B$4)</f>
        <v>1</v>
      </c>
      <c r="K1170" s="18" t="str">
        <f aca="false">IF(H1170&lt;2,"",(G1170-F1170)/(H1170-1))</f>
        <v/>
      </c>
      <c r="L1170" s="19" t="str">
        <f aca="false">IF(OR(K1170="",K1170=0),"",I1170/K1170)</f>
        <v/>
      </c>
      <c r="M1170" s="20" t="n">
        <f aca="false">SUMIFS(Pedidos!$D$2:$D$7000,Pedidos!$B$2:$B$7000,A1170,Pedidos!$C$2:$C$7000,"&gt;="&amp;(Parámetros!$B$4-365),Pedidos!$C$2:$C$7000,"&lt;"&amp;Parámetros!$B$4)</f>
        <v>33.22</v>
      </c>
      <c r="N1170" s="7" t="str">
        <f aca="false">IF(H1170=0,"Sin compras",IF(H1170=1,"Una sola compra",IF(I1170&gt;Parámetros!$B$5,"Perdido","Activo")))</f>
        <v>Una sola compra</v>
      </c>
      <c r="O1170" s="21" t="str">
        <f aca="false">IF(N1170&lt;&gt;"Activo","",1/(1+EXP(-(Parámetros!$B$10+Parámetros!$B$11*I1170+Parámetros!$B$12*J1170))))</f>
        <v/>
      </c>
      <c r="P1170" s="7" t="str">
        <f aca="false">IF(O1170="","",IF(O1170&gt;=Parámetros!$B$7,"Alto",IF(O1170&gt;=Parámetros!$B$8,"Medio","Bajo")))</f>
        <v/>
      </c>
      <c r="Q1170" s="7" t="str">
        <f aca="false">IF(AND(N1170="Activo",L1170&lt;&gt;""),IF(L1170&gt;Parámetros!$B$6,"Se está retrasando",""),"")</f>
        <v/>
      </c>
    </row>
    <row r="1171" customFormat="false" ht="15" hidden="false" customHeight="false" outlineLevel="0" collapsed="false">
      <c r="A1171" s="13" t="s">
        <v>6082</v>
      </c>
      <c r="B1171" s="13" t="s">
        <v>8981</v>
      </c>
      <c r="C1171" s="13" t="s">
        <v>8982</v>
      </c>
      <c r="D1171" s="13" t="s">
        <v>8987</v>
      </c>
      <c r="E1171" s="13" t="s">
        <v>8988</v>
      </c>
      <c r="F1171" s="16" t="n">
        <f aca="false">_xlfn.MINIFS(Pedidos!$C$2:$C$7000,Pedidos!$B$2:$B$7000,A1171,Pedidos!$C$2:$C$7000,"&lt;"&amp;Parámetros!$B$4)</f>
        <v>46062</v>
      </c>
      <c r="G1171" s="16" t="n">
        <f aca="false">_xlfn.MAXIFS(Pedidos!$C$2:$C$7000,Pedidos!$B$2:$B$7000,A1171,Pedidos!$C$2:$C$7000,"&lt;"&amp;Parámetros!$B$4)</f>
        <v>46160</v>
      </c>
      <c r="H1171" s="17" t="n">
        <f aca="false">COUNTIFS(Pedidos!$B$2:$B$7000,A1171,Pedidos!$C$2:$C$7000,"&lt;"&amp;Parámetros!$B$4)</f>
        <v>2</v>
      </c>
      <c r="I1171" s="7" t="n">
        <f aca="false">IF(H1171=0,"",Parámetros!$B$4-G1171)</f>
        <v>136</v>
      </c>
      <c r="J1171" s="17" t="n">
        <f aca="false">COUNTIFS(Pedidos!$B$2:$B$7000,A1171,Pedidos!$C$2:$C$7000,"&gt;="&amp;(Parámetros!$B$4-180),Pedidos!$C$2:$C$7000,"&lt;"&amp;Parámetros!$B$4)</f>
        <v>1</v>
      </c>
      <c r="K1171" s="18" t="n">
        <f aca="false">IF(H1171&lt;2,"",(G1171-F1171)/(H1171-1))</f>
        <v>98</v>
      </c>
      <c r="L1171" s="19" t="n">
        <f aca="false">IF(OR(K1171="",K1171=0),"",I1171/K1171)</f>
        <v>1.38775510204082</v>
      </c>
      <c r="M1171" s="20" t="n">
        <f aca="false">SUMIFS(Pedidos!$D$2:$D$7000,Pedidos!$B$2:$B$7000,A1171,Pedidos!$C$2:$C$7000,"&gt;="&amp;(Parámetros!$B$4-365),Pedidos!$C$2:$C$7000,"&lt;"&amp;Parámetros!$B$4)</f>
        <v>68.02</v>
      </c>
      <c r="N1171" s="7" t="str">
        <f aca="false">IF(H1171=0,"Sin compras",IF(H1171=1,"Una sola compra",IF(I1171&gt;Parámetros!$B$5,"Perdido","Activo")))</f>
        <v>Activo</v>
      </c>
      <c r="O1171" s="21" t="n">
        <f aca="false">IF(N1171&lt;&gt;"Activo","",1/(1+EXP(-(Parámetros!$B$10+Parámetros!$B$11*I1171+Parámetros!$B$12*J1171))))</f>
        <v>0.884105899103844</v>
      </c>
      <c r="P1171" s="7" t="str">
        <f aca="false">IF(O1171="","",IF(O1171&gt;=Parámetros!$B$7,"Alto",IF(O1171&gt;=Parámetros!$B$8,"Medio","Bajo")))</f>
        <v>Alto</v>
      </c>
      <c r="Q1171" s="7" t="str">
        <f aca="false">IF(AND(N1171="Activo",L1171&lt;&gt;""),IF(L1171&gt;Parámetros!$B$6,"Se está retrasando",""),"")</f>
        <v/>
      </c>
    </row>
    <row r="1172" customFormat="false" ht="15" hidden="false" customHeight="false" outlineLevel="0" collapsed="false">
      <c r="A1172" s="13" t="s">
        <v>8450</v>
      </c>
      <c r="B1172" s="13" t="s">
        <v>9007</v>
      </c>
      <c r="C1172" s="13" t="s">
        <v>8993</v>
      </c>
      <c r="D1172" s="13" t="s">
        <v>9002</v>
      </c>
      <c r="E1172" s="13" t="s">
        <v>8988</v>
      </c>
      <c r="F1172" s="16" t="n">
        <f aca="false">_xlfn.MINIFS(Pedidos!$C$2:$C$7000,Pedidos!$B$2:$B$7000,A1172,Pedidos!$C$2:$C$7000,"&lt;"&amp;Parámetros!$B$4)</f>
        <v>46251</v>
      </c>
      <c r="G1172" s="16" t="n">
        <f aca="false">_xlfn.MAXIFS(Pedidos!$C$2:$C$7000,Pedidos!$B$2:$B$7000,A1172,Pedidos!$C$2:$C$7000,"&lt;"&amp;Parámetros!$B$4)</f>
        <v>46251</v>
      </c>
      <c r="H1172" s="17" t="n">
        <f aca="false">COUNTIFS(Pedidos!$B$2:$B$7000,A1172,Pedidos!$C$2:$C$7000,"&lt;"&amp;Parámetros!$B$4)</f>
        <v>1</v>
      </c>
      <c r="I1172" s="7" t="n">
        <f aca="false">IF(H1172=0,"",Parámetros!$B$4-G1172)</f>
        <v>45</v>
      </c>
      <c r="J1172" s="17" t="n">
        <f aca="false">COUNTIFS(Pedidos!$B$2:$B$7000,A1172,Pedidos!$C$2:$C$7000,"&gt;="&amp;(Parámetros!$B$4-180),Pedidos!$C$2:$C$7000,"&lt;"&amp;Parámetros!$B$4)</f>
        <v>1</v>
      </c>
      <c r="K1172" s="18" t="str">
        <f aca="false">IF(H1172&lt;2,"",(G1172-F1172)/(H1172-1))</f>
        <v/>
      </c>
      <c r="L1172" s="19" t="str">
        <f aca="false">IF(OR(K1172="",K1172=0),"",I1172/K1172)</f>
        <v/>
      </c>
      <c r="M1172" s="20" t="n">
        <f aca="false">SUMIFS(Pedidos!$D$2:$D$7000,Pedidos!$B$2:$B$7000,A1172,Pedidos!$C$2:$C$7000,"&gt;="&amp;(Parámetros!$B$4-365),Pedidos!$C$2:$C$7000,"&lt;"&amp;Parámetros!$B$4)</f>
        <v>25.48</v>
      </c>
      <c r="N1172" s="7" t="str">
        <f aca="false">IF(H1172=0,"Sin compras",IF(H1172=1,"Una sola compra",IF(I1172&gt;Parámetros!$B$5,"Perdido","Activo")))</f>
        <v>Una sola compra</v>
      </c>
      <c r="O1172" s="21" t="str">
        <f aca="false">IF(N1172&lt;&gt;"Activo","",1/(1+EXP(-(Parámetros!$B$10+Parámetros!$B$11*I1172+Parámetros!$B$12*J1172))))</f>
        <v/>
      </c>
      <c r="P1172" s="7" t="str">
        <f aca="false">IF(O1172="","",IF(O1172&gt;=Parámetros!$B$7,"Alto",IF(O1172&gt;=Parámetros!$B$8,"Medio","Bajo")))</f>
        <v/>
      </c>
      <c r="Q1172" s="7" t="str">
        <f aca="false">IF(AND(N1172="Activo",L1172&lt;&gt;""),IF(L1172&gt;Parámetros!$B$6,"Se está retrasando",""),"")</f>
        <v/>
      </c>
    </row>
    <row r="1173" customFormat="false" ht="15" hidden="false" customHeight="false" outlineLevel="0" collapsed="false">
      <c r="A1173" s="13" t="s">
        <v>2554</v>
      </c>
      <c r="B1173" s="13" t="s">
        <v>9004</v>
      </c>
      <c r="C1173" s="13" t="s">
        <v>8990</v>
      </c>
      <c r="D1173" s="13" t="s">
        <v>8983</v>
      </c>
      <c r="E1173" s="13" t="s">
        <v>8988</v>
      </c>
      <c r="F1173" s="16" t="n">
        <f aca="false">_xlfn.MINIFS(Pedidos!$C$2:$C$7000,Pedidos!$B$2:$B$7000,A1173,Pedidos!$C$2:$C$7000,"&lt;"&amp;Parámetros!$B$4)</f>
        <v>45797</v>
      </c>
      <c r="G1173" s="16" t="n">
        <f aca="false">_xlfn.MAXIFS(Pedidos!$C$2:$C$7000,Pedidos!$B$2:$B$7000,A1173,Pedidos!$C$2:$C$7000,"&lt;"&amp;Parámetros!$B$4)</f>
        <v>46036</v>
      </c>
      <c r="H1173" s="17" t="n">
        <f aca="false">COUNTIFS(Pedidos!$B$2:$B$7000,A1173,Pedidos!$C$2:$C$7000,"&lt;"&amp;Parámetros!$B$4)</f>
        <v>2</v>
      </c>
      <c r="I1173" s="7" t="n">
        <f aca="false">IF(H1173=0,"",Parámetros!$B$4-G1173)</f>
        <v>260</v>
      </c>
      <c r="J1173" s="17" t="n">
        <f aca="false">COUNTIFS(Pedidos!$B$2:$B$7000,A1173,Pedidos!$C$2:$C$7000,"&gt;="&amp;(Parámetros!$B$4-180),Pedidos!$C$2:$C$7000,"&lt;"&amp;Parámetros!$B$4)</f>
        <v>0</v>
      </c>
      <c r="K1173" s="18" t="n">
        <f aca="false">IF(H1173&lt;2,"",(G1173-F1173)/(H1173-1))</f>
        <v>239</v>
      </c>
      <c r="L1173" s="19" t="n">
        <f aca="false">IF(OR(K1173="",K1173=0),"",I1173/K1173)</f>
        <v>1.08786610878661</v>
      </c>
      <c r="M1173" s="20" t="n">
        <f aca="false">SUMIFS(Pedidos!$D$2:$D$7000,Pedidos!$B$2:$B$7000,A1173,Pedidos!$C$2:$C$7000,"&gt;="&amp;(Parámetros!$B$4-365),Pedidos!$C$2:$C$7000,"&lt;"&amp;Parámetros!$B$4)</f>
        <v>51.92</v>
      </c>
      <c r="N1173" s="7" t="str">
        <f aca="false">IF(H1173=0,"Sin compras",IF(H1173=1,"Una sola compra",IF(I1173&gt;Parámetros!$B$5,"Perdido","Activo")))</f>
        <v>Perdido</v>
      </c>
      <c r="O1173" s="21" t="str">
        <f aca="false">IF(N1173&lt;&gt;"Activo","",1/(1+EXP(-(Parámetros!$B$10+Parámetros!$B$11*I1173+Parámetros!$B$12*J1173))))</f>
        <v/>
      </c>
      <c r="P1173" s="7" t="str">
        <f aca="false">IF(O1173="","",IF(O1173&gt;=Parámetros!$B$7,"Alto",IF(O1173&gt;=Parámetros!$B$8,"Medio","Bajo")))</f>
        <v/>
      </c>
      <c r="Q1173" s="7" t="str">
        <f aca="false">IF(AND(N1173="Activo",L1173&lt;&gt;""),IF(L1173&gt;Parámetros!$B$6,"Se está retrasando",""),"")</f>
        <v/>
      </c>
    </row>
    <row r="1174" customFormat="false" ht="15" hidden="false" customHeight="false" outlineLevel="0" collapsed="false">
      <c r="A1174" s="13" t="s">
        <v>5411</v>
      </c>
      <c r="B1174" s="13" t="s">
        <v>8981</v>
      </c>
      <c r="C1174" s="13" t="s">
        <v>8993</v>
      </c>
      <c r="D1174" s="13" t="s">
        <v>8999</v>
      </c>
      <c r="E1174" s="13" t="s">
        <v>8984</v>
      </c>
      <c r="F1174" s="16" t="n">
        <f aca="false">_xlfn.MINIFS(Pedidos!$C$2:$C$7000,Pedidos!$B$2:$B$7000,A1174,Pedidos!$C$2:$C$7000,"&lt;"&amp;Parámetros!$B$4)</f>
        <v>46009</v>
      </c>
      <c r="G1174" s="16" t="n">
        <f aca="false">_xlfn.MAXIFS(Pedidos!$C$2:$C$7000,Pedidos!$B$2:$B$7000,A1174,Pedidos!$C$2:$C$7000,"&lt;"&amp;Parámetros!$B$4)</f>
        <v>46236</v>
      </c>
      <c r="H1174" s="17" t="n">
        <f aca="false">COUNTIFS(Pedidos!$B$2:$B$7000,A1174,Pedidos!$C$2:$C$7000,"&lt;"&amp;Parámetros!$B$4)</f>
        <v>4</v>
      </c>
      <c r="I1174" s="7" t="n">
        <f aca="false">IF(H1174=0,"",Parámetros!$B$4-G1174)</f>
        <v>60</v>
      </c>
      <c r="J1174" s="17" t="n">
        <f aca="false">COUNTIFS(Pedidos!$B$2:$B$7000,A1174,Pedidos!$C$2:$C$7000,"&gt;="&amp;(Parámetros!$B$4-180),Pedidos!$C$2:$C$7000,"&lt;"&amp;Parámetros!$B$4)</f>
        <v>2</v>
      </c>
      <c r="K1174" s="18" t="n">
        <f aca="false">IF(H1174&lt;2,"",(G1174-F1174)/(H1174-1))</f>
        <v>75.6666666666667</v>
      </c>
      <c r="L1174" s="19" t="n">
        <f aca="false">IF(OR(K1174="",K1174=0),"",I1174/K1174)</f>
        <v>0.79295154185022</v>
      </c>
      <c r="M1174" s="20" t="n">
        <f aca="false">SUMIFS(Pedidos!$D$2:$D$7000,Pedidos!$B$2:$B$7000,A1174,Pedidos!$C$2:$C$7000,"&gt;="&amp;(Parámetros!$B$4-365),Pedidos!$C$2:$C$7000,"&lt;"&amp;Parámetros!$B$4)</f>
        <v>219.57</v>
      </c>
      <c r="N1174" s="7" t="str">
        <f aca="false">IF(H1174=0,"Sin compras",IF(H1174=1,"Una sola compra",IF(I1174&gt;Parámetros!$B$5,"Perdido","Activo")))</f>
        <v>Activo</v>
      </c>
      <c r="O1174" s="21" t="n">
        <f aca="false">IF(N1174&lt;&gt;"Activo","",1/(1+EXP(-(Parámetros!$B$10+Parámetros!$B$11*I1174+Parámetros!$B$12*J1174))))</f>
        <v>0.463365766093459</v>
      </c>
      <c r="P1174" s="7" t="str">
        <f aca="false">IF(O1174="","",IF(O1174&gt;=Parámetros!$B$7,"Alto",IF(O1174&gt;=Parámetros!$B$8,"Medio","Bajo")))</f>
        <v>Medio</v>
      </c>
      <c r="Q1174" s="7" t="str">
        <f aca="false">IF(AND(N1174="Activo",L1174&lt;&gt;""),IF(L1174&gt;Parámetros!$B$6,"Se está retrasando",""),"")</f>
        <v/>
      </c>
    </row>
    <row r="1175" customFormat="false" ht="15" hidden="false" customHeight="false" outlineLevel="0" collapsed="false">
      <c r="A1175" s="13" t="s">
        <v>8833</v>
      </c>
      <c r="B1175" s="13" t="s">
        <v>9001</v>
      </c>
      <c r="C1175" s="13" t="s">
        <v>8986</v>
      </c>
      <c r="D1175" s="13" t="s">
        <v>9002</v>
      </c>
      <c r="E1175" s="13" t="s">
        <v>8984</v>
      </c>
      <c r="F1175" s="16" t="n">
        <f aca="false">_xlfn.MINIFS(Pedidos!$C$2:$C$7000,Pedidos!$B$2:$B$7000,A1175,Pedidos!$C$2:$C$7000,"&lt;"&amp;Parámetros!$B$4)</f>
        <v>46285</v>
      </c>
      <c r="G1175" s="16" t="n">
        <f aca="false">_xlfn.MAXIFS(Pedidos!$C$2:$C$7000,Pedidos!$B$2:$B$7000,A1175,Pedidos!$C$2:$C$7000,"&lt;"&amp;Parámetros!$B$4)</f>
        <v>46285</v>
      </c>
      <c r="H1175" s="17" t="n">
        <f aca="false">COUNTIFS(Pedidos!$B$2:$B$7000,A1175,Pedidos!$C$2:$C$7000,"&lt;"&amp;Parámetros!$B$4)</f>
        <v>1</v>
      </c>
      <c r="I1175" s="7" t="n">
        <f aca="false">IF(H1175=0,"",Parámetros!$B$4-G1175)</f>
        <v>11</v>
      </c>
      <c r="J1175" s="17" t="n">
        <f aca="false">COUNTIFS(Pedidos!$B$2:$B$7000,A1175,Pedidos!$C$2:$C$7000,"&gt;="&amp;(Parámetros!$B$4-180),Pedidos!$C$2:$C$7000,"&lt;"&amp;Parámetros!$B$4)</f>
        <v>1</v>
      </c>
      <c r="K1175" s="18" t="str">
        <f aca="false">IF(H1175&lt;2,"",(G1175-F1175)/(H1175-1))</f>
        <v/>
      </c>
      <c r="L1175" s="19" t="str">
        <f aca="false">IF(OR(K1175="",K1175=0),"",I1175/K1175)</f>
        <v/>
      </c>
      <c r="M1175" s="20" t="n">
        <f aca="false">SUMIFS(Pedidos!$D$2:$D$7000,Pedidos!$B$2:$B$7000,A1175,Pedidos!$C$2:$C$7000,"&gt;="&amp;(Parámetros!$B$4-365),Pedidos!$C$2:$C$7000,"&lt;"&amp;Parámetros!$B$4)</f>
        <v>19.91</v>
      </c>
      <c r="N1175" s="7" t="str">
        <f aca="false">IF(H1175=0,"Sin compras",IF(H1175=1,"Una sola compra",IF(I1175&gt;Parámetros!$B$5,"Perdido","Activo")))</f>
        <v>Una sola compra</v>
      </c>
      <c r="O1175" s="21" t="str">
        <f aca="false">IF(N1175&lt;&gt;"Activo","",1/(1+EXP(-(Parámetros!$B$10+Parámetros!$B$11*I1175+Parámetros!$B$12*J1175))))</f>
        <v/>
      </c>
      <c r="P1175" s="7" t="str">
        <f aca="false">IF(O1175="","",IF(O1175&gt;=Parámetros!$B$7,"Alto",IF(O1175&gt;=Parámetros!$B$8,"Medio","Bajo")))</f>
        <v/>
      </c>
      <c r="Q1175" s="7" t="str">
        <f aca="false">IF(AND(N1175="Activo",L1175&lt;&gt;""),IF(L1175&gt;Parámetros!$B$6,"Se está retrasando",""),"")</f>
        <v/>
      </c>
    </row>
    <row r="1176" customFormat="false" ht="15" hidden="false" customHeight="false" outlineLevel="0" collapsed="false">
      <c r="A1176" s="13" t="s">
        <v>8701</v>
      </c>
      <c r="B1176" s="13" t="s">
        <v>8985</v>
      </c>
      <c r="C1176" s="13" t="s">
        <v>8990</v>
      </c>
      <c r="D1176" s="13" t="s">
        <v>9002</v>
      </c>
      <c r="E1176" s="13" t="s">
        <v>8988</v>
      </c>
      <c r="F1176" s="16" t="n">
        <f aca="false">_xlfn.MINIFS(Pedidos!$C$2:$C$7000,Pedidos!$B$2:$B$7000,A1176,Pedidos!$C$2:$C$7000,"&lt;"&amp;Parámetros!$B$4)</f>
        <v>46273</v>
      </c>
      <c r="G1176" s="16" t="n">
        <f aca="false">_xlfn.MAXIFS(Pedidos!$C$2:$C$7000,Pedidos!$B$2:$B$7000,A1176,Pedidos!$C$2:$C$7000,"&lt;"&amp;Parámetros!$B$4)</f>
        <v>46273</v>
      </c>
      <c r="H1176" s="17" t="n">
        <f aca="false">COUNTIFS(Pedidos!$B$2:$B$7000,A1176,Pedidos!$C$2:$C$7000,"&lt;"&amp;Parámetros!$B$4)</f>
        <v>1</v>
      </c>
      <c r="I1176" s="7" t="n">
        <f aca="false">IF(H1176=0,"",Parámetros!$B$4-G1176)</f>
        <v>23</v>
      </c>
      <c r="J1176" s="17" t="n">
        <f aca="false">COUNTIFS(Pedidos!$B$2:$B$7000,A1176,Pedidos!$C$2:$C$7000,"&gt;="&amp;(Parámetros!$B$4-180),Pedidos!$C$2:$C$7000,"&lt;"&amp;Parámetros!$B$4)</f>
        <v>1</v>
      </c>
      <c r="K1176" s="18" t="str">
        <f aca="false">IF(H1176&lt;2,"",(G1176-F1176)/(H1176-1))</f>
        <v/>
      </c>
      <c r="L1176" s="19" t="str">
        <f aca="false">IF(OR(K1176="",K1176=0),"",I1176/K1176)</f>
        <v/>
      </c>
      <c r="M1176" s="20" t="n">
        <f aca="false">SUMIFS(Pedidos!$D$2:$D$7000,Pedidos!$B$2:$B$7000,A1176,Pedidos!$C$2:$C$7000,"&gt;="&amp;(Parámetros!$B$4-365),Pedidos!$C$2:$C$7000,"&lt;"&amp;Parámetros!$B$4)</f>
        <v>33.55</v>
      </c>
      <c r="N1176" s="7" t="str">
        <f aca="false">IF(H1176=0,"Sin compras",IF(H1176=1,"Una sola compra",IF(I1176&gt;Parámetros!$B$5,"Perdido","Activo")))</f>
        <v>Una sola compra</v>
      </c>
      <c r="O1176" s="21" t="str">
        <f aca="false">IF(N1176&lt;&gt;"Activo","",1/(1+EXP(-(Parámetros!$B$10+Parámetros!$B$11*I1176+Parámetros!$B$12*J1176))))</f>
        <v/>
      </c>
      <c r="P1176" s="7" t="str">
        <f aca="false">IF(O1176="","",IF(O1176&gt;=Parámetros!$B$7,"Alto",IF(O1176&gt;=Parámetros!$B$8,"Medio","Bajo")))</f>
        <v/>
      </c>
      <c r="Q1176" s="7" t="str">
        <f aca="false">IF(AND(N1176="Activo",L1176&lt;&gt;""),IF(L1176&gt;Parámetros!$B$6,"Se está retrasando",""),"")</f>
        <v/>
      </c>
    </row>
    <row r="1177" customFormat="false" ht="15" hidden="false" customHeight="false" outlineLevel="0" collapsed="false">
      <c r="A1177" s="13" t="s">
        <v>699</v>
      </c>
      <c r="B1177" s="13" t="s">
        <v>8996</v>
      </c>
      <c r="C1177" s="13" t="s">
        <v>8993</v>
      </c>
      <c r="D1177" s="13" t="s">
        <v>8994</v>
      </c>
      <c r="E1177" s="13" t="s">
        <v>8988</v>
      </c>
      <c r="F1177" s="16" t="n">
        <f aca="false">_xlfn.MINIFS(Pedidos!$C$2:$C$7000,Pedidos!$B$2:$B$7000,A1177,Pedidos!$C$2:$C$7000,"&lt;"&amp;Parámetros!$B$4)</f>
        <v>45645</v>
      </c>
      <c r="G1177" s="16" t="n">
        <f aca="false">_xlfn.MAXIFS(Pedidos!$C$2:$C$7000,Pedidos!$B$2:$B$7000,A1177,Pedidos!$C$2:$C$7000,"&lt;"&amp;Parámetros!$B$4)</f>
        <v>45645</v>
      </c>
      <c r="H1177" s="17" t="n">
        <f aca="false">COUNTIFS(Pedidos!$B$2:$B$7000,A1177,Pedidos!$C$2:$C$7000,"&lt;"&amp;Parámetros!$B$4)</f>
        <v>1</v>
      </c>
      <c r="I1177" s="7" t="n">
        <f aca="false">IF(H1177=0,"",Parámetros!$B$4-G1177)</f>
        <v>651</v>
      </c>
      <c r="J1177" s="17" t="n">
        <f aca="false">COUNTIFS(Pedidos!$B$2:$B$7000,A1177,Pedidos!$C$2:$C$7000,"&gt;="&amp;(Parámetros!$B$4-180),Pedidos!$C$2:$C$7000,"&lt;"&amp;Parámetros!$B$4)</f>
        <v>0</v>
      </c>
      <c r="K1177" s="18" t="str">
        <f aca="false">IF(H1177&lt;2,"",(G1177-F1177)/(H1177-1))</f>
        <v/>
      </c>
      <c r="L1177" s="19" t="str">
        <f aca="false">IF(OR(K1177="",K1177=0),"",I1177/K1177)</f>
        <v/>
      </c>
      <c r="M1177" s="20" t="n">
        <f aca="false">SUMIFS(Pedidos!$D$2:$D$7000,Pedidos!$B$2:$B$7000,A1177,Pedidos!$C$2:$C$7000,"&gt;="&amp;(Parámetros!$B$4-365),Pedidos!$C$2:$C$7000,"&lt;"&amp;Parámetros!$B$4)</f>
        <v>0</v>
      </c>
      <c r="N1177" s="7" t="str">
        <f aca="false">IF(H1177=0,"Sin compras",IF(H1177=1,"Una sola compra",IF(I1177&gt;Parámetros!$B$5,"Perdido","Activo")))</f>
        <v>Una sola compra</v>
      </c>
      <c r="O1177" s="21" t="str">
        <f aca="false">IF(N1177&lt;&gt;"Activo","",1/(1+EXP(-(Parámetros!$B$10+Parámetros!$B$11*I1177+Parámetros!$B$12*J1177))))</f>
        <v/>
      </c>
      <c r="P1177" s="7" t="str">
        <f aca="false">IF(O1177="","",IF(O1177&gt;=Parámetros!$B$7,"Alto",IF(O1177&gt;=Parámetros!$B$8,"Medio","Bajo")))</f>
        <v/>
      </c>
      <c r="Q1177" s="7" t="str">
        <f aca="false">IF(AND(N1177="Activo",L1177&lt;&gt;""),IF(L1177&gt;Parámetros!$B$6,"Se está retrasando",""),"")</f>
        <v/>
      </c>
    </row>
    <row r="1178" customFormat="false" ht="15" hidden="false" customHeight="false" outlineLevel="0" collapsed="false">
      <c r="A1178" s="13" t="s">
        <v>8903</v>
      </c>
      <c r="B1178" s="13" t="s">
        <v>8995</v>
      </c>
      <c r="C1178" s="13" t="s">
        <v>8993</v>
      </c>
      <c r="D1178" s="13" t="s">
        <v>9002</v>
      </c>
      <c r="E1178" s="13" t="s">
        <v>8988</v>
      </c>
      <c r="F1178" s="16" t="n">
        <f aca="false">_xlfn.MINIFS(Pedidos!$C$2:$C$7000,Pedidos!$B$2:$B$7000,A1178,Pedidos!$C$2:$C$7000,"&lt;"&amp;Parámetros!$B$4)</f>
        <v>46290</v>
      </c>
      <c r="G1178" s="16" t="n">
        <f aca="false">_xlfn.MAXIFS(Pedidos!$C$2:$C$7000,Pedidos!$B$2:$B$7000,A1178,Pedidos!$C$2:$C$7000,"&lt;"&amp;Parámetros!$B$4)</f>
        <v>46290</v>
      </c>
      <c r="H1178" s="17" t="n">
        <f aca="false">COUNTIFS(Pedidos!$B$2:$B$7000,A1178,Pedidos!$C$2:$C$7000,"&lt;"&amp;Parámetros!$B$4)</f>
        <v>1</v>
      </c>
      <c r="I1178" s="7" t="n">
        <f aca="false">IF(H1178=0,"",Parámetros!$B$4-G1178)</f>
        <v>6</v>
      </c>
      <c r="J1178" s="17" t="n">
        <f aca="false">COUNTIFS(Pedidos!$B$2:$B$7000,A1178,Pedidos!$C$2:$C$7000,"&gt;="&amp;(Parámetros!$B$4-180),Pedidos!$C$2:$C$7000,"&lt;"&amp;Parámetros!$B$4)</f>
        <v>1</v>
      </c>
      <c r="K1178" s="18" t="str">
        <f aca="false">IF(H1178&lt;2,"",(G1178-F1178)/(H1178-1))</f>
        <v/>
      </c>
      <c r="L1178" s="19" t="str">
        <f aca="false">IF(OR(K1178="",K1178=0),"",I1178/K1178)</f>
        <v/>
      </c>
      <c r="M1178" s="20" t="n">
        <f aca="false">SUMIFS(Pedidos!$D$2:$D$7000,Pedidos!$B$2:$B$7000,A1178,Pedidos!$C$2:$C$7000,"&gt;="&amp;(Parámetros!$B$4-365),Pedidos!$C$2:$C$7000,"&lt;"&amp;Parámetros!$B$4)</f>
        <v>37.14</v>
      </c>
      <c r="N1178" s="7" t="str">
        <f aca="false">IF(H1178=0,"Sin compras",IF(H1178=1,"Una sola compra",IF(I1178&gt;Parámetros!$B$5,"Perdido","Activo")))</f>
        <v>Una sola compra</v>
      </c>
      <c r="O1178" s="21" t="str">
        <f aca="false">IF(N1178&lt;&gt;"Activo","",1/(1+EXP(-(Parámetros!$B$10+Parámetros!$B$11*I1178+Parámetros!$B$12*J1178))))</f>
        <v/>
      </c>
      <c r="P1178" s="7" t="str">
        <f aca="false">IF(O1178="","",IF(O1178&gt;=Parámetros!$B$7,"Alto",IF(O1178&gt;=Parámetros!$B$8,"Medio","Bajo")))</f>
        <v/>
      </c>
      <c r="Q1178" s="7" t="str">
        <f aca="false">IF(AND(N1178="Activo",L1178&lt;&gt;""),IF(L1178&gt;Parámetros!$B$6,"Se está retrasando",""),"")</f>
        <v/>
      </c>
    </row>
    <row r="1179" customFormat="false" ht="15" hidden="false" customHeight="false" outlineLevel="0" collapsed="false">
      <c r="A1179" s="13" t="s">
        <v>743</v>
      </c>
      <c r="B1179" s="13" t="s">
        <v>9004</v>
      </c>
      <c r="C1179" s="13" t="s">
        <v>8990</v>
      </c>
      <c r="D1179" s="13" t="s">
        <v>8994</v>
      </c>
      <c r="E1179" s="13" t="s">
        <v>8984</v>
      </c>
      <c r="F1179" s="16" t="n">
        <f aca="false">_xlfn.MINIFS(Pedidos!$C$2:$C$7000,Pedidos!$B$2:$B$7000,A1179,Pedidos!$C$2:$C$7000,"&lt;"&amp;Parámetros!$B$4)</f>
        <v>45649</v>
      </c>
      <c r="G1179" s="16" t="n">
        <f aca="false">_xlfn.MAXIFS(Pedidos!$C$2:$C$7000,Pedidos!$B$2:$B$7000,A1179,Pedidos!$C$2:$C$7000,"&lt;"&amp;Parámetros!$B$4)</f>
        <v>45649</v>
      </c>
      <c r="H1179" s="17" t="n">
        <f aca="false">COUNTIFS(Pedidos!$B$2:$B$7000,A1179,Pedidos!$C$2:$C$7000,"&lt;"&amp;Parámetros!$B$4)</f>
        <v>1</v>
      </c>
      <c r="I1179" s="7" t="n">
        <f aca="false">IF(H1179=0,"",Parámetros!$B$4-G1179)</f>
        <v>647</v>
      </c>
      <c r="J1179" s="17" t="n">
        <f aca="false">COUNTIFS(Pedidos!$B$2:$B$7000,A1179,Pedidos!$C$2:$C$7000,"&gt;="&amp;(Parámetros!$B$4-180),Pedidos!$C$2:$C$7000,"&lt;"&amp;Parámetros!$B$4)</f>
        <v>0</v>
      </c>
      <c r="K1179" s="18" t="str">
        <f aca="false">IF(H1179&lt;2,"",(G1179-F1179)/(H1179-1))</f>
        <v/>
      </c>
      <c r="L1179" s="19" t="str">
        <f aca="false">IF(OR(K1179="",K1179=0),"",I1179/K1179)</f>
        <v/>
      </c>
      <c r="M1179" s="20" t="n">
        <f aca="false">SUMIFS(Pedidos!$D$2:$D$7000,Pedidos!$B$2:$B$7000,A1179,Pedidos!$C$2:$C$7000,"&gt;="&amp;(Parámetros!$B$4-365),Pedidos!$C$2:$C$7000,"&lt;"&amp;Parámetros!$B$4)</f>
        <v>0</v>
      </c>
      <c r="N1179" s="7" t="str">
        <f aca="false">IF(H1179=0,"Sin compras",IF(H1179=1,"Una sola compra",IF(I1179&gt;Parámetros!$B$5,"Perdido","Activo")))</f>
        <v>Una sola compra</v>
      </c>
      <c r="O1179" s="21" t="str">
        <f aca="false">IF(N1179&lt;&gt;"Activo","",1/(1+EXP(-(Parámetros!$B$10+Parámetros!$B$11*I1179+Parámetros!$B$12*J1179))))</f>
        <v/>
      </c>
      <c r="P1179" s="7" t="str">
        <f aca="false">IF(O1179="","",IF(O1179&gt;=Parámetros!$B$7,"Alto",IF(O1179&gt;=Parámetros!$B$8,"Medio","Bajo")))</f>
        <v/>
      </c>
      <c r="Q1179" s="7" t="str">
        <f aca="false">IF(AND(N1179="Activo",L1179&lt;&gt;""),IF(L1179&gt;Parámetros!$B$6,"Se está retrasando",""),"")</f>
        <v/>
      </c>
    </row>
    <row r="1180" customFormat="false" ht="15" hidden="false" customHeight="false" outlineLevel="0" collapsed="false">
      <c r="A1180" s="13" t="s">
        <v>6411</v>
      </c>
      <c r="B1180" s="13" t="s">
        <v>9010</v>
      </c>
      <c r="C1180" s="13" t="s">
        <v>8982</v>
      </c>
      <c r="D1180" s="13" t="s">
        <v>8983</v>
      </c>
      <c r="E1180" s="13" t="s">
        <v>8988</v>
      </c>
      <c r="F1180" s="16" t="n">
        <f aca="false">_xlfn.MINIFS(Pedidos!$C$2:$C$7000,Pedidos!$B$2:$B$7000,A1180,Pedidos!$C$2:$C$7000,"&lt;"&amp;Parámetros!$B$4)</f>
        <v>46086</v>
      </c>
      <c r="G1180" s="16" t="n">
        <f aca="false">_xlfn.MAXIFS(Pedidos!$C$2:$C$7000,Pedidos!$B$2:$B$7000,A1180,Pedidos!$C$2:$C$7000,"&lt;"&amp;Parámetros!$B$4)</f>
        <v>46086</v>
      </c>
      <c r="H1180" s="17" t="n">
        <f aca="false">COUNTIFS(Pedidos!$B$2:$B$7000,A1180,Pedidos!$C$2:$C$7000,"&lt;"&amp;Parámetros!$B$4)</f>
        <v>1</v>
      </c>
      <c r="I1180" s="7" t="n">
        <f aca="false">IF(H1180=0,"",Parámetros!$B$4-G1180)</f>
        <v>210</v>
      </c>
      <c r="J1180" s="17" t="n">
        <f aca="false">COUNTIFS(Pedidos!$B$2:$B$7000,A1180,Pedidos!$C$2:$C$7000,"&gt;="&amp;(Parámetros!$B$4-180),Pedidos!$C$2:$C$7000,"&lt;"&amp;Parámetros!$B$4)</f>
        <v>0</v>
      </c>
      <c r="K1180" s="18" t="str">
        <f aca="false">IF(H1180&lt;2,"",(G1180-F1180)/(H1180-1))</f>
        <v/>
      </c>
      <c r="L1180" s="19" t="str">
        <f aca="false">IF(OR(K1180="",K1180=0),"",I1180/K1180)</f>
        <v/>
      </c>
      <c r="M1180" s="20" t="n">
        <f aca="false">SUMIFS(Pedidos!$D$2:$D$7000,Pedidos!$B$2:$B$7000,A1180,Pedidos!$C$2:$C$7000,"&gt;="&amp;(Parámetros!$B$4-365),Pedidos!$C$2:$C$7000,"&lt;"&amp;Parámetros!$B$4)</f>
        <v>44.18</v>
      </c>
      <c r="N1180" s="7" t="str">
        <f aca="false">IF(H1180=0,"Sin compras",IF(H1180=1,"Una sola compra",IF(I1180&gt;Parámetros!$B$5,"Perdido","Activo")))</f>
        <v>Una sola compra</v>
      </c>
      <c r="O1180" s="21" t="str">
        <f aca="false">IF(N1180&lt;&gt;"Activo","",1/(1+EXP(-(Parámetros!$B$10+Parámetros!$B$11*I1180+Parámetros!$B$12*J1180))))</f>
        <v/>
      </c>
      <c r="P1180" s="7" t="str">
        <f aca="false">IF(O1180="","",IF(O1180&gt;=Parámetros!$B$7,"Alto",IF(O1180&gt;=Parámetros!$B$8,"Medio","Bajo")))</f>
        <v/>
      </c>
      <c r="Q1180" s="7" t="str">
        <f aca="false">IF(AND(N1180="Activo",L1180&lt;&gt;""),IF(L1180&gt;Parámetros!$B$6,"Se está retrasando",""),"")</f>
        <v/>
      </c>
    </row>
    <row r="1181" customFormat="false" ht="15" hidden="false" customHeight="false" outlineLevel="0" collapsed="false">
      <c r="A1181" s="13" t="s">
        <v>4119</v>
      </c>
      <c r="B1181" s="13" t="s">
        <v>9008</v>
      </c>
      <c r="C1181" s="13" t="s">
        <v>8993</v>
      </c>
      <c r="D1181" s="13" t="s">
        <v>8994</v>
      </c>
      <c r="E1181" s="13" t="s">
        <v>8988</v>
      </c>
      <c r="F1181" s="16" t="n">
        <f aca="false">_xlfn.MINIFS(Pedidos!$C$2:$C$7000,Pedidos!$B$2:$B$7000,A1181,Pedidos!$C$2:$C$7000,"&lt;"&amp;Parámetros!$B$4)</f>
        <v>45914</v>
      </c>
      <c r="G1181" s="16" t="n">
        <f aca="false">_xlfn.MAXIFS(Pedidos!$C$2:$C$7000,Pedidos!$B$2:$B$7000,A1181,Pedidos!$C$2:$C$7000,"&lt;"&amp;Parámetros!$B$4)</f>
        <v>45914</v>
      </c>
      <c r="H1181" s="17" t="n">
        <f aca="false">COUNTIFS(Pedidos!$B$2:$B$7000,A1181,Pedidos!$C$2:$C$7000,"&lt;"&amp;Parámetros!$B$4)</f>
        <v>1</v>
      </c>
      <c r="I1181" s="7" t="n">
        <f aca="false">IF(H1181=0,"",Parámetros!$B$4-G1181)</f>
        <v>382</v>
      </c>
      <c r="J1181" s="17" t="n">
        <f aca="false">COUNTIFS(Pedidos!$B$2:$B$7000,A1181,Pedidos!$C$2:$C$7000,"&gt;="&amp;(Parámetros!$B$4-180),Pedidos!$C$2:$C$7000,"&lt;"&amp;Parámetros!$B$4)</f>
        <v>0</v>
      </c>
      <c r="K1181" s="18" t="str">
        <f aca="false">IF(H1181&lt;2,"",(G1181-F1181)/(H1181-1))</f>
        <v/>
      </c>
      <c r="L1181" s="19" t="str">
        <f aca="false">IF(OR(K1181="",K1181=0),"",I1181/K1181)</f>
        <v/>
      </c>
      <c r="M1181" s="20" t="n">
        <f aca="false">SUMIFS(Pedidos!$D$2:$D$7000,Pedidos!$B$2:$B$7000,A1181,Pedidos!$C$2:$C$7000,"&gt;="&amp;(Parámetros!$B$4-365),Pedidos!$C$2:$C$7000,"&lt;"&amp;Parámetros!$B$4)</f>
        <v>0</v>
      </c>
      <c r="N1181" s="7" t="str">
        <f aca="false">IF(H1181=0,"Sin compras",IF(H1181=1,"Una sola compra",IF(I1181&gt;Parámetros!$B$5,"Perdido","Activo")))</f>
        <v>Una sola compra</v>
      </c>
      <c r="O1181" s="21" t="str">
        <f aca="false">IF(N1181&lt;&gt;"Activo","",1/(1+EXP(-(Parámetros!$B$10+Parámetros!$B$11*I1181+Parámetros!$B$12*J1181))))</f>
        <v/>
      </c>
      <c r="P1181" s="7" t="str">
        <f aca="false">IF(O1181="","",IF(O1181&gt;=Parámetros!$B$7,"Alto",IF(O1181&gt;=Parámetros!$B$8,"Medio","Bajo")))</f>
        <v/>
      </c>
      <c r="Q1181" s="7" t="str">
        <f aca="false">IF(AND(N1181="Activo",L1181&lt;&gt;""),IF(L1181&gt;Parámetros!$B$6,"Se está retrasando",""),"")</f>
        <v/>
      </c>
    </row>
    <row r="1182" customFormat="false" ht="15" hidden="false" customHeight="false" outlineLevel="0" collapsed="false">
      <c r="A1182" s="13" t="s">
        <v>176</v>
      </c>
      <c r="B1182" s="13" t="s">
        <v>8981</v>
      </c>
      <c r="C1182" s="13" t="s">
        <v>8982</v>
      </c>
      <c r="D1182" s="13" t="s">
        <v>8994</v>
      </c>
      <c r="E1182" s="13" t="s">
        <v>8988</v>
      </c>
      <c r="F1182" s="16" t="n">
        <f aca="false">_xlfn.MINIFS(Pedidos!$C$2:$C$7000,Pedidos!$B$2:$B$7000,A1182,Pedidos!$C$2:$C$7000,"&lt;"&amp;Parámetros!$B$4)</f>
        <v>45584</v>
      </c>
      <c r="G1182" s="16" t="n">
        <f aca="false">_xlfn.MAXIFS(Pedidos!$C$2:$C$7000,Pedidos!$B$2:$B$7000,A1182,Pedidos!$C$2:$C$7000,"&lt;"&amp;Parámetros!$B$4)</f>
        <v>45584</v>
      </c>
      <c r="H1182" s="17" t="n">
        <f aca="false">COUNTIFS(Pedidos!$B$2:$B$7000,A1182,Pedidos!$C$2:$C$7000,"&lt;"&amp;Parámetros!$B$4)</f>
        <v>1</v>
      </c>
      <c r="I1182" s="7" t="n">
        <f aca="false">IF(H1182=0,"",Parámetros!$B$4-G1182)</f>
        <v>712</v>
      </c>
      <c r="J1182" s="17" t="n">
        <f aca="false">COUNTIFS(Pedidos!$B$2:$B$7000,A1182,Pedidos!$C$2:$C$7000,"&gt;="&amp;(Parámetros!$B$4-180),Pedidos!$C$2:$C$7000,"&lt;"&amp;Parámetros!$B$4)</f>
        <v>0</v>
      </c>
      <c r="K1182" s="18" t="str">
        <f aca="false">IF(H1182&lt;2,"",(G1182-F1182)/(H1182-1))</f>
        <v/>
      </c>
      <c r="L1182" s="19" t="str">
        <f aca="false">IF(OR(K1182="",K1182=0),"",I1182/K1182)</f>
        <v/>
      </c>
      <c r="M1182" s="20" t="n">
        <f aca="false">SUMIFS(Pedidos!$D$2:$D$7000,Pedidos!$B$2:$B$7000,A1182,Pedidos!$C$2:$C$7000,"&gt;="&amp;(Parámetros!$B$4-365),Pedidos!$C$2:$C$7000,"&lt;"&amp;Parámetros!$B$4)</f>
        <v>0</v>
      </c>
      <c r="N1182" s="7" t="str">
        <f aca="false">IF(H1182=0,"Sin compras",IF(H1182=1,"Una sola compra",IF(I1182&gt;Parámetros!$B$5,"Perdido","Activo")))</f>
        <v>Una sola compra</v>
      </c>
      <c r="O1182" s="21" t="str">
        <f aca="false">IF(N1182&lt;&gt;"Activo","",1/(1+EXP(-(Parámetros!$B$10+Parámetros!$B$11*I1182+Parámetros!$B$12*J1182))))</f>
        <v/>
      </c>
      <c r="P1182" s="7" t="str">
        <f aca="false">IF(O1182="","",IF(O1182&gt;=Parámetros!$B$7,"Alto",IF(O1182&gt;=Parámetros!$B$8,"Medio","Bajo")))</f>
        <v/>
      </c>
      <c r="Q1182" s="7" t="str">
        <f aca="false">IF(AND(N1182="Activo",L1182&lt;&gt;""),IF(L1182&gt;Parámetros!$B$6,"Se está retrasando",""),"")</f>
        <v/>
      </c>
    </row>
    <row r="1183" customFormat="false" ht="15" hidden="false" customHeight="false" outlineLevel="0" collapsed="false">
      <c r="A1183" s="13" t="s">
        <v>1436</v>
      </c>
      <c r="B1183" s="13" t="s">
        <v>9000</v>
      </c>
      <c r="C1183" s="13" t="s">
        <v>8993</v>
      </c>
      <c r="D1183" s="13" t="s">
        <v>8994</v>
      </c>
      <c r="E1183" s="13" t="s">
        <v>8988</v>
      </c>
      <c r="F1183" s="16" t="n">
        <f aca="false">_xlfn.MINIFS(Pedidos!$C$2:$C$7000,Pedidos!$B$2:$B$7000,A1183,Pedidos!$C$2:$C$7000,"&lt;"&amp;Parámetros!$B$4)</f>
        <v>45713</v>
      </c>
      <c r="G1183" s="16" t="n">
        <f aca="false">_xlfn.MAXIFS(Pedidos!$C$2:$C$7000,Pedidos!$B$2:$B$7000,A1183,Pedidos!$C$2:$C$7000,"&lt;"&amp;Parámetros!$B$4)</f>
        <v>45825</v>
      </c>
      <c r="H1183" s="17" t="n">
        <f aca="false">COUNTIFS(Pedidos!$B$2:$B$7000,A1183,Pedidos!$C$2:$C$7000,"&lt;"&amp;Parámetros!$B$4)</f>
        <v>2</v>
      </c>
      <c r="I1183" s="7" t="n">
        <f aca="false">IF(H1183=0,"",Parámetros!$B$4-G1183)</f>
        <v>471</v>
      </c>
      <c r="J1183" s="17" t="n">
        <f aca="false">COUNTIFS(Pedidos!$B$2:$B$7000,A1183,Pedidos!$C$2:$C$7000,"&gt;="&amp;(Parámetros!$B$4-180),Pedidos!$C$2:$C$7000,"&lt;"&amp;Parámetros!$B$4)</f>
        <v>0</v>
      </c>
      <c r="K1183" s="18" t="n">
        <f aca="false">IF(H1183&lt;2,"",(G1183-F1183)/(H1183-1))</f>
        <v>112</v>
      </c>
      <c r="L1183" s="19" t="n">
        <f aca="false">IF(OR(K1183="",K1183=0),"",I1183/K1183)</f>
        <v>4.20535714285714</v>
      </c>
      <c r="M1183" s="20" t="n">
        <f aca="false">SUMIFS(Pedidos!$D$2:$D$7000,Pedidos!$B$2:$B$7000,A1183,Pedidos!$C$2:$C$7000,"&gt;="&amp;(Parámetros!$B$4-365),Pedidos!$C$2:$C$7000,"&lt;"&amp;Parámetros!$B$4)</f>
        <v>0</v>
      </c>
      <c r="N1183" s="7" t="str">
        <f aca="false">IF(H1183=0,"Sin compras",IF(H1183=1,"Una sola compra",IF(I1183&gt;Parámetros!$B$5,"Perdido","Activo")))</f>
        <v>Perdido</v>
      </c>
      <c r="O1183" s="21" t="str">
        <f aca="false">IF(N1183&lt;&gt;"Activo","",1/(1+EXP(-(Parámetros!$B$10+Parámetros!$B$11*I1183+Parámetros!$B$12*J1183))))</f>
        <v/>
      </c>
      <c r="P1183" s="7" t="str">
        <f aca="false">IF(O1183="","",IF(O1183&gt;=Parámetros!$B$7,"Alto",IF(O1183&gt;=Parámetros!$B$8,"Medio","Bajo")))</f>
        <v/>
      </c>
      <c r="Q1183" s="7" t="str">
        <f aca="false">IF(AND(N1183="Activo",L1183&lt;&gt;""),IF(L1183&gt;Parámetros!$B$6,"Se está retrasando",""),"")</f>
        <v/>
      </c>
    </row>
    <row r="1184" customFormat="false" ht="15" hidden="false" customHeight="false" outlineLevel="0" collapsed="false">
      <c r="A1184" s="13" t="s">
        <v>3319</v>
      </c>
      <c r="B1184" s="13" t="s">
        <v>9000</v>
      </c>
      <c r="C1184" s="13" t="s">
        <v>8993</v>
      </c>
      <c r="D1184" s="13" t="s">
        <v>8994</v>
      </c>
      <c r="E1184" s="13" t="s">
        <v>8988</v>
      </c>
      <c r="F1184" s="16" t="n">
        <f aca="false">_xlfn.MINIFS(Pedidos!$C$2:$C$7000,Pedidos!$B$2:$B$7000,A1184,Pedidos!$C$2:$C$7000,"&lt;"&amp;Parámetros!$B$4)</f>
        <v>45855</v>
      </c>
      <c r="G1184" s="16" t="n">
        <f aca="false">_xlfn.MAXIFS(Pedidos!$C$2:$C$7000,Pedidos!$B$2:$B$7000,A1184,Pedidos!$C$2:$C$7000,"&lt;"&amp;Parámetros!$B$4)</f>
        <v>45855</v>
      </c>
      <c r="H1184" s="17" t="n">
        <f aca="false">COUNTIFS(Pedidos!$B$2:$B$7000,A1184,Pedidos!$C$2:$C$7000,"&lt;"&amp;Parámetros!$B$4)</f>
        <v>1</v>
      </c>
      <c r="I1184" s="7" t="n">
        <f aca="false">IF(H1184=0,"",Parámetros!$B$4-G1184)</f>
        <v>441</v>
      </c>
      <c r="J1184" s="17" t="n">
        <f aca="false">COUNTIFS(Pedidos!$B$2:$B$7000,A1184,Pedidos!$C$2:$C$7000,"&gt;="&amp;(Parámetros!$B$4-180),Pedidos!$C$2:$C$7000,"&lt;"&amp;Parámetros!$B$4)</f>
        <v>0</v>
      </c>
      <c r="K1184" s="18" t="str">
        <f aca="false">IF(H1184&lt;2,"",(G1184-F1184)/(H1184-1))</f>
        <v/>
      </c>
      <c r="L1184" s="19" t="str">
        <f aca="false">IF(OR(K1184="",K1184=0),"",I1184/K1184)</f>
        <v/>
      </c>
      <c r="M1184" s="20" t="n">
        <f aca="false">SUMIFS(Pedidos!$D$2:$D$7000,Pedidos!$B$2:$B$7000,A1184,Pedidos!$C$2:$C$7000,"&gt;="&amp;(Parámetros!$B$4-365),Pedidos!$C$2:$C$7000,"&lt;"&amp;Parámetros!$B$4)</f>
        <v>0</v>
      </c>
      <c r="N1184" s="7" t="str">
        <f aca="false">IF(H1184=0,"Sin compras",IF(H1184=1,"Una sola compra",IF(I1184&gt;Parámetros!$B$5,"Perdido","Activo")))</f>
        <v>Una sola compra</v>
      </c>
      <c r="O1184" s="21" t="str">
        <f aca="false">IF(N1184&lt;&gt;"Activo","",1/(1+EXP(-(Parámetros!$B$10+Parámetros!$B$11*I1184+Parámetros!$B$12*J1184))))</f>
        <v/>
      </c>
      <c r="P1184" s="7" t="str">
        <f aca="false">IF(O1184="","",IF(O1184&gt;=Parámetros!$B$7,"Alto",IF(O1184&gt;=Parámetros!$B$8,"Medio","Bajo")))</f>
        <v/>
      </c>
      <c r="Q1184" s="7" t="str">
        <f aca="false">IF(AND(N1184="Activo",L1184&lt;&gt;""),IF(L1184&gt;Parámetros!$B$6,"Se está retrasando",""),"")</f>
        <v/>
      </c>
    </row>
    <row r="1185" customFormat="false" ht="15" hidden="false" customHeight="false" outlineLevel="0" collapsed="false">
      <c r="A1185" s="13" t="s">
        <v>8681</v>
      </c>
      <c r="B1185" s="13" t="s">
        <v>9000</v>
      </c>
      <c r="C1185" s="13" t="s">
        <v>8982</v>
      </c>
      <c r="D1185" s="13" t="s">
        <v>9002</v>
      </c>
      <c r="E1185" s="13" t="s">
        <v>8988</v>
      </c>
      <c r="F1185" s="16" t="n">
        <f aca="false">_xlfn.MINIFS(Pedidos!$C$2:$C$7000,Pedidos!$B$2:$B$7000,A1185,Pedidos!$C$2:$C$7000,"&lt;"&amp;Parámetros!$B$4)</f>
        <v>46272</v>
      </c>
      <c r="G1185" s="16" t="n">
        <f aca="false">_xlfn.MAXIFS(Pedidos!$C$2:$C$7000,Pedidos!$B$2:$B$7000,A1185,Pedidos!$C$2:$C$7000,"&lt;"&amp;Parámetros!$B$4)</f>
        <v>46272</v>
      </c>
      <c r="H1185" s="17" t="n">
        <f aca="false">COUNTIFS(Pedidos!$B$2:$B$7000,A1185,Pedidos!$C$2:$C$7000,"&lt;"&amp;Parámetros!$B$4)</f>
        <v>1</v>
      </c>
      <c r="I1185" s="7" t="n">
        <f aca="false">IF(H1185=0,"",Parámetros!$B$4-G1185)</f>
        <v>24</v>
      </c>
      <c r="J1185" s="17" t="n">
        <f aca="false">COUNTIFS(Pedidos!$B$2:$B$7000,A1185,Pedidos!$C$2:$C$7000,"&gt;="&amp;(Parámetros!$B$4-180),Pedidos!$C$2:$C$7000,"&lt;"&amp;Parámetros!$B$4)</f>
        <v>1</v>
      </c>
      <c r="K1185" s="18" t="str">
        <f aca="false">IF(H1185&lt;2,"",(G1185-F1185)/(H1185-1))</f>
        <v/>
      </c>
      <c r="L1185" s="19" t="str">
        <f aca="false">IF(OR(K1185="",K1185=0),"",I1185/K1185)</f>
        <v/>
      </c>
      <c r="M1185" s="20" t="n">
        <f aca="false">SUMIFS(Pedidos!$D$2:$D$7000,Pedidos!$B$2:$B$7000,A1185,Pedidos!$C$2:$C$7000,"&gt;="&amp;(Parámetros!$B$4-365),Pedidos!$C$2:$C$7000,"&lt;"&amp;Parámetros!$B$4)</f>
        <v>12.73</v>
      </c>
      <c r="N1185" s="7" t="str">
        <f aca="false">IF(H1185=0,"Sin compras",IF(H1185=1,"Una sola compra",IF(I1185&gt;Parámetros!$B$5,"Perdido","Activo")))</f>
        <v>Una sola compra</v>
      </c>
      <c r="O1185" s="21" t="str">
        <f aca="false">IF(N1185&lt;&gt;"Activo","",1/(1+EXP(-(Parámetros!$B$10+Parámetros!$B$11*I1185+Parámetros!$B$12*J1185))))</f>
        <v/>
      </c>
      <c r="P1185" s="7" t="str">
        <f aca="false">IF(O1185="","",IF(O1185&gt;=Parámetros!$B$7,"Alto",IF(O1185&gt;=Parámetros!$B$8,"Medio","Bajo")))</f>
        <v/>
      </c>
      <c r="Q1185" s="7" t="str">
        <f aca="false">IF(AND(N1185="Activo",L1185&lt;&gt;""),IF(L1185&gt;Parámetros!$B$6,"Se está retrasando",""),"")</f>
        <v/>
      </c>
    </row>
    <row r="1186" customFormat="false" ht="15" hidden="false" customHeight="false" outlineLevel="0" collapsed="false">
      <c r="A1186" s="13" t="s">
        <v>4822</v>
      </c>
      <c r="B1186" s="13" t="s">
        <v>8992</v>
      </c>
      <c r="C1186" s="13" t="s">
        <v>8986</v>
      </c>
      <c r="D1186" s="13" t="s">
        <v>8983</v>
      </c>
      <c r="E1186" s="13" t="s">
        <v>8988</v>
      </c>
      <c r="F1186" s="16" t="n">
        <f aca="false">_xlfn.MINIFS(Pedidos!$C$2:$C$7000,Pedidos!$B$2:$B$7000,A1186,Pedidos!$C$2:$C$7000,"&lt;"&amp;Parámetros!$B$4)</f>
        <v>45966</v>
      </c>
      <c r="G1186" s="16" t="n">
        <f aca="false">_xlfn.MAXIFS(Pedidos!$C$2:$C$7000,Pedidos!$B$2:$B$7000,A1186,Pedidos!$C$2:$C$7000,"&lt;"&amp;Parámetros!$B$4)</f>
        <v>46080</v>
      </c>
      <c r="H1186" s="17" t="n">
        <f aca="false">COUNTIFS(Pedidos!$B$2:$B$7000,A1186,Pedidos!$C$2:$C$7000,"&lt;"&amp;Parámetros!$B$4)</f>
        <v>2</v>
      </c>
      <c r="I1186" s="7" t="n">
        <f aca="false">IF(H1186=0,"",Parámetros!$B$4-G1186)</f>
        <v>216</v>
      </c>
      <c r="J1186" s="17" t="n">
        <f aca="false">COUNTIFS(Pedidos!$B$2:$B$7000,A1186,Pedidos!$C$2:$C$7000,"&gt;="&amp;(Parámetros!$B$4-180),Pedidos!$C$2:$C$7000,"&lt;"&amp;Parámetros!$B$4)</f>
        <v>0</v>
      </c>
      <c r="K1186" s="18" t="n">
        <f aca="false">IF(H1186&lt;2,"",(G1186-F1186)/(H1186-1))</f>
        <v>114</v>
      </c>
      <c r="L1186" s="19" t="n">
        <f aca="false">IF(OR(K1186="",K1186=0),"",I1186/K1186)</f>
        <v>1.89473684210526</v>
      </c>
      <c r="M1186" s="20" t="n">
        <f aca="false">SUMIFS(Pedidos!$D$2:$D$7000,Pedidos!$B$2:$B$7000,A1186,Pedidos!$C$2:$C$7000,"&gt;="&amp;(Parámetros!$B$4-365),Pedidos!$C$2:$C$7000,"&lt;"&amp;Parámetros!$B$4)</f>
        <v>87.31</v>
      </c>
      <c r="N1186" s="7" t="str">
        <f aca="false">IF(H1186=0,"Sin compras",IF(H1186=1,"Una sola compra",IF(I1186&gt;Parámetros!$B$5,"Perdido","Activo")))</f>
        <v>Perdido</v>
      </c>
      <c r="O1186" s="21" t="str">
        <f aca="false">IF(N1186&lt;&gt;"Activo","",1/(1+EXP(-(Parámetros!$B$10+Parámetros!$B$11*I1186+Parámetros!$B$12*J1186))))</f>
        <v/>
      </c>
      <c r="P1186" s="7" t="str">
        <f aca="false">IF(O1186="","",IF(O1186&gt;=Parámetros!$B$7,"Alto",IF(O1186&gt;=Parámetros!$B$8,"Medio","Bajo")))</f>
        <v/>
      </c>
      <c r="Q1186" s="7" t="str">
        <f aca="false">IF(AND(N1186="Activo",L1186&lt;&gt;""),IF(L1186&gt;Parámetros!$B$6,"Se está retrasando",""),"")</f>
        <v/>
      </c>
    </row>
    <row r="1187" customFormat="false" ht="15" hidden="false" customHeight="false" outlineLevel="0" collapsed="false">
      <c r="A1187" s="13" t="s">
        <v>6668</v>
      </c>
      <c r="B1187" s="13" t="s">
        <v>9000</v>
      </c>
      <c r="C1187" s="13" t="s">
        <v>8990</v>
      </c>
      <c r="D1187" s="13" t="s">
        <v>8991</v>
      </c>
      <c r="E1187" s="13" t="s">
        <v>8988</v>
      </c>
      <c r="F1187" s="16" t="n">
        <f aca="false">_xlfn.MINIFS(Pedidos!$C$2:$C$7000,Pedidos!$B$2:$B$7000,A1187,Pedidos!$C$2:$C$7000,"&lt;"&amp;Parámetros!$B$4)</f>
        <v>46106</v>
      </c>
      <c r="G1187" s="16" t="n">
        <f aca="false">_xlfn.MAXIFS(Pedidos!$C$2:$C$7000,Pedidos!$B$2:$B$7000,A1187,Pedidos!$C$2:$C$7000,"&lt;"&amp;Parámetros!$B$4)</f>
        <v>46106</v>
      </c>
      <c r="H1187" s="17" t="n">
        <f aca="false">COUNTIFS(Pedidos!$B$2:$B$7000,A1187,Pedidos!$C$2:$C$7000,"&lt;"&amp;Parámetros!$B$4)</f>
        <v>1</v>
      </c>
      <c r="I1187" s="7" t="n">
        <f aca="false">IF(H1187=0,"",Parámetros!$B$4-G1187)</f>
        <v>190</v>
      </c>
      <c r="J1187" s="17" t="n">
        <f aca="false">COUNTIFS(Pedidos!$B$2:$B$7000,A1187,Pedidos!$C$2:$C$7000,"&gt;="&amp;(Parámetros!$B$4-180),Pedidos!$C$2:$C$7000,"&lt;"&amp;Parámetros!$B$4)</f>
        <v>0</v>
      </c>
      <c r="K1187" s="18" t="str">
        <f aca="false">IF(H1187&lt;2,"",(G1187-F1187)/(H1187-1))</f>
        <v/>
      </c>
      <c r="L1187" s="19" t="str">
        <f aca="false">IF(OR(K1187="",K1187=0),"",I1187/K1187)</f>
        <v/>
      </c>
      <c r="M1187" s="20" t="n">
        <f aca="false">SUMIFS(Pedidos!$D$2:$D$7000,Pedidos!$B$2:$B$7000,A1187,Pedidos!$C$2:$C$7000,"&gt;="&amp;(Parámetros!$B$4-365),Pedidos!$C$2:$C$7000,"&lt;"&amp;Parámetros!$B$4)</f>
        <v>31.14</v>
      </c>
      <c r="N1187" s="7" t="str">
        <f aca="false">IF(H1187=0,"Sin compras",IF(H1187=1,"Una sola compra",IF(I1187&gt;Parámetros!$B$5,"Perdido","Activo")))</f>
        <v>Una sola compra</v>
      </c>
      <c r="O1187" s="21" t="str">
        <f aca="false">IF(N1187&lt;&gt;"Activo","",1/(1+EXP(-(Parámetros!$B$10+Parámetros!$B$11*I1187+Parámetros!$B$12*J1187))))</f>
        <v/>
      </c>
      <c r="P1187" s="7" t="str">
        <f aca="false">IF(O1187="","",IF(O1187&gt;=Parámetros!$B$7,"Alto",IF(O1187&gt;=Parámetros!$B$8,"Medio","Bajo")))</f>
        <v/>
      </c>
      <c r="Q1187" s="7" t="str">
        <f aca="false">IF(AND(N1187="Activo",L1187&lt;&gt;""),IF(L1187&gt;Parámetros!$B$6,"Se está retrasando",""),"")</f>
        <v/>
      </c>
    </row>
    <row r="1188" customFormat="false" ht="15" hidden="false" customHeight="false" outlineLevel="0" collapsed="false">
      <c r="A1188" s="13" t="s">
        <v>316</v>
      </c>
      <c r="B1188" s="13" t="s">
        <v>8996</v>
      </c>
      <c r="C1188" s="13" t="s">
        <v>8982</v>
      </c>
      <c r="D1188" s="13" t="s">
        <v>9009</v>
      </c>
      <c r="E1188" s="13" t="s">
        <v>8984</v>
      </c>
      <c r="F1188" s="16" t="n">
        <f aca="false">_xlfn.MINIFS(Pedidos!$C$2:$C$7000,Pedidos!$B$2:$B$7000,A1188,Pedidos!$C$2:$C$7000,"&lt;"&amp;Parámetros!$B$4)</f>
        <v>45602</v>
      </c>
      <c r="G1188" s="16" t="n">
        <f aca="false">_xlfn.MAXIFS(Pedidos!$C$2:$C$7000,Pedidos!$B$2:$B$7000,A1188,Pedidos!$C$2:$C$7000,"&lt;"&amp;Parámetros!$B$4)</f>
        <v>45765</v>
      </c>
      <c r="H1188" s="17" t="n">
        <f aca="false">COUNTIFS(Pedidos!$B$2:$B$7000,A1188,Pedidos!$C$2:$C$7000,"&lt;"&amp;Parámetros!$B$4)</f>
        <v>6</v>
      </c>
      <c r="I1188" s="7" t="n">
        <f aca="false">IF(H1188=0,"",Parámetros!$B$4-G1188)</f>
        <v>531</v>
      </c>
      <c r="J1188" s="17" t="n">
        <f aca="false">COUNTIFS(Pedidos!$B$2:$B$7000,A1188,Pedidos!$C$2:$C$7000,"&gt;="&amp;(Parámetros!$B$4-180),Pedidos!$C$2:$C$7000,"&lt;"&amp;Parámetros!$B$4)</f>
        <v>0</v>
      </c>
      <c r="K1188" s="18" t="n">
        <f aca="false">IF(H1188&lt;2,"",(G1188-F1188)/(H1188-1))</f>
        <v>32.6</v>
      </c>
      <c r="L1188" s="19" t="n">
        <f aca="false">IF(OR(K1188="",K1188=0),"",I1188/K1188)</f>
        <v>16.2883435582822</v>
      </c>
      <c r="M1188" s="20" t="n">
        <f aca="false">SUMIFS(Pedidos!$D$2:$D$7000,Pedidos!$B$2:$B$7000,A1188,Pedidos!$C$2:$C$7000,"&gt;="&amp;(Parámetros!$B$4-365),Pedidos!$C$2:$C$7000,"&lt;"&amp;Parámetros!$B$4)</f>
        <v>0</v>
      </c>
      <c r="N1188" s="7" t="str">
        <f aca="false">IF(H1188=0,"Sin compras",IF(H1188=1,"Una sola compra",IF(I1188&gt;Parámetros!$B$5,"Perdido","Activo")))</f>
        <v>Perdido</v>
      </c>
      <c r="O1188" s="21" t="str">
        <f aca="false">IF(N1188&lt;&gt;"Activo","",1/(1+EXP(-(Parámetros!$B$10+Parámetros!$B$11*I1188+Parámetros!$B$12*J1188))))</f>
        <v/>
      </c>
      <c r="P1188" s="7" t="str">
        <f aca="false">IF(O1188="","",IF(O1188&gt;=Parámetros!$B$7,"Alto",IF(O1188&gt;=Parámetros!$B$8,"Medio","Bajo")))</f>
        <v/>
      </c>
      <c r="Q1188" s="7" t="str">
        <f aca="false">IF(AND(N1188="Activo",L1188&lt;&gt;""),IF(L1188&gt;Parámetros!$B$6,"Se está retrasando",""),"")</f>
        <v/>
      </c>
    </row>
    <row r="1189" customFormat="false" ht="15" hidden="false" customHeight="false" outlineLevel="0" collapsed="false">
      <c r="A1189" s="13" t="s">
        <v>661</v>
      </c>
      <c r="B1189" s="13" t="s">
        <v>8989</v>
      </c>
      <c r="C1189" s="13" t="s">
        <v>8982</v>
      </c>
      <c r="D1189" s="13" t="s">
        <v>9006</v>
      </c>
      <c r="E1189" s="13" t="s">
        <v>8988</v>
      </c>
      <c r="F1189" s="16" t="n">
        <f aca="false">_xlfn.MINIFS(Pedidos!$C$2:$C$7000,Pedidos!$B$2:$B$7000,A1189,Pedidos!$C$2:$C$7000,"&lt;"&amp;Parámetros!$B$4)</f>
        <v>45641</v>
      </c>
      <c r="G1189" s="16" t="n">
        <f aca="false">_xlfn.MAXIFS(Pedidos!$C$2:$C$7000,Pedidos!$B$2:$B$7000,A1189,Pedidos!$C$2:$C$7000,"&lt;"&amp;Parámetros!$B$4)</f>
        <v>45766</v>
      </c>
      <c r="H1189" s="17" t="n">
        <f aca="false">COUNTIFS(Pedidos!$B$2:$B$7000,A1189,Pedidos!$C$2:$C$7000,"&lt;"&amp;Parámetros!$B$4)</f>
        <v>3</v>
      </c>
      <c r="I1189" s="7" t="n">
        <f aca="false">IF(H1189=0,"",Parámetros!$B$4-G1189)</f>
        <v>530</v>
      </c>
      <c r="J1189" s="17" t="n">
        <f aca="false">COUNTIFS(Pedidos!$B$2:$B$7000,A1189,Pedidos!$C$2:$C$7000,"&gt;="&amp;(Parámetros!$B$4-180),Pedidos!$C$2:$C$7000,"&lt;"&amp;Parámetros!$B$4)</f>
        <v>0</v>
      </c>
      <c r="K1189" s="18" t="n">
        <f aca="false">IF(H1189&lt;2,"",(G1189-F1189)/(H1189-1))</f>
        <v>62.5</v>
      </c>
      <c r="L1189" s="19" t="n">
        <f aca="false">IF(OR(K1189="",K1189=0),"",I1189/K1189)</f>
        <v>8.48</v>
      </c>
      <c r="M1189" s="20" t="n">
        <f aca="false">SUMIFS(Pedidos!$D$2:$D$7000,Pedidos!$B$2:$B$7000,A1189,Pedidos!$C$2:$C$7000,"&gt;="&amp;(Parámetros!$B$4-365),Pedidos!$C$2:$C$7000,"&lt;"&amp;Parámetros!$B$4)</f>
        <v>0</v>
      </c>
      <c r="N1189" s="7" t="str">
        <f aca="false">IF(H1189=0,"Sin compras",IF(H1189=1,"Una sola compra",IF(I1189&gt;Parámetros!$B$5,"Perdido","Activo")))</f>
        <v>Perdido</v>
      </c>
      <c r="O1189" s="21" t="str">
        <f aca="false">IF(N1189&lt;&gt;"Activo","",1/(1+EXP(-(Parámetros!$B$10+Parámetros!$B$11*I1189+Parámetros!$B$12*J1189))))</f>
        <v/>
      </c>
      <c r="P1189" s="7" t="str">
        <f aca="false">IF(O1189="","",IF(O1189&gt;=Parámetros!$B$7,"Alto",IF(O1189&gt;=Parámetros!$B$8,"Medio","Bajo")))</f>
        <v/>
      </c>
      <c r="Q1189" s="7" t="str">
        <f aca="false">IF(AND(N1189="Activo",L1189&lt;&gt;""),IF(L1189&gt;Parámetros!$B$6,"Se está retrasando",""),"")</f>
        <v/>
      </c>
    </row>
    <row r="1190" customFormat="false" ht="15" hidden="false" customHeight="false" outlineLevel="0" collapsed="false">
      <c r="A1190" s="13" t="s">
        <v>3978</v>
      </c>
      <c r="B1190" s="13" t="s">
        <v>9004</v>
      </c>
      <c r="C1190" s="13" t="s">
        <v>8982</v>
      </c>
      <c r="D1190" s="13" t="s">
        <v>8983</v>
      </c>
      <c r="E1190" s="13" t="s">
        <v>8988</v>
      </c>
      <c r="F1190" s="16" t="n">
        <f aca="false">_xlfn.MINIFS(Pedidos!$C$2:$C$7000,Pedidos!$B$2:$B$7000,A1190,Pedidos!$C$2:$C$7000,"&lt;"&amp;Parámetros!$B$4)</f>
        <v>45902</v>
      </c>
      <c r="G1190" s="16" t="n">
        <f aca="false">_xlfn.MAXIFS(Pedidos!$C$2:$C$7000,Pedidos!$B$2:$B$7000,A1190,Pedidos!$C$2:$C$7000,"&lt;"&amp;Parámetros!$B$4)</f>
        <v>45957</v>
      </c>
      <c r="H1190" s="17" t="n">
        <f aca="false">COUNTIFS(Pedidos!$B$2:$B$7000,A1190,Pedidos!$C$2:$C$7000,"&lt;"&amp;Parámetros!$B$4)</f>
        <v>2</v>
      </c>
      <c r="I1190" s="7" t="n">
        <f aca="false">IF(H1190=0,"",Parámetros!$B$4-G1190)</f>
        <v>339</v>
      </c>
      <c r="J1190" s="17" t="n">
        <f aca="false">COUNTIFS(Pedidos!$B$2:$B$7000,A1190,Pedidos!$C$2:$C$7000,"&gt;="&amp;(Parámetros!$B$4-180),Pedidos!$C$2:$C$7000,"&lt;"&amp;Parámetros!$B$4)</f>
        <v>0</v>
      </c>
      <c r="K1190" s="18" t="n">
        <f aca="false">IF(H1190&lt;2,"",(G1190-F1190)/(H1190-1))</f>
        <v>55</v>
      </c>
      <c r="L1190" s="19" t="n">
        <f aca="false">IF(OR(K1190="",K1190=0),"",I1190/K1190)</f>
        <v>6.16363636363636</v>
      </c>
      <c r="M1190" s="20" t="n">
        <f aca="false">SUMIFS(Pedidos!$D$2:$D$7000,Pedidos!$B$2:$B$7000,A1190,Pedidos!$C$2:$C$7000,"&gt;="&amp;(Parámetros!$B$4-365),Pedidos!$C$2:$C$7000,"&lt;"&amp;Parámetros!$B$4)</f>
        <v>29.58</v>
      </c>
      <c r="N1190" s="7" t="str">
        <f aca="false">IF(H1190=0,"Sin compras",IF(H1190=1,"Una sola compra",IF(I1190&gt;Parámetros!$B$5,"Perdido","Activo")))</f>
        <v>Perdido</v>
      </c>
      <c r="O1190" s="21" t="str">
        <f aca="false">IF(N1190&lt;&gt;"Activo","",1/(1+EXP(-(Parámetros!$B$10+Parámetros!$B$11*I1190+Parámetros!$B$12*J1190))))</f>
        <v/>
      </c>
      <c r="P1190" s="7" t="str">
        <f aca="false">IF(O1190="","",IF(O1190&gt;=Parámetros!$B$7,"Alto",IF(O1190&gt;=Parámetros!$B$8,"Medio","Bajo")))</f>
        <v/>
      </c>
      <c r="Q1190" s="7" t="str">
        <f aca="false">IF(AND(N1190="Activo",L1190&lt;&gt;""),IF(L1190&gt;Parámetros!$B$6,"Se está retrasando",""),"")</f>
        <v/>
      </c>
    </row>
    <row r="1191" customFormat="false" ht="15" hidden="false" customHeight="false" outlineLevel="0" collapsed="false">
      <c r="A1191" s="13" t="s">
        <v>5473</v>
      </c>
      <c r="B1191" s="13" t="s">
        <v>9010</v>
      </c>
      <c r="C1191" s="13" t="s">
        <v>8986</v>
      </c>
      <c r="D1191" s="13" t="s">
        <v>8983</v>
      </c>
      <c r="E1191" s="13" t="s">
        <v>8988</v>
      </c>
      <c r="F1191" s="16" t="n">
        <f aca="false">_xlfn.MINIFS(Pedidos!$C$2:$C$7000,Pedidos!$B$2:$B$7000,A1191,Pedidos!$C$2:$C$7000,"&lt;"&amp;Parámetros!$B$4)</f>
        <v>46014</v>
      </c>
      <c r="G1191" s="16" t="n">
        <f aca="false">_xlfn.MAXIFS(Pedidos!$C$2:$C$7000,Pedidos!$B$2:$B$7000,A1191,Pedidos!$C$2:$C$7000,"&lt;"&amp;Parámetros!$B$4)</f>
        <v>46014</v>
      </c>
      <c r="H1191" s="17" t="n">
        <f aca="false">COUNTIFS(Pedidos!$B$2:$B$7000,A1191,Pedidos!$C$2:$C$7000,"&lt;"&amp;Parámetros!$B$4)</f>
        <v>1</v>
      </c>
      <c r="I1191" s="7" t="n">
        <f aca="false">IF(H1191=0,"",Parámetros!$B$4-G1191)</f>
        <v>282</v>
      </c>
      <c r="J1191" s="17" t="n">
        <f aca="false">COUNTIFS(Pedidos!$B$2:$B$7000,A1191,Pedidos!$C$2:$C$7000,"&gt;="&amp;(Parámetros!$B$4-180),Pedidos!$C$2:$C$7000,"&lt;"&amp;Parámetros!$B$4)</f>
        <v>0</v>
      </c>
      <c r="K1191" s="18" t="str">
        <f aca="false">IF(H1191&lt;2,"",(G1191-F1191)/(H1191-1))</f>
        <v/>
      </c>
      <c r="L1191" s="19" t="str">
        <f aca="false">IF(OR(K1191="",K1191=0),"",I1191/K1191)</f>
        <v/>
      </c>
      <c r="M1191" s="20" t="n">
        <f aca="false">SUMIFS(Pedidos!$D$2:$D$7000,Pedidos!$B$2:$B$7000,A1191,Pedidos!$C$2:$C$7000,"&gt;="&amp;(Parámetros!$B$4-365),Pedidos!$C$2:$C$7000,"&lt;"&amp;Parámetros!$B$4)</f>
        <v>47.07</v>
      </c>
      <c r="N1191" s="7" t="str">
        <f aca="false">IF(H1191=0,"Sin compras",IF(H1191=1,"Una sola compra",IF(I1191&gt;Parámetros!$B$5,"Perdido","Activo")))</f>
        <v>Una sola compra</v>
      </c>
      <c r="O1191" s="21" t="str">
        <f aca="false">IF(N1191&lt;&gt;"Activo","",1/(1+EXP(-(Parámetros!$B$10+Parámetros!$B$11*I1191+Parámetros!$B$12*J1191))))</f>
        <v/>
      </c>
      <c r="P1191" s="7" t="str">
        <f aca="false">IF(O1191="","",IF(O1191&gt;=Parámetros!$B$7,"Alto",IF(O1191&gt;=Parámetros!$B$8,"Medio","Bajo")))</f>
        <v/>
      </c>
      <c r="Q1191" s="7" t="str">
        <f aca="false">IF(AND(N1191="Activo",L1191&lt;&gt;""),IF(L1191&gt;Parámetros!$B$6,"Se está retrasando",""),"")</f>
        <v/>
      </c>
    </row>
    <row r="1192" customFormat="false" ht="15" hidden="false" customHeight="false" outlineLevel="0" collapsed="false">
      <c r="A1192" s="13" t="s">
        <v>4460</v>
      </c>
      <c r="B1192" s="13" t="s">
        <v>8992</v>
      </c>
      <c r="C1192" s="13" t="s">
        <v>8993</v>
      </c>
      <c r="D1192" s="13" t="s">
        <v>8994</v>
      </c>
      <c r="E1192" s="13" t="s">
        <v>8988</v>
      </c>
      <c r="F1192" s="16" t="n">
        <f aca="false">_xlfn.MINIFS(Pedidos!$C$2:$C$7000,Pedidos!$B$2:$B$7000,A1192,Pedidos!$C$2:$C$7000,"&lt;"&amp;Parámetros!$B$4)</f>
        <v>45939</v>
      </c>
      <c r="G1192" s="16" t="n">
        <f aca="false">_xlfn.MAXIFS(Pedidos!$C$2:$C$7000,Pedidos!$B$2:$B$7000,A1192,Pedidos!$C$2:$C$7000,"&lt;"&amp;Parámetros!$B$4)</f>
        <v>45939</v>
      </c>
      <c r="H1192" s="17" t="n">
        <f aca="false">COUNTIFS(Pedidos!$B$2:$B$7000,A1192,Pedidos!$C$2:$C$7000,"&lt;"&amp;Parámetros!$B$4)</f>
        <v>1</v>
      </c>
      <c r="I1192" s="7" t="n">
        <f aca="false">IF(H1192=0,"",Parámetros!$B$4-G1192)</f>
        <v>357</v>
      </c>
      <c r="J1192" s="17" t="n">
        <f aca="false">COUNTIFS(Pedidos!$B$2:$B$7000,A1192,Pedidos!$C$2:$C$7000,"&gt;="&amp;(Parámetros!$B$4-180),Pedidos!$C$2:$C$7000,"&lt;"&amp;Parámetros!$B$4)</f>
        <v>0</v>
      </c>
      <c r="K1192" s="18" t="str">
        <f aca="false">IF(H1192&lt;2,"",(G1192-F1192)/(H1192-1))</f>
        <v/>
      </c>
      <c r="L1192" s="19" t="str">
        <f aca="false">IF(OR(K1192="",K1192=0),"",I1192/K1192)</f>
        <v/>
      </c>
      <c r="M1192" s="20" t="n">
        <f aca="false">SUMIFS(Pedidos!$D$2:$D$7000,Pedidos!$B$2:$B$7000,A1192,Pedidos!$C$2:$C$7000,"&gt;="&amp;(Parámetros!$B$4-365),Pedidos!$C$2:$C$7000,"&lt;"&amp;Parámetros!$B$4)</f>
        <v>35.06</v>
      </c>
      <c r="N1192" s="7" t="str">
        <f aca="false">IF(H1192=0,"Sin compras",IF(H1192=1,"Una sola compra",IF(I1192&gt;Parámetros!$B$5,"Perdido","Activo")))</f>
        <v>Una sola compra</v>
      </c>
      <c r="O1192" s="21" t="str">
        <f aca="false">IF(N1192&lt;&gt;"Activo","",1/(1+EXP(-(Parámetros!$B$10+Parámetros!$B$11*I1192+Parámetros!$B$12*J1192))))</f>
        <v/>
      </c>
      <c r="P1192" s="7" t="str">
        <f aca="false">IF(O1192="","",IF(O1192&gt;=Parámetros!$B$7,"Alto",IF(O1192&gt;=Parámetros!$B$8,"Medio","Bajo")))</f>
        <v/>
      </c>
      <c r="Q1192" s="7" t="str">
        <f aca="false">IF(AND(N1192="Activo",L1192&lt;&gt;""),IF(L1192&gt;Parámetros!$B$6,"Se está retrasando",""),"")</f>
        <v/>
      </c>
    </row>
    <row r="1193" customFormat="false" ht="15" hidden="false" customHeight="false" outlineLevel="0" collapsed="false">
      <c r="A1193" s="13" t="s">
        <v>7632</v>
      </c>
      <c r="B1193" s="13" t="s">
        <v>8995</v>
      </c>
      <c r="C1193" s="13" t="s">
        <v>8982</v>
      </c>
      <c r="D1193" s="13" t="s">
        <v>8991</v>
      </c>
      <c r="E1193" s="13" t="s">
        <v>8984</v>
      </c>
      <c r="F1193" s="16" t="n">
        <f aca="false">_xlfn.MINIFS(Pedidos!$C$2:$C$7000,Pedidos!$B$2:$B$7000,A1193,Pedidos!$C$2:$C$7000,"&lt;"&amp;Parámetros!$B$4)</f>
        <v>46188</v>
      </c>
      <c r="G1193" s="16" t="n">
        <f aca="false">_xlfn.MAXIFS(Pedidos!$C$2:$C$7000,Pedidos!$B$2:$B$7000,A1193,Pedidos!$C$2:$C$7000,"&lt;"&amp;Parámetros!$B$4)</f>
        <v>46188</v>
      </c>
      <c r="H1193" s="17" t="n">
        <f aca="false">COUNTIFS(Pedidos!$B$2:$B$7000,A1193,Pedidos!$C$2:$C$7000,"&lt;"&amp;Parámetros!$B$4)</f>
        <v>1</v>
      </c>
      <c r="I1193" s="7" t="n">
        <f aca="false">IF(H1193=0,"",Parámetros!$B$4-G1193)</f>
        <v>108</v>
      </c>
      <c r="J1193" s="17" t="n">
        <f aca="false">COUNTIFS(Pedidos!$B$2:$B$7000,A1193,Pedidos!$C$2:$C$7000,"&gt;="&amp;(Parámetros!$B$4-180),Pedidos!$C$2:$C$7000,"&lt;"&amp;Parámetros!$B$4)</f>
        <v>1</v>
      </c>
      <c r="K1193" s="18" t="str">
        <f aca="false">IF(H1193&lt;2,"",(G1193-F1193)/(H1193-1))</f>
        <v/>
      </c>
      <c r="L1193" s="19" t="str">
        <f aca="false">IF(OR(K1193="",K1193=0),"",I1193/K1193)</f>
        <v/>
      </c>
      <c r="M1193" s="20" t="n">
        <f aca="false">SUMIFS(Pedidos!$D$2:$D$7000,Pedidos!$B$2:$B$7000,A1193,Pedidos!$C$2:$C$7000,"&gt;="&amp;(Parámetros!$B$4-365),Pedidos!$C$2:$C$7000,"&lt;"&amp;Parámetros!$B$4)</f>
        <v>73.08</v>
      </c>
      <c r="N1193" s="7" t="str">
        <f aca="false">IF(H1193=0,"Sin compras",IF(H1193=1,"Una sola compra",IF(I1193&gt;Parámetros!$B$5,"Perdido","Activo")))</f>
        <v>Una sola compra</v>
      </c>
      <c r="O1193" s="21" t="str">
        <f aca="false">IF(N1193&lt;&gt;"Activo","",1/(1+EXP(-(Parámetros!$B$10+Parámetros!$B$11*I1193+Parámetros!$B$12*J1193))))</f>
        <v/>
      </c>
      <c r="P1193" s="7" t="str">
        <f aca="false">IF(O1193="","",IF(O1193&gt;=Parámetros!$B$7,"Alto",IF(O1193&gt;=Parámetros!$B$8,"Medio","Bajo")))</f>
        <v/>
      </c>
      <c r="Q1193" s="7" t="str">
        <f aca="false">IF(AND(N1193="Activo",L1193&lt;&gt;""),IF(L1193&gt;Parámetros!$B$6,"Se está retrasando",""),"")</f>
        <v/>
      </c>
    </row>
    <row r="1194" customFormat="false" ht="15" hidden="false" customHeight="false" outlineLevel="0" collapsed="false">
      <c r="A1194" s="13" t="s">
        <v>8311</v>
      </c>
      <c r="B1194" s="13" t="s">
        <v>8981</v>
      </c>
      <c r="C1194" s="13" t="s">
        <v>8990</v>
      </c>
      <c r="D1194" s="13" t="s">
        <v>9002</v>
      </c>
      <c r="E1194" s="13" t="s">
        <v>8988</v>
      </c>
      <c r="F1194" s="16" t="n">
        <f aca="false">_xlfn.MINIFS(Pedidos!$C$2:$C$7000,Pedidos!$B$2:$B$7000,A1194,Pedidos!$C$2:$C$7000,"&lt;"&amp;Parámetros!$B$4)</f>
        <v>46242</v>
      </c>
      <c r="G1194" s="16" t="n">
        <f aca="false">_xlfn.MAXIFS(Pedidos!$C$2:$C$7000,Pedidos!$B$2:$B$7000,A1194,Pedidos!$C$2:$C$7000,"&lt;"&amp;Parámetros!$B$4)</f>
        <v>46242</v>
      </c>
      <c r="H1194" s="17" t="n">
        <f aca="false">COUNTIFS(Pedidos!$B$2:$B$7000,A1194,Pedidos!$C$2:$C$7000,"&lt;"&amp;Parámetros!$B$4)</f>
        <v>1</v>
      </c>
      <c r="I1194" s="7" t="n">
        <f aca="false">IF(H1194=0,"",Parámetros!$B$4-G1194)</f>
        <v>54</v>
      </c>
      <c r="J1194" s="17" t="n">
        <f aca="false">COUNTIFS(Pedidos!$B$2:$B$7000,A1194,Pedidos!$C$2:$C$7000,"&gt;="&amp;(Parámetros!$B$4-180),Pedidos!$C$2:$C$7000,"&lt;"&amp;Parámetros!$B$4)</f>
        <v>1</v>
      </c>
      <c r="K1194" s="18" t="str">
        <f aca="false">IF(H1194&lt;2,"",(G1194-F1194)/(H1194-1))</f>
        <v/>
      </c>
      <c r="L1194" s="19" t="str">
        <f aca="false">IF(OR(K1194="",K1194=0),"",I1194/K1194)</f>
        <v/>
      </c>
      <c r="M1194" s="20" t="n">
        <f aca="false">SUMIFS(Pedidos!$D$2:$D$7000,Pedidos!$B$2:$B$7000,A1194,Pedidos!$C$2:$C$7000,"&gt;="&amp;(Parámetros!$B$4-365),Pedidos!$C$2:$C$7000,"&lt;"&amp;Parámetros!$B$4)</f>
        <v>24.69</v>
      </c>
      <c r="N1194" s="7" t="str">
        <f aca="false">IF(H1194=0,"Sin compras",IF(H1194=1,"Una sola compra",IF(I1194&gt;Parámetros!$B$5,"Perdido","Activo")))</f>
        <v>Una sola compra</v>
      </c>
      <c r="O1194" s="21" t="str">
        <f aca="false">IF(N1194&lt;&gt;"Activo","",1/(1+EXP(-(Parámetros!$B$10+Parámetros!$B$11*I1194+Parámetros!$B$12*J1194))))</f>
        <v/>
      </c>
      <c r="P1194" s="7" t="str">
        <f aca="false">IF(O1194="","",IF(O1194&gt;=Parámetros!$B$7,"Alto",IF(O1194&gt;=Parámetros!$B$8,"Medio","Bajo")))</f>
        <v/>
      </c>
      <c r="Q1194" s="7" t="str">
        <f aca="false">IF(AND(N1194="Activo",L1194&lt;&gt;""),IF(L1194&gt;Parámetros!$B$6,"Se está retrasando",""),"")</f>
        <v/>
      </c>
    </row>
    <row r="1195" customFormat="false" ht="15" hidden="false" customHeight="false" outlineLevel="0" collapsed="false">
      <c r="A1195" s="13" t="s">
        <v>2953</v>
      </c>
      <c r="B1195" s="13" t="s">
        <v>9007</v>
      </c>
      <c r="C1195" s="13" t="s">
        <v>8993</v>
      </c>
      <c r="D1195" s="13" t="s">
        <v>8994</v>
      </c>
      <c r="E1195" s="13" t="s">
        <v>8988</v>
      </c>
      <c r="F1195" s="16" t="n">
        <f aca="false">_xlfn.MINIFS(Pedidos!$C$2:$C$7000,Pedidos!$B$2:$B$7000,A1195,Pedidos!$C$2:$C$7000,"&lt;"&amp;Parámetros!$B$4)</f>
        <v>45827</v>
      </c>
      <c r="G1195" s="16" t="n">
        <f aca="false">_xlfn.MAXIFS(Pedidos!$C$2:$C$7000,Pedidos!$B$2:$B$7000,A1195,Pedidos!$C$2:$C$7000,"&lt;"&amp;Parámetros!$B$4)</f>
        <v>45827</v>
      </c>
      <c r="H1195" s="17" t="n">
        <f aca="false">COUNTIFS(Pedidos!$B$2:$B$7000,A1195,Pedidos!$C$2:$C$7000,"&lt;"&amp;Parámetros!$B$4)</f>
        <v>1</v>
      </c>
      <c r="I1195" s="7" t="n">
        <f aca="false">IF(H1195=0,"",Parámetros!$B$4-G1195)</f>
        <v>469</v>
      </c>
      <c r="J1195" s="17" t="n">
        <f aca="false">COUNTIFS(Pedidos!$B$2:$B$7000,A1195,Pedidos!$C$2:$C$7000,"&gt;="&amp;(Parámetros!$B$4-180),Pedidos!$C$2:$C$7000,"&lt;"&amp;Parámetros!$B$4)</f>
        <v>0</v>
      </c>
      <c r="K1195" s="18" t="str">
        <f aca="false">IF(H1195&lt;2,"",(G1195-F1195)/(H1195-1))</f>
        <v/>
      </c>
      <c r="L1195" s="19" t="str">
        <f aca="false">IF(OR(K1195="",K1195=0),"",I1195/K1195)</f>
        <v/>
      </c>
      <c r="M1195" s="20" t="n">
        <f aca="false">SUMIFS(Pedidos!$D$2:$D$7000,Pedidos!$B$2:$B$7000,A1195,Pedidos!$C$2:$C$7000,"&gt;="&amp;(Parámetros!$B$4-365),Pedidos!$C$2:$C$7000,"&lt;"&amp;Parámetros!$B$4)</f>
        <v>0</v>
      </c>
      <c r="N1195" s="7" t="str">
        <f aca="false">IF(H1195=0,"Sin compras",IF(H1195=1,"Una sola compra",IF(I1195&gt;Parámetros!$B$5,"Perdido","Activo")))</f>
        <v>Una sola compra</v>
      </c>
      <c r="O1195" s="21" t="str">
        <f aca="false">IF(N1195&lt;&gt;"Activo","",1/(1+EXP(-(Parámetros!$B$10+Parámetros!$B$11*I1195+Parámetros!$B$12*J1195))))</f>
        <v/>
      </c>
      <c r="P1195" s="7" t="str">
        <f aca="false">IF(O1195="","",IF(O1195&gt;=Parámetros!$B$7,"Alto",IF(O1195&gt;=Parámetros!$B$8,"Medio","Bajo")))</f>
        <v/>
      </c>
      <c r="Q1195" s="7" t="str">
        <f aca="false">IF(AND(N1195="Activo",L1195&lt;&gt;""),IF(L1195&gt;Parámetros!$B$6,"Se está retrasando",""),"")</f>
        <v/>
      </c>
    </row>
    <row r="1196" customFormat="false" ht="15" hidden="false" customHeight="false" outlineLevel="0" collapsed="false">
      <c r="A1196" s="13" t="s">
        <v>2650</v>
      </c>
      <c r="B1196" s="13" t="s">
        <v>8998</v>
      </c>
      <c r="C1196" s="13" t="s">
        <v>8993</v>
      </c>
      <c r="D1196" s="13" t="s">
        <v>8994</v>
      </c>
      <c r="E1196" s="13" t="s">
        <v>8988</v>
      </c>
      <c r="F1196" s="16" t="n">
        <f aca="false">_xlfn.MINIFS(Pedidos!$C$2:$C$7000,Pedidos!$B$2:$B$7000,A1196,Pedidos!$C$2:$C$7000,"&lt;"&amp;Parámetros!$B$4)</f>
        <v>45805</v>
      </c>
      <c r="G1196" s="16" t="n">
        <f aca="false">_xlfn.MAXIFS(Pedidos!$C$2:$C$7000,Pedidos!$B$2:$B$7000,A1196,Pedidos!$C$2:$C$7000,"&lt;"&amp;Parámetros!$B$4)</f>
        <v>45805</v>
      </c>
      <c r="H1196" s="17" t="n">
        <f aca="false">COUNTIFS(Pedidos!$B$2:$B$7000,A1196,Pedidos!$C$2:$C$7000,"&lt;"&amp;Parámetros!$B$4)</f>
        <v>1</v>
      </c>
      <c r="I1196" s="7" t="n">
        <f aca="false">IF(H1196=0,"",Parámetros!$B$4-G1196)</f>
        <v>491</v>
      </c>
      <c r="J1196" s="17" t="n">
        <f aca="false">COUNTIFS(Pedidos!$B$2:$B$7000,A1196,Pedidos!$C$2:$C$7000,"&gt;="&amp;(Parámetros!$B$4-180),Pedidos!$C$2:$C$7000,"&lt;"&amp;Parámetros!$B$4)</f>
        <v>0</v>
      </c>
      <c r="K1196" s="18" t="str">
        <f aca="false">IF(H1196&lt;2,"",(G1196-F1196)/(H1196-1))</f>
        <v/>
      </c>
      <c r="L1196" s="19" t="str">
        <f aca="false">IF(OR(K1196="",K1196=0),"",I1196/K1196)</f>
        <v/>
      </c>
      <c r="M1196" s="20" t="n">
        <f aca="false">SUMIFS(Pedidos!$D$2:$D$7000,Pedidos!$B$2:$B$7000,A1196,Pedidos!$C$2:$C$7000,"&gt;="&amp;(Parámetros!$B$4-365),Pedidos!$C$2:$C$7000,"&lt;"&amp;Parámetros!$B$4)</f>
        <v>0</v>
      </c>
      <c r="N1196" s="7" t="str">
        <f aca="false">IF(H1196=0,"Sin compras",IF(H1196=1,"Una sola compra",IF(I1196&gt;Parámetros!$B$5,"Perdido","Activo")))</f>
        <v>Una sola compra</v>
      </c>
      <c r="O1196" s="21" t="str">
        <f aca="false">IF(N1196&lt;&gt;"Activo","",1/(1+EXP(-(Parámetros!$B$10+Parámetros!$B$11*I1196+Parámetros!$B$12*J1196))))</f>
        <v/>
      </c>
      <c r="P1196" s="7" t="str">
        <f aca="false">IF(O1196="","",IF(O1196&gt;=Parámetros!$B$7,"Alto",IF(O1196&gt;=Parámetros!$B$8,"Medio","Bajo")))</f>
        <v/>
      </c>
      <c r="Q1196" s="7" t="str">
        <f aca="false">IF(AND(N1196="Activo",L1196&lt;&gt;""),IF(L1196&gt;Parámetros!$B$6,"Se está retrasando",""),"")</f>
        <v/>
      </c>
    </row>
    <row r="1197" customFormat="false" ht="15" hidden="false" customHeight="false" outlineLevel="0" collapsed="false">
      <c r="A1197" s="13" t="s">
        <v>94</v>
      </c>
      <c r="B1197" s="13" t="s">
        <v>8981</v>
      </c>
      <c r="C1197" s="13" t="s">
        <v>8982</v>
      </c>
      <c r="D1197" s="13" t="s">
        <v>9006</v>
      </c>
      <c r="E1197" s="13" t="s">
        <v>8988</v>
      </c>
      <c r="F1197" s="16" t="n">
        <f aca="false">_xlfn.MINIFS(Pedidos!$C$2:$C$7000,Pedidos!$B$2:$B$7000,A1197,Pedidos!$C$2:$C$7000,"&lt;"&amp;Parámetros!$B$4)</f>
        <v>45572</v>
      </c>
      <c r="G1197" s="16" t="n">
        <f aca="false">_xlfn.MAXIFS(Pedidos!$C$2:$C$7000,Pedidos!$B$2:$B$7000,A1197,Pedidos!$C$2:$C$7000,"&lt;"&amp;Parámetros!$B$4)</f>
        <v>45717</v>
      </c>
      <c r="H1197" s="17" t="n">
        <f aca="false">COUNTIFS(Pedidos!$B$2:$B$7000,A1197,Pedidos!$C$2:$C$7000,"&lt;"&amp;Parámetros!$B$4)</f>
        <v>3</v>
      </c>
      <c r="I1197" s="7" t="n">
        <f aca="false">IF(H1197=0,"",Parámetros!$B$4-G1197)</f>
        <v>579</v>
      </c>
      <c r="J1197" s="17" t="n">
        <f aca="false">COUNTIFS(Pedidos!$B$2:$B$7000,A1197,Pedidos!$C$2:$C$7000,"&gt;="&amp;(Parámetros!$B$4-180),Pedidos!$C$2:$C$7000,"&lt;"&amp;Parámetros!$B$4)</f>
        <v>0</v>
      </c>
      <c r="K1197" s="18" t="n">
        <f aca="false">IF(H1197&lt;2,"",(G1197-F1197)/(H1197-1))</f>
        <v>72.5</v>
      </c>
      <c r="L1197" s="19" t="n">
        <f aca="false">IF(OR(K1197="",K1197=0),"",I1197/K1197)</f>
        <v>7.98620689655172</v>
      </c>
      <c r="M1197" s="20" t="n">
        <f aca="false">SUMIFS(Pedidos!$D$2:$D$7000,Pedidos!$B$2:$B$7000,A1197,Pedidos!$C$2:$C$7000,"&gt;="&amp;(Parámetros!$B$4-365),Pedidos!$C$2:$C$7000,"&lt;"&amp;Parámetros!$B$4)</f>
        <v>0</v>
      </c>
      <c r="N1197" s="7" t="str">
        <f aca="false">IF(H1197=0,"Sin compras",IF(H1197=1,"Una sola compra",IF(I1197&gt;Parámetros!$B$5,"Perdido","Activo")))</f>
        <v>Perdido</v>
      </c>
      <c r="O1197" s="21" t="str">
        <f aca="false">IF(N1197&lt;&gt;"Activo","",1/(1+EXP(-(Parámetros!$B$10+Parámetros!$B$11*I1197+Parámetros!$B$12*J1197))))</f>
        <v/>
      </c>
      <c r="P1197" s="7" t="str">
        <f aca="false">IF(O1197="","",IF(O1197&gt;=Parámetros!$B$7,"Alto",IF(O1197&gt;=Parámetros!$B$8,"Medio","Bajo")))</f>
        <v/>
      </c>
      <c r="Q1197" s="7" t="str">
        <f aca="false">IF(AND(N1197="Activo",L1197&lt;&gt;""),IF(L1197&gt;Parámetros!$B$6,"Se está retrasando",""),"")</f>
        <v/>
      </c>
    </row>
    <row r="1198" customFormat="false" ht="15" hidden="false" customHeight="false" outlineLevel="0" collapsed="false">
      <c r="A1198" s="13" t="s">
        <v>2277</v>
      </c>
      <c r="B1198" s="13" t="s">
        <v>8985</v>
      </c>
      <c r="C1198" s="13" t="s">
        <v>8993</v>
      </c>
      <c r="D1198" s="13" t="s">
        <v>8994</v>
      </c>
      <c r="E1198" s="13" t="s">
        <v>8988</v>
      </c>
      <c r="F1198" s="16" t="n">
        <f aca="false">_xlfn.MINIFS(Pedidos!$C$2:$C$7000,Pedidos!$B$2:$B$7000,A1198,Pedidos!$C$2:$C$7000,"&lt;"&amp;Parámetros!$B$4)</f>
        <v>45776</v>
      </c>
      <c r="G1198" s="16" t="n">
        <f aca="false">_xlfn.MAXIFS(Pedidos!$C$2:$C$7000,Pedidos!$B$2:$B$7000,A1198,Pedidos!$C$2:$C$7000,"&lt;"&amp;Parámetros!$B$4)</f>
        <v>45776</v>
      </c>
      <c r="H1198" s="17" t="n">
        <f aca="false">COUNTIFS(Pedidos!$B$2:$B$7000,A1198,Pedidos!$C$2:$C$7000,"&lt;"&amp;Parámetros!$B$4)</f>
        <v>1</v>
      </c>
      <c r="I1198" s="7" t="n">
        <f aca="false">IF(H1198=0,"",Parámetros!$B$4-G1198)</f>
        <v>520</v>
      </c>
      <c r="J1198" s="17" t="n">
        <f aca="false">COUNTIFS(Pedidos!$B$2:$B$7000,A1198,Pedidos!$C$2:$C$7000,"&gt;="&amp;(Parámetros!$B$4-180),Pedidos!$C$2:$C$7000,"&lt;"&amp;Parámetros!$B$4)</f>
        <v>0</v>
      </c>
      <c r="K1198" s="18" t="str">
        <f aca="false">IF(H1198&lt;2,"",(G1198-F1198)/(H1198-1))</f>
        <v/>
      </c>
      <c r="L1198" s="19" t="str">
        <f aca="false">IF(OR(K1198="",K1198=0),"",I1198/K1198)</f>
        <v/>
      </c>
      <c r="M1198" s="20" t="n">
        <f aca="false">SUMIFS(Pedidos!$D$2:$D$7000,Pedidos!$B$2:$B$7000,A1198,Pedidos!$C$2:$C$7000,"&gt;="&amp;(Parámetros!$B$4-365),Pedidos!$C$2:$C$7000,"&lt;"&amp;Parámetros!$B$4)</f>
        <v>0</v>
      </c>
      <c r="N1198" s="7" t="str">
        <f aca="false">IF(H1198=0,"Sin compras",IF(H1198=1,"Una sola compra",IF(I1198&gt;Parámetros!$B$5,"Perdido","Activo")))</f>
        <v>Una sola compra</v>
      </c>
      <c r="O1198" s="21" t="str">
        <f aca="false">IF(N1198&lt;&gt;"Activo","",1/(1+EXP(-(Parámetros!$B$10+Parámetros!$B$11*I1198+Parámetros!$B$12*J1198))))</f>
        <v/>
      </c>
      <c r="P1198" s="7" t="str">
        <f aca="false">IF(O1198="","",IF(O1198&gt;=Parámetros!$B$7,"Alto",IF(O1198&gt;=Parámetros!$B$8,"Medio","Bajo")))</f>
        <v/>
      </c>
      <c r="Q1198" s="7" t="str">
        <f aca="false">IF(AND(N1198="Activo",L1198&lt;&gt;""),IF(L1198&gt;Parámetros!$B$6,"Se está retrasando",""),"")</f>
        <v/>
      </c>
    </row>
    <row r="1199" customFormat="false" ht="15" hidden="false" customHeight="false" outlineLevel="0" collapsed="false">
      <c r="A1199" s="13" t="s">
        <v>2312</v>
      </c>
      <c r="B1199" s="13" t="s">
        <v>9000</v>
      </c>
      <c r="C1199" s="13" t="s">
        <v>8986</v>
      </c>
      <c r="D1199" s="13" t="s">
        <v>8994</v>
      </c>
      <c r="E1199" s="13" t="s">
        <v>8984</v>
      </c>
      <c r="F1199" s="16" t="n">
        <f aca="false">_xlfn.MINIFS(Pedidos!$C$2:$C$7000,Pedidos!$B$2:$B$7000,A1199,Pedidos!$C$2:$C$7000,"&lt;"&amp;Parámetros!$B$4)</f>
        <v>45778</v>
      </c>
      <c r="G1199" s="16" t="n">
        <f aca="false">_xlfn.MAXIFS(Pedidos!$C$2:$C$7000,Pedidos!$B$2:$B$7000,A1199,Pedidos!$C$2:$C$7000,"&lt;"&amp;Parámetros!$B$4)</f>
        <v>45778</v>
      </c>
      <c r="H1199" s="17" t="n">
        <f aca="false">COUNTIFS(Pedidos!$B$2:$B$7000,A1199,Pedidos!$C$2:$C$7000,"&lt;"&amp;Parámetros!$B$4)</f>
        <v>1</v>
      </c>
      <c r="I1199" s="7" t="n">
        <f aca="false">IF(H1199=0,"",Parámetros!$B$4-G1199)</f>
        <v>518</v>
      </c>
      <c r="J1199" s="17" t="n">
        <f aca="false">COUNTIFS(Pedidos!$B$2:$B$7000,A1199,Pedidos!$C$2:$C$7000,"&gt;="&amp;(Parámetros!$B$4-180),Pedidos!$C$2:$C$7000,"&lt;"&amp;Parámetros!$B$4)</f>
        <v>0</v>
      </c>
      <c r="K1199" s="18" t="str">
        <f aca="false">IF(H1199&lt;2,"",(G1199-F1199)/(H1199-1))</f>
        <v/>
      </c>
      <c r="L1199" s="19" t="str">
        <f aca="false">IF(OR(K1199="",K1199=0),"",I1199/K1199)</f>
        <v/>
      </c>
      <c r="M1199" s="20" t="n">
        <f aca="false">SUMIFS(Pedidos!$D$2:$D$7000,Pedidos!$B$2:$B$7000,A1199,Pedidos!$C$2:$C$7000,"&gt;="&amp;(Parámetros!$B$4-365),Pedidos!$C$2:$C$7000,"&lt;"&amp;Parámetros!$B$4)</f>
        <v>0</v>
      </c>
      <c r="N1199" s="7" t="str">
        <f aca="false">IF(H1199=0,"Sin compras",IF(H1199=1,"Una sola compra",IF(I1199&gt;Parámetros!$B$5,"Perdido","Activo")))</f>
        <v>Una sola compra</v>
      </c>
      <c r="O1199" s="21" t="str">
        <f aca="false">IF(N1199&lt;&gt;"Activo","",1/(1+EXP(-(Parámetros!$B$10+Parámetros!$B$11*I1199+Parámetros!$B$12*J1199))))</f>
        <v/>
      </c>
      <c r="P1199" s="7" t="str">
        <f aca="false">IF(O1199="","",IF(O1199&gt;=Parámetros!$B$7,"Alto",IF(O1199&gt;=Parámetros!$B$8,"Medio","Bajo")))</f>
        <v/>
      </c>
      <c r="Q1199" s="7" t="str">
        <f aca="false">IF(AND(N1199="Activo",L1199&lt;&gt;""),IF(L1199&gt;Parámetros!$B$6,"Se está retrasando",""),"")</f>
        <v/>
      </c>
    </row>
    <row r="1200" customFormat="false" ht="15" hidden="false" customHeight="false" outlineLevel="0" collapsed="false">
      <c r="A1200" s="13" t="s">
        <v>7689</v>
      </c>
      <c r="B1200" s="13" t="s">
        <v>8992</v>
      </c>
      <c r="C1200" s="13" t="s">
        <v>8993</v>
      </c>
      <c r="D1200" s="13" t="s">
        <v>8991</v>
      </c>
      <c r="E1200" s="13" t="s">
        <v>8988</v>
      </c>
      <c r="F1200" s="16" t="n">
        <f aca="false">_xlfn.MINIFS(Pedidos!$C$2:$C$7000,Pedidos!$B$2:$B$7000,A1200,Pedidos!$C$2:$C$7000,"&lt;"&amp;Parámetros!$B$4)</f>
        <v>46193</v>
      </c>
      <c r="G1200" s="16" t="n">
        <f aca="false">_xlfn.MAXIFS(Pedidos!$C$2:$C$7000,Pedidos!$B$2:$B$7000,A1200,Pedidos!$C$2:$C$7000,"&lt;"&amp;Parámetros!$B$4)</f>
        <v>46193</v>
      </c>
      <c r="H1200" s="17" t="n">
        <f aca="false">COUNTIFS(Pedidos!$B$2:$B$7000,A1200,Pedidos!$C$2:$C$7000,"&lt;"&amp;Parámetros!$B$4)</f>
        <v>1</v>
      </c>
      <c r="I1200" s="7" t="n">
        <f aca="false">IF(H1200=0,"",Parámetros!$B$4-G1200)</f>
        <v>103</v>
      </c>
      <c r="J1200" s="17" t="n">
        <f aca="false">COUNTIFS(Pedidos!$B$2:$B$7000,A1200,Pedidos!$C$2:$C$7000,"&gt;="&amp;(Parámetros!$B$4-180),Pedidos!$C$2:$C$7000,"&lt;"&amp;Parámetros!$B$4)</f>
        <v>1</v>
      </c>
      <c r="K1200" s="18" t="str">
        <f aca="false">IF(H1200&lt;2,"",(G1200-F1200)/(H1200-1))</f>
        <v/>
      </c>
      <c r="L1200" s="19" t="str">
        <f aca="false">IF(OR(K1200="",K1200=0),"",I1200/K1200)</f>
        <v/>
      </c>
      <c r="M1200" s="20" t="n">
        <f aca="false">SUMIFS(Pedidos!$D$2:$D$7000,Pedidos!$B$2:$B$7000,A1200,Pedidos!$C$2:$C$7000,"&gt;="&amp;(Parámetros!$B$4-365),Pedidos!$C$2:$C$7000,"&lt;"&amp;Parámetros!$B$4)</f>
        <v>32.41</v>
      </c>
      <c r="N1200" s="7" t="str">
        <f aca="false">IF(H1200=0,"Sin compras",IF(H1200=1,"Una sola compra",IF(I1200&gt;Parámetros!$B$5,"Perdido","Activo")))</f>
        <v>Una sola compra</v>
      </c>
      <c r="O1200" s="21" t="str">
        <f aca="false">IF(N1200&lt;&gt;"Activo","",1/(1+EXP(-(Parámetros!$B$10+Parámetros!$B$11*I1200+Parámetros!$B$12*J1200))))</f>
        <v/>
      </c>
      <c r="P1200" s="7" t="str">
        <f aca="false">IF(O1200="","",IF(O1200&gt;=Parámetros!$B$7,"Alto",IF(O1200&gt;=Parámetros!$B$8,"Medio","Bajo")))</f>
        <v/>
      </c>
      <c r="Q1200" s="7" t="str">
        <f aca="false">IF(AND(N1200="Activo",L1200&lt;&gt;""),IF(L1200&gt;Parámetros!$B$6,"Se está retrasando",""),"")</f>
        <v/>
      </c>
    </row>
    <row r="1201" customFormat="false" ht="15" hidden="false" customHeight="false" outlineLevel="0" collapsed="false">
      <c r="A1201" s="13" t="s">
        <v>8767</v>
      </c>
      <c r="B1201" s="13" t="s">
        <v>8981</v>
      </c>
      <c r="C1201" s="13" t="s">
        <v>8993</v>
      </c>
      <c r="D1201" s="13" t="s">
        <v>9002</v>
      </c>
      <c r="E1201" s="13" t="s">
        <v>8988</v>
      </c>
      <c r="F1201" s="16" t="n">
        <f aca="false">_xlfn.MINIFS(Pedidos!$C$2:$C$7000,Pedidos!$B$2:$B$7000,A1201,Pedidos!$C$2:$C$7000,"&lt;"&amp;Parámetros!$B$4)</f>
        <v>46279</v>
      </c>
      <c r="G1201" s="16" t="n">
        <f aca="false">_xlfn.MAXIFS(Pedidos!$C$2:$C$7000,Pedidos!$B$2:$B$7000,A1201,Pedidos!$C$2:$C$7000,"&lt;"&amp;Parámetros!$B$4)</f>
        <v>46279</v>
      </c>
      <c r="H1201" s="17" t="n">
        <f aca="false">COUNTIFS(Pedidos!$B$2:$B$7000,A1201,Pedidos!$C$2:$C$7000,"&lt;"&amp;Parámetros!$B$4)</f>
        <v>1</v>
      </c>
      <c r="I1201" s="7" t="n">
        <f aca="false">IF(H1201=0,"",Parámetros!$B$4-G1201)</f>
        <v>17</v>
      </c>
      <c r="J1201" s="17" t="n">
        <f aca="false">COUNTIFS(Pedidos!$B$2:$B$7000,A1201,Pedidos!$C$2:$C$7000,"&gt;="&amp;(Parámetros!$B$4-180),Pedidos!$C$2:$C$7000,"&lt;"&amp;Parámetros!$B$4)</f>
        <v>1</v>
      </c>
      <c r="K1201" s="18" t="str">
        <f aca="false">IF(H1201&lt;2,"",(G1201-F1201)/(H1201-1))</f>
        <v/>
      </c>
      <c r="L1201" s="19" t="str">
        <f aca="false">IF(OR(K1201="",K1201=0),"",I1201/K1201)</f>
        <v/>
      </c>
      <c r="M1201" s="20" t="n">
        <f aca="false">SUMIFS(Pedidos!$D$2:$D$7000,Pedidos!$B$2:$B$7000,A1201,Pedidos!$C$2:$C$7000,"&gt;="&amp;(Parámetros!$B$4-365),Pedidos!$C$2:$C$7000,"&lt;"&amp;Parámetros!$B$4)</f>
        <v>30.63</v>
      </c>
      <c r="N1201" s="7" t="str">
        <f aca="false">IF(H1201=0,"Sin compras",IF(H1201=1,"Una sola compra",IF(I1201&gt;Parámetros!$B$5,"Perdido","Activo")))</f>
        <v>Una sola compra</v>
      </c>
      <c r="O1201" s="21" t="str">
        <f aca="false">IF(N1201&lt;&gt;"Activo","",1/(1+EXP(-(Parámetros!$B$10+Parámetros!$B$11*I1201+Parámetros!$B$12*J1201))))</f>
        <v/>
      </c>
      <c r="P1201" s="7" t="str">
        <f aca="false">IF(O1201="","",IF(O1201&gt;=Parámetros!$B$7,"Alto",IF(O1201&gt;=Parámetros!$B$8,"Medio","Bajo")))</f>
        <v/>
      </c>
      <c r="Q1201" s="7" t="str">
        <f aca="false">IF(AND(N1201="Activo",L1201&lt;&gt;""),IF(L1201&gt;Parámetros!$B$6,"Se está retrasando",""),"")</f>
        <v/>
      </c>
    </row>
    <row r="1202" customFormat="false" ht="15" hidden="false" customHeight="false" outlineLevel="0" collapsed="false">
      <c r="A1202" s="13" t="s">
        <v>7959</v>
      </c>
      <c r="B1202" s="13" t="s">
        <v>9004</v>
      </c>
      <c r="C1202" s="13" t="s">
        <v>8993</v>
      </c>
      <c r="D1202" s="13" t="s">
        <v>8991</v>
      </c>
      <c r="E1202" s="13" t="s">
        <v>8988</v>
      </c>
      <c r="F1202" s="16" t="n">
        <f aca="false">_xlfn.MINIFS(Pedidos!$C$2:$C$7000,Pedidos!$B$2:$B$7000,A1202,Pedidos!$C$2:$C$7000,"&lt;"&amp;Parámetros!$B$4)</f>
        <v>46214</v>
      </c>
      <c r="G1202" s="16" t="n">
        <f aca="false">_xlfn.MAXIFS(Pedidos!$C$2:$C$7000,Pedidos!$B$2:$B$7000,A1202,Pedidos!$C$2:$C$7000,"&lt;"&amp;Parámetros!$B$4)</f>
        <v>46214</v>
      </c>
      <c r="H1202" s="17" t="n">
        <f aca="false">COUNTIFS(Pedidos!$B$2:$B$7000,A1202,Pedidos!$C$2:$C$7000,"&lt;"&amp;Parámetros!$B$4)</f>
        <v>1</v>
      </c>
      <c r="I1202" s="7" t="n">
        <f aca="false">IF(H1202=0,"",Parámetros!$B$4-G1202)</f>
        <v>82</v>
      </c>
      <c r="J1202" s="17" t="n">
        <f aca="false">COUNTIFS(Pedidos!$B$2:$B$7000,A1202,Pedidos!$C$2:$C$7000,"&gt;="&amp;(Parámetros!$B$4-180),Pedidos!$C$2:$C$7000,"&lt;"&amp;Parámetros!$B$4)</f>
        <v>1</v>
      </c>
      <c r="K1202" s="18" t="str">
        <f aca="false">IF(H1202&lt;2,"",(G1202-F1202)/(H1202-1))</f>
        <v/>
      </c>
      <c r="L1202" s="19" t="str">
        <f aca="false">IF(OR(K1202="",K1202=0),"",I1202/K1202)</f>
        <v/>
      </c>
      <c r="M1202" s="20" t="n">
        <f aca="false">SUMIFS(Pedidos!$D$2:$D$7000,Pedidos!$B$2:$B$7000,A1202,Pedidos!$C$2:$C$7000,"&gt;="&amp;(Parámetros!$B$4-365),Pedidos!$C$2:$C$7000,"&lt;"&amp;Parámetros!$B$4)</f>
        <v>21.48</v>
      </c>
      <c r="N1202" s="7" t="str">
        <f aca="false">IF(H1202=0,"Sin compras",IF(H1202=1,"Una sola compra",IF(I1202&gt;Parámetros!$B$5,"Perdido","Activo")))</f>
        <v>Una sola compra</v>
      </c>
      <c r="O1202" s="21" t="str">
        <f aca="false">IF(N1202&lt;&gt;"Activo","",1/(1+EXP(-(Parámetros!$B$10+Parámetros!$B$11*I1202+Parámetros!$B$12*J1202))))</f>
        <v/>
      </c>
      <c r="P1202" s="7" t="str">
        <f aca="false">IF(O1202="","",IF(O1202&gt;=Parámetros!$B$7,"Alto",IF(O1202&gt;=Parámetros!$B$8,"Medio","Bajo")))</f>
        <v/>
      </c>
      <c r="Q1202" s="7" t="str">
        <f aca="false">IF(AND(N1202="Activo",L1202&lt;&gt;""),IF(L1202&gt;Parámetros!$B$6,"Se está retrasando",""),"")</f>
        <v/>
      </c>
    </row>
    <row r="1203" customFormat="false" ht="15" hidden="false" customHeight="false" outlineLevel="0" collapsed="false">
      <c r="A1203" s="13" t="s">
        <v>1126</v>
      </c>
      <c r="B1203" s="13" t="s">
        <v>9001</v>
      </c>
      <c r="C1203" s="13" t="s">
        <v>8982</v>
      </c>
      <c r="D1203" s="13" t="s">
        <v>8994</v>
      </c>
      <c r="E1203" s="13" t="s">
        <v>8988</v>
      </c>
      <c r="F1203" s="16" t="n">
        <f aca="false">_xlfn.MINIFS(Pedidos!$C$2:$C$7000,Pedidos!$B$2:$B$7000,A1203,Pedidos!$C$2:$C$7000,"&lt;"&amp;Parámetros!$B$4)</f>
        <v>45686</v>
      </c>
      <c r="G1203" s="16" t="n">
        <f aca="false">_xlfn.MAXIFS(Pedidos!$C$2:$C$7000,Pedidos!$B$2:$B$7000,A1203,Pedidos!$C$2:$C$7000,"&lt;"&amp;Parámetros!$B$4)</f>
        <v>45686</v>
      </c>
      <c r="H1203" s="17" t="n">
        <f aca="false">COUNTIFS(Pedidos!$B$2:$B$7000,A1203,Pedidos!$C$2:$C$7000,"&lt;"&amp;Parámetros!$B$4)</f>
        <v>1</v>
      </c>
      <c r="I1203" s="7" t="n">
        <f aca="false">IF(H1203=0,"",Parámetros!$B$4-G1203)</f>
        <v>610</v>
      </c>
      <c r="J1203" s="17" t="n">
        <f aca="false">COUNTIFS(Pedidos!$B$2:$B$7000,A1203,Pedidos!$C$2:$C$7000,"&gt;="&amp;(Parámetros!$B$4-180),Pedidos!$C$2:$C$7000,"&lt;"&amp;Parámetros!$B$4)</f>
        <v>0</v>
      </c>
      <c r="K1203" s="18" t="str">
        <f aca="false">IF(H1203&lt;2,"",(G1203-F1203)/(H1203-1))</f>
        <v/>
      </c>
      <c r="L1203" s="19" t="str">
        <f aca="false">IF(OR(K1203="",K1203=0),"",I1203/K1203)</f>
        <v/>
      </c>
      <c r="M1203" s="20" t="n">
        <f aca="false">SUMIFS(Pedidos!$D$2:$D$7000,Pedidos!$B$2:$B$7000,A1203,Pedidos!$C$2:$C$7000,"&gt;="&amp;(Parámetros!$B$4-365),Pedidos!$C$2:$C$7000,"&lt;"&amp;Parámetros!$B$4)</f>
        <v>0</v>
      </c>
      <c r="N1203" s="7" t="str">
        <f aca="false">IF(H1203=0,"Sin compras",IF(H1203=1,"Una sola compra",IF(I1203&gt;Parámetros!$B$5,"Perdido","Activo")))</f>
        <v>Una sola compra</v>
      </c>
      <c r="O1203" s="21" t="str">
        <f aca="false">IF(N1203&lt;&gt;"Activo","",1/(1+EXP(-(Parámetros!$B$10+Parámetros!$B$11*I1203+Parámetros!$B$12*J1203))))</f>
        <v/>
      </c>
      <c r="P1203" s="7" t="str">
        <f aca="false">IF(O1203="","",IF(O1203&gt;=Parámetros!$B$7,"Alto",IF(O1203&gt;=Parámetros!$B$8,"Medio","Bajo")))</f>
        <v/>
      </c>
      <c r="Q1203" s="7" t="str">
        <f aca="false">IF(AND(N1203="Activo",L1203&lt;&gt;""),IF(L1203&gt;Parámetros!$B$6,"Se está retrasando",""),"")</f>
        <v/>
      </c>
    </row>
    <row r="1204" customFormat="false" ht="15" hidden="false" customHeight="false" outlineLevel="0" collapsed="false">
      <c r="A1204" s="13" t="s">
        <v>3120</v>
      </c>
      <c r="B1204" s="13" t="s">
        <v>8989</v>
      </c>
      <c r="C1204" s="13" t="s">
        <v>8982</v>
      </c>
      <c r="D1204" s="13" t="s">
        <v>8999</v>
      </c>
      <c r="E1204" s="13" t="s">
        <v>8988</v>
      </c>
      <c r="F1204" s="16" t="n">
        <f aca="false">_xlfn.MINIFS(Pedidos!$C$2:$C$7000,Pedidos!$B$2:$B$7000,A1204,Pedidos!$C$2:$C$7000,"&lt;"&amp;Parámetros!$B$4)</f>
        <v>45840</v>
      </c>
      <c r="G1204" s="16" t="n">
        <f aca="false">_xlfn.MAXIFS(Pedidos!$C$2:$C$7000,Pedidos!$B$2:$B$7000,A1204,Pedidos!$C$2:$C$7000,"&lt;"&amp;Parámetros!$B$4)</f>
        <v>46261</v>
      </c>
      <c r="H1204" s="17" t="n">
        <f aca="false">COUNTIFS(Pedidos!$B$2:$B$7000,A1204,Pedidos!$C$2:$C$7000,"&lt;"&amp;Parámetros!$B$4)</f>
        <v>14</v>
      </c>
      <c r="I1204" s="7" t="n">
        <f aca="false">IF(H1204=0,"",Parámetros!$B$4-G1204)</f>
        <v>35</v>
      </c>
      <c r="J1204" s="17" t="n">
        <f aca="false">COUNTIFS(Pedidos!$B$2:$B$7000,A1204,Pedidos!$C$2:$C$7000,"&gt;="&amp;(Parámetros!$B$4-180),Pedidos!$C$2:$C$7000,"&lt;"&amp;Parámetros!$B$4)</f>
        <v>6</v>
      </c>
      <c r="K1204" s="18" t="n">
        <f aca="false">IF(H1204&lt;2,"",(G1204-F1204)/(H1204-1))</f>
        <v>32.3846153846154</v>
      </c>
      <c r="L1204" s="19" t="n">
        <f aca="false">IF(OR(K1204="",K1204=0),"",I1204/K1204)</f>
        <v>1.08076009501188</v>
      </c>
      <c r="M1204" s="20" t="n">
        <f aca="false">SUMIFS(Pedidos!$D$2:$D$7000,Pedidos!$B$2:$B$7000,A1204,Pedidos!$C$2:$C$7000,"&gt;="&amp;(Parámetros!$B$4-365),Pedidos!$C$2:$C$7000,"&lt;"&amp;Parámetros!$B$4)</f>
        <v>538.36</v>
      </c>
      <c r="N1204" s="7" t="str">
        <f aca="false">IF(H1204=0,"Sin compras",IF(H1204=1,"Una sola compra",IF(I1204&gt;Parámetros!$B$5,"Perdido","Activo")))</f>
        <v>Activo</v>
      </c>
      <c r="O1204" s="21" t="n">
        <f aca="false">IF(N1204&lt;&gt;"Activo","",1/(1+EXP(-(Parámetros!$B$10+Parámetros!$B$11*I1204+Parámetros!$B$12*J1204))))</f>
        <v>0.0160068843368127</v>
      </c>
      <c r="P1204" s="7" t="str">
        <f aca="false">IF(O1204="","",IF(O1204&gt;=Parámetros!$B$7,"Alto",IF(O1204&gt;=Parámetros!$B$8,"Medio","Bajo")))</f>
        <v>Bajo</v>
      </c>
      <c r="Q1204" s="7" t="str">
        <f aca="false">IF(AND(N1204="Activo",L1204&lt;&gt;""),IF(L1204&gt;Parámetros!$B$6,"Se está retrasando",""),"")</f>
        <v/>
      </c>
    </row>
    <row r="1205" customFormat="false" ht="15" hidden="false" customHeight="false" outlineLevel="0" collapsed="false">
      <c r="A1205" s="13" t="s">
        <v>6947</v>
      </c>
      <c r="B1205" s="13" t="s">
        <v>9004</v>
      </c>
      <c r="C1205" s="13" t="s">
        <v>8986</v>
      </c>
      <c r="D1205" s="13" t="s">
        <v>8987</v>
      </c>
      <c r="E1205" s="13" t="s">
        <v>8988</v>
      </c>
      <c r="F1205" s="16" t="n">
        <f aca="false">_xlfn.MINIFS(Pedidos!$C$2:$C$7000,Pedidos!$B$2:$B$7000,A1205,Pedidos!$C$2:$C$7000,"&lt;"&amp;Parámetros!$B$4)</f>
        <v>46129</v>
      </c>
      <c r="G1205" s="16" t="n">
        <f aca="false">_xlfn.MAXIFS(Pedidos!$C$2:$C$7000,Pedidos!$B$2:$B$7000,A1205,Pedidos!$C$2:$C$7000,"&lt;"&amp;Parámetros!$B$4)</f>
        <v>46222</v>
      </c>
      <c r="H1205" s="17" t="n">
        <f aca="false">COUNTIFS(Pedidos!$B$2:$B$7000,A1205,Pedidos!$C$2:$C$7000,"&lt;"&amp;Parámetros!$B$4)</f>
        <v>2</v>
      </c>
      <c r="I1205" s="7" t="n">
        <f aca="false">IF(H1205=0,"",Parámetros!$B$4-G1205)</f>
        <v>74</v>
      </c>
      <c r="J1205" s="17" t="n">
        <f aca="false">COUNTIFS(Pedidos!$B$2:$B$7000,A1205,Pedidos!$C$2:$C$7000,"&gt;="&amp;(Parámetros!$B$4-180),Pedidos!$C$2:$C$7000,"&lt;"&amp;Parámetros!$B$4)</f>
        <v>2</v>
      </c>
      <c r="K1205" s="18" t="n">
        <f aca="false">IF(H1205&lt;2,"",(G1205-F1205)/(H1205-1))</f>
        <v>93</v>
      </c>
      <c r="L1205" s="19" t="n">
        <f aca="false">IF(OR(K1205="",K1205=0),"",I1205/K1205)</f>
        <v>0.795698924731183</v>
      </c>
      <c r="M1205" s="20" t="n">
        <f aca="false">SUMIFS(Pedidos!$D$2:$D$7000,Pedidos!$B$2:$B$7000,A1205,Pedidos!$C$2:$C$7000,"&gt;="&amp;(Parámetros!$B$4-365),Pedidos!$C$2:$C$7000,"&lt;"&amp;Parámetros!$B$4)</f>
        <v>64.76</v>
      </c>
      <c r="N1205" s="7" t="str">
        <f aca="false">IF(H1205=0,"Sin compras",IF(H1205=1,"Una sola compra",IF(I1205&gt;Parámetros!$B$5,"Perdido","Activo")))</f>
        <v>Activo</v>
      </c>
      <c r="O1205" s="21" t="n">
        <f aca="false">IF(N1205&lt;&gt;"Activo","",1/(1+EXP(-(Parámetros!$B$10+Parámetros!$B$11*I1205+Parámetros!$B$12*J1205))))</f>
        <v>0.52278420999711</v>
      </c>
      <c r="P1205" s="7" t="str">
        <f aca="false">IF(O1205="","",IF(O1205&gt;=Parámetros!$B$7,"Alto",IF(O1205&gt;=Parámetros!$B$8,"Medio","Bajo")))</f>
        <v>Medio</v>
      </c>
      <c r="Q1205" s="7" t="str">
        <f aca="false">IF(AND(N1205="Activo",L1205&lt;&gt;""),IF(L1205&gt;Parámetros!$B$6,"Se está retrasando",""),"")</f>
        <v/>
      </c>
    </row>
    <row r="1206" customFormat="false" ht="15" hidden="false" customHeight="false" outlineLevel="0" collapsed="false">
      <c r="A1206" s="13" t="s">
        <v>8408</v>
      </c>
      <c r="B1206" s="13" t="s">
        <v>9000</v>
      </c>
      <c r="C1206" s="13" t="s">
        <v>8990</v>
      </c>
      <c r="D1206" s="13" t="s">
        <v>9002</v>
      </c>
      <c r="E1206" s="13" t="s">
        <v>8988</v>
      </c>
      <c r="F1206" s="16" t="n">
        <f aca="false">_xlfn.MINIFS(Pedidos!$C$2:$C$7000,Pedidos!$B$2:$B$7000,A1206,Pedidos!$C$2:$C$7000,"&lt;"&amp;Parámetros!$B$4)</f>
        <v>46248</v>
      </c>
      <c r="G1206" s="16" t="n">
        <f aca="false">_xlfn.MAXIFS(Pedidos!$C$2:$C$7000,Pedidos!$B$2:$B$7000,A1206,Pedidos!$C$2:$C$7000,"&lt;"&amp;Parámetros!$B$4)</f>
        <v>46248</v>
      </c>
      <c r="H1206" s="17" t="n">
        <f aca="false">COUNTIFS(Pedidos!$B$2:$B$7000,A1206,Pedidos!$C$2:$C$7000,"&lt;"&amp;Parámetros!$B$4)</f>
        <v>1</v>
      </c>
      <c r="I1206" s="7" t="n">
        <f aca="false">IF(H1206=0,"",Parámetros!$B$4-G1206)</f>
        <v>48</v>
      </c>
      <c r="J1206" s="17" t="n">
        <f aca="false">COUNTIFS(Pedidos!$B$2:$B$7000,A1206,Pedidos!$C$2:$C$7000,"&gt;="&amp;(Parámetros!$B$4-180),Pedidos!$C$2:$C$7000,"&lt;"&amp;Parámetros!$B$4)</f>
        <v>1</v>
      </c>
      <c r="K1206" s="18" t="str">
        <f aca="false">IF(H1206&lt;2,"",(G1206-F1206)/(H1206-1))</f>
        <v/>
      </c>
      <c r="L1206" s="19" t="str">
        <f aca="false">IF(OR(K1206="",K1206=0),"",I1206/K1206)</f>
        <v/>
      </c>
      <c r="M1206" s="20" t="n">
        <f aca="false">SUMIFS(Pedidos!$D$2:$D$7000,Pedidos!$B$2:$B$7000,A1206,Pedidos!$C$2:$C$7000,"&gt;="&amp;(Parámetros!$B$4-365),Pedidos!$C$2:$C$7000,"&lt;"&amp;Parámetros!$B$4)</f>
        <v>20.51</v>
      </c>
      <c r="N1206" s="7" t="str">
        <f aca="false">IF(H1206=0,"Sin compras",IF(H1206=1,"Una sola compra",IF(I1206&gt;Parámetros!$B$5,"Perdido","Activo")))</f>
        <v>Una sola compra</v>
      </c>
      <c r="O1206" s="21" t="str">
        <f aca="false">IF(N1206&lt;&gt;"Activo","",1/(1+EXP(-(Parámetros!$B$10+Parámetros!$B$11*I1206+Parámetros!$B$12*J1206))))</f>
        <v/>
      </c>
      <c r="P1206" s="7" t="str">
        <f aca="false">IF(O1206="","",IF(O1206&gt;=Parámetros!$B$7,"Alto",IF(O1206&gt;=Parámetros!$B$8,"Medio","Bajo")))</f>
        <v/>
      </c>
      <c r="Q1206" s="7" t="str">
        <f aca="false">IF(AND(N1206="Activo",L1206&lt;&gt;""),IF(L1206&gt;Parámetros!$B$6,"Se está retrasando",""),"")</f>
        <v/>
      </c>
    </row>
    <row r="1207" customFormat="false" ht="15" hidden="false" customHeight="false" outlineLevel="0" collapsed="false">
      <c r="A1207" s="13" t="s">
        <v>5887</v>
      </c>
      <c r="B1207" s="13" t="s">
        <v>8995</v>
      </c>
      <c r="C1207" s="13" t="s">
        <v>8986</v>
      </c>
      <c r="D1207" s="13" t="s">
        <v>8987</v>
      </c>
      <c r="E1207" s="13" t="s">
        <v>8988</v>
      </c>
      <c r="F1207" s="16" t="n">
        <f aca="false">_xlfn.MINIFS(Pedidos!$C$2:$C$7000,Pedidos!$B$2:$B$7000,A1207,Pedidos!$C$2:$C$7000,"&lt;"&amp;Parámetros!$B$4)</f>
        <v>46047</v>
      </c>
      <c r="G1207" s="16" t="n">
        <f aca="false">_xlfn.MAXIFS(Pedidos!$C$2:$C$7000,Pedidos!$B$2:$B$7000,A1207,Pedidos!$C$2:$C$7000,"&lt;"&amp;Parámetros!$B$4)</f>
        <v>46167</v>
      </c>
      <c r="H1207" s="17" t="n">
        <f aca="false">COUNTIFS(Pedidos!$B$2:$B$7000,A1207,Pedidos!$C$2:$C$7000,"&lt;"&amp;Parámetros!$B$4)</f>
        <v>2</v>
      </c>
      <c r="I1207" s="7" t="n">
        <f aca="false">IF(H1207=0,"",Parámetros!$B$4-G1207)</f>
        <v>129</v>
      </c>
      <c r="J1207" s="17" t="n">
        <f aca="false">COUNTIFS(Pedidos!$B$2:$B$7000,A1207,Pedidos!$C$2:$C$7000,"&gt;="&amp;(Parámetros!$B$4-180),Pedidos!$C$2:$C$7000,"&lt;"&amp;Parámetros!$B$4)</f>
        <v>1</v>
      </c>
      <c r="K1207" s="18" t="n">
        <f aca="false">IF(H1207&lt;2,"",(G1207-F1207)/(H1207-1))</f>
        <v>120</v>
      </c>
      <c r="L1207" s="19" t="n">
        <f aca="false">IF(OR(K1207="",K1207=0),"",I1207/K1207)</f>
        <v>1.075</v>
      </c>
      <c r="M1207" s="20" t="n">
        <f aca="false">SUMIFS(Pedidos!$D$2:$D$7000,Pedidos!$B$2:$B$7000,A1207,Pedidos!$C$2:$C$7000,"&gt;="&amp;(Parámetros!$B$4-365),Pedidos!$C$2:$C$7000,"&lt;"&amp;Parámetros!$B$4)</f>
        <v>67.89</v>
      </c>
      <c r="N1207" s="7" t="str">
        <f aca="false">IF(H1207=0,"Sin compras",IF(H1207=1,"Una sola compra",IF(I1207&gt;Parámetros!$B$5,"Perdido","Activo")))</f>
        <v>Activo</v>
      </c>
      <c r="O1207" s="21" t="n">
        <f aca="false">IF(N1207&lt;&gt;"Activo","",1/(1+EXP(-(Parámetros!$B$10+Parámetros!$B$11*I1207+Parámetros!$B$12*J1207))))</f>
        <v>0.871344597353075</v>
      </c>
      <c r="P1207" s="7" t="str">
        <f aca="false">IF(O1207="","",IF(O1207&gt;=Parámetros!$B$7,"Alto",IF(O1207&gt;=Parámetros!$B$8,"Medio","Bajo")))</f>
        <v>Alto</v>
      </c>
      <c r="Q1207" s="7" t="str">
        <f aca="false">IF(AND(N1207="Activo",L1207&lt;&gt;""),IF(L1207&gt;Parámetros!$B$6,"Se está retrasando",""),"")</f>
        <v/>
      </c>
    </row>
    <row r="1208" customFormat="false" ht="15" hidden="false" customHeight="false" outlineLevel="0" collapsed="false">
      <c r="A1208" s="13" t="s">
        <v>1211</v>
      </c>
      <c r="B1208" s="13" t="s">
        <v>8981</v>
      </c>
      <c r="C1208" s="13" t="s">
        <v>8993</v>
      </c>
      <c r="D1208" s="13" t="s">
        <v>8994</v>
      </c>
      <c r="E1208" s="13" t="s">
        <v>8988</v>
      </c>
      <c r="F1208" s="16" t="n">
        <f aca="false">_xlfn.MINIFS(Pedidos!$C$2:$C$7000,Pedidos!$B$2:$B$7000,A1208,Pedidos!$C$2:$C$7000,"&lt;"&amp;Parámetros!$B$4)</f>
        <v>45693</v>
      </c>
      <c r="G1208" s="16" t="n">
        <f aca="false">_xlfn.MAXIFS(Pedidos!$C$2:$C$7000,Pedidos!$B$2:$B$7000,A1208,Pedidos!$C$2:$C$7000,"&lt;"&amp;Parámetros!$B$4)</f>
        <v>45693</v>
      </c>
      <c r="H1208" s="17" t="n">
        <f aca="false">COUNTIFS(Pedidos!$B$2:$B$7000,A1208,Pedidos!$C$2:$C$7000,"&lt;"&amp;Parámetros!$B$4)</f>
        <v>1</v>
      </c>
      <c r="I1208" s="7" t="n">
        <f aca="false">IF(H1208=0,"",Parámetros!$B$4-G1208)</f>
        <v>603</v>
      </c>
      <c r="J1208" s="17" t="n">
        <f aca="false">COUNTIFS(Pedidos!$B$2:$B$7000,A1208,Pedidos!$C$2:$C$7000,"&gt;="&amp;(Parámetros!$B$4-180),Pedidos!$C$2:$C$7000,"&lt;"&amp;Parámetros!$B$4)</f>
        <v>0</v>
      </c>
      <c r="K1208" s="18" t="str">
        <f aca="false">IF(H1208&lt;2,"",(G1208-F1208)/(H1208-1))</f>
        <v/>
      </c>
      <c r="L1208" s="19" t="str">
        <f aca="false">IF(OR(K1208="",K1208=0),"",I1208/K1208)</f>
        <v/>
      </c>
      <c r="M1208" s="20" t="n">
        <f aca="false">SUMIFS(Pedidos!$D$2:$D$7000,Pedidos!$B$2:$B$7000,A1208,Pedidos!$C$2:$C$7000,"&gt;="&amp;(Parámetros!$B$4-365),Pedidos!$C$2:$C$7000,"&lt;"&amp;Parámetros!$B$4)</f>
        <v>0</v>
      </c>
      <c r="N1208" s="7" t="str">
        <f aca="false">IF(H1208=0,"Sin compras",IF(H1208=1,"Una sola compra",IF(I1208&gt;Parámetros!$B$5,"Perdido","Activo")))</f>
        <v>Una sola compra</v>
      </c>
      <c r="O1208" s="21" t="str">
        <f aca="false">IF(N1208&lt;&gt;"Activo","",1/(1+EXP(-(Parámetros!$B$10+Parámetros!$B$11*I1208+Parámetros!$B$12*J1208))))</f>
        <v/>
      </c>
      <c r="P1208" s="7" t="str">
        <f aca="false">IF(O1208="","",IF(O1208&gt;=Parámetros!$B$7,"Alto",IF(O1208&gt;=Parámetros!$B$8,"Medio","Bajo")))</f>
        <v/>
      </c>
      <c r="Q1208" s="7" t="str">
        <f aca="false">IF(AND(N1208="Activo",L1208&lt;&gt;""),IF(L1208&gt;Parámetros!$B$6,"Se está retrasando",""),"")</f>
        <v/>
      </c>
    </row>
    <row r="1209" customFormat="false" ht="15" hidden="false" customHeight="false" outlineLevel="0" collapsed="false">
      <c r="A1209" s="13" t="s">
        <v>1086</v>
      </c>
      <c r="B1209" s="13" t="s">
        <v>8998</v>
      </c>
      <c r="C1209" s="13" t="s">
        <v>8993</v>
      </c>
      <c r="D1209" s="13" t="s">
        <v>8987</v>
      </c>
      <c r="E1209" s="13" t="s">
        <v>8988</v>
      </c>
      <c r="F1209" s="16" t="n">
        <f aca="false">_xlfn.MINIFS(Pedidos!$C$2:$C$7000,Pedidos!$B$2:$B$7000,A1209,Pedidos!$C$2:$C$7000,"&lt;"&amp;Parámetros!$B$4)</f>
        <v>45682</v>
      </c>
      <c r="G1209" s="16" t="n">
        <f aca="false">_xlfn.MAXIFS(Pedidos!$C$2:$C$7000,Pedidos!$B$2:$B$7000,A1209,Pedidos!$C$2:$C$7000,"&lt;"&amp;Parámetros!$B$4)</f>
        <v>46112</v>
      </c>
      <c r="H1209" s="17" t="n">
        <f aca="false">COUNTIFS(Pedidos!$B$2:$B$7000,A1209,Pedidos!$C$2:$C$7000,"&lt;"&amp;Parámetros!$B$4)</f>
        <v>3</v>
      </c>
      <c r="I1209" s="7" t="n">
        <f aca="false">IF(H1209=0,"",Parámetros!$B$4-G1209)</f>
        <v>184</v>
      </c>
      <c r="J1209" s="17" t="n">
        <f aca="false">COUNTIFS(Pedidos!$B$2:$B$7000,A1209,Pedidos!$C$2:$C$7000,"&gt;="&amp;(Parámetros!$B$4-180),Pedidos!$C$2:$C$7000,"&lt;"&amp;Parámetros!$B$4)</f>
        <v>0</v>
      </c>
      <c r="K1209" s="18" t="n">
        <f aca="false">IF(H1209&lt;2,"",(G1209-F1209)/(H1209-1))</f>
        <v>215</v>
      </c>
      <c r="L1209" s="19" t="n">
        <f aca="false">IF(OR(K1209="",K1209=0),"",I1209/K1209)</f>
        <v>0.855813953488372</v>
      </c>
      <c r="M1209" s="20" t="n">
        <f aca="false">SUMIFS(Pedidos!$D$2:$D$7000,Pedidos!$B$2:$B$7000,A1209,Pedidos!$C$2:$C$7000,"&gt;="&amp;(Parámetros!$B$4-365),Pedidos!$C$2:$C$7000,"&lt;"&amp;Parámetros!$B$4)</f>
        <v>26.86</v>
      </c>
      <c r="N1209" s="7" t="str">
        <f aca="false">IF(H1209=0,"Sin compras",IF(H1209=1,"Una sola compra",IF(I1209&gt;Parámetros!$B$5,"Perdido","Activo")))</f>
        <v>Perdido</v>
      </c>
      <c r="O1209" s="21" t="str">
        <f aca="false">IF(N1209&lt;&gt;"Activo","",1/(1+EXP(-(Parámetros!$B$10+Parámetros!$B$11*I1209+Parámetros!$B$12*J1209))))</f>
        <v/>
      </c>
      <c r="P1209" s="7" t="str">
        <f aca="false">IF(O1209="","",IF(O1209&gt;=Parámetros!$B$7,"Alto",IF(O1209&gt;=Parámetros!$B$8,"Medio","Bajo")))</f>
        <v/>
      </c>
      <c r="Q1209" s="7" t="str">
        <f aca="false">IF(AND(N1209="Activo",L1209&lt;&gt;""),IF(L1209&gt;Parámetros!$B$6,"Se está retrasando",""),"")</f>
        <v/>
      </c>
    </row>
    <row r="1210" customFormat="false" ht="15" hidden="false" customHeight="false" outlineLevel="0" collapsed="false">
      <c r="A1210" s="13" t="s">
        <v>339</v>
      </c>
      <c r="B1210" s="13" t="s">
        <v>9000</v>
      </c>
      <c r="C1210" s="13" t="s">
        <v>8993</v>
      </c>
      <c r="D1210" s="13" t="s">
        <v>8994</v>
      </c>
      <c r="E1210" s="13" t="s">
        <v>8988</v>
      </c>
      <c r="F1210" s="16" t="n">
        <f aca="false">_xlfn.MINIFS(Pedidos!$C$2:$C$7000,Pedidos!$B$2:$B$7000,A1210,Pedidos!$C$2:$C$7000,"&lt;"&amp;Parámetros!$B$4)</f>
        <v>45604</v>
      </c>
      <c r="G1210" s="16" t="n">
        <f aca="false">_xlfn.MAXIFS(Pedidos!$C$2:$C$7000,Pedidos!$B$2:$B$7000,A1210,Pedidos!$C$2:$C$7000,"&lt;"&amp;Parámetros!$B$4)</f>
        <v>45604</v>
      </c>
      <c r="H1210" s="17" t="n">
        <f aca="false">COUNTIFS(Pedidos!$B$2:$B$7000,A1210,Pedidos!$C$2:$C$7000,"&lt;"&amp;Parámetros!$B$4)</f>
        <v>1</v>
      </c>
      <c r="I1210" s="7" t="n">
        <f aca="false">IF(H1210=0,"",Parámetros!$B$4-G1210)</f>
        <v>692</v>
      </c>
      <c r="J1210" s="17" t="n">
        <f aca="false">COUNTIFS(Pedidos!$B$2:$B$7000,A1210,Pedidos!$C$2:$C$7000,"&gt;="&amp;(Parámetros!$B$4-180),Pedidos!$C$2:$C$7000,"&lt;"&amp;Parámetros!$B$4)</f>
        <v>0</v>
      </c>
      <c r="K1210" s="18" t="str">
        <f aca="false">IF(H1210&lt;2,"",(G1210-F1210)/(H1210-1))</f>
        <v/>
      </c>
      <c r="L1210" s="19" t="str">
        <f aca="false">IF(OR(K1210="",K1210=0),"",I1210/K1210)</f>
        <v/>
      </c>
      <c r="M1210" s="20" t="n">
        <f aca="false">SUMIFS(Pedidos!$D$2:$D$7000,Pedidos!$B$2:$B$7000,A1210,Pedidos!$C$2:$C$7000,"&gt;="&amp;(Parámetros!$B$4-365),Pedidos!$C$2:$C$7000,"&lt;"&amp;Parámetros!$B$4)</f>
        <v>0</v>
      </c>
      <c r="N1210" s="7" t="str">
        <f aca="false">IF(H1210=0,"Sin compras",IF(H1210=1,"Una sola compra",IF(I1210&gt;Parámetros!$B$5,"Perdido","Activo")))</f>
        <v>Una sola compra</v>
      </c>
      <c r="O1210" s="21" t="str">
        <f aca="false">IF(N1210&lt;&gt;"Activo","",1/(1+EXP(-(Parámetros!$B$10+Parámetros!$B$11*I1210+Parámetros!$B$12*J1210))))</f>
        <v/>
      </c>
      <c r="P1210" s="7" t="str">
        <f aca="false">IF(O1210="","",IF(O1210&gt;=Parámetros!$B$7,"Alto",IF(O1210&gt;=Parámetros!$B$8,"Medio","Bajo")))</f>
        <v/>
      </c>
      <c r="Q1210" s="7" t="str">
        <f aca="false">IF(AND(N1210="Activo",L1210&lt;&gt;""),IF(L1210&gt;Parámetros!$B$6,"Se está retrasando",""),"")</f>
        <v/>
      </c>
    </row>
    <row r="1211" customFormat="false" ht="15" hidden="false" customHeight="false" outlineLevel="0" collapsed="false">
      <c r="A1211" s="13" t="s">
        <v>2566</v>
      </c>
      <c r="B1211" s="13" t="s">
        <v>9000</v>
      </c>
      <c r="C1211" s="13" t="s">
        <v>8986</v>
      </c>
      <c r="D1211" s="13" t="s">
        <v>8983</v>
      </c>
      <c r="E1211" s="13" t="s">
        <v>8988</v>
      </c>
      <c r="F1211" s="16" t="n">
        <f aca="false">_xlfn.MINIFS(Pedidos!$C$2:$C$7000,Pedidos!$B$2:$B$7000,A1211,Pedidos!$C$2:$C$7000,"&lt;"&amp;Parámetros!$B$4)</f>
        <v>45798</v>
      </c>
      <c r="G1211" s="16" t="n">
        <f aca="false">_xlfn.MAXIFS(Pedidos!$C$2:$C$7000,Pedidos!$B$2:$B$7000,A1211,Pedidos!$C$2:$C$7000,"&lt;"&amp;Parámetros!$B$4)</f>
        <v>46001</v>
      </c>
      <c r="H1211" s="17" t="n">
        <f aca="false">COUNTIFS(Pedidos!$B$2:$B$7000,A1211,Pedidos!$C$2:$C$7000,"&lt;"&amp;Parámetros!$B$4)</f>
        <v>2</v>
      </c>
      <c r="I1211" s="7" t="n">
        <f aca="false">IF(H1211=0,"",Parámetros!$B$4-G1211)</f>
        <v>295</v>
      </c>
      <c r="J1211" s="17" t="n">
        <f aca="false">COUNTIFS(Pedidos!$B$2:$B$7000,A1211,Pedidos!$C$2:$C$7000,"&gt;="&amp;(Parámetros!$B$4-180),Pedidos!$C$2:$C$7000,"&lt;"&amp;Parámetros!$B$4)</f>
        <v>0</v>
      </c>
      <c r="K1211" s="18" t="n">
        <f aca="false">IF(H1211&lt;2,"",(G1211-F1211)/(H1211-1))</f>
        <v>203</v>
      </c>
      <c r="L1211" s="19" t="n">
        <f aca="false">IF(OR(K1211="",K1211=0),"",I1211/K1211)</f>
        <v>1.45320197044335</v>
      </c>
      <c r="M1211" s="20" t="n">
        <f aca="false">SUMIFS(Pedidos!$D$2:$D$7000,Pedidos!$B$2:$B$7000,A1211,Pedidos!$C$2:$C$7000,"&gt;="&amp;(Parámetros!$B$4-365),Pedidos!$C$2:$C$7000,"&lt;"&amp;Parámetros!$B$4)</f>
        <v>16.63</v>
      </c>
      <c r="N1211" s="7" t="str">
        <f aca="false">IF(H1211=0,"Sin compras",IF(H1211=1,"Una sola compra",IF(I1211&gt;Parámetros!$B$5,"Perdido","Activo")))</f>
        <v>Perdido</v>
      </c>
      <c r="O1211" s="21" t="str">
        <f aca="false">IF(N1211&lt;&gt;"Activo","",1/(1+EXP(-(Parámetros!$B$10+Parámetros!$B$11*I1211+Parámetros!$B$12*J1211))))</f>
        <v/>
      </c>
      <c r="P1211" s="7" t="str">
        <f aca="false">IF(O1211="","",IF(O1211&gt;=Parámetros!$B$7,"Alto",IF(O1211&gt;=Parámetros!$B$8,"Medio","Bajo")))</f>
        <v/>
      </c>
      <c r="Q1211" s="7" t="str">
        <f aca="false">IF(AND(N1211="Activo",L1211&lt;&gt;""),IF(L1211&gt;Parámetros!$B$6,"Se está retrasando",""),"")</f>
        <v/>
      </c>
    </row>
    <row r="1212" customFormat="false" ht="15" hidden="false" customHeight="false" outlineLevel="0" collapsed="false">
      <c r="A1212" s="13" t="s">
        <v>1595</v>
      </c>
      <c r="B1212" s="13" t="s">
        <v>8995</v>
      </c>
      <c r="C1212" s="13" t="s">
        <v>8986</v>
      </c>
      <c r="D1212" s="13" t="s">
        <v>8999</v>
      </c>
      <c r="E1212" s="13" t="s">
        <v>8984</v>
      </c>
      <c r="F1212" s="16" t="n">
        <f aca="false">_xlfn.MINIFS(Pedidos!$C$2:$C$7000,Pedidos!$B$2:$B$7000,A1212,Pedidos!$C$2:$C$7000,"&lt;"&amp;Parámetros!$B$4)</f>
        <v>45724</v>
      </c>
      <c r="G1212" s="16" t="n">
        <f aca="false">_xlfn.MAXIFS(Pedidos!$C$2:$C$7000,Pedidos!$B$2:$B$7000,A1212,Pedidos!$C$2:$C$7000,"&lt;"&amp;Parámetros!$B$4)</f>
        <v>46276</v>
      </c>
      <c r="H1212" s="17" t="n">
        <f aca="false">COUNTIFS(Pedidos!$B$2:$B$7000,A1212,Pedidos!$C$2:$C$7000,"&lt;"&amp;Parámetros!$B$4)</f>
        <v>26</v>
      </c>
      <c r="I1212" s="7" t="n">
        <f aca="false">IF(H1212=0,"",Parámetros!$B$4-G1212)</f>
        <v>20</v>
      </c>
      <c r="J1212" s="17" t="n">
        <f aca="false">COUNTIFS(Pedidos!$B$2:$B$7000,A1212,Pedidos!$C$2:$C$7000,"&gt;="&amp;(Parámetros!$B$4-180),Pedidos!$C$2:$C$7000,"&lt;"&amp;Parámetros!$B$4)</f>
        <v>9</v>
      </c>
      <c r="K1212" s="18" t="n">
        <f aca="false">IF(H1212&lt;2,"",(G1212-F1212)/(H1212-1))</f>
        <v>22.08</v>
      </c>
      <c r="L1212" s="19" t="n">
        <f aca="false">IF(OR(K1212="",K1212=0),"",I1212/K1212)</f>
        <v>0.905797101449275</v>
      </c>
      <c r="M1212" s="20" t="n">
        <f aca="false">SUMIFS(Pedidos!$D$2:$D$7000,Pedidos!$B$2:$B$7000,A1212,Pedidos!$C$2:$C$7000,"&gt;="&amp;(Parámetros!$B$4-365),Pedidos!$C$2:$C$7000,"&lt;"&amp;Parámetros!$B$4)</f>
        <v>819.55</v>
      </c>
      <c r="N1212" s="7" t="str">
        <f aca="false">IF(H1212=0,"Sin compras",IF(H1212=1,"Una sola compra",IF(I1212&gt;Parámetros!$B$5,"Perdido","Activo")))</f>
        <v>Activo</v>
      </c>
      <c r="O1212" s="21" t="n">
        <f aca="false">IF(N1212&lt;&gt;"Activo","",1/(1+EXP(-(Parámetros!$B$10+Parámetros!$B$11*I1212+Parámetros!$B$12*J1212))))</f>
        <v>0.000880886936968833</v>
      </c>
      <c r="P1212" s="7" t="str">
        <f aca="false">IF(O1212="","",IF(O1212&gt;=Parámetros!$B$7,"Alto",IF(O1212&gt;=Parámetros!$B$8,"Medio","Bajo")))</f>
        <v>Bajo</v>
      </c>
      <c r="Q1212" s="7" t="str">
        <f aca="false">IF(AND(N1212="Activo",L1212&lt;&gt;""),IF(L1212&gt;Parámetros!$B$6,"Se está retrasando",""),"")</f>
        <v/>
      </c>
    </row>
    <row r="1213" customFormat="false" ht="15" hidden="false" customHeight="false" outlineLevel="0" collapsed="false">
      <c r="A1213" s="13" t="s">
        <v>4790</v>
      </c>
      <c r="B1213" s="13" t="s">
        <v>8989</v>
      </c>
      <c r="C1213" s="13" t="s">
        <v>8993</v>
      </c>
      <c r="D1213" s="13" t="s">
        <v>8999</v>
      </c>
      <c r="E1213" s="13" t="s">
        <v>8984</v>
      </c>
      <c r="F1213" s="16" t="n">
        <f aca="false">_xlfn.MINIFS(Pedidos!$C$2:$C$7000,Pedidos!$B$2:$B$7000,A1213,Pedidos!$C$2:$C$7000,"&lt;"&amp;Parámetros!$B$4)</f>
        <v>45964</v>
      </c>
      <c r="G1213" s="16" t="n">
        <f aca="false">_xlfn.MAXIFS(Pedidos!$C$2:$C$7000,Pedidos!$B$2:$B$7000,A1213,Pedidos!$C$2:$C$7000,"&lt;"&amp;Parámetros!$B$4)</f>
        <v>46242</v>
      </c>
      <c r="H1213" s="17" t="n">
        <f aca="false">COUNTIFS(Pedidos!$B$2:$B$7000,A1213,Pedidos!$C$2:$C$7000,"&lt;"&amp;Parámetros!$B$4)</f>
        <v>10</v>
      </c>
      <c r="I1213" s="7" t="n">
        <f aca="false">IF(H1213=0,"",Parámetros!$B$4-G1213)</f>
        <v>54</v>
      </c>
      <c r="J1213" s="17" t="n">
        <f aca="false">COUNTIFS(Pedidos!$B$2:$B$7000,A1213,Pedidos!$C$2:$C$7000,"&gt;="&amp;(Parámetros!$B$4-180),Pedidos!$C$2:$C$7000,"&lt;"&amp;Parámetros!$B$4)</f>
        <v>5</v>
      </c>
      <c r="K1213" s="18" t="n">
        <f aca="false">IF(H1213&lt;2,"",(G1213-F1213)/(H1213-1))</f>
        <v>30.8888888888889</v>
      </c>
      <c r="L1213" s="19" t="n">
        <f aca="false">IF(OR(K1213="",K1213=0),"",I1213/K1213)</f>
        <v>1.74820143884892</v>
      </c>
      <c r="M1213" s="20" t="n">
        <f aca="false">SUMIFS(Pedidos!$D$2:$D$7000,Pedidos!$B$2:$B$7000,A1213,Pedidos!$C$2:$C$7000,"&gt;="&amp;(Parámetros!$B$4-365),Pedidos!$C$2:$C$7000,"&lt;"&amp;Parámetros!$B$4)</f>
        <v>446.92</v>
      </c>
      <c r="N1213" s="7" t="str">
        <f aca="false">IF(H1213=0,"Sin compras",IF(H1213=1,"Una sola compra",IF(I1213&gt;Parámetros!$B$5,"Perdido","Activo")))</f>
        <v>Activo</v>
      </c>
      <c r="O1213" s="21" t="n">
        <f aca="false">IF(N1213&lt;&gt;"Activo","",1/(1+EXP(-(Parámetros!$B$10+Parámetros!$B$11*I1213+Parámetros!$B$12*J1213))))</f>
        <v>0.0517153538364081</v>
      </c>
      <c r="P1213" s="7" t="str">
        <f aca="false">IF(O1213="","",IF(O1213&gt;=Parámetros!$B$7,"Alto",IF(O1213&gt;=Parámetros!$B$8,"Medio","Bajo")))</f>
        <v>Bajo</v>
      </c>
      <c r="Q1213" s="7" t="str">
        <f aca="false">IF(AND(N1213="Activo",L1213&lt;&gt;""),IF(L1213&gt;Parámetros!$B$6,"Se está retrasando",""),"")</f>
        <v>Se está retrasando</v>
      </c>
    </row>
    <row r="1214" customFormat="false" ht="15" hidden="false" customHeight="false" outlineLevel="0" collapsed="false">
      <c r="A1214" s="13" t="s">
        <v>2279</v>
      </c>
      <c r="B1214" s="13" t="s">
        <v>8995</v>
      </c>
      <c r="C1214" s="13" t="s">
        <v>8982</v>
      </c>
      <c r="D1214" s="13" t="s">
        <v>8994</v>
      </c>
      <c r="E1214" s="13" t="s">
        <v>8984</v>
      </c>
      <c r="F1214" s="16" t="n">
        <f aca="false">_xlfn.MINIFS(Pedidos!$C$2:$C$7000,Pedidos!$B$2:$B$7000,A1214,Pedidos!$C$2:$C$7000,"&lt;"&amp;Parámetros!$B$4)</f>
        <v>45776</v>
      </c>
      <c r="G1214" s="16" t="n">
        <f aca="false">_xlfn.MAXIFS(Pedidos!$C$2:$C$7000,Pedidos!$B$2:$B$7000,A1214,Pedidos!$C$2:$C$7000,"&lt;"&amp;Parámetros!$B$4)</f>
        <v>45776</v>
      </c>
      <c r="H1214" s="17" t="n">
        <f aca="false">COUNTIFS(Pedidos!$B$2:$B$7000,A1214,Pedidos!$C$2:$C$7000,"&lt;"&amp;Parámetros!$B$4)</f>
        <v>1</v>
      </c>
      <c r="I1214" s="7" t="n">
        <f aca="false">IF(H1214=0,"",Parámetros!$B$4-G1214)</f>
        <v>520</v>
      </c>
      <c r="J1214" s="17" t="n">
        <f aca="false">COUNTIFS(Pedidos!$B$2:$B$7000,A1214,Pedidos!$C$2:$C$7000,"&gt;="&amp;(Parámetros!$B$4-180),Pedidos!$C$2:$C$7000,"&lt;"&amp;Parámetros!$B$4)</f>
        <v>0</v>
      </c>
      <c r="K1214" s="18" t="str">
        <f aca="false">IF(H1214&lt;2,"",(G1214-F1214)/(H1214-1))</f>
        <v/>
      </c>
      <c r="L1214" s="19" t="str">
        <f aca="false">IF(OR(K1214="",K1214=0),"",I1214/K1214)</f>
        <v/>
      </c>
      <c r="M1214" s="20" t="n">
        <f aca="false">SUMIFS(Pedidos!$D$2:$D$7000,Pedidos!$B$2:$B$7000,A1214,Pedidos!$C$2:$C$7000,"&gt;="&amp;(Parámetros!$B$4-365),Pedidos!$C$2:$C$7000,"&lt;"&amp;Parámetros!$B$4)</f>
        <v>0</v>
      </c>
      <c r="N1214" s="7" t="str">
        <f aca="false">IF(H1214=0,"Sin compras",IF(H1214=1,"Una sola compra",IF(I1214&gt;Parámetros!$B$5,"Perdido","Activo")))</f>
        <v>Una sola compra</v>
      </c>
      <c r="O1214" s="21" t="str">
        <f aca="false">IF(N1214&lt;&gt;"Activo","",1/(1+EXP(-(Parámetros!$B$10+Parámetros!$B$11*I1214+Parámetros!$B$12*J1214))))</f>
        <v/>
      </c>
      <c r="P1214" s="7" t="str">
        <f aca="false">IF(O1214="","",IF(O1214&gt;=Parámetros!$B$7,"Alto",IF(O1214&gt;=Parámetros!$B$8,"Medio","Bajo")))</f>
        <v/>
      </c>
      <c r="Q1214" s="7" t="str">
        <f aca="false">IF(AND(N1214="Activo",L1214&lt;&gt;""),IF(L1214&gt;Parámetros!$B$6,"Se está retrasando",""),"")</f>
        <v/>
      </c>
    </row>
    <row r="1215" customFormat="false" ht="15" hidden="false" customHeight="false" outlineLevel="0" collapsed="false">
      <c r="A1215" s="13" t="s">
        <v>8155</v>
      </c>
      <c r="B1215" s="13" t="s">
        <v>8995</v>
      </c>
      <c r="C1215" s="13" t="s">
        <v>8990</v>
      </c>
      <c r="D1215" s="13" t="s">
        <v>8991</v>
      </c>
      <c r="E1215" s="13" t="s">
        <v>8988</v>
      </c>
      <c r="F1215" s="16" t="n">
        <f aca="false">_xlfn.MINIFS(Pedidos!$C$2:$C$7000,Pedidos!$B$2:$B$7000,A1215,Pedidos!$C$2:$C$7000,"&lt;"&amp;Parámetros!$B$4)</f>
        <v>46229</v>
      </c>
      <c r="G1215" s="16" t="n">
        <f aca="false">_xlfn.MAXIFS(Pedidos!$C$2:$C$7000,Pedidos!$B$2:$B$7000,A1215,Pedidos!$C$2:$C$7000,"&lt;"&amp;Parámetros!$B$4)</f>
        <v>46229</v>
      </c>
      <c r="H1215" s="17" t="n">
        <f aca="false">COUNTIFS(Pedidos!$B$2:$B$7000,A1215,Pedidos!$C$2:$C$7000,"&lt;"&amp;Parámetros!$B$4)</f>
        <v>1</v>
      </c>
      <c r="I1215" s="7" t="n">
        <f aca="false">IF(H1215=0,"",Parámetros!$B$4-G1215)</f>
        <v>67</v>
      </c>
      <c r="J1215" s="17" t="n">
        <f aca="false">COUNTIFS(Pedidos!$B$2:$B$7000,A1215,Pedidos!$C$2:$C$7000,"&gt;="&amp;(Parámetros!$B$4-180),Pedidos!$C$2:$C$7000,"&lt;"&amp;Parámetros!$B$4)</f>
        <v>1</v>
      </c>
      <c r="K1215" s="18" t="str">
        <f aca="false">IF(H1215&lt;2,"",(G1215-F1215)/(H1215-1))</f>
        <v/>
      </c>
      <c r="L1215" s="19" t="str">
        <f aca="false">IF(OR(K1215="",K1215=0),"",I1215/K1215)</f>
        <v/>
      </c>
      <c r="M1215" s="20" t="n">
        <f aca="false">SUMIFS(Pedidos!$D$2:$D$7000,Pedidos!$B$2:$B$7000,A1215,Pedidos!$C$2:$C$7000,"&gt;="&amp;(Parámetros!$B$4-365),Pedidos!$C$2:$C$7000,"&lt;"&amp;Parámetros!$B$4)</f>
        <v>49.99</v>
      </c>
      <c r="N1215" s="7" t="str">
        <f aca="false">IF(H1215=0,"Sin compras",IF(H1215=1,"Una sola compra",IF(I1215&gt;Parámetros!$B$5,"Perdido","Activo")))</f>
        <v>Una sola compra</v>
      </c>
      <c r="O1215" s="21" t="str">
        <f aca="false">IF(N1215&lt;&gt;"Activo","",1/(1+EXP(-(Parámetros!$B$10+Parámetros!$B$11*I1215+Parámetros!$B$12*J1215))))</f>
        <v/>
      </c>
      <c r="P1215" s="7" t="str">
        <f aca="false">IF(O1215="","",IF(O1215&gt;=Parámetros!$B$7,"Alto",IF(O1215&gt;=Parámetros!$B$8,"Medio","Bajo")))</f>
        <v/>
      </c>
      <c r="Q1215" s="7" t="str">
        <f aca="false">IF(AND(N1215="Activo",L1215&lt;&gt;""),IF(L1215&gt;Parámetros!$B$6,"Se está retrasando",""),"")</f>
        <v/>
      </c>
    </row>
    <row r="1216" customFormat="false" ht="15" hidden="false" customHeight="false" outlineLevel="0" collapsed="false">
      <c r="A1216" s="13" t="s">
        <v>8944</v>
      </c>
      <c r="B1216" s="13" t="s">
        <v>8998</v>
      </c>
      <c r="C1216" s="13" t="s">
        <v>8986</v>
      </c>
      <c r="D1216" s="13" t="s">
        <v>9002</v>
      </c>
      <c r="E1216" s="13" t="s">
        <v>8988</v>
      </c>
      <c r="F1216" s="16" t="n">
        <f aca="false">_xlfn.MINIFS(Pedidos!$C$2:$C$7000,Pedidos!$B$2:$B$7000,A1216,Pedidos!$C$2:$C$7000,"&lt;"&amp;Parámetros!$B$4)</f>
        <v>46293</v>
      </c>
      <c r="G1216" s="16" t="n">
        <f aca="false">_xlfn.MAXIFS(Pedidos!$C$2:$C$7000,Pedidos!$B$2:$B$7000,A1216,Pedidos!$C$2:$C$7000,"&lt;"&amp;Parámetros!$B$4)</f>
        <v>46293</v>
      </c>
      <c r="H1216" s="17" t="n">
        <f aca="false">COUNTIFS(Pedidos!$B$2:$B$7000,A1216,Pedidos!$C$2:$C$7000,"&lt;"&amp;Parámetros!$B$4)</f>
        <v>1</v>
      </c>
      <c r="I1216" s="7" t="n">
        <f aca="false">IF(H1216=0,"",Parámetros!$B$4-G1216)</f>
        <v>3</v>
      </c>
      <c r="J1216" s="17" t="n">
        <f aca="false">COUNTIFS(Pedidos!$B$2:$B$7000,A1216,Pedidos!$C$2:$C$7000,"&gt;="&amp;(Parámetros!$B$4-180),Pedidos!$C$2:$C$7000,"&lt;"&amp;Parámetros!$B$4)</f>
        <v>1</v>
      </c>
      <c r="K1216" s="18" t="str">
        <f aca="false">IF(H1216&lt;2,"",(G1216-F1216)/(H1216-1))</f>
        <v/>
      </c>
      <c r="L1216" s="19" t="str">
        <f aca="false">IF(OR(K1216="",K1216=0),"",I1216/K1216)</f>
        <v/>
      </c>
      <c r="M1216" s="20" t="n">
        <f aca="false">SUMIFS(Pedidos!$D$2:$D$7000,Pedidos!$B$2:$B$7000,A1216,Pedidos!$C$2:$C$7000,"&gt;="&amp;(Parámetros!$B$4-365),Pedidos!$C$2:$C$7000,"&lt;"&amp;Parámetros!$B$4)</f>
        <v>36.95</v>
      </c>
      <c r="N1216" s="7" t="str">
        <f aca="false">IF(H1216=0,"Sin compras",IF(H1216=1,"Una sola compra",IF(I1216&gt;Parámetros!$B$5,"Perdido","Activo")))</f>
        <v>Una sola compra</v>
      </c>
      <c r="O1216" s="21" t="str">
        <f aca="false">IF(N1216&lt;&gt;"Activo","",1/(1+EXP(-(Parámetros!$B$10+Parámetros!$B$11*I1216+Parámetros!$B$12*J1216))))</f>
        <v/>
      </c>
      <c r="P1216" s="7" t="str">
        <f aca="false">IF(O1216="","",IF(O1216&gt;=Parámetros!$B$7,"Alto",IF(O1216&gt;=Parámetros!$B$8,"Medio","Bajo")))</f>
        <v/>
      </c>
      <c r="Q1216" s="7" t="str">
        <f aca="false">IF(AND(N1216="Activo",L1216&lt;&gt;""),IF(L1216&gt;Parámetros!$B$6,"Se está retrasando",""),"")</f>
        <v/>
      </c>
    </row>
    <row r="1217" customFormat="false" ht="15" hidden="false" customHeight="false" outlineLevel="0" collapsed="false">
      <c r="A1217" s="13" t="s">
        <v>5233</v>
      </c>
      <c r="B1217" s="13" t="s">
        <v>8981</v>
      </c>
      <c r="C1217" s="13" t="s">
        <v>8982</v>
      </c>
      <c r="D1217" s="13" t="s">
        <v>8983</v>
      </c>
      <c r="E1217" s="13" t="s">
        <v>8984</v>
      </c>
      <c r="F1217" s="16" t="n">
        <f aca="false">_xlfn.MINIFS(Pedidos!$C$2:$C$7000,Pedidos!$B$2:$B$7000,A1217,Pedidos!$C$2:$C$7000,"&lt;"&amp;Parámetros!$B$4)</f>
        <v>45996</v>
      </c>
      <c r="G1217" s="16" t="n">
        <f aca="false">_xlfn.MAXIFS(Pedidos!$C$2:$C$7000,Pedidos!$B$2:$B$7000,A1217,Pedidos!$C$2:$C$7000,"&lt;"&amp;Parámetros!$B$4)</f>
        <v>45996</v>
      </c>
      <c r="H1217" s="17" t="n">
        <f aca="false">COUNTIFS(Pedidos!$B$2:$B$7000,A1217,Pedidos!$C$2:$C$7000,"&lt;"&amp;Parámetros!$B$4)</f>
        <v>1</v>
      </c>
      <c r="I1217" s="7" t="n">
        <f aca="false">IF(H1217=0,"",Parámetros!$B$4-G1217)</f>
        <v>300</v>
      </c>
      <c r="J1217" s="17" t="n">
        <f aca="false">COUNTIFS(Pedidos!$B$2:$B$7000,A1217,Pedidos!$C$2:$C$7000,"&gt;="&amp;(Parámetros!$B$4-180),Pedidos!$C$2:$C$7000,"&lt;"&amp;Parámetros!$B$4)</f>
        <v>0</v>
      </c>
      <c r="K1217" s="18" t="str">
        <f aca="false">IF(H1217&lt;2,"",(G1217-F1217)/(H1217-1))</f>
        <v/>
      </c>
      <c r="L1217" s="19" t="str">
        <f aca="false">IF(OR(K1217="",K1217=0),"",I1217/K1217)</f>
        <v/>
      </c>
      <c r="M1217" s="20" t="n">
        <f aca="false">SUMIFS(Pedidos!$D$2:$D$7000,Pedidos!$B$2:$B$7000,A1217,Pedidos!$C$2:$C$7000,"&gt;="&amp;(Parámetros!$B$4-365),Pedidos!$C$2:$C$7000,"&lt;"&amp;Parámetros!$B$4)</f>
        <v>33.24</v>
      </c>
      <c r="N1217" s="7" t="str">
        <f aca="false">IF(H1217=0,"Sin compras",IF(H1217=1,"Una sola compra",IF(I1217&gt;Parámetros!$B$5,"Perdido","Activo")))</f>
        <v>Una sola compra</v>
      </c>
      <c r="O1217" s="21" t="str">
        <f aca="false">IF(N1217&lt;&gt;"Activo","",1/(1+EXP(-(Parámetros!$B$10+Parámetros!$B$11*I1217+Parámetros!$B$12*J1217))))</f>
        <v/>
      </c>
      <c r="P1217" s="7" t="str">
        <f aca="false">IF(O1217="","",IF(O1217&gt;=Parámetros!$B$7,"Alto",IF(O1217&gt;=Parámetros!$B$8,"Medio","Bajo")))</f>
        <v/>
      </c>
      <c r="Q1217" s="7" t="str">
        <f aca="false">IF(AND(N1217="Activo",L1217&lt;&gt;""),IF(L1217&gt;Parámetros!$B$6,"Se está retrasando",""),"")</f>
        <v/>
      </c>
    </row>
    <row r="1218" customFormat="false" ht="15" hidden="false" customHeight="false" outlineLevel="0" collapsed="false">
      <c r="A1218" s="13" t="s">
        <v>1144</v>
      </c>
      <c r="B1218" s="13" t="s">
        <v>9004</v>
      </c>
      <c r="C1218" s="13" t="s">
        <v>8990</v>
      </c>
      <c r="D1218" s="13" t="s">
        <v>8994</v>
      </c>
      <c r="E1218" s="13" t="s">
        <v>8988</v>
      </c>
      <c r="F1218" s="16" t="n">
        <f aca="false">_xlfn.MINIFS(Pedidos!$C$2:$C$7000,Pedidos!$B$2:$B$7000,A1218,Pedidos!$C$2:$C$7000,"&lt;"&amp;Parámetros!$B$4)</f>
        <v>45688</v>
      </c>
      <c r="G1218" s="16" t="n">
        <f aca="false">_xlfn.MAXIFS(Pedidos!$C$2:$C$7000,Pedidos!$B$2:$B$7000,A1218,Pedidos!$C$2:$C$7000,"&lt;"&amp;Parámetros!$B$4)</f>
        <v>45688</v>
      </c>
      <c r="H1218" s="17" t="n">
        <f aca="false">COUNTIFS(Pedidos!$B$2:$B$7000,A1218,Pedidos!$C$2:$C$7000,"&lt;"&amp;Parámetros!$B$4)</f>
        <v>1</v>
      </c>
      <c r="I1218" s="7" t="n">
        <f aca="false">IF(H1218=0,"",Parámetros!$B$4-G1218)</f>
        <v>608</v>
      </c>
      <c r="J1218" s="17" t="n">
        <f aca="false">COUNTIFS(Pedidos!$B$2:$B$7000,A1218,Pedidos!$C$2:$C$7000,"&gt;="&amp;(Parámetros!$B$4-180),Pedidos!$C$2:$C$7000,"&lt;"&amp;Parámetros!$B$4)</f>
        <v>0</v>
      </c>
      <c r="K1218" s="18" t="str">
        <f aca="false">IF(H1218&lt;2,"",(G1218-F1218)/(H1218-1))</f>
        <v/>
      </c>
      <c r="L1218" s="19" t="str">
        <f aca="false">IF(OR(K1218="",K1218=0),"",I1218/K1218)</f>
        <v/>
      </c>
      <c r="M1218" s="20" t="n">
        <f aca="false">SUMIFS(Pedidos!$D$2:$D$7000,Pedidos!$B$2:$B$7000,A1218,Pedidos!$C$2:$C$7000,"&gt;="&amp;(Parámetros!$B$4-365),Pedidos!$C$2:$C$7000,"&lt;"&amp;Parámetros!$B$4)</f>
        <v>0</v>
      </c>
      <c r="N1218" s="7" t="str">
        <f aca="false">IF(H1218=0,"Sin compras",IF(H1218=1,"Una sola compra",IF(I1218&gt;Parámetros!$B$5,"Perdido","Activo")))</f>
        <v>Una sola compra</v>
      </c>
      <c r="O1218" s="21" t="str">
        <f aca="false">IF(N1218&lt;&gt;"Activo","",1/(1+EXP(-(Parámetros!$B$10+Parámetros!$B$11*I1218+Parámetros!$B$12*J1218))))</f>
        <v/>
      </c>
      <c r="P1218" s="7" t="str">
        <f aca="false">IF(O1218="","",IF(O1218&gt;=Parámetros!$B$7,"Alto",IF(O1218&gt;=Parámetros!$B$8,"Medio","Bajo")))</f>
        <v/>
      </c>
      <c r="Q1218" s="7" t="str">
        <f aca="false">IF(AND(N1218="Activo",L1218&lt;&gt;""),IF(L1218&gt;Parámetros!$B$6,"Se está retrasando",""),"")</f>
        <v/>
      </c>
    </row>
    <row r="1219" customFormat="false" ht="15" hidden="false" customHeight="false" outlineLevel="0" collapsed="false">
      <c r="A1219" s="13" t="s">
        <v>5826</v>
      </c>
      <c r="B1219" s="13" t="s">
        <v>8981</v>
      </c>
      <c r="C1219" s="13" t="s">
        <v>8990</v>
      </c>
      <c r="D1219" s="13" t="s">
        <v>8983</v>
      </c>
      <c r="E1219" s="13" t="s">
        <v>8988</v>
      </c>
      <c r="F1219" s="16" t="n">
        <f aca="false">_xlfn.MINIFS(Pedidos!$C$2:$C$7000,Pedidos!$B$2:$B$7000,A1219,Pedidos!$C$2:$C$7000,"&lt;"&amp;Parámetros!$B$4)</f>
        <v>46042</v>
      </c>
      <c r="G1219" s="16" t="n">
        <f aca="false">_xlfn.MAXIFS(Pedidos!$C$2:$C$7000,Pedidos!$B$2:$B$7000,A1219,Pedidos!$C$2:$C$7000,"&lt;"&amp;Parámetros!$B$4)</f>
        <v>46042</v>
      </c>
      <c r="H1219" s="17" t="n">
        <f aca="false">COUNTIFS(Pedidos!$B$2:$B$7000,A1219,Pedidos!$C$2:$C$7000,"&lt;"&amp;Parámetros!$B$4)</f>
        <v>1</v>
      </c>
      <c r="I1219" s="7" t="n">
        <f aca="false">IF(H1219=0,"",Parámetros!$B$4-G1219)</f>
        <v>254</v>
      </c>
      <c r="J1219" s="17" t="n">
        <f aca="false">COUNTIFS(Pedidos!$B$2:$B$7000,A1219,Pedidos!$C$2:$C$7000,"&gt;="&amp;(Parámetros!$B$4-180),Pedidos!$C$2:$C$7000,"&lt;"&amp;Parámetros!$B$4)</f>
        <v>0</v>
      </c>
      <c r="K1219" s="18" t="str">
        <f aca="false">IF(H1219&lt;2,"",(G1219-F1219)/(H1219-1))</f>
        <v/>
      </c>
      <c r="L1219" s="19" t="str">
        <f aca="false">IF(OR(K1219="",K1219=0),"",I1219/K1219)</f>
        <v/>
      </c>
      <c r="M1219" s="20" t="n">
        <f aca="false">SUMIFS(Pedidos!$D$2:$D$7000,Pedidos!$B$2:$B$7000,A1219,Pedidos!$C$2:$C$7000,"&gt;="&amp;(Parámetros!$B$4-365),Pedidos!$C$2:$C$7000,"&lt;"&amp;Parámetros!$B$4)</f>
        <v>21.68</v>
      </c>
      <c r="N1219" s="7" t="str">
        <f aca="false">IF(H1219=0,"Sin compras",IF(H1219=1,"Una sola compra",IF(I1219&gt;Parámetros!$B$5,"Perdido","Activo")))</f>
        <v>Una sola compra</v>
      </c>
      <c r="O1219" s="21" t="str">
        <f aca="false">IF(N1219&lt;&gt;"Activo","",1/(1+EXP(-(Parámetros!$B$10+Parámetros!$B$11*I1219+Parámetros!$B$12*J1219))))</f>
        <v/>
      </c>
      <c r="P1219" s="7" t="str">
        <f aca="false">IF(O1219="","",IF(O1219&gt;=Parámetros!$B$7,"Alto",IF(O1219&gt;=Parámetros!$B$8,"Medio","Bajo")))</f>
        <v/>
      </c>
      <c r="Q1219" s="7" t="str">
        <f aca="false">IF(AND(N1219="Activo",L1219&lt;&gt;""),IF(L1219&gt;Parámetros!$B$6,"Se está retrasando",""),"")</f>
        <v/>
      </c>
    </row>
    <row r="1220" customFormat="false" ht="15" hidden="false" customHeight="false" outlineLevel="0" collapsed="false">
      <c r="A1220" s="13" t="s">
        <v>590</v>
      </c>
      <c r="B1220" s="13" t="s">
        <v>8981</v>
      </c>
      <c r="C1220" s="13" t="s">
        <v>8982</v>
      </c>
      <c r="D1220" s="13" t="s">
        <v>9006</v>
      </c>
      <c r="E1220" s="13" t="s">
        <v>8988</v>
      </c>
      <c r="F1220" s="16" t="n">
        <f aca="false">_xlfn.MINIFS(Pedidos!$C$2:$C$7000,Pedidos!$B$2:$B$7000,A1220,Pedidos!$C$2:$C$7000,"&lt;"&amp;Parámetros!$B$4)</f>
        <v>45635</v>
      </c>
      <c r="G1220" s="16" t="n">
        <f aca="false">_xlfn.MAXIFS(Pedidos!$C$2:$C$7000,Pedidos!$B$2:$B$7000,A1220,Pedidos!$C$2:$C$7000,"&lt;"&amp;Parámetros!$B$4)</f>
        <v>45858</v>
      </c>
      <c r="H1220" s="17" t="n">
        <f aca="false">COUNTIFS(Pedidos!$B$2:$B$7000,A1220,Pedidos!$C$2:$C$7000,"&lt;"&amp;Parámetros!$B$4)</f>
        <v>4</v>
      </c>
      <c r="I1220" s="7" t="n">
        <f aca="false">IF(H1220=0,"",Parámetros!$B$4-G1220)</f>
        <v>438</v>
      </c>
      <c r="J1220" s="17" t="n">
        <f aca="false">COUNTIFS(Pedidos!$B$2:$B$7000,A1220,Pedidos!$C$2:$C$7000,"&gt;="&amp;(Parámetros!$B$4-180),Pedidos!$C$2:$C$7000,"&lt;"&amp;Parámetros!$B$4)</f>
        <v>0</v>
      </c>
      <c r="K1220" s="18" t="n">
        <f aca="false">IF(H1220&lt;2,"",(G1220-F1220)/(H1220-1))</f>
        <v>74.3333333333333</v>
      </c>
      <c r="L1220" s="19" t="n">
        <f aca="false">IF(OR(K1220="",K1220=0),"",I1220/K1220)</f>
        <v>5.89237668161435</v>
      </c>
      <c r="M1220" s="20" t="n">
        <f aca="false">SUMIFS(Pedidos!$D$2:$D$7000,Pedidos!$B$2:$B$7000,A1220,Pedidos!$C$2:$C$7000,"&gt;="&amp;(Parámetros!$B$4-365),Pedidos!$C$2:$C$7000,"&lt;"&amp;Parámetros!$B$4)</f>
        <v>0</v>
      </c>
      <c r="N1220" s="7" t="str">
        <f aca="false">IF(H1220=0,"Sin compras",IF(H1220=1,"Una sola compra",IF(I1220&gt;Parámetros!$B$5,"Perdido","Activo")))</f>
        <v>Perdido</v>
      </c>
      <c r="O1220" s="21" t="str">
        <f aca="false">IF(N1220&lt;&gt;"Activo","",1/(1+EXP(-(Parámetros!$B$10+Parámetros!$B$11*I1220+Parámetros!$B$12*J1220))))</f>
        <v/>
      </c>
      <c r="P1220" s="7" t="str">
        <f aca="false">IF(O1220="","",IF(O1220&gt;=Parámetros!$B$7,"Alto",IF(O1220&gt;=Parámetros!$B$8,"Medio","Bajo")))</f>
        <v/>
      </c>
      <c r="Q1220" s="7" t="str">
        <f aca="false">IF(AND(N1220="Activo",L1220&lt;&gt;""),IF(L1220&gt;Parámetros!$B$6,"Se está retrasando",""),"")</f>
        <v/>
      </c>
    </row>
    <row r="1221" customFormat="false" ht="15" hidden="false" customHeight="false" outlineLevel="0" collapsed="false">
      <c r="A1221" s="13" t="s">
        <v>6325</v>
      </c>
      <c r="B1221" s="13" t="s">
        <v>8992</v>
      </c>
      <c r="C1221" s="13" t="s">
        <v>8993</v>
      </c>
      <c r="D1221" s="13" t="s">
        <v>8983</v>
      </c>
      <c r="E1221" s="13" t="s">
        <v>8984</v>
      </c>
      <c r="F1221" s="16" t="n">
        <f aca="false">_xlfn.MINIFS(Pedidos!$C$2:$C$7000,Pedidos!$B$2:$B$7000,A1221,Pedidos!$C$2:$C$7000,"&lt;"&amp;Parámetros!$B$4)</f>
        <v>46080</v>
      </c>
      <c r="G1221" s="16" t="n">
        <f aca="false">_xlfn.MAXIFS(Pedidos!$C$2:$C$7000,Pedidos!$B$2:$B$7000,A1221,Pedidos!$C$2:$C$7000,"&lt;"&amp;Parámetros!$B$4)</f>
        <v>46080</v>
      </c>
      <c r="H1221" s="17" t="n">
        <f aca="false">COUNTIFS(Pedidos!$B$2:$B$7000,A1221,Pedidos!$C$2:$C$7000,"&lt;"&amp;Parámetros!$B$4)</f>
        <v>1</v>
      </c>
      <c r="I1221" s="7" t="n">
        <f aca="false">IF(H1221=0,"",Parámetros!$B$4-G1221)</f>
        <v>216</v>
      </c>
      <c r="J1221" s="17" t="n">
        <f aca="false">COUNTIFS(Pedidos!$B$2:$B$7000,A1221,Pedidos!$C$2:$C$7000,"&gt;="&amp;(Parámetros!$B$4-180),Pedidos!$C$2:$C$7000,"&lt;"&amp;Parámetros!$B$4)</f>
        <v>0</v>
      </c>
      <c r="K1221" s="18" t="str">
        <f aca="false">IF(H1221&lt;2,"",(G1221-F1221)/(H1221-1))</f>
        <v/>
      </c>
      <c r="L1221" s="19" t="str">
        <f aca="false">IF(OR(K1221="",K1221=0),"",I1221/K1221)</f>
        <v/>
      </c>
      <c r="M1221" s="20" t="n">
        <f aca="false">SUMIFS(Pedidos!$D$2:$D$7000,Pedidos!$B$2:$B$7000,A1221,Pedidos!$C$2:$C$7000,"&gt;="&amp;(Parámetros!$B$4-365),Pedidos!$C$2:$C$7000,"&lt;"&amp;Parámetros!$B$4)</f>
        <v>26.63</v>
      </c>
      <c r="N1221" s="7" t="str">
        <f aca="false">IF(H1221=0,"Sin compras",IF(H1221=1,"Una sola compra",IF(I1221&gt;Parámetros!$B$5,"Perdido","Activo")))</f>
        <v>Una sola compra</v>
      </c>
      <c r="O1221" s="21" t="str">
        <f aca="false">IF(N1221&lt;&gt;"Activo","",1/(1+EXP(-(Parámetros!$B$10+Parámetros!$B$11*I1221+Parámetros!$B$12*J1221))))</f>
        <v/>
      </c>
      <c r="P1221" s="7" t="str">
        <f aca="false">IF(O1221="","",IF(O1221&gt;=Parámetros!$B$7,"Alto",IF(O1221&gt;=Parámetros!$B$8,"Medio","Bajo")))</f>
        <v/>
      </c>
      <c r="Q1221" s="7" t="str">
        <f aca="false">IF(AND(N1221="Activo",L1221&lt;&gt;""),IF(L1221&gt;Parámetros!$B$6,"Se está retrasando",""),"")</f>
        <v/>
      </c>
    </row>
    <row r="1222" customFormat="false" ht="15" hidden="false" customHeight="false" outlineLevel="0" collapsed="false">
      <c r="A1222" s="13" t="s">
        <v>6670</v>
      </c>
      <c r="B1222" s="13" t="s">
        <v>8996</v>
      </c>
      <c r="C1222" s="13" t="s">
        <v>8990</v>
      </c>
      <c r="D1222" s="13" t="s">
        <v>8991</v>
      </c>
      <c r="E1222" s="13" t="s">
        <v>8988</v>
      </c>
      <c r="F1222" s="16" t="n">
        <f aca="false">_xlfn.MINIFS(Pedidos!$C$2:$C$7000,Pedidos!$B$2:$B$7000,A1222,Pedidos!$C$2:$C$7000,"&lt;"&amp;Parámetros!$B$4)</f>
        <v>46106</v>
      </c>
      <c r="G1222" s="16" t="n">
        <f aca="false">_xlfn.MAXIFS(Pedidos!$C$2:$C$7000,Pedidos!$B$2:$B$7000,A1222,Pedidos!$C$2:$C$7000,"&lt;"&amp;Parámetros!$B$4)</f>
        <v>46106</v>
      </c>
      <c r="H1222" s="17" t="n">
        <f aca="false">COUNTIFS(Pedidos!$B$2:$B$7000,A1222,Pedidos!$C$2:$C$7000,"&lt;"&amp;Parámetros!$B$4)</f>
        <v>1</v>
      </c>
      <c r="I1222" s="7" t="n">
        <f aca="false">IF(H1222=0,"",Parámetros!$B$4-G1222)</f>
        <v>190</v>
      </c>
      <c r="J1222" s="17" t="n">
        <f aca="false">COUNTIFS(Pedidos!$B$2:$B$7000,A1222,Pedidos!$C$2:$C$7000,"&gt;="&amp;(Parámetros!$B$4-180),Pedidos!$C$2:$C$7000,"&lt;"&amp;Parámetros!$B$4)</f>
        <v>0</v>
      </c>
      <c r="K1222" s="18" t="str">
        <f aca="false">IF(H1222&lt;2,"",(G1222-F1222)/(H1222-1))</f>
        <v/>
      </c>
      <c r="L1222" s="19" t="str">
        <f aca="false">IF(OR(K1222="",K1222=0),"",I1222/K1222)</f>
        <v/>
      </c>
      <c r="M1222" s="20" t="n">
        <f aca="false">SUMIFS(Pedidos!$D$2:$D$7000,Pedidos!$B$2:$B$7000,A1222,Pedidos!$C$2:$C$7000,"&gt;="&amp;(Parámetros!$B$4-365),Pedidos!$C$2:$C$7000,"&lt;"&amp;Parámetros!$B$4)</f>
        <v>61.47</v>
      </c>
      <c r="N1222" s="7" t="str">
        <f aca="false">IF(H1222=0,"Sin compras",IF(H1222=1,"Una sola compra",IF(I1222&gt;Parámetros!$B$5,"Perdido","Activo")))</f>
        <v>Una sola compra</v>
      </c>
      <c r="O1222" s="21" t="str">
        <f aca="false">IF(N1222&lt;&gt;"Activo","",1/(1+EXP(-(Parámetros!$B$10+Parámetros!$B$11*I1222+Parámetros!$B$12*J1222))))</f>
        <v/>
      </c>
      <c r="P1222" s="7" t="str">
        <f aca="false">IF(O1222="","",IF(O1222&gt;=Parámetros!$B$7,"Alto",IF(O1222&gt;=Parámetros!$B$8,"Medio","Bajo")))</f>
        <v/>
      </c>
      <c r="Q1222" s="7" t="str">
        <f aca="false">IF(AND(N1222="Activo",L1222&lt;&gt;""),IF(L1222&gt;Parámetros!$B$6,"Se está retrasando",""),"")</f>
        <v/>
      </c>
    </row>
    <row r="1223" customFormat="false" ht="15" hidden="false" customHeight="false" outlineLevel="0" collapsed="false">
      <c r="A1223" s="13" t="s">
        <v>4802</v>
      </c>
      <c r="B1223" s="13" t="s">
        <v>8995</v>
      </c>
      <c r="C1223" s="13" t="s">
        <v>8993</v>
      </c>
      <c r="D1223" s="13" t="s">
        <v>8999</v>
      </c>
      <c r="E1223" s="13" t="s">
        <v>8988</v>
      </c>
      <c r="F1223" s="16" t="n">
        <f aca="false">_xlfn.MINIFS(Pedidos!$C$2:$C$7000,Pedidos!$B$2:$B$7000,A1223,Pedidos!$C$2:$C$7000,"&lt;"&amp;Parámetros!$B$4)</f>
        <v>45965</v>
      </c>
      <c r="G1223" s="16" t="n">
        <f aca="false">_xlfn.MAXIFS(Pedidos!$C$2:$C$7000,Pedidos!$B$2:$B$7000,A1223,Pedidos!$C$2:$C$7000,"&lt;"&amp;Parámetros!$B$4)</f>
        <v>46267</v>
      </c>
      <c r="H1223" s="17" t="n">
        <f aca="false">COUNTIFS(Pedidos!$B$2:$B$7000,A1223,Pedidos!$C$2:$C$7000,"&lt;"&amp;Parámetros!$B$4)</f>
        <v>5</v>
      </c>
      <c r="I1223" s="7" t="n">
        <f aca="false">IF(H1223=0,"",Parámetros!$B$4-G1223)</f>
        <v>29</v>
      </c>
      <c r="J1223" s="17" t="n">
        <f aca="false">COUNTIFS(Pedidos!$B$2:$B$7000,A1223,Pedidos!$C$2:$C$7000,"&gt;="&amp;(Parámetros!$B$4-180),Pedidos!$C$2:$C$7000,"&lt;"&amp;Parámetros!$B$4)</f>
        <v>3</v>
      </c>
      <c r="K1223" s="18" t="n">
        <f aca="false">IF(H1223&lt;2,"",(G1223-F1223)/(H1223-1))</f>
        <v>75.5</v>
      </c>
      <c r="L1223" s="19" t="n">
        <f aca="false">IF(OR(K1223="",K1223=0),"",I1223/K1223)</f>
        <v>0.384105960264901</v>
      </c>
      <c r="M1223" s="20" t="n">
        <f aca="false">SUMIFS(Pedidos!$D$2:$D$7000,Pedidos!$B$2:$B$7000,A1223,Pedidos!$C$2:$C$7000,"&gt;="&amp;(Parámetros!$B$4-365),Pedidos!$C$2:$C$7000,"&lt;"&amp;Parámetros!$B$4)</f>
        <v>216.21</v>
      </c>
      <c r="N1223" s="7" t="str">
        <f aca="false">IF(H1223=0,"Sin compras",IF(H1223=1,"Una sola compra",IF(I1223&gt;Parámetros!$B$5,"Perdido","Activo")))</f>
        <v>Activo</v>
      </c>
      <c r="O1223" s="21" t="n">
        <f aca="false">IF(N1223&lt;&gt;"Activo","",1/(1+EXP(-(Parámetros!$B$10+Parámetros!$B$11*I1223+Parámetros!$B$12*J1223))))</f>
        <v>0.173574911981486</v>
      </c>
      <c r="P1223" s="7" t="str">
        <f aca="false">IF(O1223="","",IF(O1223&gt;=Parámetros!$B$7,"Alto",IF(O1223&gt;=Parámetros!$B$8,"Medio","Bajo")))</f>
        <v>Bajo</v>
      </c>
      <c r="Q1223" s="7" t="str">
        <f aca="false">IF(AND(N1223="Activo",L1223&lt;&gt;""),IF(L1223&gt;Parámetros!$B$6,"Se está retrasando",""),"")</f>
        <v/>
      </c>
    </row>
    <row r="1224" customFormat="false" ht="15" hidden="false" customHeight="false" outlineLevel="0" collapsed="false">
      <c r="A1224" s="13" t="s">
        <v>4778</v>
      </c>
      <c r="B1224" s="13" t="s">
        <v>8992</v>
      </c>
      <c r="C1224" s="13" t="s">
        <v>8982</v>
      </c>
      <c r="D1224" s="13" t="s">
        <v>8987</v>
      </c>
      <c r="E1224" s="13" t="s">
        <v>8988</v>
      </c>
      <c r="F1224" s="16" t="n">
        <f aca="false">_xlfn.MINIFS(Pedidos!$C$2:$C$7000,Pedidos!$B$2:$B$7000,A1224,Pedidos!$C$2:$C$7000,"&lt;"&amp;Parámetros!$B$4)</f>
        <v>45963</v>
      </c>
      <c r="G1224" s="16" t="n">
        <f aca="false">_xlfn.MAXIFS(Pedidos!$C$2:$C$7000,Pedidos!$B$2:$B$7000,A1224,Pedidos!$C$2:$C$7000,"&lt;"&amp;Parámetros!$B$4)</f>
        <v>46200</v>
      </c>
      <c r="H1224" s="17" t="n">
        <f aca="false">COUNTIFS(Pedidos!$B$2:$B$7000,A1224,Pedidos!$C$2:$C$7000,"&lt;"&amp;Parámetros!$B$4)</f>
        <v>2</v>
      </c>
      <c r="I1224" s="7" t="n">
        <f aca="false">IF(H1224=0,"",Parámetros!$B$4-G1224)</f>
        <v>96</v>
      </c>
      <c r="J1224" s="17" t="n">
        <f aca="false">COUNTIFS(Pedidos!$B$2:$B$7000,A1224,Pedidos!$C$2:$C$7000,"&gt;="&amp;(Parámetros!$B$4-180),Pedidos!$C$2:$C$7000,"&lt;"&amp;Parámetros!$B$4)</f>
        <v>1</v>
      </c>
      <c r="K1224" s="18" t="n">
        <f aca="false">IF(H1224&lt;2,"",(G1224-F1224)/(H1224-1))</f>
        <v>237</v>
      </c>
      <c r="L1224" s="19" t="n">
        <f aca="false">IF(OR(K1224="",K1224=0),"",I1224/K1224)</f>
        <v>0.405063291139241</v>
      </c>
      <c r="M1224" s="20" t="n">
        <f aca="false">SUMIFS(Pedidos!$D$2:$D$7000,Pedidos!$B$2:$B$7000,A1224,Pedidos!$C$2:$C$7000,"&gt;="&amp;(Parámetros!$B$4-365),Pedidos!$C$2:$C$7000,"&lt;"&amp;Parámetros!$B$4)</f>
        <v>82.01</v>
      </c>
      <c r="N1224" s="7" t="str">
        <f aca="false">IF(H1224=0,"Sin compras",IF(H1224=1,"Una sola compra",IF(I1224&gt;Parámetros!$B$5,"Perdido","Activo")))</f>
        <v>Activo</v>
      </c>
      <c r="O1224" s="21" t="n">
        <f aca="false">IF(N1224&lt;&gt;"Activo","",1/(1+EXP(-(Parámetros!$B$10+Parámetros!$B$11*I1224+Parámetros!$B$12*J1224))))</f>
        <v>0.79444008135751</v>
      </c>
      <c r="P1224" s="7" t="str">
        <f aca="false">IF(O1224="","",IF(O1224&gt;=Parámetros!$B$7,"Alto",IF(O1224&gt;=Parámetros!$B$8,"Medio","Bajo")))</f>
        <v>Alto</v>
      </c>
      <c r="Q1224" s="7" t="str">
        <f aca="false">IF(AND(N1224="Activo",L1224&lt;&gt;""),IF(L1224&gt;Parámetros!$B$6,"Se está retrasando",""),"")</f>
        <v/>
      </c>
    </row>
    <row r="1225" customFormat="false" ht="15" hidden="false" customHeight="false" outlineLevel="0" collapsed="false">
      <c r="A1225" s="13" t="s">
        <v>5373</v>
      </c>
      <c r="B1225" s="13" t="s">
        <v>9008</v>
      </c>
      <c r="C1225" s="13" t="s">
        <v>8986</v>
      </c>
      <c r="D1225" s="13" t="s">
        <v>8983</v>
      </c>
      <c r="E1225" s="13" t="s">
        <v>8988</v>
      </c>
      <c r="F1225" s="16" t="n">
        <f aca="false">_xlfn.MINIFS(Pedidos!$C$2:$C$7000,Pedidos!$B$2:$B$7000,A1225,Pedidos!$C$2:$C$7000,"&lt;"&amp;Parámetros!$B$4)</f>
        <v>46007</v>
      </c>
      <c r="G1225" s="16" t="n">
        <f aca="false">_xlfn.MAXIFS(Pedidos!$C$2:$C$7000,Pedidos!$B$2:$B$7000,A1225,Pedidos!$C$2:$C$7000,"&lt;"&amp;Parámetros!$B$4)</f>
        <v>46007</v>
      </c>
      <c r="H1225" s="17" t="n">
        <f aca="false">COUNTIFS(Pedidos!$B$2:$B$7000,A1225,Pedidos!$C$2:$C$7000,"&lt;"&amp;Parámetros!$B$4)</f>
        <v>1</v>
      </c>
      <c r="I1225" s="7" t="n">
        <f aca="false">IF(H1225=0,"",Parámetros!$B$4-G1225)</f>
        <v>289</v>
      </c>
      <c r="J1225" s="17" t="n">
        <f aca="false">COUNTIFS(Pedidos!$B$2:$B$7000,A1225,Pedidos!$C$2:$C$7000,"&gt;="&amp;(Parámetros!$B$4-180),Pedidos!$C$2:$C$7000,"&lt;"&amp;Parámetros!$B$4)</f>
        <v>0</v>
      </c>
      <c r="K1225" s="18" t="str">
        <f aca="false">IF(H1225&lt;2,"",(G1225-F1225)/(H1225-1))</f>
        <v/>
      </c>
      <c r="L1225" s="19" t="str">
        <f aca="false">IF(OR(K1225="",K1225=0),"",I1225/K1225)</f>
        <v/>
      </c>
      <c r="M1225" s="20" t="n">
        <f aca="false">SUMIFS(Pedidos!$D$2:$D$7000,Pedidos!$B$2:$B$7000,A1225,Pedidos!$C$2:$C$7000,"&gt;="&amp;(Parámetros!$B$4-365),Pedidos!$C$2:$C$7000,"&lt;"&amp;Parámetros!$B$4)</f>
        <v>54.96</v>
      </c>
      <c r="N1225" s="7" t="str">
        <f aca="false">IF(H1225=0,"Sin compras",IF(H1225=1,"Una sola compra",IF(I1225&gt;Parámetros!$B$5,"Perdido","Activo")))</f>
        <v>Una sola compra</v>
      </c>
      <c r="O1225" s="21" t="str">
        <f aca="false">IF(N1225&lt;&gt;"Activo","",1/(1+EXP(-(Parámetros!$B$10+Parámetros!$B$11*I1225+Parámetros!$B$12*J1225))))</f>
        <v/>
      </c>
      <c r="P1225" s="7" t="str">
        <f aca="false">IF(O1225="","",IF(O1225&gt;=Parámetros!$B$7,"Alto",IF(O1225&gt;=Parámetros!$B$8,"Medio","Bajo")))</f>
        <v/>
      </c>
      <c r="Q1225" s="7" t="str">
        <f aca="false">IF(AND(N1225="Activo",L1225&lt;&gt;""),IF(L1225&gt;Parámetros!$B$6,"Se está retrasando",""),"")</f>
        <v/>
      </c>
    </row>
    <row r="1226" customFormat="false" ht="15" hidden="false" customHeight="false" outlineLevel="0" collapsed="false">
      <c r="A1226" s="13" t="s">
        <v>763</v>
      </c>
      <c r="B1226" s="13" t="s">
        <v>9011</v>
      </c>
      <c r="C1226" s="13" t="s">
        <v>8982</v>
      </c>
      <c r="D1226" s="13" t="s">
        <v>8994</v>
      </c>
      <c r="E1226" s="13" t="s">
        <v>8988</v>
      </c>
      <c r="F1226" s="16" t="n">
        <f aca="false">_xlfn.MINIFS(Pedidos!$C$2:$C$7000,Pedidos!$B$2:$B$7000,A1226,Pedidos!$C$2:$C$7000,"&lt;"&amp;Parámetros!$B$4)</f>
        <v>45651</v>
      </c>
      <c r="G1226" s="16" t="n">
        <f aca="false">_xlfn.MAXIFS(Pedidos!$C$2:$C$7000,Pedidos!$B$2:$B$7000,A1226,Pedidos!$C$2:$C$7000,"&lt;"&amp;Parámetros!$B$4)</f>
        <v>45651</v>
      </c>
      <c r="H1226" s="17" t="n">
        <f aca="false">COUNTIFS(Pedidos!$B$2:$B$7000,A1226,Pedidos!$C$2:$C$7000,"&lt;"&amp;Parámetros!$B$4)</f>
        <v>1</v>
      </c>
      <c r="I1226" s="7" t="n">
        <f aca="false">IF(H1226=0,"",Parámetros!$B$4-G1226)</f>
        <v>645</v>
      </c>
      <c r="J1226" s="17" t="n">
        <f aca="false">COUNTIFS(Pedidos!$B$2:$B$7000,A1226,Pedidos!$C$2:$C$7000,"&gt;="&amp;(Parámetros!$B$4-180),Pedidos!$C$2:$C$7000,"&lt;"&amp;Parámetros!$B$4)</f>
        <v>0</v>
      </c>
      <c r="K1226" s="18" t="str">
        <f aca="false">IF(H1226&lt;2,"",(G1226-F1226)/(H1226-1))</f>
        <v/>
      </c>
      <c r="L1226" s="19" t="str">
        <f aca="false">IF(OR(K1226="",K1226=0),"",I1226/K1226)</f>
        <v/>
      </c>
      <c r="M1226" s="20" t="n">
        <f aca="false">SUMIFS(Pedidos!$D$2:$D$7000,Pedidos!$B$2:$B$7000,A1226,Pedidos!$C$2:$C$7000,"&gt;="&amp;(Parámetros!$B$4-365),Pedidos!$C$2:$C$7000,"&lt;"&amp;Parámetros!$B$4)</f>
        <v>0</v>
      </c>
      <c r="N1226" s="7" t="str">
        <f aca="false">IF(H1226=0,"Sin compras",IF(H1226=1,"Una sola compra",IF(I1226&gt;Parámetros!$B$5,"Perdido","Activo")))</f>
        <v>Una sola compra</v>
      </c>
      <c r="O1226" s="21" t="str">
        <f aca="false">IF(N1226&lt;&gt;"Activo","",1/(1+EXP(-(Parámetros!$B$10+Parámetros!$B$11*I1226+Parámetros!$B$12*J1226))))</f>
        <v/>
      </c>
      <c r="P1226" s="7" t="str">
        <f aca="false">IF(O1226="","",IF(O1226&gt;=Parámetros!$B$7,"Alto",IF(O1226&gt;=Parámetros!$B$8,"Medio","Bajo")))</f>
        <v/>
      </c>
      <c r="Q1226" s="7" t="str">
        <f aca="false">IF(AND(N1226="Activo",L1226&lt;&gt;""),IF(L1226&gt;Parámetros!$B$6,"Se está retrasando",""),"")</f>
        <v/>
      </c>
    </row>
    <row r="1227" customFormat="false" ht="15" hidden="false" customHeight="false" outlineLevel="0" collapsed="false">
      <c r="A1227" s="13" t="s">
        <v>3809</v>
      </c>
      <c r="B1227" s="13" t="s">
        <v>8981</v>
      </c>
      <c r="C1227" s="13" t="s">
        <v>8982</v>
      </c>
      <c r="D1227" s="13" t="s">
        <v>8987</v>
      </c>
      <c r="E1227" s="13" t="s">
        <v>8984</v>
      </c>
      <c r="F1227" s="16" t="n">
        <f aca="false">_xlfn.MINIFS(Pedidos!$C$2:$C$7000,Pedidos!$B$2:$B$7000,A1227,Pedidos!$C$2:$C$7000,"&lt;"&amp;Parámetros!$B$4)</f>
        <v>45889</v>
      </c>
      <c r="G1227" s="16" t="n">
        <f aca="false">_xlfn.MAXIFS(Pedidos!$C$2:$C$7000,Pedidos!$B$2:$B$7000,A1227,Pedidos!$C$2:$C$7000,"&lt;"&amp;Parámetros!$B$4)</f>
        <v>46124</v>
      </c>
      <c r="H1227" s="17" t="n">
        <f aca="false">COUNTIFS(Pedidos!$B$2:$B$7000,A1227,Pedidos!$C$2:$C$7000,"&lt;"&amp;Parámetros!$B$4)</f>
        <v>2</v>
      </c>
      <c r="I1227" s="7" t="n">
        <f aca="false">IF(H1227=0,"",Parámetros!$B$4-G1227)</f>
        <v>172</v>
      </c>
      <c r="J1227" s="17" t="n">
        <f aca="false">COUNTIFS(Pedidos!$B$2:$B$7000,A1227,Pedidos!$C$2:$C$7000,"&gt;="&amp;(Parámetros!$B$4-180),Pedidos!$C$2:$C$7000,"&lt;"&amp;Parámetros!$B$4)</f>
        <v>1</v>
      </c>
      <c r="K1227" s="18" t="n">
        <f aca="false">IF(H1227&lt;2,"",(G1227-F1227)/(H1227-1))</f>
        <v>235</v>
      </c>
      <c r="L1227" s="19" t="n">
        <f aca="false">IF(OR(K1227="",K1227=0),"",I1227/K1227)</f>
        <v>0.731914893617021</v>
      </c>
      <c r="M1227" s="20" t="n">
        <f aca="false">SUMIFS(Pedidos!$D$2:$D$7000,Pedidos!$B$2:$B$7000,A1227,Pedidos!$C$2:$C$7000,"&gt;="&amp;(Parámetros!$B$4-365),Pedidos!$C$2:$C$7000,"&lt;"&amp;Parámetros!$B$4)</f>
        <v>29.09</v>
      </c>
      <c r="N1227" s="7" t="str">
        <f aca="false">IF(H1227=0,"Sin compras",IF(H1227=1,"Una sola compra",IF(I1227&gt;Parámetros!$B$5,"Perdido","Activo")))</f>
        <v>Activo</v>
      </c>
      <c r="O1227" s="21" t="n">
        <f aca="false">IF(N1227&lt;&gt;"Activo","",1/(1+EXP(-(Parámetros!$B$10+Parámetros!$B$11*I1227+Parámetros!$B$12*J1227))))</f>
        <v>0.933634023463146</v>
      </c>
      <c r="P1227" s="7" t="str">
        <f aca="false">IF(O1227="","",IF(O1227&gt;=Parámetros!$B$7,"Alto",IF(O1227&gt;=Parámetros!$B$8,"Medio","Bajo")))</f>
        <v>Alto</v>
      </c>
      <c r="Q1227" s="7" t="str">
        <f aca="false">IF(AND(N1227="Activo",L1227&lt;&gt;""),IF(L1227&gt;Parámetros!$B$6,"Se está retrasando",""),"")</f>
        <v/>
      </c>
    </row>
    <row r="1228" customFormat="false" ht="15" hidden="false" customHeight="false" outlineLevel="0" collapsed="false">
      <c r="A1228" s="13" t="s">
        <v>7118</v>
      </c>
      <c r="B1228" s="13" t="s">
        <v>8996</v>
      </c>
      <c r="C1228" s="13" t="s">
        <v>8986</v>
      </c>
      <c r="D1228" s="13" t="s">
        <v>8991</v>
      </c>
      <c r="E1228" s="13" t="s">
        <v>8988</v>
      </c>
      <c r="F1228" s="16" t="n">
        <f aca="false">_xlfn.MINIFS(Pedidos!$C$2:$C$7000,Pedidos!$B$2:$B$7000,A1228,Pedidos!$C$2:$C$7000,"&lt;"&amp;Parámetros!$B$4)</f>
        <v>46144</v>
      </c>
      <c r="G1228" s="16" t="n">
        <f aca="false">_xlfn.MAXIFS(Pedidos!$C$2:$C$7000,Pedidos!$B$2:$B$7000,A1228,Pedidos!$C$2:$C$7000,"&lt;"&amp;Parámetros!$B$4)</f>
        <v>46144</v>
      </c>
      <c r="H1228" s="17" t="n">
        <f aca="false">COUNTIFS(Pedidos!$B$2:$B$7000,A1228,Pedidos!$C$2:$C$7000,"&lt;"&amp;Parámetros!$B$4)</f>
        <v>1</v>
      </c>
      <c r="I1228" s="7" t="n">
        <f aca="false">IF(H1228=0,"",Parámetros!$B$4-G1228)</f>
        <v>152</v>
      </c>
      <c r="J1228" s="17" t="n">
        <f aca="false">COUNTIFS(Pedidos!$B$2:$B$7000,A1228,Pedidos!$C$2:$C$7000,"&gt;="&amp;(Parámetros!$B$4-180),Pedidos!$C$2:$C$7000,"&lt;"&amp;Parámetros!$B$4)</f>
        <v>1</v>
      </c>
      <c r="K1228" s="18" t="str">
        <f aca="false">IF(H1228&lt;2,"",(G1228-F1228)/(H1228-1))</f>
        <v/>
      </c>
      <c r="L1228" s="19" t="str">
        <f aca="false">IF(OR(K1228="",K1228=0),"",I1228/K1228)</f>
        <v/>
      </c>
      <c r="M1228" s="20" t="n">
        <f aca="false">SUMIFS(Pedidos!$D$2:$D$7000,Pedidos!$B$2:$B$7000,A1228,Pedidos!$C$2:$C$7000,"&gt;="&amp;(Parámetros!$B$4-365),Pedidos!$C$2:$C$7000,"&lt;"&amp;Parámetros!$B$4)</f>
        <v>27.67</v>
      </c>
      <c r="N1228" s="7" t="str">
        <f aca="false">IF(H1228=0,"Sin compras",IF(H1228=1,"Una sola compra",IF(I1228&gt;Parámetros!$B$5,"Perdido","Activo")))</f>
        <v>Una sola compra</v>
      </c>
      <c r="O1228" s="21" t="str">
        <f aca="false">IF(N1228&lt;&gt;"Activo","",1/(1+EXP(-(Parámetros!$B$10+Parámetros!$B$11*I1228+Parámetros!$B$12*J1228))))</f>
        <v/>
      </c>
      <c r="P1228" s="7" t="str">
        <f aca="false">IF(O1228="","",IF(O1228&gt;=Parámetros!$B$7,"Alto",IF(O1228&gt;=Parámetros!$B$8,"Medio","Bajo")))</f>
        <v/>
      </c>
      <c r="Q1228" s="7" t="str">
        <f aca="false">IF(AND(N1228="Activo",L1228&lt;&gt;""),IF(L1228&gt;Parámetros!$B$6,"Se está retrasando",""),"")</f>
        <v/>
      </c>
    </row>
    <row r="1229" customFormat="false" ht="15" hidden="false" customHeight="false" outlineLevel="0" collapsed="false">
      <c r="A1229" s="13" t="s">
        <v>8289</v>
      </c>
      <c r="B1229" s="13" t="s">
        <v>8992</v>
      </c>
      <c r="C1229" s="13" t="s">
        <v>8993</v>
      </c>
      <c r="D1229" s="13" t="s">
        <v>9002</v>
      </c>
      <c r="E1229" s="13" t="s">
        <v>8988</v>
      </c>
      <c r="F1229" s="16" t="n">
        <f aca="false">_xlfn.MINIFS(Pedidos!$C$2:$C$7000,Pedidos!$B$2:$B$7000,A1229,Pedidos!$C$2:$C$7000,"&lt;"&amp;Parámetros!$B$4)</f>
        <v>46240</v>
      </c>
      <c r="G1229" s="16" t="n">
        <f aca="false">_xlfn.MAXIFS(Pedidos!$C$2:$C$7000,Pedidos!$B$2:$B$7000,A1229,Pedidos!$C$2:$C$7000,"&lt;"&amp;Parámetros!$B$4)</f>
        <v>46240</v>
      </c>
      <c r="H1229" s="17" t="n">
        <f aca="false">COUNTIFS(Pedidos!$B$2:$B$7000,A1229,Pedidos!$C$2:$C$7000,"&lt;"&amp;Parámetros!$B$4)</f>
        <v>1</v>
      </c>
      <c r="I1229" s="7" t="n">
        <f aca="false">IF(H1229=0,"",Parámetros!$B$4-G1229)</f>
        <v>56</v>
      </c>
      <c r="J1229" s="17" t="n">
        <f aca="false">COUNTIFS(Pedidos!$B$2:$B$7000,A1229,Pedidos!$C$2:$C$7000,"&gt;="&amp;(Parámetros!$B$4-180),Pedidos!$C$2:$C$7000,"&lt;"&amp;Parámetros!$B$4)</f>
        <v>1</v>
      </c>
      <c r="K1229" s="18" t="str">
        <f aca="false">IF(H1229&lt;2,"",(G1229-F1229)/(H1229-1))</f>
        <v/>
      </c>
      <c r="L1229" s="19" t="str">
        <f aca="false">IF(OR(K1229="",K1229=0),"",I1229/K1229)</f>
        <v/>
      </c>
      <c r="M1229" s="20" t="n">
        <f aca="false">SUMIFS(Pedidos!$D$2:$D$7000,Pedidos!$B$2:$B$7000,A1229,Pedidos!$C$2:$C$7000,"&gt;="&amp;(Parámetros!$B$4-365),Pedidos!$C$2:$C$7000,"&lt;"&amp;Parámetros!$B$4)</f>
        <v>29.92</v>
      </c>
      <c r="N1229" s="7" t="str">
        <f aca="false">IF(H1229=0,"Sin compras",IF(H1229=1,"Una sola compra",IF(I1229&gt;Parámetros!$B$5,"Perdido","Activo")))</f>
        <v>Una sola compra</v>
      </c>
      <c r="O1229" s="21" t="str">
        <f aca="false">IF(N1229&lt;&gt;"Activo","",1/(1+EXP(-(Parámetros!$B$10+Parámetros!$B$11*I1229+Parámetros!$B$12*J1229))))</f>
        <v/>
      </c>
      <c r="P1229" s="7" t="str">
        <f aca="false">IF(O1229="","",IF(O1229&gt;=Parámetros!$B$7,"Alto",IF(O1229&gt;=Parámetros!$B$8,"Medio","Bajo")))</f>
        <v/>
      </c>
      <c r="Q1229" s="7" t="str">
        <f aca="false">IF(AND(N1229="Activo",L1229&lt;&gt;""),IF(L1229&gt;Parámetros!$B$6,"Se está retrasando",""),"")</f>
        <v/>
      </c>
    </row>
    <row r="1230" customFormat="false" ht="15" hidden="false" customHeight="false" outlineLevel="0" collapsed="false">
      <c r="A1230" s="13" t="s">
        <v>1703</v>
      </c>
      <c r="B1230" s="13" t="s">
        <v>9000</v>
      </c>
      <c r="C1230" s="13" t="s">
        <v>8986</v>
      </c>
      <c r="D1230" s="13" t="s">
        <v>8994</v>
      </c>
      <c r="E1230" s="13" t="s">
        <v>8988</v>
      </c>
      <c r="F1230" s="16" t="n">
        <f aca="false">_xlfn.MINIFS(Pedidos!$C$2:$C$7000,Pedidos!$B$2:$B$7000,A1230,Pedidos!$C$2:$C$7000,"&lt;"&amp;Parámetros!$B$4)</f>
        <v>45731</v>
      </c>
      <c r="G1230" s="16" t="n">
        <f aca="false">_xlfn.MAXIFS(Pedidos!$C$2:$C$7000,Pedidos!$B$2:$B$7000,A1230,Pedidos!$C$2:$C$7000,"&lt;"&amp;Parámetros!$B$4)</f>
        <v>45830</v>
      </c>
      <c r="H1230" s="17" t="n">
        <f aca="false">COUNTIFS(Pedidos!$B$2:$B$7000,A1230,Pedidos!$C$2:$C$7000,"&lt;"&amp;Parámetros!$B$4)</f>
        <v>2</v>
      </c>
      <c r="I1230" s="7" t="n">
        <f aca="false">IF(H1230=0,"",Parámetros!$B$4-G1230)</f>
        <v>466</v>
      </c>
      <c r="J1230" s="17" t="n">
        <f aca="false">COUNTIFS(Pedidos!$B$2:$B$7000,A1230,Pedidos!$C$2:$C$7000,"&gt;="&amp;(Parámetros!$B$4-180),Pedidos!$C$2:$C$7000,"&lt;"&amp;Parámetros!$B$4)</f>
        <v>0</v>
      </c>
      <c r="K1230" s="18" t="n">
        <f aca="false">IF(H1230&lt;2,"",(G1230-F1230)/(H1230-1))</f>
        <v>99</v>
      </c>
      <c r="L1230" s="19" t="n">
        <f aca="false">IF(OR(K1230="",K1230=0),"",I1230/K1230)</f>
        <v>4.70707070707071</v>
      </c>
      <c r="M1230" s="20" t="n">
        <f aca="false">SUMIFS(Pedidos!$D$2:$D$7000,Pedidos!$B$2:$B$7000,A1230,Pedidos!$C$2:$C$7000,"&gt;="&amp;(Parámetros!$B$4-365),Pedidos!$C$2:$C$7000,"&lt;"&amp;Parámetros!$B$4)</f>
        <v>0</v>
      </c>
      <c r="N1230" s="7" t="str">
        <f aca="false">IF(H1230=0,"Sin compras",IF(H1230=1,"Una sola compra",IF(I1230&gt;Parámetros!$B$5,"Perdido","Activo")))</f>
        <v>Perdido</v>
      </c>
      <c r="O1230" s="21" t="str">
        <f aca="false">IF(N1230&lt;&gt;"Activo","",1/(1+EXP(-(Parámetros!$B$10+Parámetros!$B$11*I1230+Parámetros!$B$12*J1230))))</f>
        <v/>
      </c>
      <c r="P1230" s="7" t="str">
        <f aca="false">IF(O1230="","",IF(O1230&gt;=Parámetros!$B$7,"Alto",IF(O1230&gt;=Parámetros!$B$8,"Medio","Bajo")))</f>
        <v/>
      </c>
      <c r="Q1230" s="7" t="str">
        <f aca="false">IF(AND(N1230="Activo",L1230&lt;&gt;""),IF(L1230&gt;Parámetros!$B$6,"Se está retrasando",""),"")</f>
        <v/>
      </c>
    </row>
    <row r="1231" customFormat="false" ht="15" hidden="false" customHeight="false" outlineLevel="0" collapsed="false">
      <c r="A1231" s="13" t="s">
        <v>6111</v>
      </c>
      <c r="B1231" s="13" t="s">
        <v>9001</v>
      </c>
      <c r="C1231" s="13" t="s">
        <v>8990</v>
      </c>
      <c r="D1231" s="13" t="s">
        <v>8983</v>
      </c>
      <c r="E1231" s="13" t="s">
        <v>8988</v>
      </c>
      <c r="F1231" s="16" t="n">
        <f aca="false">_xlfn.MINIFS(Pedidos!$C$2:$C$7000,Pedidos!$B$2:$B$7000,A1231,Pedidos!$C$2:$C$7000,"&lt;"&amp;Parámetros!$B$4)</f>
        <v>46064</v>
      </c>
      <c r="G1231" s="16" t="n">
        <f aca="false">_xlfn.MAXIFS(Pedidos!$C$2:$C$7000,Pedidos!$B$2:$B$7000,A1231,Pedidos!$C$2:$C$7000,"&lt;"&amp;Parámetros!$B$4)</f>
        <v>46064</v>
      </c>
      <c r="H1231" s="17" t="n">
        <f aca="false">COUNTIFS(Pedidos!$B$2:$B$7000,A1231,Pedidos!$C$2:$C$7000,"&lt;"&amp;Parámetros!$B$4)</f>
        <v>1</v>
      </c>
      <c r="I1231" s="7" t="n">
        <f aca="false">IF(H1231=0,"",Parámetros!$B$4-G1231)</f>
        <v>232</v>
      </c>
      <c r="J1231" s="17" t="n">
        <f aca="false">COUNTIFS(Pedidos!$B$2:$B$7000,A1231,Pedidos!$C$2:$C$7000,"&gt;="&amp;(Parámetros!$B$4-180),Pedidos!$C$2:$C$7000,"&lt;"&amp;Parámetros!$B$4)</f>
        <v>0</v>
      </c>
      <c r="K1231" s="18" t="str">
        <f aca="false">IF(H1231&lt;2,"",(G1231-F1231)/(H1231-1))</f>
        <v/>
      </c>
      <c r="L1231" s="19" t="str">
        <f aca="false">IF(OR(K1231="",K1231=0),"",I1231/K1231)</f>
        <v/>
      </c>
      <c r="M1231" s="20" t="n">
        <f aca="false">SUMIFS(Pedidos!$D$2:$D$7000,Pedidos!$B$2:$B$7000,A1231,Pedidos!$C$2:$C$7000,"&gt;="&amp;(Parámetros!$B$4-365),Pedidos!$C$2:$C$7000,"&lt;"&amp;Parámetros!$B$4)</f>
        <v>54.3</v>
      </c>
      <c r="N1231" s="7" t="str">
        <f aca="false">IF(H1231=0,"Sin compras",IF(H1231=1,"Una sola compra",IF(I1231&gt;Parámetros!$B$5,"Perdido","Activo")))</f>
        <v>Una sola compra</v>
      </c>
      <c r="O1231" s="21" t="str">
        <f aca="false">IF(N1231&lt;&gt;"Activo","",1/(1+EXP(-(Parámetros!$B$10+Parámetros!$B$11*I1231+Parámetros!$B$12*J1231))))</f>
        <v/>
      </c>
      <c r="P1231" s="7" t="str">
        <f aca="false">IF(O1231="","",IF(O1231&gt;=Parámetros!$B$7,"Alto",IF(O1231&gt;=Parámetros!$B$8,"Medio","Bajo")))</f>
        <v/>
      </c>
      <c r="Q1231" s="7" t="str">
        <f aca="false">IF(AND(N1231="Activo",L1231&lt;&gt;""),IF(L1231&gt;Parámetros!$B$6,"Se está retrasando",""),"")</f>
        <v/>
      </c>
    </row>
    <row r="1232" customFormat="false" ht="15" hidden="false" customHeight="false" outlineLevel="0" collapsed="false">
      <c r="A1232" s="13" t="s">
        <v>5495</v>
      </c>
      <c r="B1232" s="13" t="s">
        <v>9003</v>
      </c>
      <c r="C1232" s="13" t="s">
        <v>8982</v>
      </c>
      <c r="D1232" s="13" t="s">
        <v>8987</v>
      </c>
      <c r="E1232" s="13" t="s">
        <v>8984</v>
      </c>
      <c r="F1232" s="16" t="n">
        <f aca="false">_xlfn.MINIFS(Pedidos!$C$2:$C$7000,Pedidos!$B$2:$B$7000,A1232,Pedidos!$C$2:$C$7000,"&lt;"&amp;Parámetros!$B$4)</f>
        <v>46016</v>
      </c>
      <c r="G1232" s="16" t="n">
        <f aca="false">_xlfn.MAXIFS(Pedidos!$C$2:$C$7000,Pedidos!$B$2:$B$7000,A1232,Pedidos!$C$2:$C$7000,"&lt;"&amp;Parámetros!$B$4)</f>
        <v>46247</v>
      </c>
      <c r="H1232" s="17" t="n">
        <f aca="false">COUNTIFS(Pedidos!$B$2:$B$7000,A1232,Pedidos!$C$2:$C$7000,"&lt;"&amp;Parámetros!$B$4)</f>
        <v>2</v>
      </c>
      <c r="I1232" s="7" t="n">
        <f aca="false">IF(H1232=0,"",Parámetros!$B$4-G1232)</f>
        <v>49</v>
      </c>
      <c r="J1232" s="17" t="n">
        <f aca="false">COUNTIFS(Pedidos!$B$2:$B$7000,A1232,Pedidos!$C$2:$C$7000,"&gt;="&amp;(Parámetros!$B$4-180),Pedidos!$C$2:$C$7000,"&lt;"&amp;Parámetros!$B$4)</f>
        <v>1</v>
      </c>
      <c r="K1232" s="18" t="n">
        <f aca="false">IF(H1232&lt;2,"",(G1232-F1232)/(H1232-1))</f>
        <v>231</v>
      </c>
      <c r="L1232" s="19" t="n">
        <f aca="false">IF(OR(K1232="",K1232=0),"",I1232/K1232)</f>
        <v>0.212121212121212</v>
      </c>
      <c r="M1232" s="20" t="n">
        <f aca="false">SUMIFS(Pedidos!$D$2:$D$7000,Pedidos!$B$2:$B$7000,A1232,Pedidos!$C$2:$C$7000,"&gt;="&amp;(Parámetros!$B$4-365),Pedidos!$C$2:$C$7000,"&lt;"&amp;Parámetros!$B$4)</f>
        <v>83.1</v>
      </c>
      <c r="N1232" s="7" t="str">
        <f aca="false">IF(H1232=0,"Sin compras",IF(H1232=1,"Una sola compra",IF(I1232&gt;Parámetros!$B$5,"Perdido","Activo")))</f>
        <v>Activo</v>
      </c>
      <c r="O1232" s="21" t="n">
        <f aca="false">IF(N1232&lt;&gt;"Activo","",1/(1+EXP(-(Parámetros!$B$10+Parámetros!$B$11*I1232+Parámetros!$B$12*J1232))))</f>
        <v>0.634808151083494</v>
      </c>
      <c r="P1232" s="7" t="str">
        <f aca="false">IF(O1232="","",IF(O1232&gt;=Parámetros!$B$7,"Alto",IF(O1232&gt;=Parámetros!$B$8,"Medio","Bajo")))</f>
        <v>Medio</v>
      </c>
      <c r="Q1232" s="7" t="str">
        <f aca="false">IF(AND(N1232="Activo",L1232&lt;&gt;""),IF(L1232&gt;Parámetros!$B$6,"Se está retrasando",""),"")</f>
        <v/>
      </c>
    </row>
    <row r="1233" customFormat="false" ht="15" hidden="false" customHeight="false" outlineLevel="0" collapsed="false">
      <c r="A1233" s="13" t="s">
        <v>932</v>
      </c>
      <c r="B1233" s="13" t="s">
        <v>8995</v>
      </c>
      <c r="C1233" s="13" t="s">
        <v>8982</v>
      </c>
      <c r="D1233" s="13" t="s">
        <v>9009</v>
      </c>
      <c r="E1233" s="13" t="s">
        <v>8984</v>
      </c>
      <c r="F1233" s="16" t="n">
        <f aca="false">_xlfn.MINIFS(Pedidos!$C$2:$C$7000,Pedidos!$B$2:$B$7000,A1233,Pedidos!$C$2:$C$7000,"&lt;"&amp;Parámetros!$B$4)</f>
        <v>45668</v>
      </c>
      <c r="G1233" s="16" t="n">
        <f aca="false">_xlfn.MAXIFS(Pedidos!$C$2:$C$7000,Pedidos!$B$2:$B$7000,A1233,Pedidos!$C$2:$C$7000,"&lt;"&amp;Parámetros!$B$4)</f>
        <v>45878</v>
      </c>
      <c r="H1233" s="17" t="n">
        <f aca="false">COUNTIFS(Pedidos!$B$2:$B$7000,A1233,Pedidos!$C$2:$C$7000,"&lt;"&amp;Parámetros!$B$4)</f>
        <v>6</v>
      </c>
      <c r="I1233" s="7" t="n">
        <f aca="false">IF(H1233=0,"",Parámetros!$B$4-G1233)</f>
        <v>418</v>
      </c>
      <c r="J1233" s="17" t="n">
        <f aca="false">COUNTIFS(Pedidos!$B$2:$B$7000,A1233,Pedidos!$C$2:$C$7000,"&gt;="&amp;(Parámetros!$B$4-180),Pedidos!$C$2:$C$7000,"&lt;"&amp;Parámetros!$B$4)</f>
        <v>0</v>
      </c>
      <c r="K1233" s="18" t="n">
        <f aca="false">IF(H1233&lt;2,"",(G1233-F1233)/(H1233-1))</f>
        <v>42</v>
      </c>
      <c r="L1233" s="19" t="n">
        <f aca="false">IF(OR(K1233="",K1233=0),"",I1233/K1233)</f>
        <v>9.95238095238095</v>
      </c>
      <c r="M1233" s="20" t="n">
        <f aca="false">SUMIFS(Pedidos!$D$2:$D$7000,Pedidos!$B$2:$B$7000,A1233,Pedidos!$C$2:$C$7000,"&gt;="&amp;(Parámetros!$B$4-365),Pedidos!$C$2:$C$7000,"&lt;"&amp;Parámetros!$B$4)</f>
        <v>0</v>
      </c>
      <c r="N1233" s="7" t="str">
        <f aca="false">IF(H1233=0,"Sin compras",IF(H1233=1,"Una sola compra",IF(I1233&gt;Parámetros!$B$5,"Perdido","Activo")))</f>
        <v>Perdido</v>
      </c>
      <c r="O1233" s="21" t="str">
        <f aca="false">IF(N1233&lt;&gt;"Activo","",1/(1+EXP(-(Parámetros!$B$10+Parámetros!$B$11*I1233+Parámetros!$B$12*J1233))))</f>
        <v/>
      </c>
      <c r="P1233" s="7" t="str">
        <f aca="false">IF(O1233="","",IF(O1233&gt;=Parámetros!$B$7,"Alto",IF(O1233&gt;=Parámetros!$B$8,"Medio","Bajo")))</f>
        <v/>
      </c>
      <c r="Q1233" s="7" t="str">
        <f aca="false">IF(AND(N1233="Activo",L1233&lt;&gt;""),IF(L1233&gt;Parámetros!$B$6,"Se está retrasando",""),"")</f>
        <v/>
      </c>
    </row>
    <row r="1234" customFormat="false" ht="15" hidden="false" customHeight="false" outlineLevel="0" collapsed="false">
      <c r="A1234" s="13" t="s">
        <v>1182</v>
      </c>
      <c r="B1234" s="13" t="s">
        <v>9001</v>
      </c>
      <c r="C1234" s="13" t="s">
        <v>8993</v>
      </c>
      <c r="D1234" s="13" t="s">
        <v>8994</v>
      </c>
      <c r="E1234" s="13" t="s">
        <v>8988</v>
      </c>
      <c r="F1234" s="16" t="n">
        <f aca="false">_xlfn.MINIFS(Pedidos!$C$2:$C$7000,Pedidos!$B$2:$B$7000,A1234,Pedidos!$C$2:$C$7000,"&lt;"&amp;Parámetros!$B$4)</f>
        <v>45691</v>
      </c>
      <c r="G1234" s="16" t="n">
        <f aca="false">_xlfn.MAXIFS(Pedidos!$C$2:$C$7000,Pedidos!$B$2:$B$7000,A1234,Pedidos!$C$2:$C$7000,"&lt;"&amp;Parámetros!$B$4)</f>
        <v>45691</v>
      </c>
      <c r="H1234" s="17" t="n">
        <f aca="false">COUNTIFS(Pedidos!$B$2:$B$7000,A1234,Pedidos!$C$2:$C$7000,"&lt;"&amp;Parámetros!$B$4)</f>
        <v>1</v>
      </c>
      <c r="I1234" s="7" t="n">
        <f aca="false">IF(H1234=0,"",Parámetros!$B$4-G1234)</f>
        <v>605</v>
      </c>
      <c r="J1234" s="17" t="n">
        <f aca="false">COUNTIFS(Pedidos!$B$2:$B$7000,A1234,Pedidos!$C$2:$C$7000,"&gt;="&amp;(Parámetros!$B$4-180),Pedidos!$C$2:$C$7000,"&lt;"&amp;Parámetros!$B$4)</f>
        <v>0</v>
      </c>
      <c r="K1234" s="18" t="str">
        <f aca="false">IF(H1234&lt;2,"",(G1234-F1234)/(H1234-1))</f>
        <v/>
      </c>
      <c r="L1234" s="19" t="str">
        <f aca="false">IF(OR(K1234="",K1234=0),"",I1234/K1234)</f>
        <v/>
      </c>
      <c r="M1234" s="20" t="n">
        <f aca="false">SUMIFS(Pedidos!$D$2:$D$7000,Pedidos!$B$2:$B$7000,A1234,Pedidos!$C$2:$C$7000,"&gt;="&amp;(Parámetros!$B$4-365),Pedidos!$C$2:$C$7000,"&lt;"&amp;Parámetros!$B$4)</f>
        <v>0</v>
      </c>
      <c r="N1234" s="7" t="str">
        <f aca="false">IF(H1234=0,"Sin compras",IF(H1234=1,"Una sola compra",IF(I1234&gt;Parámetros!$B$5,"Perdido","Activo")))</f>
        <v>Una sola compra</v>
      </c>
      <c r="O1234" s="21" t="str">
        <f aca="false">IF(N1234&lt;&gt;"Activo","",1/(1+EXP(-(Parámetros!$B$10+Parámetros!$B$11*I1234+Parámetros!$B$12*J1234))))</f>
        <v/>
      </c>
      <c r="P1234" s="7" t="str">
        <f aca="false">IF(O1234="","",IF(O1234&gt;=Parámetros!$B$7,"Alto",IF(O1234&gt;=Parámetros!$B$8,"Medio","Bajo")))</f>
        <v/>
      </c>
      <c r="Q1234" s="7" t="str">
        <f aca="false">IF(AND(N1234="Activo",L1234&lt;&gt;""),IF(L1234&gt;Parámetros!$B$6,"Se está retrasando",""),"")</f>
        <v/>
      </c>
    </row>
    <row r="1235" customFormat="false" ht="15" hidden="false" customHeight="false" outlineLevel="0" collapsed="false">
      <c r="A1235" s="13" t="s">
        <v>4462</v>
      </c>
      <c r="B1235" s="13" t="s">
        <v>8996</v>
      </c>
      <c r="C1235" s="13" t="s">
        <v>8986</v>
      </c>
      <c r="D1235" s="13" t="s">
        <v>8987</v>
      </c>
      <c r="E1235" s="13" t="s">
        <v>8988</v>
      </c>
      <c r="F1235" s="16" t="n">
        <f aca="false">_xlfn.MINIFS(Pedidos!$C$2:$C$7000,Pedidos!$B$2:$B$7000,A1235,Pedidos!$C$2:$C$7000,"&lt;"&amp;Parámetros!$B$4)</f>
        <v>45939</v>
      </c>
      <c r="G1235" s="16" t="n">
        <f aca="false">_xlfn.MAXIFS(Pedidos!$C$2:$C$7000,Pedidos!$B$2:$B$7000,A1235,Pedidos!$C$2:$C$7000,"&lt;"&amp;Parámetros!$B$4)</f>
        <v>46159</v>
      </c>
      <c r="H1235" s="17" t="n">
        <f aca="false">COUNTIFS(Pedidos!$B$2:$B$7000,A1235,Pedidos!$C$2:$C$7000,"&lt;"&amp;Parámetros!$B$4)</f>
        <v>2</v>
      </c>
      <c r="I1235" s="7" t="n">
        <f aca="false">IF(H1235=0,"",Parámetros!$B$4-G1235)</f>
        <v>137</v>
      </c>
      <c r="J1235" s="17" t="n">
        <f aca="false">COUNTIFS(Pedidos!$B$2:$B$7000,A1235,Pedidos!$C$2:$C$7000,"&gt;="&amp;(Parámetros!$B$4-180),Pedidos!$C$2:$C$7000,"&lt;"&amp;Parámetros!$B$4)</f>
        <v>1</v>
      </c>
      <c r="K1235" s="18" t="n">
        <f aca="false">IF(H1235&lt;2,"",(G1235-F1235)/(H1235-1))</f>
        <v>220</v>
      </c>
      <c r="L1235" s="19" t="n">
        <f aca="false">IF(OR(K1235="",K1235=0),"",I1235/K1235)</f>
        <v>0.622727272727273</v>
      </c>
      <c r="M1235" s="20" t="n">
        <f aca="false">SUMIFS(Pedidos!$D$2:$D$7000,Pedidos!$B$2:$B$7000,A1235,Pedidos!$C$2:$C$7000,"&gt;="&amp;(Parámetros!$B$4-365),Pedidos!$C$2:$C$7000,"&lt;"&amp;Parámetros!$B$4)</f>
        <v>107.24</v>
      </c>
      <c r="N1235" s="7" t="str">
        <f aca="false">IF(H1235=0,"Sin compras",IF(H1235=1,"Una sola compra",IF(I1235&gt;Parámetros!$B$5,"Perdido","Activo")))</f>
        <v>Activo</v>
      </c>
      <c r="O1235" s="21" t="n">
        <f aca="false">IF(N1235&lt;&gt;"Activo","",1/(1+EXP(-(Parámetros!$B$10+Parámetros!$B$11*I1235+Parámetros!$B$12*J1235))))</f>
        <v>0.88583642264481</v>
      </c>
      <c r="P1235" s="7" t="str">
        <f aca="false">IF(O1235="","",IF(O1235&gt;=Parámetros!$B$7,"Alto",IF(O1235&gt;=Parámetros!$B$8,"Medio","Bajo")))</f>
        <v>Alto</v>
      </c>
      <c r="Q1235" s="7" t="str">
        <f aca="false">IF(AND(N1235="Activo",L1235&lt;&gt;""),IF(L1235&gt;Parámetros!$B$6,"Se está retrasando",""),"")</f>
        <v/>
      </c>
    </row>
    <row r="1236" customFormat="false" ht="15" hidden="false" customHeight="false" outlineLevel="0" collapsed="false">
      <c r="A1236" s="13" t="s">
        <v>1453</v>
      </c>
      <c r="B1236" s="13" t="s">
        <v>9000</v>
      </c>
      <c r="C1236" s="13" t="s">
        <v>8993</v>
      </c>
      <c r="D1236" s="13" t="s">
        <v>8994</v>
      </c>
      <c r="E1236" s="13" t="s">
        <v>8988</v>
      </c>
      <c r="F1236" s="16" t="n">
        <f aca="false">_xlfn.MINIFS(Pedidos!$C$2:$C$7000,Pedidos!$B$2:$B$7000,A1236,Pedidos!$C$2:$C$7000,"&lt;"&amp;Parámetros!$B$4)</f>
        <v>45714</v>
      </c>
      <c r="G1236" s="16" t="n">
        <f aca="false">_xlfn.MAXIFS(Pedidos!$C$2:$C$7000,Pedidos!$B$2:$B$7000,A1236,Pedidos!$C$2:$C$7000,"&lt;"&amp;Parámetros!$B$4)</f>
        <v>45714</v>
      </c>
      <c r="H1236" s="17" t="n">
        <f aca="false">COUNTIFS(Pedidos!$B$2:$B$7000,A1236,Pedidos!$C$2:$C$7000,"&lt;"&amp;Parámetros!$B$4)</f>
        <v>1</v>
      </c>
      <c r="I1236" s="7" t="n">
        <f aca="false">IF(H1236=0,"",Parámetros!$B$4-G1236)</f>
        <v>582</v>
      </c>
      <c r="J1236" s="17" t="n">
        <f aca="false">COUNTIFS(Pedidos!$B$2:$B$7000,A1236,Pedidos!$C$2:$C$7000,"&gt;="&amp;(Parámetros!$B$4-180),Pedidos!$C$2:$C$7000,"&lt;"&amp;Parámetros!$B$4)</f>
        <v>0</v>
      </c>
      <c r="K1236" s="18" t="str">
        <f aca="false">IF(H1236&lt;2,"",(G1236-F1236)/(H1236-1))</f>
        <v/>
      </c>
      <c r="L1236" s="19" t="str">
        <f aca="false">IF(OR(K1236="",K1236=0),"",I1236/K1236)</f>
        <v/>
      </c>
      <c r="M1236" s="20" t="n">
        <f aca="false">SUMIFS(Pedidos!$D$2:$D$7000,Pedidos!$B$2:$B$7000,A1236,Pedidos!$C$2:$C$7000,"&gt;="&amp;(Parámetros!$B$4-365),Pedidos!$C$2:$C$7000,"&lt;"&amp;Parámetros!$B$4)</f>
        <v>0</v>
      </c>
      <c r="N1236" s="7" t="str">
        <f aca="false">IF(H1236=0,"Sin compras",IF(H1236=1,"Una sola compra",IF(I1236&gt;Parámetros!$B$5,"Perdido","Activo")))</f>
        <v>Una sola compra</v>
      </c>
      <c r="O1236" s="21" t="str">
        <f aca="false">IF(N1236&lt;&gt;"Activo","",1/(1+EXP(-(Parámetros!$B$10+Parámetros!$B$11*I1236+Parámetros!$B$12*J1236))))</f>
        <v/>
      </c>
      <c r="P1236" s="7" t="str">
        <f aca="false">IF(O1236="","",IF(O1236&gt;=Parámetros!$B$7,"Alto",IF(O1236&gt;=Parámetros!$B$8,"Medio","Bajo")))</f>
        <v/>
      </c>
      <c r="Q1236" s="7" t="str">
        <f aca="false">IF(AND(N1236="Activo",L1236&lt;&gt;""),IF(L1236&gt;Parámetros!$B$6,"Se está retrasando",""),"")</f>
        <v/>
      </c>
    </row>
    <row r="1237" customFormat="false" ht="15" hidden="false" customHeight="false" outlineLevel="0" collapsed="false">
      <c r="A1237" s="13" t="s">
        <v>8464</v>
      </c>
      <c r="B1237" s="13" t="s">
        <v>8989</v>
      </c>
      <c r="C1237" s="13" t="s">
        <v>8993</v>
      </c>
      <c r="D1237" s="13" t="s">
        <v>9002</v>
      </c>
      <c r="E1237" s="13" t="s">
        <v>8988</v>
      </c>
      <c r="F1237" s="16" t="n">
        <f aca="false">_xlfn.MINIFS(Pedidos!$C$2:$C$7000,Pedidos!$B$2:$B$7000,A1237,Pedidos!$C$2:$C$7000,"&lt;"&amp;Parámetros!$B$4)</f>
        <v>46253</v>
      </c>
      <c r="G1237" s="16" t="n">
        <f aca="false">_xlfn.MAXIFS(Pedidos!$C$2:$C$7000,Pedidos!$B$2:$B$7000,A1237,Pedidos!$C$2:$C$7000,"&lt;"&amp;Parámetros!$B$4)</f>
        <v>46253</v>
      </c>
      <c r="H1237" s="17" t="n">
        <f aca="false">COUNTIFS(Pedidos!$B$2:$B$7000,A1237,Pedidos!$C$2:$C$7000,"&lt;"&amp;Parámetros!$B$4)</f>
        <v>1</v>
      </c>
      <c r="I1237" s="7" t="n">
        <f aca="false">IF(H1237=0,"",Parámetros!$B$4-G1237)</f>
        <v>43</v>
      </c>
      <c r="J1237" s="17" t="n">
        <f aca="false">COUNTIFS(Pedidos!$B$2:$B$7000,A1237,Pedidos!$C$2:$C$7000,"&gt;="&amp;(Parámetros!$B$4-180),Pedidos!$C$2:$C$7000,"&lt;"&amp;Parámetros!$B$4)</f>
        <v>1</v>
      </c>
      <c r="K1237" s="18" t="str">
        <f aca="false">IF(H1237&lt;2,"",(G1237-F1237)/(H1237-1))</f>
        <v/>
      </c>
      <c r="L1237" s="19" t="str">
        <f aca="false">IF(OR(K1237="",K1237=0),"",I1237/K1237)</f>
        <v/>
      </c>
      <c r="M1237" s="20" t="n">
        <f aca="false">SUMIFS(Pedidos!$D$2:$D$7000,Pedidos!$B$2:$B$7000,A1237,Pedidos!$C$2:$C$7000,"&gt;="&amp;(Parámetros!$B$4-365),Pedidos!$C$2:$C$7000,"&lt;"&amp;Parámetros!$B$4)</f>
        <v>20.04</v>
      </c>
      <c r="N1237" s="7" t="str">
        <f aca="false">IF(H1237=0,"Sin compras",IF(H1237=1,"Una sola compra",IF(I1237&gt;Parámetros!$B$5,"Perdido","Activo")))</f>
        <v>Una sola compra</v>
      </c>
      <c r="O1237" s="21" t="str">
        <f aca="false">IF(N1237&lt;&gt;"Activo","",1/(1+EXP(-(Parámetros!$B$10+Parámetros!$B$11*I1237+Parámetros!$B$12*J1237))))</f>
        <v/>
      </c>
      <c r="P1237" s="7" t="str">
        <f aca="false">IF(O1237="","",IF(O1237&gt;=Parámetros!$B$7,"Alto",IF(O1237&gt;=Parámetros!$B$8,"Medio","Bajo")))</f>
        <v/>
      </c>
      <c r="Q1237" s="7" t="str">
        <f aca="false">IF(AND(N1237="Activo",L1237&lt;&gt;""),IF(L1237&gt;Parámetros!$B$6,"Se está retrasando",""),"")</f>
        <v/>
      </c>
    </row>
    <row r="1238" customFormat="false" ht="15" hidden="false" customHeight="false" outlineLevel="0" collapsed="false">
      <c r="A1238" s="13" t="s">
        <v>4688</v>
      </c>
      <c r="B1238" s="13" t="s">
        <v>8989</v>
      </c>
      <c r="C1238" s="13" t="s">
        <v>8990</v>
      </c>
      <c r="D1238" s="13" t="s">
        <v>8983</v>
      </c>
      <c r="E1238" s="13" t="s">
        <v>8988</v>
      </c>
      <c r="F1238" s="16" t="n">
        <f aca="false">_xlfn.MINIFS(Pedidos!$C$2:$C$7000,Pedidos!$B$2:$B$7000,A1238,Pedidos!$C$2:$C$7000,"&lt;"&amp;Parámetros!$B$4)</f>
        <v>45956</v>
      </c>
      <c r="G1238" s="16" t="n">
        <f aca="false">_xlfn.MAXIFS(Pedidos!$C$2:$C$7000,Pedidos!$B$2:$B$7000,A1238,Pedidos!$C$2:$C$7000,"&lt;"&amp;Parámetros!$B$4)</f>
        <v>45956</v>
      </c>
      <c r="H1238" s="17" t="n">
        <f aca="false">COUNTIFS(Pedidos!$B$2:$B$7000,A1238,Pedidos!$C$2:$C$7000,"&lt;"&amp;Parámetros!$B$4)</f>
        <v>1</v>
      </c>
      <c r="I1238" s="7" t="n">
        <f aca="false">IF(H1238=0,"",Parámetros!$B$4-G1238)</f>
        <v>340</v>
      </c>
      <c r="J1238" s="17" t="n">
        <f aca="false">COUNTIFS(Pedidos!$B$2:$B$7000,A1238,Pedidos!$C$2:$C$7000,"&gt;="&amp;(Parámetros!$B$4-180),Pedidos!$C$2:$C$7000,"&lt;"&amp;Parámetros!$B$4)</f>
        <v>0</v>
      </c>
      <c r="K1238" s="18" t="str">
        <f aca="false">IF(H1238&lt;2,"",(G1238-F1238)/(H1238-1))</f>
        <v/>
      </c>
      <c r="L1238" s="19" t="str">
        <f aca="false">IF(OR(K1238="",K1238=0),"",I1238/K1238)</f>
        <v/>
      </c>
      <c r="M1238" s="20" t="n">
        <f aca="false">SUMIFS(Pedidos!$D$2:$D$7000,Pedidos!$B$2:$B$7000,A1238,Pedidos!$C$2:$C$7000,"&gt;="&amp;(Parámetros!$B$4-365),Pedidos!$C$2:$C$7000,"&lt;"&amp;Parámetros!$B$4)</f>
        <v>37.55</v>
      </c>
      <c r="N1238" s="7" t="str">
        <f aca="false">IF(H1238=0,"Sin compras",IF(H1238=1,"Una sola compra",IF(I1238&gt;Parámetros!$B$5,"Perdido","Activo")))</f>
        <v>Una sola compra</v>
      </c>
      <c r="O1238" s="21" t="str">
        <f aca="false">IF(N1238&lt;&gt;"Activo","",1/(1+EXP(-(Parámetros!$B$10+Parámetros!$B$11*I1238+Parámetros!$B$12*J1238))))</f>
        <v/>
      </c>
      <c r="P1238" s="7" t="str">
        <f aca="false">IF(O1238="","",IF(O1238&gt;=Parámetros!$B$7,"Alto",IF(O1238&gt;=Parámetros!$B$8,"Medio","Bajo")))</f>
        <v/>
      </c>
      <c r="Q1238" s="7" t="str">
        <f aca="false">IF(AND(N1238="Activo",L1238&lt;&gt;""),IF(L1238&gt;Parámetros!$B$6,"Se está retrasando",""),"")</f>
        <v/>
      </c>
    </row>
    <row r="1239" customFormat="false" ht="15" hidden="false" customHeight="false" outlineLevel="0" collapsed="false">
      <c r="A1239" s="13" t="s">
        <v>607</v>
      </c>
      <c r="B1239" s="13" t="s">
        <v>8981</v>
      </c>
      <c r="C1239" s="13" t="s">
        <v>8982</v>
      </c>
      <c r="D1239" s="13" t="s">
        <v>8994</v>
      </c>
      <c r="E1239" s="13" t="s">
        <v>8988</v>
      </c>
      <c r="F1239" s="16" t="n">
        <f aca="false">_xlfn.MINIFS(Pedidos!$C$2:$C$7000,Pedidos!$B$2:$B$7000,A1239,Pedidos!$C$2:$C$7000,"&lt;"&amp;Parámetros!$B$4)</f>
        <v>45636</v>
      </c>
      <c r="G1239" s="16" t="n">
        <f aca="false">_xlfn.MAXIFS(Pedidos!$C$2:$C$7000,Pedidos!$B$2:$B$7000,A1239,Pedidos!$C$2:$C$7000,"&lt;"&amp;Parámetros!$B$4)</f>
        <v>45636</v>
      </c>
      <c r="H1239" s="17" t="n">
        <f aca="false">COUNTIFS(Pedidos!$B$2:$B$7000,A1239,Pedidos!$C$2:$C$7000,"&lt;"&amp;Parámetros!$B$4)</f>
        <v>1</v>
      </c>
      <c r="I1239" s="7" t="n">
        <f aca="false">IF(H1239=0,"",Parámetros!$B$4-G1239)</f>
        <v>660</v>
      </c>
      <c r="J1239" s="17" t="n">
        <f aca="false">COUNTIFS(Pedidos!$B$2:$B$7000,A1239,Pedidos!$C$2:$C$7000,"&gt;="&amp;(Parámetros!$B$4-180),Pedidos!$C$2:$C$7000,"&lt;"&amp;Parámetros!$B$4)</f>
        <v>0</v>
      </c>
      <c r="K1239" s="18" t="str">
        <f aca="false">IF(H1239&lt;2,"",(G1239-F1239)/(H1239-1))</f>
        <v/>
      </c>
      <c r="L1239" s="19" t="str">
        <f aca="false">IF(OR(K1239="",K1239=0),"",I1239/K1239)</f>
        <v/>
      </c>
      <c r="M1239" s="20" t="n">
        <f aca="false">SUMIFS(Pedidos!$D$2:$D$7000,Pedidos!$B$2:$B$7000,A1239,Pedidos!$C$2:$C$7000,"&gt;="&amp;(Parámetros!$B$4-365),Pedidos!$C$2:$C$7000,"&lt;"&amp;Parámetros!$B$4)</f>
        <v>0</v>
      </c>
      <c r="N1239" s="7" t="str">
        <f aca="false">IF(H1239=0,"Sin compras",IF(H1239=1,"Una sola compra",IF(I1239&gt;Parámetros!$B$5,"Perdido","Activo")))</f>
        <v>Una sola compra</v>
      </c>
      <c r="O1239" s="21" t="str">
        <f aca="false">IF(N1239&lt;&gt;"Activo","",1/(1+EXP(-(Parámetros!$B$10+Parámetros!$B$11*I1239+Parámetros!$B$12*J1239))))</f>
        <v/>
      </c>
      <c r="P1239" s="7" t="str">
        <f aca="false">IF(O1239="","",IF(O1239&gt;=Parámetros!$B$7,"Alto",IF(O1239&gt;=Parámetros!$B$8,"Medio","Bajo")))</f>
        <v/>
      </c>
      <c r="Q1239" s="7" t="str">
        <f aca="false">IF(AND(N1239="Activo",L1239&lt;&gt;""),IF(L1239&gt;Parámetros!$B$6,"Se está retrasando",""),"")</f>
        <v/>
      </c>
    </row>
    <row r="1240" customFormat="false" ht="15" hidden="false" customHeight="false" outlineLevel="0" collapsed="false">
      <c r="A1240" s="13" t="s">
        <v>6070</v>
      </c>
      <c r="B1240" s="13" t="s">
        <v>9004</v>
      </c>
      <c r="C1240" s="13" t="s">
        <v>8982</v>
      </c>
      <c r="D1240" s="13" t="s">
        <v>8983</v>
      </c>
      <c r="E1240" s="13" t="s">
        <v>8988</v>
      </c>
      <c r="F1240" s="16" t="n">
        <f aca="false">_xlfn.MINIFS(Pedidos!$C$2:$C$7000,Pedidos!$B$2:$B$7000,A1240,Pedidos!$C$2:$C$7000,"&lt;"&amp;Parámetros!$B$4)</f>
        <v>46061</v>
      </c>
      <c r="G1240" s="16" t="n">
        <f aca="false">_xlfn.MAXIFS(Pedidos!$C$2:$C$7000,Pedidos!$B$2:$B$7000,A1240,Pedidos!$C$2:$C$7000,"&lt;"&amp;Parámetros!$B$4)</f>
        <v>46061</v>
      </c>
      <c r="H1240" s="17" t="n">
        <f aca="false">COUNTIFS(Pedidos!$B$2:$B$7000,A1240,Pedidos!$C$2:$C$7000,"&lt;"&amp;Parámetros!$B$4)</f>
        <v>1</v>
      </c>
      <c r="I1240" s="7" t="n">
        <f aca="false">IF(H1240=0,"",Parámetros!$B$4-G1240)</f>
        <v>235</v>
      </c>
      <c r="J1240" s="17" t="n">
        <f aca="false">COUNTIFS(Pedidos!$B$2:$B$7000,A1240,Pedidos!$C$2:$C$7000,"&gt;="&amp;(Parámetros!$B$4-180),Pedidos!$C$2:$C$7000,"&lt;"&amp;Parámetros!$B$4)</f>
        <v>0</v>
      </c>
      <c r="K1240" s="18" t="str">
        <f aca="false">IF(H1240&lt;2,"",(G1240-F1240)/(H1240-1))</f>
        <v/>
      </c>
      <c r="L1240" s="19" t="str">
        <f aca="false">IF(OR(K1240="",K1240=0),"",I1240/K1240)</f>
        <v/>
      </c>
      <c r="M1240" s="20" t="n">
        <f aca="false">SUMIFS(Pedidos!$D$2:$D$7000,Pedidos!$B$2:$B$7000,A1240,Pedidos!$C$2:$C$7000,"&gt;="&amp;(Parámetros!$B$4-365),Pedidos!$C$2:$C$7000,"&lt;"&amp;Parámetros!$B$4)</f>
        <v>18.94</v>
      </c>
      <c r="N1240" s="7" t="str">
        <f aca="false">IF(H1240=0,"Sin compras",IF(H1240=1,"Una sola compra",IF(I1240&gt;Parámetros!$B$5,"Perdido","Activo")))</f>
        <v>Una sola compra</v>
      </c>
      <c r="O1240" s="21" t="str">
        <f aca="false">IF(N1240&lt;&gt;"Activo","",1/(1+EXP(-(Parámetros!$B$10+Parámetros!$B$11*I1240+Parámetros!$B$12*J1240))))</f>
        <v/>
      </c>
      <c r="P1240" s="7" t="str">
        <f aca="false">IF(O1240="","",IF(O1240&gt;=Parámetros!$B$7,"Alto",IF(O1240&gt;=Parámetros!$B$8,"Medio","Bajo")))</f>
        <v/>
      </c>
      <c r="Q1240" s="7" t="str">
        <f aca="false">IF(AND(N1240="Activo",L1240&lt;&gt;""),IF(L1240&gt;Parámetros!$B$6,"Se está retrasando",""),"")</f>
        <v/>
      </c>
    </row>
    <row r="1241" customFormat="false" ht="15" hidden="false" customHeight="false" outlineLevel="0" collapsed="false">
      <c r="A1241" s="13" t="s">
        <v>8425</v>
      </c>
      <c r="B1241" s="13" t="s">
        <v>9011</v>
      </c>
      <c r="C1241" s="13" t="s">
        <v>8990</v>
      </c>
      <c r="D1241" s="13" t="s">
        <v>9002</v>
      </c>
      <c r="E1241" s="13" t="s">
        <v>8988</v>
      </c>
      <c r="F1241" s="16" t="n">
        <f aca="false">_xlfn.MINIFS(Pedidos!$C$2:$C$7000,Pedidos!$B$2:$B$7000,A1241,Pedidos!$C$2:$C$7000,"&lt;"&amp;Parámetros!$B$4)</f>
        <v>46249</v>
      </c>
      <c r="G1241" s="16" t="n">
        <f aca="false">_xlfn.MAXIFS(Pedidos!$C$2:$C$7000,Pedidos!$B$2:$B$7000,A1241,Pedidos!$C$2:$C$7000,"&lt;"&amp;Parámetros!$B$4)</f>
        <v>46249</v>
      </c>
      <c r="H1241" s="17" t="n">
        <f aca="false">COUNTIFS(Pedidos!$B$2:$B$7000,A1241,Pedidos!$C$2:$C$7000,"&lt;"&amp;Parámetros!$B$4)</f>
        <v>1</v>
      </c>
      <c r="I1241" s="7" t="n">
        <f aca="false">IF(H1241=0,"",Parámetros!$B$4-G1241)</f>
        <v>47</v>
      </c>
      <c r="J1241" s="17" t="n">
        <f aca="false">COUNTIFS(Pedidos!$B$2:$B$7000,A1241,Pedidos!$C$2:$C$7000,"&gt;="&amp;(Parámetros!$B$4-180),Pedidos!$C$2:$C$7000,"&lt;"&amp;Parámetros!$B$4)</f>
        <v>1</v>
      </c>
      <c r="K1241" s="18" t="str">
        <f aca="false">IF(H1241&lt;2,"",(G1241-F1241)/(H1241-1))</f>
        <v/>
      </c>
      <c r="L1241" s="19" t="str">
        <f aca="false">IF(OR(K1241="",K1241=0),"",I1241/K1241)</f>
        <v/>
      </c>
      <c r="M1241" s="20" t="n">
        <f aca="false">SUMIFS(Pedidos!$D$2:$D$7000,Pedidos!$B$2:$B$7000,A1241,Pedidos!$C$2:$C$7000,"&gt;="&amp;(Parámetros!$B$4-365),Pedidos!$C$2:$C$7000,"&lt;"&amp;Parámetros!$B$4)</f>
        <v>35.44</v>
      </c>
      <c r="N1241" s="7" t="str">
        <f aca="false">IF(H1241=0,"Sin compras",IF(H1241=1,"Una sola compra",IF(I1241&gt;Parámetros!$B$5,"Perdido","Activo")))</f>
        <v>Una sola compra</v>
      </c>
      <c r="O1241" s="21" t="str">
        <f aca="false">IF(N1241&lt;&gt;"Activo","",1/(1+EXP(-(Parámetros!$B$10+Parámetros!$B$11*I1241+Parámetros!$B$12*J1241))))</f>
        <v/>
      </c>
      <c r="P1241" s="7" t="str">
        <f aca="false">IF(O1241="","",IF(O1241&gt;=Parámetros!$B$7,"Alto",IF(O1241&gt;=Parámetros!$B$8,"Medio","Bajo")))</f>
        <v/>
      </c>
      <c r="Q1241" s="7" t="str">
        <f aca="false">IF(AND(N1241="Activo",L1241&lt;&gt;""),IF(L1241&gt;Parámetros!$B$6,"Se está retrasando",""),"")</f>
        <v/>
      </c>
    </row>
    <row r="1242" customFormat="false" ht="15" hidden="false" customHeight="false" outlineLevel="0" collapsed="false">
      <c r="A1242" s="13" t="s">
        <v>8410</v>
      </c>
      <c r="B1242" s="13" t="s">
        <v>8989</v>
      </c>
      <c r="C1242" s="13" t="s">
        <v>8993</v>
      </c>
      <c r="D1242" s="13" t="s">
        <v>9002</v>
      </c>
      <c r="E1242" s="13" t="s">
        <v>8984</v>
      </c>
      <c r="F1242" s="16" t="n">
        <f aca="false">_xlfn.MINIFS(Pedidos!$C$2:$C$7000,Pedidos!$B$2:$B$7000,A1242,Pedidos!$C$2:$C$7000,"&lt;"&amp;Parámetros!$B$4)</f>
        <v>46248</v>
      </c>
      <c r="G1242" s="16" t="n">
        <f aca="false">_xlfn.MAXIFS(Pedidos!$C$2:$C$7000,Pedidos!$B$2:$B$7000,A1242,Pedidos!$C$2:$C$7000,"&lt;"&amp;Parámetros!$B$4)</f>
        <v>46248</v>
      </c>
      <c r="H1242" s="17" t="n">
        <f aca="false">COUNTIFS(Pedidos!$B$2:$B$7000,A1242,Pedidos!$C$2:$C$7000,"&lt;"&amp;Parámetros!$B$4)</f>
        <v>1</v>
      </c>
      <c r="I1242" s="7" t="n">
        <f aca="false">IF(H1242=0,"",Parámetros!$B$4-G1242)</f>
        <v>48</v>
      </c>
      <c r="J1242" s="17" t="n">
        <f aca="false">COUNTIFS(Pedidos!$B$2:$B$7000,A1242,Pedidos!$C$2:$C$7000,"&gt;="&amp;(Parámetros!$B$4-180),Pedidos!$C$2:$C$7000,"&lt;"&amp;Parámetros!$B$4)</f>
        <v>1</v>
      </c>
      <c r="K1242" s="18" t="str">
        <f aca="false">IF(H1242&lt;2,"",(G1242-F1242)/(H1242-1))</f>
        <v/>
      </c>
      <c r="L1242" s="19" t="str">
        <f aca="false">IF(OR(K1242="",K1242=0),"",I1242/K1242)</f>
        <v/>
      </c>
      <c r="M1242" s="20" t="n">
        <f aca="false">SUMIFS(Pedidos!$D$2:$D$7000,Pedidos!$B$2:$B$7000,A1242,Pedidos!$C$2:$C$7000,"&gt;="&amp;(Parámetros!$B$4-365),Pedidos!$C$2:$C$7000,"&lt;"&amp;Parámetros!$B$4)</f>
        <v>22.53</v>
      </c>
      <c r="N1242" s="7" t="str">
        <f aca="false">IF(H1242=0,"Sin compras",IF(H1242=1,"Una sola compra",IF(I1242&gt;Parámetros!$B$5,"Perdido","Activo")))</f>
        <v>Una sola compra</v>
      </c>
      <c r="O1242" s="21" t="str">
        <f aca="false">IF(N1242&lt;&gt;"Activo","",1/(1+EXP(-(Parámetros!$B$10+Parámetros!$B$11*I1242+Parámetros!$B$12*J1242))))</f>
        <v/>
      </c>
      <c r="P1242" s="7" t="str">
        <f aca="false">IF(O1242="","",IF(O1242&gt;=Parámetros!$B$7,"Alto",IF(O1242&gt;=Parámetros!$B$8,"Medio","Bajo")))</f>
        <v/>
      </c>
      <c r="Q1242" s="7" t="str">
        <f aca="false">IF(AND(N1242="Activo",L1242&lt;&gt;""),IF(L1242&gt;Parámetros!$B$6,"Se está retrasando",""),"")</f>
        <v/>
      </c>
    </row>
    <row r="1243" customFormat="false" ht="15" hidden="false" customHeight="false" outlineLevel="0" collapsed="false">
      <c r="A1243" s="13" t="s">
        <v>1438</v>
      </c>
      <c r="B1243" s="13" t="s">
        <v>9007</v>
      </c>
      <c r="C1243" s="13" t="s">
        <v>8993</v>
      </c>
      <c r="D1243" s="13" t="s">
        <v>9006</v>
      </c>
      <c r="E1243" s="13" t="s">
        <v>8988</v>
      </c>
      <c r="F1243" s="16" t="n">
        <f aca="false">_xlfn.MINIFS(Pedidos!$C$2:$C$7000,Pedidos!$B$2:$B$7000,A1243,Pedidos!$C$2:$C$7000,"&lt;"&amp;Parámetros!$B$4)</f>
        <v>45713</v>
      </c>
      <c r="G1243" s="16" t="n">
        <f aca="false">_xlfn.MAXIFS(Pedidos!$C$2:$C$7000,Pedidos!$B$2:$B$7000,A1243,Pedidos!$C$2:$C$7000,"&lt;"&amp;Parámetros!$B$4)</f>
        <v>45885</v>
      </c>
      <c r="H1243" s="17" t="n">
        <f aca="false">COUNTIFS(Pedidos!$B$2:$B$7000,A1243,Pedidos!$C$2:$C$7000,"&lt;"&amp;Parámetros!$B$4)</f>
        <v>4</v>
      </c>
      <c r="I1243" s="7" t="n">
        <f aca="false">IF(H1243=0,"",Parámetros!$B$4-G1243)</f>
        <v>411</v>
      </c>
      <c r="J1243" s="17" t="n">
        <f aca="false">COUNTIFS(Pedidos!$B$2:$B$7000,A1243,Pedidos!$C$2:$C$7000,"&gt;="&amp;(Parámetros!$B$4-180),Pedidos!$C$2:$C$7000,"&lt;"&amp;Parámetros!$B$4)</f>
        <v>0</v>
      </c>
      <c r="K1243" s="18" t="n">
        <f aca="false">IF(H1243&lt;2,"",(G1243-F1243)/(H1243-1))</f>
        <v>57.3333333333333</v>
      </c>
      <c r="L1243" s="19" t="n">
        <f aca="false">IF(OR(K1243="",K1243=0),"",I1243/K1243)</f>
        <v>7.16860465116279</v>
      </c>
      <c r="M1243" s="20" t="n">
        <f aca="false">SUMIFS(Pedidos!$D$2:$D$7000,Pedidos!$B$2:$B$7000,A1243,Pedidos!$C$2:$C$7000,"&gt;="&amp;(Parámetros!$B$4-365),Pedidos!$C$2:$C$7000,"&lt;"&amp;Parámetros!$B$4)</f>
        <v>0</v>
      </c>
      <c r="N1243" s="7" t="str">
        <f aca="false">IF(H1243=0,"Sin compras",IF(H1243=1,"Una sola compra",IF(I1243&gt;Parámetros!$B$5,"Perdido","Activo")))</f>
        <v>Perdido</v>
      </c>
      <c r="O1243" s="21" t="str">
        <f aca="false">IF(N1243&lt;&gt;"Activo","",1/(1+EXP(-(Parámetros!$B$10+Parámetros!$B$11*I1243+Parámetros!$B$12*J1243))))</f>
        <v/>
      </c>
      <c r="P1243" s="7" t="str">
        <f aca="false">IF(O1243="","",IF(O1243&gt;=Parámetros!$B$7,"Alto",IF(O1243&gt;=Parámetros!$B$8,"Medio","Bajo")))</f>
        <v/>
      </c>
      <c r="Q1243" s="7" t="str">
        <f aca="false">IF(AND(N1243="Activo",L1243&lt;&gt;""),IF(L1243&gt;Parámetros!$B$6,"Se está retrasando",""),"")</f>
        <v/>
      </c>
    </row>
    <row r="1244" customFormat="false" ht="15" hidden="false" customHeight="false" outlineLevel="0" collapsed="false">
      <c r="A1244" s="13" t="s">
        <v>1132</v>
      </c>
      <c r="B1244" s="13" t="s">
        <v>9000</v>
      </c>
      <c r="C1244" s="13" t="s">
        <v>8990</v>
      </c>
      <c r="D1244" s="13" t="s">
        <v>8999</v>
      </c>
      <c r="E1244" s="13" t="s">
        <v>8988</v>
      </c>
      <c r="F1244" s="16" t="n">
        <f aca="false">_xlfn.MINIFS(Pedidos!$C$2:$C$7000,Pedidos!$B$2:$B$7000,A1244,Pedidos!$C$2:$C$7000,"&lt;"&amp;Parámetros!$B$4)</f>
        <v>45687</v>
      </c>
      <c r="G1244" s="16" t="n">
        <f aca="false">_xlfn.MAXIFS(Pedidos!$C$2:$C$7000,Pedidos!$B$2:$B$7000,A1244,Pedidos!$C$2:$C$7000,"&lt;"&amp;Parámetros!$B$4)</f>
        <v>46259</v>
      </c>
      <c r="H1244" s="17" t="n">
        <f aca="false">COUNTIFS(Pedidos!$B$2:$B$7000,A1244,Pedidos!$C$2:$C$7000,"&lt;"&amp;Parámetros!$B$4)</f>
        <v>14</v>
      </c>
      <c r="I1244" s="7" t="n">
        <f aca="false">IF(H1244=0,"",Parámetros!$B$4-G1244)</f>
        <v>37</v>
      </c>
      <c r="J1244" s="17" t="n">
        <f aca="false">COUNTIFS(Pedidos!$B$2:$B$7000,A1244,Pedidos!$C$2:$C$7000,"&gt;="&amp;(Parámetros!$B$4-180),Pedidos!$C$2:$C$7000,"&lt;"&amp;Parámetros!$B$4)</f>
        <v>4</v>
      </c>
      <c r="K1244" s="18" t="n">
        <f aca="false">IF(H1244&lt;2,"",(G1244-F1244)/(H1244-1))</f>
        <v>44</v>
      </c>
      <c r="L1244" s="19" t="n">
        <f aca="false">IF(OR(K1244="",K1244=0),"",I1244/K1244)</f>
        <v>0.840909090909091</v>
      </c>
      <c r="M1244" s="20" t="n">
        <f aca="false">SUMIFS(Pedidos!$D$2:$D$7000,Pedidos!$B$2:$B$7000,A1244,Pedidos!$C$2:$C$7000,"&gt;="&amp;(Parámetros!$B$4-365),Pedidos!$C$2:$C$7000,"&lt;"&amp;Parámetros!$B$4)</f>
        <v>272.99</v>
      </c>
      <c r="N1244" s="7" t="str">
        <f aca="false">IF(H1244=0,"Sin compras",IF(H1244=1,"Una sola compra",IF(I1244&gt;Parámetros!$B$5,"Perdido","Activo")))</f>
        <v>Activo</v>
      </c>
      <c r="O1244" s="21" t="n">
        <f aca="false">IF(N1244&lt;&gt;"Activo","",1/(1+EXP(-(Parámetros!$B$10+Parámetros!$B$11*I1244+Parámetros!$B$12*J1244))))</f>
        <v>0.0901996198859838</v>
      </c>
      <c r="P1244" s="7" t="str">
        <f aca="false">IF(O1244="","",IF(O1244&gt;=Parámetros!$B$7,"Alto",IF(O1244&gt;=Parámetros!$B$8,"Medio","Bajo")))</f>
        <v>Bajo</v>
      </c>
      <c r="Q1244" s="7" t="str">
        <f aca="false">IF(AND(N1244="Activo",L1244&lt;&gt;""),IF(L1244&gt;Parámetros!$B$6,"Se está retrasando",""),"")</f>
        <v/>
      </c>
    </row>
    <row r="1245" customFormat="false" ht="15" hidden="false" customHeight="false" outlineLevel="0" collapsed="false">
      <c r="A1245" s="13" t="s">
        <v>5389</v>
      </c>
      <c r="B1245" s="13" t="s">
        <v>9003</v>
      </c>
      <c r="C1245" s="13" t="s">
        <v>8993</v>
      </c>
      <c r="D1245" s="13" t="s">
        <v>8983</v>
      </c>
      <c r="E1245" s="13" t="s">
        <v>8988</v>
      </c>
      <c r="F1245" s="16" t="n">
        <f aca="false">_xlfn.MINIFS(Pedidos!$C$2:$C$7000,Pedidos!$B$2:$B$7000,A1245,Pedidos!$C$2:$C$7000,"&lt;"&amp;Parámetros!$B$4)</f>
        <v>46008</v>
      </c>
      <c r="G1245" s="16" t="n">
        <f aca="false">_xlfn.MAXIFS(Pedidos!$C$2:$C$7000,Pedidos!$B$2:$B$7000,A1245,Pedidos!$C$2:$C$7000,"&lt;"&amp;Parámetros!$B$4)</f>
        <v>46008</v>
      </c>
      <c r="H1245" s="17" t="n">
        <f aca="false">COUNTIFS(Pedidos!$B$2:$B$7000,A1245,Pedidos!$C$2:$C$7000,"&lt;"&amp;Parámetros!$B$4)</f>
        <v>1</v>
      </c>
      <c r="I1245" s="7" t="n">
        <f aca="false">IF(H1245=0,"",Parámetros!$B$4-G1245)</f>
        <v>288</v>
      </c>
      <c r="J1245" s="17" t="n">
        <f aca="false">COUNTIFS(Pedidos!$B$2:$B$7000,A1245,Pedidos!$C$2:$C$7000,"&gt;="&amp;(Parámetros!$B$4-180),Pedidos!$C$2:$C$7000,"&lt;"&amp;Parámetros!$B$4)</f>
        <v>0</v>
      </c>
      <c r="K1245" s="18" t="str">
        <f aca="false">IF(H1245&lt;2,"",(G1245-F1245)/(H1245-1))</f>
        <v/>
      </c>
      <c r="L1245" s="19" t="str">
        <f aca="false">IF(OR(K1245="",K1245=0),"",I1245/K1245)</f>
        <v/>
      </c>
      <c r="M1245" s="20" t="n">
        <f aca="false">SUMIFS(Pedidos!$D$2:$D$7000,Pedidos!$B$2:$B$7000,A1245,Pedidos!$C$2:$C$7000,"&gt;="&amp;(Parámetros!$B$4-365),Pedidos!$C$2:$C$7000,"&lt;"&amp;Parámetros!$B$4)</f>
        <v>27</v>
      </c>
      <c r="N1245" s="7" t="str">
        <f aca="false">IF(H1245=0,"Sin compras",IF(H1245=1,"Una sola compra",IF(I1245&gt;Parámetros!$B$5,"Perdido","Activo")))</f>
        <v>Una sola compra</v>
      </c>
      <c r="O1245" s="21" t="str">
        <f aca="false">IF(N1245&lt;&gt;"Activo","",1/(1+EXP(-(Parámetros!$B$10+Parámetros!$B$11*I1245+Parámetros!$B$12*J1245))))</f>
        <v/>
      </c>
      <c r="P1245" s="7" t="str">
        <f aca="false">IF(O1245="","",IF(O1245&gt;=Parámetros!$B$7,"Alto",IF(O1245&gt;=Parámetros!$B$8,"Medio","Bajo")))</f>
        <v/>
      </c>
      <c r="Q1245" s="7" t="str">
        <f aca="false">IF(AND(N1245="Activo",L1245&lt;&gt;""),IF(L1245&gt;Parámetros!$B$6,"Se está retrasando",""),"")</f>
        <v/>
      </c>
    </row>
    <row r="1246" customFormat="false" ht="15" hidden="false" customHeight="false" outlineLevel="0" collapsed="false">
      <c r="A1246" s="13" t="s">
        <v>3486</v>
      </c>
      <c r="B1246" s="13" t="s">
        <v>8981</v>
      </c>
      <c r="C1246" s="13" t="s">
        <v>8990</v>
      </c>
      <c r="D1246" s="13" t="s">
        <v>8999</v>
      </c>
      <c r="E1246" s="13" t="s">
        <v>8988</v>
      </c>
      <c r="F1246" s="16" t="n">
        <f aca="false">_xlfn.MINIFS(Pedidos!$C$2:$C$7000,Pedidos!$B$2:$B$7000,A1246,Pedidos!$C$2:$C$7000,"&lt;"&amp;Parámetros!$B$4)</f>
        <v>45867</v>
      </c>
      <c r="G1246" s="16" t="n">
        <f aca="false">_xlfn.MAXIFS(Pedidos!$C$2:$C$7000,Pedidos!$B$2:$B$7000,A1246,Pedidos!$C$2:$C$7000,"&lt;"&amp;Parámetros!$B$4)</f>
        <v>46245</v>
      </c>
      <c r="H1246" s="17" t="n">
        <f aca="false">COUNTIFS(Pedidos!$B$2:$B$7000,A1246,Pedidos!$C$2:$C$7000,"&lt;"&amp;Parámetros!$B$4)</f>
        <v>8</v>
      </c>
      <c r="I1246" s="7" t="n">
        <f aca="false">IF(H1246=0,"",Parámetros!$B$4-G1246)</f>
        <v>51</v>
      </c>
      <c r="J1246" s="17" t="n">
        <f aca="false">COUNTIFS(Pedidos!$B$2:$B$7000,A1246,Pedidos!$C$2:$C$7000,"&gt;="&amp;(Parámetros!$B$4-180),Pedidos!$C$2:$C$7000,"&lt;"&amp;Parámetros!$B$4)</f>
        <v>3</v>
      </c>
      <c r="K1246" s="18" t="n">
        <f aca="false">IF(H1246&lt;2,"",(G1246-F1246)/(H1246-1))</f>
        <v>54</v>
      </c>
      <c r="L1246" s="19" t="n">
        <f aca="false">IF(OR(K1246="",K1246=0),"",I1246/K1246)</f>
        <v>0.944444444444444</v>
      </c>
      <c r="M1246" s="20" t="n">
        <f aca="false">SUMIFS(Pedidos!$D$2:$D$7000,Pedidos!$B$2:$B$7000,A1246,Pedidos!$C$2:$C$7000,"&gt;="&amp;(Parámetros!$B$4-365),Pedidos!$C$2:$C$7000,"&lt;"&amp;Parámetros!$B$4)</f>
        <v>267.19</v>
      </c>
      <c r="N1246" s="7" t="str">
        <f aca="false">IF(H1246=0,"Sin compras",IF(H1246=1,"Una sola compra",IF(I1246&gt;Parámetros!$B$5,"Perdido","Activo")))</f>
        <v>Activo</v>
      </c>
      <c r="O1246" s="21" t="n">
        <f aca="false">IF(N1246&lt;&gt;"Activo","",1/(1+EXP(-(Parámetros!$B$10+Parámetros!$B$11*I1246+Parámetros!$B$12*J1246))))</f>
        <v>0.233885492297378</v>
      </c>
      <c r="P1246" s="7" t="str">
        <f aca="false">IF(O1246="","",IF(O1246&gt;=Parámetros!$B$7,"Alto",IF(O1246&gt;=Parámetros!$B$8,"Medio","Bajo")))</f>
        <v>Bajo</v>
      </c>
      <c r="Q1246" s="7" t="str">
        <f aca="false">IF(AND(N1246="Activo",L1246&lt;&gt;""),IF(L1246&gt;Parámetros!$B$6,"Se está retrasando",""),"")</f>
        <v/>
      </c>
    </row>
    <row r="1247" customFormat="false" ht="15" hidden="false" customHeight="false" outlineLevel="0" collapsed="false">
      <c r="A1247" s="13" t="s">
        <v>6153</v>
      </c>
      <c r="B1247" s="13" t="s">
        <v>8981</v>
      </c>
      <c r="C1247" s="13" t="s">
        <v>8990</v>
      </c>
      <c r="D1247" s="13" t="s">
        <v>8999</v>
      </c>
      <c r="E1247" s="13" t="s">
        <v>8988</v>
      </c>
      <c r="F1247" s="16" t="n">
        <f aca="false">_xlfn.MINIFS(Pedidos!$C$2:$C$7000,Pedidos!$B$2:$B$7000,A1247,Pedidos!$C$2:$C$7000,"&lt;"&amp;Parámetros!$B$4)</f>
        <v>46066</v>
      </c>
      <c r="G1247" s="16" t="n">
        <f aca="false">_xlfn.MAXIFS(Pedidos!$C$2:$C$7000,Pedidos!$B$2:$B$7000,A1247,Pedidos!$C$2:$C$7000,"&lt;"&amp;Parámetros!$B$4)</f>
        <v>46232</v>
      </c>
      <c r="H1247" s="17" t="n">
        <f aca="false">COUNTIFS(Pedidos!$B$2:$B$7000,A1247,Pedidos!$C$2:$C$7000,"&lt;"&amp;Parámetros!$B$4)</f>
        <v>4</v>
      </c>
      <c r="I1247" s="7" t="n">
        <f aca="false">IF(H1247=0,"",Parámetros!$B$4-G1247)</f>
        <v>64</v>
      </c>
      <c r="J1247" s="17" t="n">
        <f aca="false">COUNTIFS(Pedidos!$B$2:$B$7000,A1247,Pedidos!$C$2:$C$7000,"&gt;="&amp;(Parámetros!$B$4-180),Pedidos!$C$2:$C$7000,"&lt;"&amp;Parámetros!$B$4)</f>
        <v>3</v>
      </c>
      <c r="K1247" s="18" t="n">
        <f aca="false">IF(H1247&lt;2,"",(G1247-F1247)/(H1247-1))</f>
        <v>55.3333333333333</v>
      </c>
      <c r="L1247" s="19" t="n">
        <f aca="false">IF(OR(K1247="",K1247=0),"",I1247/K1247)</f>
        <v>1.1566265060241</v>
      </c>
      <c r="M1247" s="20" t="n">
        <f aca="false">SUMIFS(Pedidos!$D$2:$D$7000,Pedidos!$B$2:$B$7000,A1247,Pedidos!$C$2:$C$7000,"&gt;="&amp;(Parámetros!$B$4-365),Pedidos!$C$2:$C$7000,"&lt;"&amp;Parámetros!$B$4)</f>
        <v>151.05</v>
      </c>
      <c r="N1247" s="7" t="str">
        <f aca="false">IF(H1247=0,"Sin compras",IF(H1247=1,"Una sola compra",IF(I1247&gt;Parámetros!$B$5,"Perdido","Activo")))</f>
        <v>Activo</v>
      </c>
      <c r="O1247" s="21" t="n">
        <f aca="false">IF(N1247&lt;&gt;"Activo","",1/(1+EXP(-(Parámetros!$B$10+Parámetros!$B$11*I1247+Parámetros!$B$12*J1247))))</f>
        <v>0.275778355707244</v>
      </c>
      <c r="P1247" s="7" t="str">
        <f aca="false">IF(O1247="","",IF(O1247&gt;=Parámetros!$B$7,"Alto",IF(O1247&gt;=Parámetros!$B$8,"Medio","Bajo")))</f>
        <v>Bajo</v>
      </c>
      <c r="Q1247" s="7" t="str">
        <f aca="false">IF(AND(N1247="Activo",L1247&lt;&gt;""),IF(L1247&gt;Parámetros!$B$6,"Se está retrasando",""),"")</f>
        <v/>
      </c>
    </row>
    <row r="1248" customFormat="false" ht="15" hidden="false" customHeight="false" outlineLevel="0" collapsed="false">
      <c r="A1248" s="13" t="s">
        <v>5391</v>
      </c>
      <c r="B1248" s="13" t="s">
        <v>9000</v>
      </c>
      <c r="C1248" s="13" t="s">
        <v>8982</v>
      </c>
      <c r="D1248" s="13" t="s">
        <v>8983</v>
      </c>
      <c r="E1248" s="13" t="s">
        <v>8988</v>
      </c>
      <c r="F1248" s="16" t="n">
        <f aca="false">_xlfn.MINIFS(Pedidos!$C$2:$C$7000,Pedidos!$B$2:$B$7000,A1248,Pedidos!$C$2:$C$7000,"&lt;"&amp;Parámetros!$B$4)</f>
        <v>46008</v>
      </c>
      <c r="G1248" s="16" t="n">
        <f aca="false">_xlfn.MAXIFS(Pedidos!$C$2:$C$7000,Pedidos!$B$2:$B$7000,A1248,Pedidos!$C$2:$C$7000,"&lt;"&amp;Parámetros!$B$4)</f>
        <v>46008</v>
      </c>
      <c r="H1248" s="17" t="n">
        <f aca="false">COUNTIFS(Pedidos!$B$2:$B$7000,A1248,Pedidos!$C$2:$C$7000,"&lt;"&amp;Parámetros!$B$4)</f>
        <v>1</v>
      </c>
      <c r="I1248" s="7" t="n">
        <f aca="false">IF(H1248=0,"",Parámetros!$B$4-G1248)</f>
        <v>288</v>
      </c>
      <c r="J1248" s="17" t="n">
        <f aca="false">COUNTIFS(Pedidos!$B$2:$B$7000,A1248,Pedidos!$C$2:$C$7000,"&gt;="&amp;(Parámetros!$B$4-180),Pedidos!$C$2:$C$7000,"&lt;"&amp;Parámetros!$B$4)</f>
        <v>0</v>
      </c>
      <c r="K1248" s="18" t="str">
        <f aca="false">IF(H1248&lt;2,"",(G1248-F1248)/(H1248-1))</f>
        <v/>
      </c>
      <c r="L1248" s="19" t="str">
        <f aca="false">IF(OR(K1248="",K1248=0),"",I1248/K1248)</f>
        <v/>
      </c>
      <c r="M1248" s="20" t="n">
        <f aca="false">SUMIFS(Pedidos!$D$2:$D$7000,Pedidos!$B$2:$B$7000,A1248,Pedidos!$C$2:$C$7000,"&gt;="&amp;(Parámetros!$B$4-365),Pedidos!$C$2:$C$7000,"&lt;"&amp;Parámetros!$B$4)</f>
        <v>69.77</v>
      </c>
      <c r="N1248" s="7" t="str">
        <f aca="false">IF(H1248=0,"Sin compras",IF(H1248=1,"Una sola compra",IF(I1248&gt;Parámetros!$B$5,"Perdido","Activo")))</f>
        <v>Una sola compra</v>
      </c>
      <c r="O1248" s="21" t="str">
        <f aca="false">IF(N1248&lt;&gt;"Activo","",1/(1+EXP(-(Parámetros!$B$10+Parámetros!$B$11*I1248+Parámetros!$B$12*J1248))))</f>
        <v/>
      </c>
      <c r="P1248" s="7" t="str">
        <f aca="false">IF(O1248="","",IF(O1248&gt;=Parámetros!$B$7,"Alto",IF(O1248&gt;=Parámetros!$B$8,"Medio","Bajo")))</f>
        <v/>
      </c>
      <c r="Q1248" s="7" t="str">
        <f aca="false">IF(AND(N1248="Activo",L1248&lt;&gt;""),IF(L1248&gt;Parámetros!$B$6,"Se está retrasando",""),"")</f>
        <v/>
      </c>
    </row>
    <row r="1249" customFormat="false" ht="15" hidden="false" customHeight="false" outlineLevel="0" collapsed="false">
      <c r="A1249" s="13" t="s">
        <v>4612</v>
      </c>
      <c r="B1249" s="13" t="s">
        <v>8989</v>
      </c>
      <c r="C1249" s="13" t="s">
        <v>8982</v>
      </c>
      <c r="D1249" s="13" t="s">
        <v>8983</v>
      </c>
      <c r="E1249" s="13" t="s">
        <v>8988</v>
      </c>
      <c r="F1249" s="16" t="n">
        <f aca="false">_xlfn.MINIFS(Pedidos!$C$2:$C$7000,Pedidos!$B$2:$B$7000,A1249,Pedidos!$C$2:$C$7000,"&lt;"&amp;Parámetros!$B$4)</f>
        <v>45950</v>
      </c>
      <c r="G1249" s="16" t="n">
        <f aca="false">_xlfn.MAXIFS(Pedidos!$C$2:$C$7000,Pedidos!$B$2:$B$7000,A1249,Pedidos!$C$2:$C$7000,"&lt;"&amp;Parámetros!$B$4)</f>
        <v>45950</v>
      </c>
      <c r="H1249" s="17" t="n">
        <f aca="false">COUNTIFS(Pedidos!$B$2:$B$7000,A1249,Pedidos!$C$2:$C$7000,"&lt;"&amp;Parámetros!$B$4)</f>
        <v>1</v>
      </c>
      <c r="I1249" s="7" t="n">
        <f aca="false">IF(H1249=0,"",Parámetros!$B$4-G1249)</f>
        <v>346</v>
      </c>
      <c r="J1249" s="17" t="n">
        <f aca="false">COUNTIFS(Pedidos!$B$2:$B$7000,A1249,Pedidos!$C$2:$C$7000,"&gt;="&amp;(Parámetros!$B$4-180),Pedidos!$C$2:$C$7000,"&lt;"&amp;Parámetros!$B$4)</f>
        <v>0</v>
      </c>
      <c r="K1249" s="18" t="str">
        <f aca="false">IF(H1249&lt;2,"",(G1249-F1249)/(H1249-1))</f>
        <v/>
      </c>
      <c r="L1249" s="19" t="str">
        <f aca="false">IF(OR(K1249="",K1249=0),"",I1249/K1249)</f>
        <v/>
      </c>
      <c r="M1249" s="20" t="n">
        <f aca="false">SUMIFS(Pedidos!$D$2:$D$7000,Pedidos!$B$2:$B$7000,A1249,Pedidos!$C$2:$C$7000,"&gt;="&amp;(Parámetros!$B$4-365),Pedidos!$C$2:$C$7000,"&lt;"&amp;Parámetros!$B$4)</f>
        <v>21.68</v>
      </c>
      <c r="N1249" s="7" t="str">
        <f aca="false">IF(H1249=0,"Sin compras",IF(H1249=1,"Una sola compra",IF(I1249&gt;Parámetros!$B$5,"Perdido","Activo")))</f>
        <v>Una sola compra</v>
      </c>
      <c r="O1249" s="21" t="str">
        <f aca="false">IF(N1249&lt;&gt;"Activo","",1/(1+EXP(-(Parámetros!$B$10+Parámetros!$B$11*I1249+Parámetros!$B$12*J1249))))</f>
        <v/>
      </c>
      <c r="P1249" s="7" t="str">
        <f aca="false">IF(O1249="","",IF(O1249&gt;=Parámetros!$B$7,"Alto",IF(O1249&gt;=Parámetros!$B$8,"Medio","Bajo")))</f>
        <v/>
      </c>
      <c r="Q1249" s="7" t="str">
        <f aca="false">IF(AND(N1249="Activo",L1249&lt;&gt;""),IF(L1249&gt;Parámetros!$B$6,"Se está retrasando",""),"")</f>
        <v/>
      </c>
    </row>
    <row r="1250" customFormat="false" ht="15" hidden="false" customHeight="false" outlineLevel="0" collapsed="false">
      <c r="A1250" s="13" t="s">
        <v>8143</v>
      </c>
      <c r="B1250" s="13" t="s">
        <v>8996</v>
      </c>
      <c r="C1250" s="13" t="s">
        <v>8993</v>
      </c>
      <c r="D1250" s="13" t="s">
        <v>8991</v>
      </c>
      <c r="E1250" s="13" t="s">
        <v>8988</v>
      </c>
      <c r="F1250" s="16" t="n">
        <f aca="false">_xlfn.MINIFS(Pedidos!$C$2:$C$7000,Pedidos!$B$2:$B$7000,A1250,Pedidos!$C$2:$C$7000,"&lt;"&amp;Parámetros!$B$4)</f>
        <v>46228</v>
      </c>
      <c r="G1250" s="16" t="n">
        <f aca="false">_xlfn.MAXIFS(Pedidos!$C$2:$C$7000,Pedidos!$B$2:$B$7000,A1250,Pedidos!$C$2:$C$7000,"&lt;"&amp;Parámetros!$B$4)</f>
        <v>46228</v>
      </c>
      <c r="H1250" s="17" t="n">
        <f aca="false">COUNTIFS(Pedidos!$B$2:$B$7000,A1250,Pedidos!$C$2:$C$7000,"&lt;"&amp;Parámetros!$B$4)</f>
        <v>1</v>
      </c>
      <c r="I1250" s="7" t="n">
        <f aca="false">IF(H1250=0,"",Parámetros!$B$4-G1250)</f>
        <v>68</v>
      </c>
      <c r="J1250" s="17" t="n">
        <f aca="false">COUNTIFS(Pedidos!$B$2:$B$7000,A1250,Pedidos!$C$2:$C$7000,"&gt;="&amp;(Parámetros!$B$4-180),Pedidos!$C$2:$C$7000,"&lt;"&amp;Parámetros!$B$4)</f>
        <v>1</v>
      </c>
      <c r="K1250" s="18" t="str">
        <f aca="false">IF(H1250&lt;2,"",(G1250-F1250)/(H1250-1))</f>
        <v/>
      </c>
      <c r="L1250" s="19" t="str">
        <f aca="false">IF(OR(K1250="",K1250=0),"",I1250/K1250)</f>
        <v/>
      </c>
      <c r="M1250" s="20" t="n">
        <f aca="false">SUMIFS(Pedidos!$D$2:$D$7000,Pedidos!$B$2:$B$7000,A1250,Pedidos!$C$2:$C$7000,"&gt;="&amp;(Parámetros!$B$4-365),Pedidos!$C$2:$C$7000,"&lt;"&amp;Parámetros!$B$4)</f>
        <v>27.96</v>
      </c>
      <c r="N1250" s="7" t="str">
        <f aca="false">IF(H1250=0,"Sin compras",IF(H1250=1,"Una sola compra",IF(I1250&gt;Parámetros!$B$5,"Perdido","Activo")))</f>
        <v>Una sola compra</v>
      </c>
      <c r="O1250" s="21" t="str">
        <f aca="false">IF(N1250&lt;&gt;"Activo","",1/(1+EXP(-(Parámetros!$B$10+Parámetros!$B$11*I1250+Parámetros!$B$12*J1250))))</f>
        <v/>
      </c>
      <c r="P1250" s="7" t="str">
        <f aca="false">IF(O1250="","",IF(O1250&gt;=Parámetros!$B$7,"Alto",IF(O1250&gt;=Parámetros!$B$8,"Medio","Bajo")))</f>
        <v/>
      </c>
      <c r="Q1250" s="7" t="str">
        <f aca="false">IF(AND(N1250="Activo",L1250&lt;&gt;""),IF(L1250&gt;Parámetros!$B$6,"Se está retrasando",""),"")</f>
        <v/>
      </c>
    </row>
    <row r="1251" customFormat="false" ht="15" hidden="false" customHeight="false" outlineLevel="0" collapsed="false">
      <c r="A1251" s="13" t="s">
        <v>8246</v>
      </c>
      <c r="B1251" s="13" t="s">
        <v>8995</v>
      </c>
      <c r="C1251" s="13" t="s">
        <v>8993</v>
      </c>
      <c r="D1251" s="13" t="s">
        <v>9002</v>
      </c>
      <c r="E1251" s="13" t="s">
        <v>8988</v>
      </c>
      <c r="F1251" s="16" t="n">
        <f aca="false">_xlfn.MINIFS(Pedidos!$C$2:$C$7000,Pedidos!$B$2:$B$7000,A1251,Pedidos!$C$2:$C$7000,"&lt;"&amp;Parámetros!$B$4)</f>
        <v>46237</v>
      </c>
      <c r="G1251" s="16" t="n">
        <f aca="false">_xlfn.MAXIFS(Pedidos!$C$2:$C$7000,Pedidos!$B$2:$B$7000,A1251,Pedidos!$C$2:$C$7000,"&lt;"&amp;Parámetros!$B$4)</f>
        <v>46237</v>
      </c>
      <c r="H1251" s="17" t="n">
        <f aca="false">COUNTIFS(Pedidos!$B$2:$B$7000,A1251,Pedidos!$C$2:$C$7000,"&lt;"&amp;Parámetros!$B$4)</f>
        <v>1</v>
      </c>
      <c r="I1251" s="7" t="n">
        <f aca="false">IF(H1251=0,"",Parámetros!$B$4-G1251)</f>
        <v>59</v>
      </c>
      <c r="J1251" s="17" t="n">
        <f aca="false">COUNTIFS(Pedidos!$B$2:$B$7000,A1251,Pedidos!$C$2:$C$7000,"&gt;="&amp;(Parámetros!$B$4-180),Pedidos!$C$2:$C$7000,"&lt;"&amp;Parámetros!$B$4)</f>
        <v>1</v>
      </c>
      <c r="K1251" s="18" t="str">
        <f aca="false">IF(H1251&lt;2,"",(G1251-F1251)/(H1251-1))</f>
        <v/>
      </c>
      <c r="L1251" s="19" t="str">
        <f aca="false">IF(OR(K1251="",K1251=0),"",I1251/K1251)</f>
        <v/>
      </c>
      <c r="M1251" s="20" t="n">
        <f aca="false">SUMIFS(Pedidos!$D$2:$D$7000,Pedidos!$B$2:$B$7000,A1251,Pedidos!$C$2:$C$7000,"&gt;="&amp;(Parámetros!$B$4-365),Pedidos!$C$2:$C$7000,"&lt;"&amp;Parámetros!$B$4)</f>
        <v>35.66</v>
      </c>
      <c r="N1251" s="7" t="str">
        <f aca="false">IF(H1251=0,"Sin compras",IF(H1251=1,"Una sola compra",IF(I1251&gt;Parámetros!$B$5,"Perdido","Activo")))</f>
        <v>Una sola compra</v>
      </c>
      <c r="O1251" s="21" t="str">
        <f aca="false">IF(N1251&lt;&gt;"Activo","",1/(1+EXP(-(Parámetros!$B$10+Parámetros!$B$11*I1251+Parámetros!$B$12*J1251))))</f>
        <v/>
      </c>
      <c r="P1251" s="7" t="str">
        <f aca="false">IF(O1251="","",IF(O1251&gt;=Parámetros!$B$7,"Alto",IF(O1251&gt;=Parámetros!$B$8,"Medio","Bajo")))</f>
        <v/>
      </c>
      <c r="Q1251" s="7" t="str">
        <f aca="false">IF(AND(N1251="Activo",L1251&lt;&gt;""),IF(L1251&gt;Parámetros!$B$6,"Se está retrasando",""),"")</f>
        <v/>
      </c>
    </row>
    <row r="1252" customFormat="false" ht="15" hidden="false" customHeight="false" outlineLevel="0" collapsed="false">
      <c r="A1252" s="13" t="s">
        <v>6957</v>
      </c>
      <c r="B1252" s="13" t="s">
        <v>8981</v>
      </c>
      <c r="C1252" s="13" t="s">
        <v>8986</v>
      </c>
      <c r="D1252" s="13" t="s">
        <v>8987</v>
      </c>
      <c r="E1252" s="13" t="s">
        <v>8988</v>
      </c>
      <c r="F1252" s="16" t="n">
        <f aca="false">_xlfn.MINIFS(Pedidos!$C$2:$C$7000,Pedidos!$B$2:$B$7000,A1252,Pedidos!$C$2:$C$7000,"&lt;"&amp;Parámetros!$B$4)</f>
        <v>46130</v>
      </c>
      <c r="G1252" s="16" t="n">
        <f aca="false">_xlfn.MAXIFS(Pedidos!$C$2:$C$7000,Pedidos!$B$2:$B$7000,A1252,Pedidos!$C$2:$C$7000,"&lt;"&amp;Parámetros!$B$4)</f>
        <v>46242</v>
      </c>
      <c r="H1252" s="17" t="n">
        <f aca="false">COUNTIFS(Pedidos!$B$2:$B$7000,A1252,Pedidos!$C$2:$C$7000,"&lt;"&amp;Parámetros!$B$4)</f>
        <v>2</v>
      </c>
      <c r="I1252" s="7" t="n">
        <f aca="false">IF(H1252=0,"",Parámetros!$B$4-G1252)</f>
        <v>54</v>
      </c>
      <c r="J1252" s="17" t="n">
        <f aca="false">COUNTIFS(Pedidos!$B$2:$B$7000,A1252,Pedidos!$C$2:$C$7000,"&gt;="&amp;(Parámetros!$B$4-180),Pedidos!$C$2:$C$7000,"&lt;"&amp;Parámetros!$B$4)</f>
        <v>2</v>
      </c>
      <c r="K1252" s="18" t="n">
        <f aca="false">IF(H1252&lt;2,"",(G1252-F1252)/(H1252-1))</f>
        <v>112</v>
      </c>
      <c r="L1252" s="19" t="n">
        <f aca="false">IF(OR(K1252="",K1252=0),"",I1252/K1252)</f>
        <v>0.482142857142857</v>
      </c>
      <c r="M1252" s="20" t="n">
        <f aca="false">SUMIFS(Pedidos!$D$2:$D$7000,Pedidos!$B$2:$B$7000,A1252,Pedidos!$C$2:$C$7000,"&gt;="&amp;(Parámetros!$B$4-365),Pedidos!$C$2:$C$7000,"&lt;"&amp;Parámetros!$B$4)</f>
        <v>82.27</v>
      </c>
      <c r="N1252" s="7" t="str">
        <f aca="false">IF(H1252=0,"Sin compras",IF(H1252=1,"Una sola compra",IF(I1252&gt;Parámetros!$B$5,"Perdido","Activo")))</f>
        <v>Activo</v>
      </c>
      <c r="O1252" s="21" t="n">
        <f aca="false">IF(N1252&lt;&gt;"Activo","",1/(1+EXP(-(Parámetros!$B$10+Parámetros!$B$11*I1252+Parámetros!$B$12*J1252))))</f>
        <v>0.438118882017091</v>
      </c>
      <c r="P1252" s="7" t="str">
        <f aca="false">IF(O1252="","",IF(O1252&gt;=Parámetros!$B$7,"Alto",IF(O1252&gt;=Parámetros!$B$8,"Medio","Bajo")))</f>
        <v>Medio</v>
      </c>
      <c r="Q1252" s="7" t="str">
        <f aca="false">IF(AND(N1252="Activo",L1252&lt;&gt;""),IF(L1252&gt;Parámetros!$B$6,"Se está retrasando",""),"")</f>
        <v/>
      </c>
    </row>
    <row r="1253" customFormat="false" ht="15" hidden="false" customHeight="false" outlineLevel="0" collapsed="false">
      <c r="A1253" s="13" t="s">
        <v>5815</v>
      </c>
      <c r="B1253" s="13" t="s">
        <v>8996</v>
      </c>
      <c r="C1253" s="13" t="s">
        <v>8993</v>
      </c>
      <c r="D1253" s="13" t="s">
        <v>8983</v>
      </c>
      <c r="E1253" s="13" t="s">
        <v>8988</v>
      </c>
      <c r="F1253" s="16" t="n">
        <f aca="false">_xlfn.MINIFS(Pedidos!$C$2:$C$7000,Pedidos!$B$2:$B$7000,A1253,Pedidos!$C$2:$C$7000,"&lt;"&amp;Parámetros!$B$4)</f>
        <v>46041</v>
      </c>
      <c r="G1253" s="16" t="n">
        <f aca="false">_xlfn.MAXIFS(Pedidos!$C$2:$C$7000,Pedidos!$B$2:$B$7000,A1253,Pedidos!$C$2:$C$7000,"&lt;"&amp;Parámetros!$B$4)</f>
        <v>46041</v>
      </c>
      <c r="H1253" s="17" t="n">
        <f aca="false">COUNTIFS(Pedidos!$B$2:$B$7000,A1253,Pedidos!$C$2:$C$7000,"&lt;"&amp;Parámetros!$B$4)</f>
        <v>1</v>
      </c>
      <c r="I1253" s="7" t="n">
        <f aca="false">IF(H1253=0,"",Parámetros!$B$4-G1253)</f>
        <v>255</v>
      </c>
      <c r="J1253" s="17" t="n">
        <f aca="false">COUNTIFS(Pedidos!$B$2:$B$7000,A1253,Pedidos!$C$2:$C$7000,"&gt;="&amp;(Parámetros!$B$4-180),Pedidos!$C$2:$C$7000,"&lt;"&amp;Parámetros!$B$4)</f>
        <v>0</v>
      </c>
      <c r="K1253" s="18" t="str">
        <f aca="false">IF(H1253&lt;2,"",(G1253-F1253)/(H1253-1))</f>
        <v/>
      </c>
      <c r="L1253" s="19" t="str">
        <f aca="false">IF(OR(K1253="",K1253=0),"",I1253/K1253)</f>
        <v/>
      </c>
      <c r="M1253" s="20" t="n">
        <f aca="false">SUMIFS(Pedidos!$D$2:$D$7000,Pedidos!$B$2:$B$7000,A1253,Pedidos!$C$2:$C$7000,"&gt;="&amp;(Parámetros!$B$4-365),Pedidos!$C$2:$C$7000,"&lt;"&amp;Parámetros!$B$4)</f>
        <v>35.2</v>
      </c>
      <c r="N1253" s="7" t="str">
        <f aca="false">IF(H1253=0,"Sin compras",IF(H1253=1,"Una sola compra",IF(I1253&gt;Parámetros!$B$5,"Perdido","Activo")))</f>
        <v>Una sola compra</v>
      </c>
      <c r="O1253" s="21" t="str">
        <f aca="false">IF(N1253&lt;&gt;"Activo","",1/(1+EXP(-(Parámetros!$B$10+Parámetros!$B$11*I1253+Parámetros!$B$12*J1253))))</f>
        <v/>
      </c>
      <c r="P1253" s="7" t="str">
        <f aca="false">IF(O1253="","",IF(O1253&gt;=Parámetros!$B$7,"Alto",IF(O1253&gt;=Parámetros!$B$8,"Medio","Bajo")))</f>
        <v/>
      </c>
      <c r="Q1253" s="7" t="str">
        <f aca="false">IF(AND(N1253="Activo",L1253&lt;&gt;""),IF(L1253&gt;Parámetros!$B$6,"Se está retrasando",""),"")</f>
        <v/>
      </c>
    </row>
    <row r="1254" customFormat="false" ht="15" hidden="false" customHeight="false" outlineLevel="0" collapsed="false">
      <c r="A1254" s="13" t="s">
        <v>502</v>
      </c>
      <c r="B1254" s="13" t="s">
        <v>8995</v>
      </c>
      <c r="C1254" s="13" t="s">
        <v>8990</v>
      </c>
      <c r="D1254" s="13" t="s">
        <v>8999</v>
      </c>
      <c r="E1254" s="13" t="s">
        <v>8988</v>
      </c>
      <c r="F1254" s="16" t="n">
        <f aca="false">_xlfn.MINIFS(Pedidos!$C$2:$C$7000,Pedidos!$B$2:$B$7000,A1254,Pedidos!$C$2:$C$7000,"&lt;"&amp;Parámetros!$B$4)</f>
        <v>45625</v>
      </c>
      <c r="G1254" s="16" t="n">
        <f aca="false">_xlfn.MAXIFS(Pedidos!$C$2:$C$7000,Pedidos!$B$2:$B$7000,A1254,Pedidos!$C$2:$C$7000,"&lt;"&amp;Parámetros!$B$4)</f>
        <v>46262</v>
      </c>
      <c r="H1254" s="17" t="n">
        <f aca="false">COUNTIFS(Pedidos!$B$2:$B$7000,A1254,Pedidos!$C$2:$C$7000,"&lt;"&amp;Parámetros!$B$4)</f>
        <v>8</v>
      </c>
      <c r="I1254" s="7" t="n">
        <f aca="false">IF(H1254=0,"",Parámetros!$B$4-G1254)</f>
        <v>34</v>
      </c>
      <c r="J1254" s="17" t="n">
        <f aca="false">COUNTIFS(Pedidos!$B$2:$B$7000,A1254,Pedidos!$C$2:$C$7000,"&gt;="&amp;(Parámetros!$B$4-180),Pedidos!$C$2:$C$7000,"&lt;"&amp;Parámetros!$B$4)</f>
        <v>2</v>
      </c>
      <c r="K1254" s="18" t="n">
        <f aca="false">IF(H1254&lt;2,"",(G1254-F1254)/(H1254-1))</f>
        <v>91</v>
      </c>
      <c r="L1254" s="19" t="n">
        <f aca="false">IF(OR(K1254="",K1254=0),"",I1254/K1254)</f>
        <v>0.373626373626374</v>
      </c>
      <c r="M1254" s="20" t="n">
        <f aca="false">SUMIFS(Pedidos!$D$2:$D$7000,Pedidos!$B$2:$B$7000,A1254,Pedidos!$C$2:$C$7000,"&gt;="&amp;(Parámetros!$B$4-365),Pedidos!$C$2:$C$7000,"&lt;"&amp;Parámetros!$B$4)</f>
        <v>152.82</v>
      </c>
      <c r="N1254" s="7" t="str">
        <f aca="false">IF(H1254=0,"Sin compras",IF(H1254=1,"Una sola compra",IF(I1254&gt;Parámetros!$B$5,"Perdido","Activo")))</f>
        <v>Activo</v>
      </c>
      <c r="O1254" s="21" t="n">
        <f aca="false">IF(N1254&lt;&gt;"Activo","",1/(1+EXP(-(Parámetros!$B$10+Parámetros!$B$11*I1254+Parámetros!$B$12*J1254))))</f>
        <v>0.356910237370952</v>
      </c>
      <c r="P1254" s="7" t="str">
        <f aca="false">IF(O1254="","",IF(O1254&gt;=Parámetros!$B$7,"Alto",IF(O1254&gt;=Parámetros!$B$8,"Medio","Bajo")))</f>
        <v>Bajo</v>
      </c>
      <c r="Q1254" s="7" t="str">
        <f aca="false">IF(AND(N1254="Activo",L1254&lt;&gt;""),IF(L1254&gt;Parámetros!$B$6,"Se está retrasando",""),"")</f>
        <v/>
      </c>
    </row>
    <row r="1255" customFormat="false" ht="15" hidden="false" customHeight="false" outlineLevel="0" collapsed="false">
      <c r="A1255" s="13" t="s">
        <v>4849</v>
      </c>
      <c r="B1255" s="13" t="s">
        <v>8981</v>
      </c>
      <c r="C1255" s="13" t="s">
        <v>8993</v>
      </c>
      <c r="D1255" s="13" t="s">
        <v>8987</v>
      </c>
      <c r="E1255" s="13" t="s">
        <v>8988</v>
      </c>
      <c r="F1255" s="16" t="n">
        <f aca="false">_xlfn.MINIFS(Pedidos!$C$2:$C$7000,Pedidos!$B$2:$B$7000,A1255,Pedidos!$C$2:$C$7000,"&lt;"&amp;Parámetros!$B$4)</f>
        <v>45968</v>
      </c>
      <c r="G1255" s="16" t="n">
        <f aca="false">_xlfn.MAXIFS(Pedidos!$C$2:$C$7000,Pedidos!$B$2:$B$7000,A1255,Pedidos!$C$2:$C$7000,"&lt;"&amp;Parámetros!$B$4)</f>
        <v>46190</v>
      </c>
      <c r="H1255" s="17" t="n">
        <f aca="false">COUNTIFS(Pedidos!$B$2:$B$7000,A1255,Pedidos!$C$2:$C$7000,"&lt;"&amp;Parámetros!$B$4)</f>
        <v>2</v>
      </c>
      <c r="I1255" s="7" t="n">
        <f aca="false">IF(H1255=0,"",Parámetros!$B$4-G1255)</f>
        <v>106</v>
      </c>
      <c r="J1255" s="17" t="n">
        <f aca="false">COUNTIFS(Pedidos!$B$2:$B$7000,A1255,Pedidos!$C$2:$C$7000,"&gt;="&amp;(Parámetros!$B$4-180),Pedidos!$C$2:$C$7000,"&lt;"&amp;Parámetros!$B$4)</f>
        <v>1</v>
      </c>
      <c r="K1255" s="18" t="n">
        <f aca="false">IF(H1255&lt;2,"",(G1255-F1255)/(H1255-1))</f>
        <v>222</v>
      </c>
      <c r="L1255" s="19" t="n">
        <f aca="false">IF(OR(K1255="",K1255=0),"",I1255/K1255)</f>
        <v>0.477477477477478</v>
      </c>
      <c r="M1255" s="20" t="n">
        <f aca="false">SUMIFS(Pedidos!$D$2:$D$7000,Pedidos!$B$2:$B$7000,A1255,Pedidos!$C$2:$C$7000,"&gt;="&amp;(Parámetros!$B$4-365),Pedidos!$C$2:$C$7000,"&lt;"&amp;Parámetros!$B$4)</f>
        <v>45.34</v>
      </c>
      <c r="N1255" s="7" t="str">
        <f aca="false">IF(H1255=0,"Sin compras",IF(H1255=1,"Una sola compra",IF(I1255&gt;Parámetros!$B$5,"Perdido","Activo")))</f>
        <v>Activo</v>
      </c>
      <c r="O1255" s="21" t="n">
        <f aca="false">IF(N1255&lt;&gt;"Activo","",1/(1+EXP(-(Parámetros!$B$10+Parámetros!$B$11*I1255+Parámetros!$B$12*J1255))))</f>
        <v>0.820818094873669</v>
      </c>
      <c r="P1255" s="7" t="str">
        <f aca="false">IF(O1255="","",IF(O1255&gt;=Parámetros!$B$7,"Alto",IF(O1255&gt;=Parámetros!$B$8,"Medio","Bajo")))</f>
        <v>Alto</v>
      </c>
      <c r="Q1255" s="7" t="str">
        <f aca="false">IF(AND(N1255="Activo",L1255&lt;&gt;""),IF(L1255&gt;Parámetros!$B$6,"Se está retrasando",""),"")</f>
        <v/>
      </c>
    </row>
    <row r="1256" customFormat="false" ht="15" hidden="false" customHeight="false" outlineLevel="0" collapsed="false">
      <c r="A1256" s="13" t="s">
        <v>3166</v>
      </c>
      <c r="B1256" s="13" t="s">
        <v>9001</v>
      </c>
      <c r="C1256" s="13" t="s">
        <v>8986</v>
      </c>
      <c r="D1256" s="13" t="s">
        <v>8994</v>
      </c>
      <c r="E1256" s="13" t="s">
        <v>8988</v>
      </c>
      <c r="F1256" s="16" t="n">
        <f aca="false">_xlfn.MINIFS(Pedidos!$C$2:$C$7000,Pedidos!$B$2:$B$7000,A1256,Pedidos!$C$2:$C$7000,"&lt;"&amp;Parámetros!$B$4)</f>
        <v>45843</v>
      </c>
      <c r="G1256" s="16" t="n">
        <f aca="false">_xlfn.MAXIFS(Pedidos!$C$2:$C$7000,Pedidos!$B$2:$B$7000,A1256,Pedidos!$C$2:$C$7000,"&lt;"&amp;Parámetros!$B$4)</f>
        <v>45843</v>
      </c>
      <c r="H1256" s="17" t="n">
        <f aca="false">COUNTIFS(Pedidos!$B$2:$B$7000,A1256,Pedidos!$C$2:$C$7000,"&lt;"&amp;Parámetros!$B$4)</f>
        <v>1</v>
      </c>
      <c r="I1256" s="7" t="n">
        <f aca="false">IF(H1256=0,"",Parámetros!$B$4-G1256)</f>
        <v>453</v>
      </c>
      <c r="J1256" s="17" t="n">
        <f aca="false">COUNTIFS(Pedidos!$B$2:$B$7000,A1256,Pedidos!$C$2:$C$7000,"&gt;="&amp;(Parámetros!$B$4-180),Pedidos!$C$2:$C$7000,"&lt;"&amp;Parámetros!$B$4)</f>
        <v>0</v>
      </c>
      <c r="K1256" s="18" t="str">
        <f aca="false">IF(H1256&lt;2,"",(G1256-F1256)/(H1256-1))</f>
        <v/>
      </c>
      <c r="L1256" s="19" t="str">
        <f aca="false">IF(OR(K1256="",K1256=0),"",I1256/K1256)</f>
        <v/>
      </c>
      <c r="M1256" s="20" t="n">
        <f aca="false">SUMIFS(Pedidos!$D$2:$D$7000,Pedidos!$B$2:$B$7000,A1256,Pedidos!$C$2:$C$7000,"&gt;="&amp;(Parámetros!$B$4-365),Pedidos!$C$2:$C$7000,"&lt;"&amp;Parámetros!$B$4)</f>
        <v>0</v>
      </c>
      <c r="N1256" s="7" t="str">
        <f aca="false">IF(H1256=0,"Sin compras",IF(H1256=1,"Una sola compra",IF(I1256&gt;Parámetros!$B$5,"Perdido","Activo")))</f>
        <v>Una sola compra</v>
      </c>
      <c r="O1256" s="21" t="str">
        <f aca="false">IF(N1256&lt;&gt;"Activo","",1/(1+EXP(-(Parámetros!$B$10+Parámetros!$B$11*I1256+Parámetros!$B$12*J1256))))</f>
        <v/>
      </c>
      <c r="P1256" s="7" t="str">
        <f aca="false">IF(O1256="","",IF(O1256&gt;=Parámetros!$B$7,"Alto",IF(O1256&gt;=Parámetros!$B$8,"Medio","Bajo")))</f>
        <v/>
      </c>
      <c r="Q1256" s="7" t="str">
        <f aca="false">IF(AND(N1256="Activo",L1256&lt;&gt;""),IF(L1256&gt;Parámetros!$B$6,"Se está retrasando",""),"")</f>
        <v/>
      </c>
    </row>
    <row r="1257" customFormat="false" ht="15" hidden="false" customHeight="false" outlineLevel="0" collapsed="false">
      <c r="A1257" s="13" t="s">
        <v>4246</v>
      </c>
      <c r="B1257" s="13" t="s">
        <v>8981</v>
      </c>
      <c r="C1257" s="13" t="s">
        <v>8982</v>
      </c>
      <c r="D1257" s="13" t="s">
        <v>8999</v>
      </c>
      <c r="E1257" s="13" t="s">
        <v>8984</v>
      </c>
      <c r="F1257" s="16" t="n">
        <f aca="false">_xlfn.MINIFS(Pedidos!$C$2:$C$7000,Pedidos!$B$2:$B$7000,A1257,Pedidos!$C$2:$C$7000,"&lt;"&amp;Parámetros!$B$4)</f>
        <v>45923</v>
      </c>
      <c r="G1257" s="16" t="n">
        <f aca="false">_xlfn.MAXIFS(Pedidos!$C$2:$C$7000,Pedidos!$B$2:$B$7000,A1257,Pedidos!$C$2:$C$7000,"&lt;"&amp;Parámetros!$B$4)</f>
        <v>46278</v>
      </c>
      <c r="H1257" s="17" t="n">
        <f aca="false">COUNTIFS(Pedidos!$B$2:$B$7000,A1257,Pedidos!$C$2:$C$7000,"&lt;"&amp;Parámetros!$B$4)</f>
        <v>8</v>
      </c>
      <c r="I1257" s="7" t="n">
        <f aca="false">IF(H1257=0,"",Parámetros!$B$4-G1257)</f>
        <v>18</v>
      </c>
      <c r="J1257" s="17" t="n">
        <f aca="false">COUNTIFS(Pedidos!$B$2:$B$7000,A1257,Pedidos!$C$2:$C$7000,"&gt;="&amp;(Parámetros!$B$4-180),Pedidos!$C$2:$C$7000,"&lt;"&amp;Parámetros!$B$4)</f>
        <v>3</v>
      </c>
      <c r="K1257" s="18" t="n">
        <f aca="false">IF(H1257&lt;2,"",(G1257-F1257)/(H1257-1))</f>
        <v>50.7142857142857</v>
      </c>
      <c r="L1257" s="19" t="n">
        <f aca="false">IF(OR(K1257="",K1257=0),"",I1257/K1257)</f>
        <v>0.354929577464789</v>
      </c>
      <c r="M1257" s="20" t="n">
        <f aca="false">SUMIFS(Pedidos!$D$2:$D$7000,Pedidos!$B$2:$B$7000,A1257,Pedidos!$C$2:$C$7000,"&gt;="&amp;(Parámetros!$B$4-365),Pedidos!$C$2:$C$7000,"&lt;"&amp;Parámetros!$B$4)</f>
        <v>258.29</v>
      </c>
      <c r="N1257" s="7" t="str">
        <f aca="false">IF(H1257=0,"Sin compras",IF(H1257=1,"Una sola compra",IF(I1257&gt;Parámetros!$B$5,"Perdido","Activo")))</f>
        <v>Activo</v>
      </c>
      <c r="O1257" s="21" t="n">
        <f aca="false">IF(N1257&lt;&gt;"Activo","",1/(1+EXP(-(Parámetros!$B$10+Parámetros!$B$11*I1257+Parámetros!$B$12*J1257))))</f>
        <v>0.148362798621561</v>
      </c>
      <c r="P1257" s="7" t="str">
        <f aca="false">IF(O1257="","",IF(O1257&gt;=Parámetros!$B$7,"Alto",IF(O1257&gt;=Parámetros!$B$8,"Medio","Bajo")))</f>
        <v>Bajo</v>
      </c>
      <c r="Q1257" s="7" t="str">
        <f aca="false">IF(AND(N1257="Activo",L1257&lt;&gt;""),IF(L1257&gt;Parámetros!$B$6,"Se está retrasando",""),"")</f>
        <v/>
      </c>
    </row>
    <row r="1258" customFormat="false" ht="15" hidden="false" customHeight="false" outlineLevel="0" collapsed="false">
      <c r="A1258" s="13" t="s">
        <v>4542</v>
      </c>
      <c r="B1258" s="13" t="s">
        <v>8998</v>
      </c>
      <c r="C1258" s="13" t="s">
        <v>8993</v>
      </c>
      <c r="D1258" s="13" t="s">
        <v>8983</v>
      </c>
      <c r="E1258" s="13" t="s">
        <v>8988</v>
      </c>
      <c r="F1258" s="16" t="n">
        <f aca="false">_xlfn.MINIFS(Pedidos!$C$2:$C$7000,Pedidos!$B$2:$B$7000,A1258,Pedidos!$C$2:$C$7000,"&lt;"&amp;Parámetros!$B$4)</f>
        <v>45944</v>
      </c>
      <c r="G1258" s="16" t="n">
        <f aca="false">_xlfn.MAXIFS(Pedidos!$C$2:$C$7000,Pedidos!$B$2:$B$7000,A1258,Pedidos!$C$2:$C$7000,"&lt;"&amp;Parámetros!$B$4)</f>
        <v>45944</v>
      </c>
      <c r="H1258" s="17" t="n">
        <f aca="false">COUNTIFS(Pedidos!$B$2:$B$7000,A1258,Pedidos!$C$2:$C$7000,"&lt;"&amp;Parámetros!$B$4)</f>
        <v>1</v>
      </c>
      <c r="I1258" s="7" t="n">
        <f aca="false">IF(H1258=0,"",Parámetros!$B$4-G1258)</f>
        <v>352</v>
      </c>
      <c r="J1258" s="17" t="n">
        <f aca="false">COUNTIFS(Pedidos!$B$2:$B$7000,A1258,Pedidos!$C$2:$C$7000,"&gt;="&amp;(Parámetros!$B$4-180),Pedidos!$C$2:$C$7000,"&lt;"&amp;Parámetros!$B$4)</f>
        <v>0</v>
      </c>
      <c r="K1258" s="18" t="str">
        <f aca="false">IF(H1258&lt;2,"",(G1258-F1258)/(H1258-1))</f>
        <v/>
      </c>
      <c r="L1258" s="19" t="str">
        <f aca="false">IF(OR(K1258="",K1258=0),"",I1258/K1258)</f>
        <v/>
      </c>
      <c r="M1258" s="20" t="n">
        <f aca="false">SUMIFS(Pedidos!$D$2:$D$7000,Pedidos!$B$2:$B$7000,A1258,Pedidos!$C$2:$C$7000,"&gt;="&amp;(Parámetros!$B$4-365),Pedidos!$C$2:$C$7000,"&lt;"&amp;Parámetros!$B$4)</f>
        <v>24.28</v>
      </c>
      <c r="N1258" s="7" t="str">
        <f aca="false">IF(H1258=0,"Sin compras",IF(H1258=1,"Una sola compra",IF(I1258&gt;Parámetros!$B$5,"Perdido","Activo")))</f>
        <v>Una sola compra</v>
      </c>
      <c r="O1258" s="21" t="str">
        <f aca="false">IF(N1258&lt;&gt;"Activo","",1/(1+EXP(-(Parámetros!$B$10+Parámetros!$B$11*I1258+Parámetros!$B$12*J1258))))</f>
        <v/>
      </c>
      <c r="P1258" s="7" t="str">
        <f aca="false">IF(O1258="","",IF(O1258&gt;=Parámetros!$B$7,"Alto",IF(O1258&gt;=Parámetros!$B$8,"Medio","Bajo")))</f>
        <v/>
      </c>
      <c r="Q1258" s="7" t="str">
        <f aca="false">IF(AND(N1258="Activo",L1258&lt;&gt;""),IF(L1258&gt;Parámetros!$B$6,"Se está retrasando",""),"")</f>
        <v/>
      </c>
    </row>
    <row r="1259" customFormat="false" ht="15" hidden="false" customHeight="false" outlineLevel="0" collapsed="false">
      <c r="A1259" s="13" t="s">
        <v>1471</v>
      </c>
      <c r="B1259" s="13" t="s">
        <v>8989</v>
      </c>
      <c r="C1259" s="13" t="s">
        <v>8982</v>
      </c>
      <c r="D1259" s="13" t="s">
        <v>8994</v>
      </c>
      <c r="E1259" s="13" t="s">
        <v>8988</v>
      </c>
      <c r="F1259" s="16" t="n">
        <f aca="false">_xlfn.MINIFS(Pedidos!$C$2:$C$7000,Pedidos!$B$2:$B$7000,A1259,Pedidos!$C$2:$C$7000,"&lt;"&amp;Parámetros!$B$4)</f>
        <v>45715</v>
      </c>
      <c r="G1259" s="16" t="n">
        <f aca="false">_xlfn.MAXIFS(Pedidos!$C$2:$C$7000,Pedidos!$B$2:$B$7000,A1259,Pedidos!$C$2:$C$7000,"&lt;"&amp;Parámetros!$B$4)</f>
        <v>45715</v>
      </c>
      <c r="H1259" s="17" t="n">
        <f aca="false">COUNTIFS(Pedidos!$B$2:$B$7000,A1259,Pedidos!$C$2:$C$7000,"&lt;"&amp;Parámetros!$B$4)</f>
        <v>1</v>
      </c>
      <c r="I1259" s="7" t="n">
        <f aca="false">IF(H1259=0,"",Parámetros!$B$4-G1259)</f>
        <v>581</v>
      </c>
      <c r="J1259" s="17" t="n">
        <f aca="false">COUNTIFS(Pedidos!$B$2:$B$7000,A1259,Pedidos!$C$2:$C$7000,"&gt;="&amp;(Parámetros!$B$4-180),Pedidos!$C$2:$C$7000,"&lt;"&amp;Parámetros!$B$4)</f>
        <v>0</v>
      </c>
      <c r="K1259" s="18" t="str">
        <f aca="false">IF(H1259&lt;2,"",(G1259-F1259)/(H1259-1))</f>
        <v/>
      </c>
      <c r="L1259" s="19" t="str">
        <f aca="false">IF(OR(K1259="",K1259=0),"",I1259/K1259)</f>
        <v/>
      </c>
      <c r="M1259" s="20" t="n">
        <f aca="false">SUMIFS(Pedidos!$D$2:$D$7000,Pedidos!$B$2:$B$7000,A1259,Pedidos!$C$2:$C$7000,"&gt;="&amp;(Parámetros!$B$4-365),Pedidos!$C$2:$C$7000,"&lt;"&amp;Parámetros!$B$4)</f>
        <v>0</v>
      </c>
      <c r="N1259" s="7" t="str">
        <f aca="false">IF(H1259=0,"Sin compras",IF(H1259=1,"Una sola compra",IF(I1259&gt;Parámetros!$B$5,"Perdido","Activo")))</f>
        <v>Una sola compra</v>
      </c>
      <c r="O1259" s="21" t="str">
        <f aca="false">IF(N1259&lt;&gt;"Activo","",1/(1+EXP(-(Parámetros!$B$10+Parámetros!$B$11*I1259+Parámetros!$B$12*J1259))))</f>
        <v/>
      </c>
      <c r="P1259" s="7" t="str">
        <f aca="false">IF(O1259="","",IF(O1259&gt;=Parámetros!$B$7,"Alto",IF(O1259&gt;=Parámetros!$B$8,"Medio","Bajo")))</f>
        <v/>
      </c>
      <c r="Q1259" s="7" t="str">
        <f aca="false">IF(AND(N1259="Activo",L1259&lt;&gt;""),IF(L1259&gt;Parámetros!$B$6,"Se está retrasando",""),"")</f>
        <v/>
      </c>
    </row>
    <row r="1260" customFormat="false" ht="15" hidden="false" customHeight="false" outlineLevel="0" collapsed="false">
      <c r="A1260" s="13" t="s">
        <v>5708</v>
      </c>
      <c r="B1260" s="13" t="s">
        <v>8981</v>
      </c>
      <c r="C1260" s="13" t="s">
        <v>8982</v>
      </c>
      <c r="D1260" s="13" t="s">
        <v>8983</v>
      </c>
      <c r="E1260" s="13" t="s">
        <v>8988</v>
      </c>
      <c r="F1260" s="16" t="n">
        <f aca="false">_xlfn.MINIFS(Pedidos!$C$2:$C$7000,Pedidos!$B$2:$B$7000,A1260,Pedidos!$C$2:$C$7000,"&lt;"&amp;Parámetros!$B$4)</f>
        <v>46033</v>
      </c>
      <c r="G1260" s="16" t="n">
        <f aca="false">_xlfn.MAXIFS(Pedidos!$C$2:$C$7000,Pedidos!$B$2:$B$7000,A1260,Pedidos!$C$2:$C$7000,"&lt;"&amp;Parámetros!$B$4)</f>
        <v>46033</v>
      </c>
      <c r="H1260" s="17" t="n">
        <f aca="false">COUNTIFS(Pedidos!$B$2:$B$7000,A1260,Pedidos!$C$2:$C$7000,"&lt;"&amp;Parámetros!$B$4)</f>
        <v>1</v>
      </c>
      <c r="I1260" s="7" t="n">
        <f aca="false">IF(H1260=0,"",Parámetros!$B$4-G1260)</f>
        <v>263</v>
      </c>
      <c r="J1260" s="17" t="n">
        <f aca="false">COUNTIFS(Pedidos!$B$2:$B$7000,A1260,Pedidos!$C$2:$C$7000,"&gt;="&amp;(Parámetros!$B$4-180),Pedidos!$C$2:$C$7000,"&lt;"&amp;Parámetros!$B$4)</f>
        <v>0</v>
      </c>
      <c r="K1260" s="18" t="str">
        <f aca="false">IF(H1260&lt;2,"",(G1260-F1260)/(H1260-1))</f>
        <v/>
      </c>
      <c r="L1260" s="19" t="str">
        <f aca="false">IF(OR(K1260="",K1260=0),"",I1260/K1260)</f>
        <v/>
      </c>
      <c r="M1260" s="20" t="n">
        <f aca="false">SUMIFS(Pedidos!$D$2:$D$7000,Pedidos!$B$2:$B$7000,A1260,Pedidos!$C$2:$C$7000,"&gt;="&amp;(Parámetros!$B$4-365),Pedidos!$C$2:$C$7000,"&lt;"&amp;Parámetros!$B$4)</f>
        <v>36.3</v>
      </c>
      <c r="N1260" s="7" t="str">
        <f aca="false">IF(H1260=0,"Sin compras",IF(H1260=1,"Una sola compra",IF(I1260&gt;Parámetros!$B$5,"Perdido","Activo")))</f>
        <v>Una sola compra</v>
      </c>
      <c r="O1260" s="21" t="str">
        <f aca="false">IF(N1260&lt;&gt;"Activo","",1/(1+EXP(-(Parámetros!$B$10+Parámetros!$B$11*I1260+Parámetros!$B$12*J1260))))</f>
        <v/>
      </c>
      <c r="P1260" s="7" t="str">
        <f aca="false">IF(O1260="","",IF(O1260&gt;=Parámetros!$B$7,"Alto",IF(O1260&gt;=Parámetros!$B$8,"Medio","Bajo")))</f>
        <v/>
      </c>
      <c r="Q1260" s="7" t="str">
        <f aca="false">IF(AND(N1260="Activo",L1260&lt;&gt;""),IF(L1260&gt;Parámetros!$B$6,"Se está retrasando",""),"")</f>
        <v/>
      </c>
    </row>
    <row r="1261" customFormat="false" ht="15" hidden="false" customHeight="false" outlineLevel="0" collapsed="false">
      <c r="A1261" s="13" t="s">
        <v>140</v>
      </c>
      <c r="B1261" s="13" t="s">
        <v>9010</v>
      </c>
      <c r="C1261" s="13" t="s">
        <v>8986</v>
      </c>
      <c r="D1261" s="13" t="s">
        <v>8994</v>
      </c>
      <c r="E1261" s="13" t="s">
        <v>8988</v>
      </c>
      <c r="F1261" s="16" t="n">
        <f aca="false">_xlfn.MINIFS(Pedidos!$C$2:$C$7000,Pedidos!$B$2:$B$7000,A1261,Pedidos!$C$2:$C$7000,"&lt;"&amp;Parámetros!$B$4)</f>
        <v>45579</v>
      </c>
      <c r="G1261" s="16" t="n">
        <f aca="false">_xlfn.MAXIFS(Pedidos!$C$2:$C$7000,Pedidos!$B$2:$B$7000,A1261,Pedidos!$C$2:$C$7000,"&lt;"&amp;Parámetros!$B$4)</f>
        <v>45579</v>
      </c>
      <c r="H1261" s="17" t="n">
        <f aca="false">COUNTIFS(Pedidos!$B$2:$B$7000,A1261,Pedidos!$C$2:$C$7000,"&lt;"&amp;Parámetros!$B$4)</f>
        <v>1</v>
      </c>
      <c r="I1261" s="7" t="n">
        <f aca="false">IF(H1261=0,"",Parámetros!$B$4-G1261)</f>
        <v>717</v>
      </c>
      <c r="J1261" s="17" t="n">
        <f aca="false">COUNTIFS(Pedidos!$B$2:$B$7000,A1261,Pedidos!$C$2:$C$7000,"&gt;="&amp;(Parámetros!$B$4-180),Pedidos!$C$2:$C$7000,"&lt;"&amp;Parámetros!$B$4)</f>
        <v>0</v>
      </c>
      <c r="K1261" s="18" t="str">
        <f aca="false">IF(H1261&lt;2,"",(G1261-F1261)/(H1261-1))</f>
        <v/>
      </c>
      <c r="L1261" s="19" t="str">
        <f aca="false">IF(OR(K1261="",K1261=0),"",I1261/K1261)</f>
        <v/>
      </c>
      <c r="M1261" s="20" t="n">
        <f aca="false">SUMIFS(Pedidos!$D$2:$D$7000,Pedidos!$B$2:$B$7000,A1261,Pedidos!$C$2:$C$7000,"&gt;="&amp;(Parámetros!$B$4-365),Pedidos!$C$2:$C$7000,"&lt;"&amp;Parámetros!$B$4)</f>
        <v>0</v>
      </c>
      <c r="N1261" s="7" t="str">
        <f aca="false">IF(H1261=0,"Sin compras",IF(H1261=1,"Una sola compra",IF(I1261&gt;Parámetros!$B$5,"Perdido","Activo")))</f>
        <v>Una sola compra</v>
      </c>
      <c r="O1261" s="21" t="str">
        <f aca="false">IF(N1261&lt;&gt;"Activo","",1/(1+EXP(-(Parámetros!$B$10+Parámetros!$B$11*I1261+Parámetros!$B$12*J1261))))</f>
        <v/>
      </c>
      <c r="P1261" s="7" t="str">
        <f aca="false">IF(O1261="","",IF(O1261&gt;=Parámetros!$B$7,"Alto",IF(O1261&gt;=Parámetros!$B$8,"Medio","Bajo")))</f>
        <v/>
      </c>
      <c r="Q1261" s="7" t="str">
        <f aca="false">IF(AND(N1261="Activo",L1261&lt;&gt;""),IF(L1261&gt;Parámetros!$B$6,"Se está retrasando",""),"")</f>
        <v/>
      </c>
    </row>
    <row r="1262" customFormat="false" ht="15" hidden="false" customHeight="false" outlineLevel="0" collapsed="false">
      <c r="A1262" s="13" t="s">
        <v>970</v>
      </c>
      <c r="B1262" s="13" t="s">
        <v>8981</v>
      </c>
      <c r="C1262" s="13" t="s">
        <v>8986</v>
      </c>
      <c r="D1262" s="13" t="s">
        <v>8999</v>
      </c>
      <c r="E1262" s="13" t="s">
        <v>8988</v>
      </c>
      <c r="F1262" s="16" t="n">
        <f aca="false">_xlfn.MINIFS(Pedidos!$C$2:$C$7000,Pedidos!$B$2:$B$7000,A1262,Pedidos!$C$2:$C$7000,"&lt;"&amp;Parámetros!$B$4)</f>
        <v>45672</v>
      </c>
      <c r="G1262" s="16" t="n">
        <f aca="false">_xlfn.MAXIFS(Pedidos!$C$2:$C$7000,Pedidos!$B$2:$B$7000,A1262,Pedidos!$C$2:$C$7000,"&lt;"&amp;Parámetros!$B$4)</f>
        <v>46274</v>
      </c>
      <c r="H1262" s="17" t="n">
        <f aca="false">COUNTIFS(Pedidos!$B$2:$B$7000,A1262,Pedidos!$C$2:$C$7000,"&lt;"&amp;Parámetros!$B$4)</f>
        <v>18</v>
      </c>
      <c r="I1262" s="7" t="n">
        <f aca="false">IF(H1262=0,"",Parámetros!$B$4-G1262)</f>
        <v>22</v>
      </c>
      <c r="J1262" s="17" t="n">
        <f aca="false">COUNTIFS(Pedidos!$B$2:$B$7000,A1262,Pedidos!$C$2:$C$7000,"&gt;="&amp;(Parámetros!$B$4-180),Pedidos!$C$2:$C$7000,"&lt;"&amp;Parámetros!$B$4)</f>
        <v>6</v>
      </c>
      <c r="K1262" s="18" t="n">
        <f aca="false">IF(H1262&lt;2,"",(G1262-F1262)/(H1262-1))</f>
        <v>35.4117647058824</v>
      </c>
      <c r="L1262" s="19" t="n">
        <f aca="false">IF(OR(K1262="",K1262=0),"",I1262/K1262)</f>
        <v>0.621262458471761</v>
      </c>
      <c r="M1262" s="20" t="n">
        <f aca="false">SUMIFS(Pedidos!$D$2:$D$7000,Pedidos!$B$2:$B$7000,A1262,Pedidos!$C$2:$C$7000,"&gt;="&amp;(Parámetros!$B$4-365),Pedidos!$C$2:$C$7000,"&lt;"&amp;Parámetros!$B$4)</f>
        <v>494.84</v>
      </c>
      <c r="N1262" s="7" t="str">
        <f aca="false">IF(H1262=0,"Sin compras",IF(H1262=1,"Una sola compra",IF(I1262&gt;Parámetros!$B$5,"Perdido","Activo")))</f>
        <v>Activo</v>
      </c>
      <c r="O1262" s="21" t="n">
        <f aca="false">IF(N1262&lt;&gt;"Activo","",1/(1+EXP(-(Parámetros!$B$10+Parámetros!$B$11*I1262+Parámetros!$B$12*J1262))))</f>
        <v>0.0128738464499162</v>
      </c>
      <c r="P1262" s="7" t="str">
        <f aca="false">IF(O1262="","",IF(O1262&gt;=Parámetros!$B$7,"Alto",IF(O1262&gt;=Parámetros!$B$8,"Medio","Bajo")))</f>
        <v>Bajo</v>
      </c>
      <c r="Q1262" s="7" t="str">
        <f aca="false">IF(AND(N1262="Activo",L1262&lt;&gt;""),IF(L1262&gt;Parámetros!$B$6,"Se está retrasando",""),"")</f>
        <v/>
      </c>
    </row>
    <row r="1263" customFormat="false" ht="15" hidden="false" customHeight="false" outlineLevel="0" collapsed="false">
      <c r="A1263" s="13" t="s">
        <v>5505</v>
      </c>
      <c r="B1263" s="13" t="s">
        <v>8995</v>
      </c>
      <c r="C1263" s="13" t="s">
        <v>8982</v>
      </c>
      <c r="D1263" s="13" t="s">
        <v>8987</v>
      </c>
      <c r="E1263" s="13" t="s">
        <v>8988</v>
      </c>
      <c r="F1263" s="16" t="n">
        <f aca="false">_xlfn.MINIFS(Pedidos!$C$2:$C$7000,Pedidos!$B$2:$B$7000,A1263,Pedidos!$C$2:$C$7000,"&lt;"&amp;Parámetros!$B$4)</f>
        <v>46017</v>
      </c>
      <c r="G1263" s="16" t="n">
        <f aca="false">_xlfn.MAXIFS(Pedidos!$C$2:$C$7000,Pedidos!$B$2:$B$7000,A1263,Pedidos!$C$2:$C$7000,"&lt;"&amp;Parámetros!$B$4)</f>
        <v>46160</v>
      </c>
      <c r="H1263" s="17" t="n">
        <f aca="false">COUNTIFS(Pedidos!$B$2:$B$7000,A1263,Pedidos!$C$2:$C$7000,"&lt;"&amp;Parámetros!$B$4)</f>
        <v>2</v>
      </c>
      <c r="I1263" s="7" t="n">
        <f aca="false">IF(H1263=0,"",Parámetros!$B$4-G1263)</f>
        <v>136</v>
      </c>
      <c r="J1263" s="17" t="n">
        <f aca="false">COUNTIFS(Pedidos!$B$2:$B$7000,A1263,Pedidos!$C$2:$C$7000,"&gt;="&amp;(Parámetros!$B$4-180),Pedidos!$C$2:$C$7000,"&lt;"&amp;Parámetros!$B$4)</f>
        <v>1</v>
      </c>
      <c r="K1263" s="18" t="n">
        <f aca="false">IF(H1263&lt;2,"",(G1263-F1263)/(H1263-1))</f>
        <v>143</v>
      </c>
      <c r="L1263" s="19" t="n">
        <f aca="false">IF(OR(K1263="",K1263=0),"",I1263/K1263)</f>
        <v>0.951048951048951</v>
      </c>
      <c r="M1263" s="20" t="n">
        <f aca="false">SUMIFS(Pedidos!$D$2:$D$7000,Pedidos!$B$2:$B$7000,A1263,Pedidos!$C$2:$C$7000,"&gt;="&amp;(Parámetros!$B$4-365),Pedidos!$C$2:$C$7000,"&lt;"&amp;Parámetros!$B$4)</f>
        <v>72.23</v>
      </c>
      <c r="N1263" s="7" t="str">
        <f aca="false">IF(H1263=0,"Sin compras",IF(H1263=1,"Una sola compra",IF(I1263&gt;Parámetros!$B$5,"Perdido","Activo")))</f>
        <v>Activo</v>
      </c>
      <c r="O1263" s="21" t="n">
        <f aca="false">IF(N1263&lt;&gt;"Activo","",1/(1+EXP(-(Parámetros!$B$10+Parámetros!$B$11*I1263+Parámetros!$B$12*J1263))))</f>
        <v>0.884105899103844</v>
      </c>
      <c r="P1263" s="7" t="str">
        <f aca="false">IF(O1263="","",IF(O1263&gt;=Parámetros!$B$7,"Alto",IF(O1263&gt;=Parámetros!$B$8,"Medio","Bajo")))</f>
        <v>Alto</v>
      </c>
      <c r="Q1263" s="7" t="str">
        <f aca="false">IF(AND(N1263="Activo",L1263&lt;&gt;""),IF(L1263&gt;Parámetros!$B$6,"Se está retrasando",""),"")</f>
        <v/>
      </c>
    </row>
    <row r="1264" customFormat="false" ht="15" hidden="false" customHeight="false" outlineLevel="0" collapsed="false">
      <c r="A1264" s="13" t="s">
        <v>4141</v>
      </c>
      <c r="B1264" s="13" t="s">
        <v>9003</v>
      </c>
      <c r="C1264" s="13" t="s">
        <v>8993</v>
      </c>
      <c r="D1264" s="13" t="s">
        <v>8994</v>
      </c>
      <c r="E1264" s="13" t="s">
        <v>8984</v>
      </c>
      <c r="F1264" s="16" t="n">
        <f aca="false">_xlfn.MINIFS(Pedidos!$C$2:$C$7000,Pedidos!$B$2:$B$7000,A1264,Pedidos!$C$2:$C$7000,"&lt;"&amp;Parámetros!$B$4)</f>
        <v>45916</v>
      </c>
      <c r="G1264" s="16" t="n">
        <f aca="false">_xlfn.MAXIFS(Pedidos!$C$2:$C$7000,Pedidos!$B$2:$B$7000,A1264,Pedidos!$C$2:$C$7000,"&lt;"&amp;Parámetros!$B$4)</f>
        <v>45916</v>
      </c>
      <c r="H1264" s="17" t="n">
        <f aca="false">COUNTIFS(Pedidos!$B$2:$B$7000,A1264,Pedidos!$C$2:$C$7000,"&lt;"&amp;Parámetros!$B$4)</f>
        <v>1</v>
      </c>
      <c r="I1264" s="7" t="n">
        <f aca="false">IF(H1264=0,"",Parámetros!$B$4-G1264)</f>
        <v>380</v>
      </c>
      <c r="J1264" s="17" t="n">
        <f aca="false">COUNTIFS(Pedidos!$B$2:$B$7000,A1264,Pedidos!$C$2:$C$7000,"&gt;="&amp;(Parámetros!$B$4-180),Pedidos!$C$2:$C$7000,"&lt;"&amp;Parámetros!$B$4)</f>
        <v>0</v>
      </c>
      <c r="K1264" s="18" t="str">
        <f aca="false">IF(H1264&lt;2,"",(G1264-F1264)/(H1264-1))</f>
        <v/>
      </c>
      <c r="L1264" s="19" t="str">
        <f aca="false">IF(OR(K1264="",K1264=0),"",I1264/K1264)</f>
        <v/>
      </c>
      <c r="M1264" s="20" t="n">
        <f aca="false">SUMIFS(Pedidos!$D$2:$D$7000,Pedidos!$B$2:$B$7000,A1264,Pedidos!$C$2:$C$7000,"&gt;="&amp;(Parámetros!$B$4-365),Pedidos!$C$2:$C$7000,"&lt;"&amp;Parámetros!$B$4)</f>
        <v>0</v>
      </c>
      <c r="N1264" s="7" t="str">
        <f aca="false">IF(H1264=0,"Sin compras",IF(H1264=1,"Una sola compra",IF(I1264&gt;Parámetros!$B$5,"Perdido","Activo")))</f>
        <v>Una sola compra</v>
      </c>
      <c r="O1264" s="21" t="str">
        <f aca="false">IF(N1264&lt;&gt;"Activo","",1/(1+EXP(-(Parámetros!$B$10+Parámetros!$B$11*I1264+Parámetros!$B$12*J1264))))</f>
        <v/>
      </c>
      <c r="P1264" s="7" t="str">
        <f aca="false">IF(O1264="","",IF(O1264&gt;=Parámetros!$B$7,"Alto",IF(O1264&gt;=Parámetros!$B$8,"Medio","Bajo")))</f>
        <v/>
      </c>
      <c r="Q1264" s="7" t="str">
        <f aca="false">IF(AND(N1264="Activo",L1264&lt;&gt;""),IF(L1264&gt;Parámetros!$B$6,"Se está retrasando",""),"")</f>
        <v/>
      </c>
    </row>
    <row r="1265" customFormat="false" ht="15" hidden="false" customHeight="false" outlineLevel="0" collapsed="false">
      <c r="A1265" s="13" t="s">
        <v>476</v>
      </c>
      <c r="B1265" s="13" t="s">
        <v>8981</v>
      </c>
      <c r="C1265" s="13" t="s">
        <v>8982</v>
      </c>
      <c r="D1265" s="13" t="s">
        <v>8994</v>
      </c>
      <c r="E1265" s="13" t="s">
        <v>8988</v>
      </c>
      <c r="F1265" s="16" t="n">
        <f aca="false">_xlfn.MINIFS(Pedidos!$C$2:$C$7000,Pedidos!$B$2:$B$7000,A1265,Pedidos!$C$2:$C$7000,"&lt;"&amp;Parámetros!$B$4)</f>
        <v>45622</v>
      </c>
      <c r="G1265" s="16" t="n">
        <f aca="false">_xlfn.MAXIFS(Pedidos!$C$2:$C$7000,Pedidos!$B$2:$B$7000,A1265,Pedidos!$C$2:$C$7000,"&lt;"&amp;Parámetros!$B$4)</f>
        <v>45622</v>
      </c>
      <c r="H1265" s="17" t="n">
        <f aca="false">COUNTIFS(Pedidos!$B$2:$B$7000,A1265,Pedidos!$C$2:$C$7000,"&lt;"&amp;Parámetros!$B$4)</f>
        <v>1</v>
      </c>
      <c r="I1265" s="7" t="n">
        <f aca="false">IF(H1265=0,"",Parámetros!$B$4-G1265)</f>
        <v>674</v>
      </c>
      <c r="J1265" s="17" t="n">
        <f aca="false">COUNTIFS(Pedidos!$B$2:$B$7000,A1265,Pedidos!$C$2:$C$7000,"&gt;="&amp;(Parámetros!$B$4-180),Pedidos!$C$2:$C$7000,"&lt;"&amp;Parámetros!$B$4)</f>
        <v>0</v>
      </c>
      <c r="K1265" s="18" t="str">
        <f aca="false">IF(H1265&lt;2,"",(G1265-F1265)/(H1265-1))</f>
        <v/>
      </c>
      <c r="L1265" s="19" t="str">
        <f aca="false">IF(OR(K1265="",K1265=0),"",I1265/K1265)</f>
        <v/>
      </c>
      <c r="M1265" s="20" t="n">
        <f aca="false">SUMIFS(Pedidos!$D$2:$D$7000,Pedidos!$B$2:$B$7000,A1265,Pedidos!$C$2:$C$7000,"&gt;="&amp;(Parámetros!$B$4-365),Pedidos!$C$2:$C$7000,"&lt;"&amp;Parámetros!$B$4)</f>
        <v>0</v>
      </c>
      <c r="N1265" s="7" t="str">
        <f aca="false">IF(H1265=0,"Sin compras",IF(H1265=1,"Una sola compra",IF(I1265&gt;Parámetros!$B$5,"Perdido","Activo")))</f>
        <v>Una sola compra</v>
      </c>
      <c r="O1265" s="21" t="str">
        <f aca="false">IF(N1265&lt;&gt;"Activo","",1/(1+EXP(-(Parámetros!$B$10+Parámetros!$B$11*I1265+Parámetros!$B$12*J1265))))</f>
        <v/>
      </c>
      <c r="P1265" s="7" t="str">
        <f aca="false">IF(O1265="","",IF(O1265&gt;=Parámetros!$B$7,"Alto",IF(O1265&gt;=Parámetros!$B$8,"Medio","Bajo")))</f>
        <v/>
      </c>
      <c r="Q1265" s="7" t="str">
        <f aca="false">IF(AND(N1265="Activo",L1265&lt;&gt;""),IF(L1265&gt;Parámetros!$B$6,"Se está retrasando",""),"")</f>
        <v/>
      </c>
    </row>
    <row r="1266" customFormat="false" ht="15" hidden="false" customHeight="false" outlineLevel="0" collapsed="false">
      <c r="A1266" s="13" t="s">
        <v>7086</v>
      </c>
      <c r="B1266" s="13" t="s">
        <v>8996</v>
      </c>
      <c r="C1266" s="13" t="s">
        <v>8986</v>
      </c>
      <c r="D1266" s="13" t="s">
        <v>8991</v>
      </c>
      <c r="E1266" s="13" t="s">
        <v>8988</v>
      </c>
      <c r="F1266" s="16" t="n">
        <f aca="false">_xlfn.MINIFS(Pedidos!$C$2:$C$7000,Pedidos!$B$2:$B$7000,A1266,Pedidos!$C$2:$C$7000,"&lt;"&amp;Parámetros!$B$4)</f>
        <v>46141</v>
      </c>
      <c r="G1266" s="16" t="n">
        <f aca="false">_xlfn.MAXIFS(Pedidos!$C$2:$C$7000,Pedidos!$B$2:$B$7000,A1266,Pedidos!$C$2:$C$7000,"&lt;"&amp;Parámetros!$B$4)</f>
        <v>46141</v>
      </c>
      <c r="H1266" s="17" t="n">
        <f aca="false">COUNTIFS(Pedidos!$B$2:$B$7000,A1266,Pedidos!$C$2:$C$7000,"&lt;"&amp;Parámetros!$B$4)</f>
        <v>1</v>
      </c>
      <c r="I1266" s="7" t="n">
        <f aca="false">IF(H1266=0,"",Parámetros!$B$4-G1266)</f>
        <v>155</v>
      </c>
      <c r="J1266" s="17" t="n">
        <f aca="false">COUNTIFS(Pedidos!$B$2:$B$7000,A1266,Pedidos!$C$2:$C$7000,"&gt;="&amp;(Parámetros!$B$4-180),Pedidos!$C$2:$C$7000,"&lt;"&amp;Parámetros!$B$4)</f>
        <v>1</v>
      </c>
      <c r="K1266" s="18" t="str">
        <f aca="false">IF(H1266&lt;2,"",(G1266-F1266)/(H1266-1))</f>
        <v/>
      </c>
      <c r="L1266" s="19" t="str">
        <f aca="false">IF(OR(K1266="",K1266=0),"",I1266/K1266)</f>
        <v/>
      </c>
      <c r="M1266" s="20" t="n">
        <f aca="false">SUMIFS(Pedidos!$D$2:$D$7000,Pedidos!$B$2:$B$7000,A1266,Pedidos!$C$2:$C$7000,"&gt;="&amp;(Parámetros!$B$4-365),Pedidos!$C$2:$C$7000,"&lt;"&amp;Parámetros!$B$4)</f>
        <v>48.97</v>
      </c>
      <c r="N1266" s="7" t="str">
        <f aca="false">IF(H1266=0,"Sin compras",IF(H1266=1,"Una sola compra",IF(I1266&gt;Parámetros!$B$5,"Perdido","Activo")))</f>
        <v>Una sola compra</v>
      </c>
      <c r="O1266" s="21" t="str">
        <f aca="false">IF(N1266&lt;&gt;"Activo","",1/(1+EXP(-(Parámetros!$B$10+Parámetros!$B$11*I1266+Parámetros!$B$12*J1266))))</f>
        <v/>
      </c>
      <c r="P1266" s="7" t="str">
        <f aca="false">IF(O1266="","",IF(O1266&gt;=Parámetros!$B$7,"Alto",IF(O1266&gt;=Parámetros!$B$8,"Medio","Bajo")))</f>
        <v/>
      </c>
      <c r="Q1266" s="7" t="str">
        <f aca="false">IF(AND(N1266="Activo",L1266&lt;&gt;""),IF(L1266&gt;Parámetros!$B$6,"Se está retrasando",""),"")</f>
        <v/>
      </c>
    </row>
    <row r="1267" customFormat="false" ht="15" hidden="false" customHeight="false" outlineLevel="0" collapsed="false">
      <c r="A1267" s="13" t="s">
        <v>5204</v>
      </c>
      <c r="B1267" s="13" t="s">
        <v>8995</v>
      </c>
      <c r="C1267" s="13" t="s">
        <v>8993</v>
      </c>
      <c r="D1267" s="13" t="s">
        <v>8983</v>
      </c>
      <c r="E1267" s="13" t="s">
        <v>8988</v>
      </c>
      <c r="F1267" s="16" t="n">
        <f aca="false">_xlfn.MINIFS(Pedidos!$C$2:$C$7000,Pedidos!$B$2:$B$7000,A1267,Pedidos!$C$2:$C$7000,"&lt;"&amp;Parámetros!$B$4)</f>
        <v>45994</v>
      </c>
      <c r="G1267" s="16" t="n">
        <f aca="false">_xlfn.MAXIFS(Pedidos!$C$2:$C$7000,Pedidos!$B$2:$B$7000,A1267,Pedidos!$C$2:$C$7000,"&lt;"&amp;Parámetros!$B$4)</f>
        <v>45994</v>
      </c>
      <c r="H1267" s="17" t="n">
        <f aca="false">COUNTIFS(Pedidos!$B$2:$B$7000,A1267,Pedidos!$C$2:$C$7000,"&lt;"&amp;Parámetros!$B$4)</f>
        <v>1</v>
      </c>
      <c r="I1267" s="7" t="n">
        <f aca="false">IF(H1267=0,"",Parámetros!$B$4-G1267)</f>
        <v>302</v>
      </c>
      <c r="J1267" s="17" t="n">
        <f aca="false">COUNTIFS(Pedidos!$B$2:$B$7000,A1267,Pedidos!$C$2:$C$7000,"&gt;="&amp;(Parámetros!$B$4-180),Pedidos!$C$2:$C$7000,"&lt;"&amp;Parámetros!$B$4)</f>
        <v>0</v>
      </c>
      <c r="K1267" s="18" t="str">
        <f aca="false">IF(H1267&lt;2,"",(G1267-F1267)/(H1267-1))</f>
        <v/>
      </c>
      <c r="L1267" s="19" t="str">
        <f aca="false">IF(OR(K1267="",K1267=0),"",I1267/K1267)</f>
        <v/>
      </c>
      <c r="M1267" s="20" t="n">
        <f aca="false">SUMIFS(Pedidos!$D$2:$D$7000,Pedidos!$B$2:$B$7000,A1267,Pedidos!$C$2:$C$7000,"&gt;="&amp;(Parámetros!$B$4-365),Pedidos!$C$2:$C$7000,"&lt;"&amp;Parámetros!$B$4)</f>
        <v>34.28</v>
      </c>
      <c r="N1267" s="7" t="str">
        <f aca="false">IF(H1267=0,"Sin compras",IF(H1267=1,"Una sola compra",IF(I1267&gt;Parámetros!$B$5,"Perdido","Activo")))</f>
        <v>Una sola compra</v>
      </c>
      <c r="O1267" s="21" t="str">
        <f aca="false">IF(N1267&lt;&gt;"Activo","",1/(1+EXP(-(Parámetros!$B$10+Parámetros!$B$11*I1267+Parámetros!$B$12*J1267))))</f>
        <v/>
      </c>
      <c r="P1267" s="7" t="str">
        <f aca="false">IF(O1267="","",IF(O1267&gt;=Parámetros!$B$7,"Alto",IF(O1267&gt;=Parámetros!$B$8,"Medio","Bajo")))</f>
        <v/>
      </c>
      <c r="Q1267" s="7" t="str">
        <f aca="false">IF(AND(N1267="Activo",L1267&lt;&gt;""),IF(L1267&gt;Parámetros!$B$6,"Se está retrasando",""),"")</f>
        <v/>
      </c>
    </row>
    <row r="1268" customFormat="false" ht="15" hidden="false" customHeight="false" outlineLevel="0" collapsed="false">
      <c r="A1268" s="13" t="s">
        <v>102</v>
      </c>
      <c r="B1268" s="13" t="s">
        <v>8981</v>
      </c>
      <c r="C1268" s="13" t="s">
        <v>8990</v>
      </c>
      <c r="D1268" s="13" t="s">
        <v>9006</v>
      </c>
      <c r="E1268" s="13" t="s">
        <v>8988</v>
      </c>
      <c r="F1268" s="16" t="n">
        <f aca="false">_xlfn.MINIFS(Pedidos!$C$2:$C$7000,Pedidos!$B$2:$B$7000,A1268,Pedidos!$C$2:$C$7000,"&lt;"&amp;Parámetros!$B$4)</f>
        <v>45573</v>
      </c>
      <c r="G1268" s="16" t="n">
        <f aca="false">_xlfn.MAXIFS(Pedidos!$C$2:$C$7000,Pedidos!$B$2:$B$7000,A1268,Pedidos!$C$2:$C$7000,"&lt;"&amp;Parámetros!$B$4)</f>
        <v>45746</v>
      </c>
      <c r="H1268" s="17" t="n">
        <f aca="false">COUNTIFS(Pedidos!$B$2:$B$7000,A1268,Pedidos!$C$2:$C$7000,"&lt;"&amp;Parámetros!$B$4)</f>
        <v>4</v>
      </c>
      <c r="I1268" s="7" t="n">
        <f aca="false">IF(H1268=0,"",Parámetros!$B$4-G1268)</f>
        <v>550</v>
      </c>
      <c r="J1268" s="17" t="n">
        <f aca="false">COUNTIFS(Pedidos!$B$2:$B$7000,A1268,Pedidos!$C$2:$C$7000,"&gt;="&amp;(Parámetros!$B$4-180),Pedidos!$C$2:$C$7000,"&lt;"&amp;Parámetros!$B$4)</f>
        <v>0</v>
      </c>
      <c r="K1268" s="18" t="n">
        <f aca="false">IF(H1268&lt;2,"",(G1268-F1268)/(H1268-1))</f>
        <v>57.6666666666667</v>
      </c>
      <c r="L1268" s="19" t="n">
        <f aca="false">IF(OR(K1268="",K1268=0),"",I1268/K1268)</f>
        <v>9.53757225433526</v>
      </c>
      <c r="M1268" s="20" t="n">
        <f aca="false">SUMIFS(Pedidos!$D$2:$D$7000,Pedidos!$B$2:$B$7000,A1268,Pedidos!$C$2:$C$7000,"&gt;="&amp;(Parámetros!$B$4-365),Pedidos!$C$2:$C$7000,"&lt;"&amp;Parámetros!$B$4)</f>
        <v>0</v>
      </c>
      <c r="N1268" s="7" t="str">
        <f aca="false">IF(H1268=0,"Sin compras",IF(H1268=1,"Una sola compra",IF(I1268&gt;Parámetros!$B$5,"Perdido","Activo")))</f>
        <v>Perdido</v>
      </c>
      <c r="O1268" s="21" t="str">
        <f aca="false">IF(N1268&lt;&gt;"Activo","",1/(1+EXP(-(Parámetros!$B$10+Parámetros!$B$11*I1268+Parámetros!$B$12*J1268))))</f>
        <v/>
      </c>
      <c r="P1268" s="7" t="str">
        <f aca="false">IF(O1268="","",IF(O1268&gt;=Parámetros!$B$7,"Alto",IF(O1268&gt;=Parámetros!$B$8,"Medio","Bajo")))</f>
        <v/>
      </c>
      <c r="Q1268" s="7" t="str">
        <f aca="false">IF(AND(N1268="Activo",L1268&lt;&gt;""),IF(L1268&gt;Parámetros!$B$6,"Se está retrasando",""),"")</f>
        <v/>
      </c>
    </row>
    <row r="1269" customFormat="false" ht="15" hidden="false" customHeight="false" outlineLevel="0" collapsed="false">
      <c r="A1269" s="13" t="s">
        <v>462</v>
      </c>
      <c r="B1269" s="13" t="s">
        <v>8992</v>
      </c>
      <c r="C1269" s="13" t="s">
        <v>8993</v>
      </c>
      <c r="D1269" s="13" t="s">
        <v>8994</v>
      </c>
      <c r="E1269" s="13" t="s">
        <v>8988</v>
      </c>
      <c r="F1269" s="16" t="n">
        <f aca="false">_xlfn.MINIFS(Pedidos!$C$2:$C$7000,Pedidos!$B$2:$B$7000,A1269,Pedidos!$C$2:$C$7000,"&lt;"&amp;Parámetros!$B$4)</f>
        <v>45621</v>
      </c>
      <c r="G1269" s="16" t="n">
        <f aca="false">_xlfn.MAXIFS(Pedidos!$C$2:$C$7000,Pedidos!$B$2:$B$7000,A1269,Pedidos!$C$2:$C$7000,"&lt;"&amp;Parámetros!$B$4)</f>
        <v>45621</v>
      </c>
      <c r="H1269" s="17" t="n">
        <f aca="false">COUNTIFS(Pedidos!$B$2:$B$7000,A1269,Pedidos!$C$2:$C$7000,"&lt;"&amp;Parámetros!$B$4)</f>
        <v>1</v>
      </c>
      <c r="I1269" s="7" t="n">
        <f aca="false">IF(H1269=0,"",Parámetros!$B$4-G1269)</f>
        <v>675</v>
      </c>
      <c r="J1269" s="17" t="n">
        <f aca="false">COUNTIFS(Pedidos!$B$2:$B$7000,A1269,Pedidos!$C$2:$C$7000,"&gt;="&amp;(Parámetros!$B$4-180),Pedidos!$C$2:$C$7000,"&lt;"&amp;Parámetros!$B$4)</f>
        <v>0</v>
      </c>
      <c r="K1269" s="18" t="str">
        <f aca="false">IF(H1269&lt;2,"",(G1269-F1269)/(H1269-1))</f>
        <v/>
      </c>
      <c r="L1269" s="19" t="str">
        <f aca="false">IF(OR(K1269="",K1269=0),"",I1269/K1269)</f>
        <v/>
      </c>
      <c r="M1269" s="20" t="n">
        <f aca="false">SUMIFS(Pedidos!$D$2:$D$7000,Pedidos!$B$2:$B$7000,A1269,Pedidos!$C$2:$C$7000,"&gt;="&amp;(Parámetros!$B$4-365),Pedidos!$C$2:$C$7000,"&lt;"&amp;Parámetros!$B$4)</f>
        <v>0</v>
      </c>
      <c r="N1269" s="7" t="str">
        <f aca="false">IF(H1269=0,"Sin compras",IF(H1269=1,"Una sola compra",IF(I1269&gt;Parámetros!$B$5,"Perdido","Activo")))</f>
        <v>Una sola compra</v>
      </c>
      <c r="O1269" s="21" t="str">
        <f aca="false">IF(N1269&lt;&gt;"Activo","",1/(1+EXP(-(Parámetros!$B$10+Parámetros!$B$11*I1269+Parámetros!$B$12*J1269))))</f>
        <v/>
      </c>
      <c r="P1269" s="7" t="str">
        <f aca="false">IF(O1269="","",IF(O1269&gt;=Parámetros!$B$7,"Alto",IF(O1269&gt;=Parámetros!$B$8,"Medio","Bajo")))</f>
        <v/>
      </c>
      <c r="Q1269" s="7" t="str">
        <f aca="false">IF(AND(N1269="Activo",L1269&lt;&gt;""),IF(L1269&gt;Parámetros!$B$6,"Se está retrasando",""),"")</f>
        <v/>
      </c>
    </row>
    <row r="1270" customFormat="false" ht="15" hidden="false" customHeight="false" outlineLevel="0" collapsed="false">
      <c r="A1270" s="13" t="s">
        <v>5128</v>
      </c>
      <c r="B1270" s="13" t="s">
        <v>8995</v>
      </c>
      <c r="C1270" s="13" t="s">
        <v>8982</v>
      </c>
      <c r="D1270" s="13" t="s">
        <v>8997</v>
      </c>
      <c r="E1270" s="13" t="s">
        <v>8988</v>
      </c>
      <c r="F1270" s="16" t="n">
        <f aca="false">_xlfn.MINIFS(Pedidos!$C$2:$C$7000,Pedidos!$B$2:$B$7000,A1270,Pedidos!$C$2:$C$7000,"&lt;"&amp;Parámetros!$B$4)</f>
        <v>45988</v>
      </c>
      <c r="G1270" s="16" t="n">
        <f aca="false">_xlfn.MAXIFS(Pedidos!$C$2:$C$7000,Pedidos!$B$2:$B$7000,A1270,Pedidos!$C$2:$C$7000,"&lt;"&amp;Parámetros!$B$4)</f>
        <v>46213</v>
      </c>
      <c r="H1270" s="17" t="n">
        <f aca="false">COUNTIFS(Pedidos!$B$2:$B$7000,A1270,Pedidos!$C$2:$C$7000,"&lt;"&amp;Parámetros!$B$4)</f>
        <v>4</v>
      </c>
      <c r="I1270" s="7" t="n">
        <f aca="false">IF(H1270=0,"",Parámetros!$B$4-G1270)</f>
        <v>83</v>
      </c>
      <c r="J1270" s="17" t="n">
        <f aca="false">COUNTIFS(Pedidos!$B$2:$B$7000,A1270,Pedidos!$C$2:$C$7000,"&gt;="&amp;(Parámetros!$B$4-180),Pedidos!$C$2:$C$7000,"&lt;"&amp;Parámetros!$B$4)</f>
        <v>2</v>
      </c>
      <c r="K1270" s="18" t="n">
        <f aca="false">IF(H1270&lt;2,"",(G1270-F1270)/(H1270-1))</f>
        <v>75</v>
      </c>
      <c r="L1270" s="19" t="n">
        <f aca="false">IF(OR(K1270="",K1270=0),"",I1270/K1270)</f>
        <v>1.10666666666667</v>
      </c>
      <c r="M1270" s="20" t="n">
        <f aca="false">SUMIFS(Pedidos!$D$2:$D$7000,Pedidos!$B$2:$B$7000,A1270,Pedidos!$C$2:$C$7000,"&gt;="&amp;(Parámetros!$B$4-365),Pedidos!$C$2:$C$7000,"&lt;"&amp;Parámetros!$B$4)</f>
        <v>156.16</v>
      </c>
      <c r="N1270" s="7" t="str">
        <f aca="false">IF(H1270=0,"Sin compras",IF(H1270=1,"Una sola compra",IF(I1270&gt;Parámetros!$B$5,"Perdido","Activo")))</f>
        <v>Activo</v>
      </c>
      <c r="O1270" s="21" t="n">
        <f aca="false">IF(N1270&lt;&gt;"Activo","",1/(1+EXP(-(Parámetros!$B$10+Parámetros!$B$11*I1270+Parámetros!$B$12*J1270))))</f>
        <v>0.560748412206696</v>
      </c>
      <c r="P1270" s="7" t="str">
        <f aca="false">IF(O1270="","",IF(O1270&gt;=Parámetros!$B$7,"Alto",IF(O1270&gt;=Parámetros!$B$8,"Medio","Bajo")))</f>
        <v>Medio</v>
      </c>
      <c r="Q1270" s="7" t="str">
        <f aca="false">IF(AND(N1270="Activo",L1270&lt;&gt;""),IF(L1270&gt;Parámetros!$B$6,"Se está retrasando",""),"")</f>
        <v/>
      </c>
    </row>
    <row r="1271" customFormat="false" ht="15" hidden="false" customHeight="false" outlineLevel="0" collapsed="false">
      <c r="A1271" s="13" t="s">
        <v>4690</v>
      </c>
      <c r="B1271" s="13" t="s">
        <v>8989</v>
      </c>
      <c r="C1271" s="13" t="s">
        <v>8982</v>
      </c>
      <c r="D1271" s="13" t="s">
        <v>8983</v>
      </c>
      <c r="E1271" s="13" t="s">
        <v>8988</v>
      </c>
      <c r="F1271" s="16" t="n">
        <f aca="false">_xlfn.MINIFS(Pedidos!$C$2:$C$7000,Pedidos!$B$2:$B$7000,A1271,Pedidos!$C$2:$C$7000,"&lt;"&amp;Parámetros!$B$4)</f>
        <v>45956</v>
      </c>
      <c r="G1271" s="16" t="n">
        <f aca="false">_xlfn.MAXIFS(Pedidos!$C$2:$C$7000,Pedidos!$B$2:$B$7000,A1271,Pedidos!$C$2:$C$7000,"&lt;"&amp;Parámetros!$B$4)</f>
        <v>45956</v>
      </c>
      <c r="H1271" s="17" t="n">
        <f aca="false">COUNTIFS(Pedidos!$B$2:$B$7000,A1271,Pedidos!$C$2:$C$7000,"&lt;"&amp;Parámetros!$B$4)</f>
        <v>1</v>
      </c>
      <c r="I1271" s="7" t="n">
        <f aca="false">IF(H1271=0,"",Parámetros!$B$4-G1271)</f>
        <v>340</v>
      </c>
      <c r="J1271" s="17" t="n">
        <f aca="false">COUNTIFS(Pedidos!$B$2:$B$7000,A1271,Pedidos!$C$2:$C$7000,"&gt;="&amp;(Parámetros!$B$4-180),Pedidos!$C$2:$C$7000,"&lt;"&amp;Parámetros!$B$4)</f>
        <v>0</v>
      </c>
      <c r="K1271" s="18" t="str">
        <f aca="false">IF(H1271&lt;2,"",(G1271-F1271)/(H1271-1))</f>
        <v/>
      </c>
      <c r="L1271" s="19" t="str">
        <f aca="false">IF(OR(K1271="",K1271=0),"",I1271/K1271)</f>
        <v/>
      </c>
      <c r="M1271" s="20" t="n">
        <f aca="false">SUMIFS(Pedidos!$D$2:$D$7000,Pedidos!$B$2:$B$7000,A1271,Pedidos!$C$2:$C$7000,"&gt;="&amp;(Parámetros!$B$4-365),Pedidos!$C$2:$C$7000,"&lt;"&amp;Parámetros!$B$4)</f>
        <v>24.66</v>
      </c>
      <c r="N1271" s="7" t="str">
        <f aca="false">IF(H1271=0,"Sin compras",IF(H1271=1,"Una sola compra",IF(I1271&gt;Parámetros!$B$5,"Perdido","Activo")))</f>
        <v>Una sola compra</v>
      </c>
      <c r="O1271" s="21" t="str">
        <f aca="false">IF(N1271&lt;&gt;"Activo","",1/(1+EXP(-(Parámetros!$B$10+Parámetros!$B$11*I1271+Parámetros!$B$12*J1271))))</f>
        <v/>
      </c>
      <c r="P1271" s="7" t="str">
        <f aca="false">IF(O1271="","",IF(O1271&gt;=Parámetros!$B$7,"Alto",IF(O1271&gt;=Parámetros!$B$8,"Medio","Bajo")))</f>
        <v/>
      </c>
      <c r="Q1271" s="7" t="str">
        <f aca="false">IF(AND(N1271="Activo",L1271&lt;&gt;""),IF(L1271&gt;Parámetros!$B$6,"Se está retrasando",""),"")</f>
        <v/>
      </c>
    </row>
    <row r="1272" customFormat="false" ht="15" hidden="false" customHeight="false" outlineLevel="0" collapsed="false">
      <c r="A1272" s="13" t="s">
        <v>66</v>
      </c>
      <c r="B1272" s="13" t="s">
        <v>8998</v>
      </c>
      <c r="C1272" s="13" t="s">
        <v>8982</v>
      </c>
      <c r="D1272" s="13" t="s">
        <v>9005</v>
      </c>
      <c r="E1272" s="13" t="s">
        <v>8988</v>
      </c>
      <c r="F1272" s="16" t="n">
        <f aca="false">_xlfn.MINIFS(Pedidos!$C$2:$C$7000,Pedidos!$B$2:$B$7000,A1272,Pedidos!$C$2:$C$7000,"&lt;"&amp;Parámetros!$B$4)</f>
        <v>45570</v>
      </c>
      <c r="G1272" s="16" t="n">
        <f aca="false">_xlfn.MAXIFS(Pedidos!$C$2:$C$7000,Pedidos!$B$2:$B$7000,A1272,Pedidos!$C$2:$C$7000,"&lt;"&amp;Parámetros!$B$4)</f>
        <v>45975</v>
      </c>
      <c r="H1272" s="17" t="n">
        <f aca="false">COUNTIFS(Pedidos!$B$2:$B$7000,A1272,Pedidos!$C$2:$C$7000,"&lt;"&amp;Parámetros!$B$4)</f>
        <v>3</v>
      </c>
      <c r="I1272" s="7" t="n">
        <f aca="false">IF(H1272=0,"",Parámetros!$B$4-G1272)</f>
        <v>321</v>
      </c>
      <c r="J1272" s="17" t="n">
        <f aca="false">COUNTIFS(Pedidos!$B$2:$B$7000,A1272,Pedidos!$C$2:$C$7000,"&gt;="&amp;(Parámetros!$B$4-180),Pedidos!$C$2:$C$7000,"&lt;"&amp;Parámetros!$B$4)</f>
        <v>0</v>
      </c>
      <c r="K1272" s="18" t="n">
        <f aca="false">IF(H1272&lt;2,"",(G1272-F1272)/(H1272-1))</f>
        <v>202.5</v>
      </c>
      <c r="L1272" s="19" t="n">
        <f aca="false">IF(OR(K1272="",K1272=0),"",I1272/K1272)</f>
        <v>1.58518518518519</v>
      </c>
      <c r="M1272" s="20" t="n">
        <f aca="false">SUMIFS(Pedidos!$D$2:$D$7000,Pedidos!$B$2:$B$7000,A1272,Pedidos!$C$2:$C$7000,"&gt;="&amp;(Parámetros!$B$4-365),Pedidos!$C$2:$C$7000,"&lt;"&amp;Parámetros!$B$4)</f>
        <v>41.85</v>
      </c>
      <c r="N1272" s="7" t="str">
        <f aca="false">IF(H1272=0,"Sin compras",IF(H1272=1,"Una sola compra",IF(I1272&gt;Parámetros!$B$5,"Perdido","Activo")))</f>
        <v>Perdido</v>
      </c>
      <c r="O1272" s="21" t="str">
        <f aca="false">IF(N1272&lt;&gt;"Activo","",1/(1+EXP(-(Parámetros!$B$10+Parámetros!$B$11*I1272+Parámetros!$B$12*J1272))))</f>
        <v/>
      </c>
      <c r="P1272" s="7" t="str">
        <f aca="false">IF(O1272="","",IF(O1272&gt;=Parámetros!$B$7,"Alto",IF(O1272&gt;=Parámetros!$B$8,"Medio","Bajo")))</f>
        <v/>
      </c>
      <c r="Q1272" s="7" t="str">
        <f aca="false">IF(AND(N1272="Activo",L1272&lt;&gt;""),IF(L1272&gt;Parámetros!$B$6,"Se está retrasando",""),"")</f>
        <v/>
      </c>
    </row>
    <row r="1273" customFormat="false" ht="15" hidden="false" customHeight="false" outlineLevel="0" collapsed="false">
      <c r="A1273" s="13" t="s">
        <v>6468</v>
      </c>
      <c r="B1273" s="13" t="s">
        <v>8995</v>
      </c>
      <c r="C1273" s="13" t="s">
        <v>8986</v>
      </c>
      <c r="D1273" s="13" t="s">
        <v>8991</v>
      </c>
      <c r="E1273" s="13" t="s">
        <v>8988</v>
      </c>
      <c r="F1273" s="16" t="n">
        <f aca="false">_xlfn.MINIFS(Pedidos!$C$2:$C$7000,Pedidos!$B$2:$B$7000,A1273,Pedidos!$C$2:$C$7000,"&lt;"&amp;Parámetros!$B$4)</f>
        <v>46090</v>
      </c>
      <c r="G1273" s="16" t="n">
        <f aca="false">_xlfn.MAXIFS(Pedidos!$C$2:$C$7000,Pedidos!$B$2:$B$7000,A1273,Pedidos!$C$2:$C$7000,"&lt;"&amp;Parámetros!$B$4)</f>
        <v>46090</v>
      </c>
      <c r="H1273" s="17" t="n">
        <f aca="false">COUNTIFS(Pedidos!$B$2:$B$7000,A1273,Pedidos!$C$2:$C$7000,"&lt;"&amp;Parámetros!$B$4)</f>
        <v>1</v>
      </c>
      <c r="I1273" s="7" t="n">
        <f aca="false">IF(H1273=0,"",Parámetros!$B$4-G1273)</f>
        <v>206</v>
      </c>
      <c r="J1273" s="17" t="n">
        <f aca="false">COUNTIFS(Pedidos!$B$2:$B$7000,A1273,Pedidos!$C$2:$C$7000,"&gt;="&amp;(Parámetros!$B$4-180),Pedidos!$C$2:$C$7000,"&lt;"&amp;Parámetros!$B$4)</f>
        <v>0</v>
      </c>
      <c r="K1273" s="18" t="str">
        <f aca="false">IF(H1273&lt;2,"",(G1273-F1273)/(H1273-1))</f>
        <v/>
      </c>
      <c r="L1273" s="19" t="str">
        <f aca="false">IF(OR(K1273="",K1273=0),"",I1273/K1273)</f>
        <v/>
      </c>
      <c r="M1273" s="20" t="n">
        <f aca="false">SUMIFS(Pedidos!$D$2:$D$7000,Pedidos!$B$2:$B$7000,A1273,Pedidos!$C$2:$C$7000,"&gt;="&amp;(Parámetros!$B$4-365),Pedidos!$C$2:$C$7000,"&lt;"&amp;Parámetros!$B$4)</f>
        <v>33.21</v>
      </c>
      <c r="N1273" s="7" t="str">
        <f aca="false">IF(H1273=0,"Sin compras",IF(H1273=1,"Una sola compra",IF(I1273&gt;Parámetros!$B$5,"Perdido","Activo")))</f>
        <v>Una sola compra</v>
      </c>
      <c r="O1273" s="21" t="str">
        <f aca="false">IF(N1273&lt;&gt;"Activo","",1/(1+EXP(-(Parámetros!$B$10+Parámetros!$B$11*I1273+Parámetros!$B$12*J1273))))</f>
        <v/>
      </c>
      <c r="P1273" s="7" t="str">
        <f aca="false">IF(O1273="","",IF(O1273&gt;=Parámetros!$B$7,"Alto",IF(O1273&gt;=Parámetros!$B$8,"Medio","Bajo")))</f>
        <v/>
      </c>
      <c r="Q1273" s="7" t="str">
        <f aca="false">IF(AND(N1273="Activo",L1273&lt;&gt;""),IF(L1273&gt;Parámetros!$B$6,"Se está retrasando",""),"")</f>
        <v/>
      </c>
    </row>
    <row r="1274" customFormat="false" ht="15" hidden="false" customHeight="false" outlineLevel="0" collapsed="false">
      <c r="A1274" s="13" t="s">
        <v>2556</v>
      </c>
      <c r="B1274" s="13" t="s">
        <v>8981</v>
      </c>
      <c r="C1274" s="13" t="s">
        <v>8982</v>
      </c>
      <c r="D1274" s="13" t="s">
        <v>8994</v>
      </c>
      <c r="E1274" s="13" t="s">
        <v>8988</v>
      </c>
      <c r="F1274" s="16" t="n">
        <f aca="false">_xlfn.MINIFS(Pedidos!$C$2:$C$7000,Pedidos!$B$2:$B$7000,A1274,Pedidos!$C$2:$C$7000,"&lt;"&amp;Parámetros!$B$4)</f>
        <v>45797</v>
      </c>
      <c r="G1274" s="16" t="n">
        <f aca="false">_xlfn.MAXIFS(Pedidos!$C$2:$C$7000,Pedidos!$B$2:$B$7000,A1274,Pedidos!$C$2:$C$7000,"&lt;"&amp;Parámetros!$B$4)</f>
        <v>45797</v>
      </c>
      <c r="H1274" s="17" t="n">
        <f aca="false">COUNTIFS(Pedidos!$B$2:$B$7000,A1274,Pedidos!$C$2:$C$7000,"&lt;"&amp;Parámetros!$B$4)</f>
        <v>1</v>
      </c>
      <c r="I1274" s="7" t="n">
        <f aca="false">IF(H1274=0,"",Parámetros!$B$4-G1274)</f>
        <v>499</v>
      </c>
      <c r="J1274" s="17" t="n">
        <f aca="false">COUNTIFS(Pedidos!$B$2:$B$7000,A1274,Pedidos!$C$2:$C$7000,"&gt;="&amp;(Parámetros!$B$4-180),Pedidos!$C$2:$C$7000,"&lt;"&amp;Parámetros!$B$4)</f>
        <v>0</v>
      </c>
      <c r="K1274" s="18" t="str">
        <f aca="false">IF(H1274&lt;2,"",(G1274-F1274)/(H1274-1))</f>
        <v/>
      </c>
      <c r="L1274" s="19" t="str">
        <f aca="false">IF(OR(K1274="",K1274=0),"",I1274/K1274)</f>
        <v/>
      </c>
      <c r="M1274" s="20" t="n">
        <f aca="false">SUMIFS(Pedidos!$D$2:$D$7000,Pedidos!$B$2:$B$7000,A1274,Pedidos!$C$2:$C$7000,"&gt;="&amp;(Parámetros!$B$4-365),Pedidos!$C$2:$C$7000,"&lt;"&amp;Parámetros!$B$4)</f>
        <v>0</v>
      </c>
      <c r="N1274" s="7" t="str">
        <f aca="false">IF(H1274=0,"Sin compras",IF(H1274=1,"Una sola compra",IF(I1274&gt;Parámetros!$B$5,"Perdido","Activo")))</f>
        <v>Una sola compra</v>
      </c>
      <c r="O1274" s="21" t="str">
        <f aca="false">IF(N1274&lt;&gt;"Activo","",1/(1+EXP(-(Parámetros!$B$10+Parámetros!$B$11*I1274+Parámetros!$B$12*J1274))))</f>
        <v/>
      </c>
      <c r="P1274" s="7" t="str">
        <f aca="false">IF(O1274="","",IF(O1274&gt;=Parámetros!$B$7,"Alto",IF(O1274&gt;=Parámetros!$B$8,"Medio","Bajo")))</f>
        <v/>
      </c>
      <c r="Q1274" s="7" t="str">
        <f aca="false">IF(AND(N1274="Activo",L1274&lt;&gt;""),IF(L1274&gt;Parámetros!$B$6,"Se está retrasando",""),"")</f>
        <v/>
      </c>
    </row>
    <row r="1275" customFormat="false" ht="15" hidden="false" customHeight="false" outlineLevel="0" collapsed="false">
      <c r="A1275" s="13" t="s">
        <v>6762</v>
      </c>
      <c r="B1275" s="13" t="s">
        <v>8998</v>
      </c>
      <c r="C1275" s="13" t="s">
        <v>8993</v>
      </c>
      <c r="D1275" s="13" t="s">
        <v>8991</v>
      </c>
      <c r="E1275" s="13" t="s">
        <v>8988</v>
      </c>
      <c r="F1275" s="16" t="n">
        <f aca="false">_xlfn.MINIFS(Pedidos!$C$2:$C$7000,Pedidos!$B$2:$B$7000,A1275,Pedidos!$C$2:$C$7000,"&lt;"&amp;Parámetros!$B$4)</f>
        <v>46113</v>
      </c>
      <c r="G1275" s="16" t="n">
        <f aca="false">_xlfn.MAXIFS(Pedidos!$C$2:$C$7000,Pedidos!$B$2:$B$7000,A1275,Pedidos!$C$2:$C$7000,"&lt;"&amp;Parámetros!$B$4)</f>
        <v>46113</v>
      </c>
      <c r="H1275" s="17" t="n">
        <f aca="false">COUNTIFS(Pedidos!$B$2:$B$7000,A1275,Pedidos!$C$2:$C$7000,"&lt;"&amp;Parámetros!$B$4)</f>
        <v>1</v>
      </c>
      <c r="I1275" s="7" t="n">
        <f aca="false">IF(H1275=0,"",Parámetros!$B$4-G1275)</f>
        <v>183</v>
      </c>
      <c r="J1275" s="17" t="n">
        <f aca="false">COUNTIFS(Pedidos!$B$2:$B$7000,A1275,Pedidos!$C$2:$C$7000,"&gt;="&amp;(Parámetros!$B$4-180),Pedidos!$C$2:$C$7000,"&lt;"&amp;Parámetros!$B$4)</f>
        <v>0</v>
      </c>
      <c r="K1275" s="18" t="str">
        <f aca="false">IF(H1275&lt;2,"",(G1275-F1275)/(H1275-1))</f>
        <v/>
      </c>
      <c r="L1275" s="19" t="str">
        <f aca="false">IF(OR(K1275="",K1275=0),"",I1275/K1275)</f>
        <v/>
      </c>
      <c r="M1275" s="20" t="n">
        <f aca="false">SUMIFS(Pedidos!$D$2:$D$7000,Pedidos!$B$2:$B$7000,A1275,Pedidos!$C$2:$C$7000,"&gt;="&amp;(Parámetros!$B$4-365),Pedidos!$C$2:$C$7000,"&lt;"&amp;Parámetros!$B$4)</f>
        <v>33.5</v>
      </c>
      <c r="N1275" s="7" t="str">
        <f aca="false">IF(H1275=0,"Sin compras",IF(H1275=1,"Una sola compra",IF(I1275&gt;Parámetros!$B$5,"Perdido","Activo")))</f>
        <v>Una sola compra</v>
      </c>
      <c r="O1275" s="21" t="str">
        <f aca="false">IF(N1275&lt;&gt;"Activo","",1/(1+EXP(-(Parámetros!$B$10+Parámetros!$B$11*I1275+Parámetros!$B$12*J1275))))</f>
        <v/>
      </c>
      <c r="P1275" s="7" t="str">
        <f aca="false">IF(O1275="","",IF(O1275&gt;=Parámetros!$B$7,"Alto",IF(O1275&gt;=Parámetros!$B$8,"Medio","Bajo")))</f>
        <v/>
      </c>
      <c r="Q1275" s="7" t="str">
        <f aca="false">IF(AND(N1275="Activo",L1275&lt;&gt;""),IF(L1275&gt;Parámetros!$B$6,"Se está retrasando",""),"")</f>
        <v/>
      </c>
    </row>
    <row r="1276" customFormat="false" ht="15" hidden="false" customHeight="false" outlineLevel="0" collapsed="false">
      <c r="A1276" s="13" t="s">
        <v>178</v>
      </c>
      <c r="B1276" s="13" t="s">
        <v>8981</v>
      </c>
      <c r="C1276" s="13" t="s">
        <v>8990</v>
      </c>
      <c r="D1276" s="13" t="s">
        <v>8999</v>
      </c>
      <c r="E1276" s="13" t="s">
        <v>8988</v>
      </c>
      <c r="F1276" s="16" t="n">
        <f aca="false">_xlfn.MINIFS(Pedidos!$C$2:$C$7000,Pedidos!$B$2:$B$7000,A1276,Pedidos!$C$2:$C$7000,"&lt;"&amp;Parámetros!$B$4)</f>
        <v>45584</v>
      </c>
      <c r="G1276" s="16" t="n">
        <f aca="false">_xlfn.MAXIFS(Pedidos!$C$2:$C$7000,Pedidos!$B$2:$B$7000,A1276,Pedidos!$C$2:$C$7000,"&lt;"&amp;Parámetros!$B$4)</f>
        <v>46257</v>
      </c>
      <c r="H1276" s="17" t="n">
        <f aca="false">COUNTIFS(Pedidos!$B$2:$B$7000,A1276,Pedidos!$C$2:$C$7000,"&lt;"&amp;Parámetros!$B$4)</f>
        <v>9</v>
      </c>
      <c r="I1276" s="7" t="n">
        <f aca="false">IF(H1276=0,"",Parámetros!$B$4-G1276)</f>
        <v>39</v>
      </c>
      <c r="J1276" s="17" t="n">
        <f aca="false">COUNTIFS(Pedidos!$B$2:$B$7000,A1276,Pedidos!$C$2:$C$7000,"&gt;="&amp;(Parámetros!$B$4-180),Pedidos!$C$2:$C$7000,"&lt;"&amp;Parámetros!$B$4)</f>
        <v>2</v>
      </c>
      <c r="K1276" s="18" t="n">
        <f aca="false">IF(H1276&lt;2,"",(G1276-F1276)/(H1276-1))</f>
        <v>84.125</v>
      </c>
      <c r="L1276" s="19" t="n">
        <f aca="false">IF(OR(K1276="",K1276=0),"",I1276/K1276)</f>
        <v>0.463595839524517</v>
      </c>
      <c r="M1276" s="20" t="n">
        <f aca="false">SUMIFS(Pedidos!$D$2:$D$7000,Pedidos!$B$2:$B$7000,A1276,Pedidos!$C$2:$C$7000,"&gt;="&amp;(Parámetros!$B$4-365),Pedidos!$C$2:$C$7000,"&lt;"&amp;Parámetros!$B$4)</f>
        <v>196.36</v>
      </c>
      <c r="N1276" s="7" t="str">
        <f aca="false">IF(H1276=0,"Sin compras",IF(H1276=1,"Una sola compra",IF(I1276&gt;Parámetros!$B$5,"Perdido","Activo")))</f>
        <v>Activo</v>
      </c>
      <c r="O1276" s="21" t="n">
        <f aca="false">IF(N1276&lt;&gt;"Activo","",1/(1+EXP(-(Parámetros!$B$10+Parámetros!$B$11*I1276+Parámetros!$B$12*J1276))))</f>
        <v>0.376648071132142</v>
      </c>
      <c r="P1276" s="7" t="str">
        <f aca="false">IF(O1276="","",IF(O1276&gt;=Parámetros!$B$7,"Alto",IF(O1276&gt;=Parámetros!$B$8,"Medio","Bajo")))</f>
        <v>Bajo</v>
      </c>
      <c r="Q1276" s="7" t="str">
        <f aca="false">IF(AND(N1276="Activo",L1276&lt;&gt;""),IF(L1276&gt;Parámetros!$B$6,"Se está retrasando",""),"")</f>
        <v/>
      </c>
    </row>
    <row r="1277" customFormat="false" ht="15" hidden="false" customHeight="false" outlineLevel="0" collapsed="false">
      <c r="A1277" s="13" t="s">
        <v>4483</v>
      </c>
      <c r="B1277" s="13" t="s">
        <v>8995</v>
      </c>
      <c r="C1277" s="13" t="s">
        <v>8982</v>
      </c>
      <c r="D1277" s="13" t="s">
        <v>8987</v>
      </c>
      <c r="E1277" s="13" t="s">
        <v>8988</v>
      </c>
      <c r="F1277" s="16" t="n">
        <f aca="false">_xlfn.MINIFS(Pedidos!$C$2:$C$7000,Pedidos!$B$2:$B$7000,A1277,Pedidos!$C$2:$C$7000,"&lt;"&amp;Parámetros!$B$4)</f>
        <v>45940</v>
      </c>
      <c r="G1277" s="16" t="n">
        <f aca="false">_xlfn.MAXIFS(Pedidos!$C$2:$C$7000,Pedidos!$B$2:$B$7000,A1277,Pedidos!$C$2:$C$7000,"&lt;"&amp;Parámetros!$B$4)</f>
        <v>46124</v>
      </c>
      <c r="H1277" s="17" t="n">
        <f aca="false">COUNTIFS(Pedidos!$B$2:$B$7000,A1277,Pedidos!$C$2:$C$7000,"&lt;"&amp;Parámetros!$B$4)</f>
        <v>2</v>
      </c>
      <c r="I1277" s="7" t="n">
        <f aca="false">IF(H1277=0,"",Parámetros!$B$4-G1277)</f>
        <v>172</v>
      </c>
      <c r="J1277" s="17" t="n">
        <f aca="false">COUNTIFS(Pedidos!$B$2:$B$7000,A1277,Pedidos!$C$2:$C$7000,"&gt;="&amp;(Parámetros!$B$4-180),Pedidos!$C$2:$C$7000,"&lt;"&amp;Parámetros!$B$4)</f>
        <v>1</v>
      </c>
      <c r="K1277" s="18" t="n">
        <f aca="false">IF(H1277&lt;2,"",(G1277-F1277)/(H1277-1))</f>
        <v>184</v>
      </c>
      <c r="L1277" s="19" t="n">
        <f aca="false">IF(OR(K1277="",K1277=0),"",I1277/K1277)</f>
        <v>0.934782608695652</v>
      </c>
      <c r="M1277" s="20" t="n">
        <f aca="false">SUMIFS(Pedidos!$D$2:$D$7000,Pedidos!$B$2:$B$7000,A1277,Pedidos!$C$2:$C$7000,"&gt;="&amp;(Parámetros!$B$4-365),Pedidos!$C$2:$C$7000,"&lt;"&amp;Parámetros!$B$4)</f>
        <v>94.2</v>
      </c>
      <c r="N1277" s="7" t="str">
        <f aca="false">IF(H1277=0,"Sin compras",IF(H1277=1,"Una sola compra",IF(I1277&gt;Parámetros!$B$5,"Perdido","Activo")))</f>
        <v>Activo</v>
      </c>
      <c r="O1277" s="21" t="n">
        <f aca="false">IF(N1277&lt;&gt;"Activo","",1/(1+EXP(-(Parámetros!$B$10+Parámetros!$B$11*I1277+Parámetros!$B$12*J1277))))</f>
        <v>0.933634023463146</v>
      </c>
      <c r="P1277" s="7" t="str">
        <f aca="false">IF(O1277="","",IF(O1277&gt;=Parámetros!$B$7,"Alto",IF(O1277&gt;=Parámetros!$B$8,"Medio","Bajo")))</f>
        <v>Alto</v>
      </c>
      <c r="Q1277" s="7" t="str">
        <f aca="false">IF(AND(N1277="Activo",L1277&lt;&gt;""),IF(L1277&gt;Parámetros!$B$6,"Se está retrasando",""),"")</f>
        <v/>
      </c>
    </row>
    <row r="1278" customFormat="false" ht="15" hidden="false" customHeight="false" outlineLevel="0" collapsed="false">
      <c r="A1278" s="13" t="s">
        <v>1066</v>
      </c>
      <c r="B1278" s="13" t="s">
        <v>8998</v>
      </c>
      <c r="C1278" s="13" t="s">
        <v>8993</v>
      </c>
      <c r="D1278" s="13" t="s">
        <v>8994</v>
      </c>
      <c r="E1278" s="13" t="s">
        <v>8988</v>
      </c>
      <c r="F1278" s="16" t="n">
        <f aca="false">_xlfn.MINIFS(Pedidos!$C$2:$C$7000,Pedidos!$B$2:$B$7000,A1278,Pedidos!$C$2:$C$7000,"&lt;"&amp;Parámetros!$B$4)</f>
        <v>45681</v>
      </c>
      <c r="G1278" s="16" t="n">
        <f aca="false">_xlfn.MAXIFS(Pedidos!$C$2:$C$7000,Pedidos!$B$2:$B$7000,A1278,Pedidos!$C$2:$C$7000,"&lt;"&amp;Parámetros!$B$4)</f>
        <v>45681</v>
      </c>
      <c r="H1278" s="17" t="n">
        <f aca="false">COUNTIFS(Pedidos!$B$2:$B$7000,A1278,Pedidos!$C$2:$C$7000,"&lt;"&amp;Parámetros!$B$4)</f>
        <v>1</v>
      </c>
      <c r="I1278" s="7" t="n">
        <f aca="false">IF(H1278=0,"",Parámetros!$B$4-G1278)</f>
        <v>615</v>
      </c>
      <c r="J1278" s="17" t="n">
        <f aca="false">COUNTIFS(Pedidos!$B$2:$B$7000,A1278,Pedidos!$C$2:$C$7000,"&gt;="&amp;(Parámetros!$B$4-180),Pedidos!$C$2:$C$7000,"&lt;"&amp;Parámetros!$B$4)</f>
        <v>0</v>
      </c>
      <c r="K1278" s="18" t="str">
        <f aca="false">IF(H1278&lt;2,"",(G1278-F1278)/(H1278-1))</f>
        <v/>
      </c>
      <c r="L1278" s="19" t="str">
        <f aca="false">IF(OR(K1278="",K1278=0),"",I1278/K1278)</f>
        <v/>
      </c>
      <c r="M1278" s="20" t="n">
        <f aca="false">SUMIFS(Pedidos!$D$2:$D$7000,Pedidos!$B$2:$B$7000,A1278,Pedidos!$C$2:$C$7000,"&gt;="&amp;(Parámetros!$B$4-365),Pedidos!$C$2:$C$7000,"&lt;"&amp;Parámetros!$B$4)</f>
        <v>0</v>
      </c>
      <c r="N1278" s="7" t="str">
        <f aca="false">IF(H1278=0,"Sin compras",IF(H1278=1,"Una sola compra",IF(I1278&gt;Parámetros!$B$5,"Perdido","Activo")))</f>
        <v>Una sola compra</v>
      </c>
      <c r="O1278" s="21" t="str">
        <f aca="false">IF(N1278&lt;&gt;"Activo","",1/(1+EXP(-(Parámetros!$B$10+Parámetros!$B$11*I1278+Parámetros!$B$12*J1278))))</f>
        <v/>
      </c>
      <c r="P1278" s="7" t="str">
        <f aca="false">IF(O1278="","",IF(O1278&gt;=Parámetros!$B$7,"Alto",IF(O1278&gt;=Parámetros!$B$8,"Medio","Bajo")))</f>
        <v/>
      </c>
      <c r="Q1278" s="7" t="str">
        <f aca="false">IF(AND(N1278="Activo",L1278&lt;&gt;""),IF(L1278&gt;Parámetros!$B$6,"Se está retrasando",""),"")</f>
        <v/>
      </c>
    </row>
    <row r="1279" customFormat="false" ht="15" hidden="false" customHeight="false" outlineLevel="0" collapsed="false">
      <c r="A1279" s="13" t="s">
        <v>2386</v>
      </c>
      <c r="B1279" s="13" t="s">
        <v>9007</v>
      </c>
      <c r="C1279" s="13" t="s">
        <v>8993</v>
      </c>
      <c r="D1279" s="13" t="s">
        <v>8994</v>
      </c>
      <c r="E1279" s="13" t="s">
        <v>8988</v>
      </c>
      <c r="F1279" s="16" t="n">
        <f aca="false">_xlfn.MINIFS(Pedidos!$C$2:$C$7000,Pedidos!$B$2:$B$7000,A1279,Pedidos!$C$2:$C$7000,"&lt;"&amp;Parámetros!$B$4)</f>
        <v>45784</v>
      </c>
      <c r="G1279" s="16" t="n">
        <f aca="false">_xlfn.MAXIFS(Pedidos!$C$2:$C$7000,Pedidos!$B$2:$B$7000,A1279,Pedidos!$C$2:$C$7000,"&lt;"&amp;Parámetros!$B$4)</f>
        <v>45784</v>
      </c>
      <c r="H1279" s="17" t="n">
        <f aca="false">COUNTIFS(Pedidos!$B$2:$B$7000,A1279,Pedidos!$C$2:$C$7000,"&lt;"&amp;Parámetros!$B$4)</f>
        <v>1</v>
      </c>
      <c r="I1279" s="7" t="n">
        <f aca="false">IF(H1279=0,"",Parámetros!$B$4-G1279)</f>
        <v>512</v>
      </c>
      <c r="J1279" s="17" t="n">
        <f aca="false">COUNTIFS(Pedidos!$B$2:$B$7000,A1279,Pedidos!$C$2:$C$7000,"&gt;="&amp;(Parámetros!$B$4-180),Pedidos!$C$2:$C$7000,"&lt;"&amp;Parámetros!$B$4)</f>
        <v>0</v>
      </c>
      <c r="K1279" s="18" t="str">
        <f aca="false">IF(H1279&lt;2,"",(G1279-F1279)/(H1279-1))</f>
        <v/>
      </c>
      <c r="L1279" s="19" t="str">
        <f aca="false">IF(OR(K1279="",K1279=0),"",I1279/K1279)</f>
        <v/>
      </c>
      <c r="M1279" s="20" t="n">
        <f aca="false">SUMIFS(Pedidos!$D$2:$D$7000,Pedidos!$B$2:$B$7000,A1279,Pedidos!$C$2:$C$7000,"&gt;="&amp;(Parámetros!$B$4-365),Pedidos!$C$2:$C$7000,"&lt;"&amp;Parámetros!$B$4)</f>
        <v>0</v>
      </c>
      <c r="N1279" s="7" t="str">
        <f aca="false">IF(H1279=0,"Sin compras",IF(H1279=1,"Una sola compra",IF(I1279&gt;Parámetros!$B$5,"Perdido","Activo")))</f>
        <v>Una sola compra</v>
      </c>
      <c r="O1279" s="21" t="str">
        <f aca="false">IF(N1279&lt;&gt;"Activo","",1/(1+EXP(-(Parámetros!$B$10+Parámetros!$B$11*I1279+Parámetros!$B$12*J1279))))</f>
        <v/>
      </c>
      <c r="P1279" s="7" t="str">
        <f aca="false">IF(O1279="","",IF(O1279&gt;=Parámetros!$B$7,"Alto",IF(O1279&gt;=Parámetros!$B$8,"Medio","Bajo")))</f>
        <v/>
      </c>
      <c r="Q1279" s="7" t="str">
        <f aca="false">IF(AND(N1279="Activo",L1279&lt;&gt;""),IF(L1279&gt;Parámetros!$B$6,"Se está retrasando",""),"")</f>
        <v/>
      </c>
    </row>
    <row r="1280" customFormat="false" ht="15" hidden="false" customHeight="false" outlineLevel="0" collapsed="false">
      <c r="A1280" s="13" t="s">
        <v>6372</v>
      </c>
      <c r="B1280" s="13" t="s">
        <v>8992</v>
      </c>
      <c r="C1280" s="13" t="s">
        <v>8982</v>
      </c>
      <c r="D1280" s="13" t="s">
        <v>8983</v>
      </c>
      <c r="E1280" s="13" t="s">
        <v>8988</v>
      </c>
      <c r="F1280" s="16" t="n">
        <f aca="false">_xlfn.MINIFS(Pedidos!$C$2:$C$7000,Pedidos!$B$2:$B$7000,A1280,Pedidos!$C$2:$C$7000,"&lt;"&amp;Parámetros!$B$4)</f>
        <v>46083</v>
      </c>
      <c r="G1280" s="16" t="n">
        <f aca="false">_xlfn.MAXIFS(Pedidos!$C$2:$C$7000,Pedidos!$B$2:$B$7000,A1280,Pedidos!$C$2:$C$7000,"&lt;"&amp;Parámetros!$B$4)</f>
        <v>46083</v>
      </c>
      <c r="H1280" s="17" t="n">
        <f aca="false">COUNTIFS(Pedidos!$B$2:$B$7000,A1280,Pedidos!$C$2:$C$7000,"&lt;"&amp;Parámetros!$B$4)</f>
        <v>1</v>
      </c>
      <c r="I1280" s="7" t="n">
        <f aca="false">IF(H1280=0,"",Parámetros!$B$4-G1280)</f>
        <v>213</v>
      </c>
      <c r="J1280" s="17" t="n">
        <f aca="false">COUNTIFS(Pedidos!$B$2:$B$7000,A1280,Pedidos!$C$2:$C$7000,"&gt;="&amp;(Parámetros!$B$4-180),Pedidos!$C$2:$C$7000,"&lt;"&amp;Parámetros!$B$4)</f>
        <v>0</v>
      </c>
      <c r="K1280" s="18" t="str">
        <f aca="false">IF(H1280&lt;2,"",(G1280-F1280)/(H1280-1))</f>
        <v/>
      </c>
      <c r="L1280" s="19" t="str">
        <f aca="false">IF(OR(K1280="",K1280=0),"",I1280/K1280)</f>
        <v/>
      </c>
      <c r="M1280" s="20" t="n">
        <f aca="false">SUMIFS(Pedidos!$D$2:$D$7000,Pedidos!$B$2:$B$7000,A1280,Pedidos!$C$2:$C$7000,"&gt;="&amp;(Parámetros!$B$4-365),Pedidos!$C$2:$C$7000,"&lt;"&amp;Parámetros!$B$4)</f>
        <v>56.6</v>
      </c>
      <c r="N1280" s="7" t="str">
        <f aca="false">IF(H1280=0,"Sin compras",IF(H1280=1,"Una sola compra",IF(I1280&gt;Parámetros!$B$5,"Perdido","Activo")))</f>
        <v>Una sola compra</v>
      </c>
      <c r="O1280" s="21" t="str">
        <f aca="false">IF(N1280&lt;&gt;"Activo","",1/(1+EXP(-(Parámetros!$B$10+Parámetros!$B$11*I1280+Parámetros!$B$12*J1280))))</f>
        <v/>
      </c>
      <c r="P1280" s="7" t="str">
        <f aca="false">IF(O1280="","",IF(O1280&gt;=Parámetros!$B$7,"Alto",IF(O1280&gt;=Parámetros!$B$8,"Medio","Bajo")))</f>
        <v/>
      </c>
      <c r="Q1280" s="7" t="str">
        <f aca="false">IF(AND(N1280="Activo",L1280&lt;&gt;""),IF(L1280&gt;Parámetros!$B$6,"Se está retrasando",""),"")</f>
        <v/>
      </c>
    </row>
    <row r="1281" customFormat="false" ht="15" hidden="false" customHeight="false" outlineLevel="0" collapsed="false">
      <c r="A1281" s="13" t="s">
        <v>2013</v>
      </c>
      <c r="B1281" s="13" t="s">
        <v>8995</v>
      </c>
      <c r="C1281" s="13" t="s">
        <v>8993</v>
      </c>
      <c r="D1281" s="13" t="s">
        <v>8987</v>
      </c>
      <c r="E1281" s="13" t="s">
        <v>8984</v>
      </c>
      <c r="F1281" s="16" t="n">
        <f aca="false">_xlfn.MINIFS(Pedidos!$C$2:$C$7000,Pedidos!$B$2:$B$7000,A1281,Pedidos!$C$2:$C$7000,"&lt;"&amp;Parámetros!$B$4)</f>
        <v>45756</v>
      </c>
      <c r="G1281" s="16" t="n">
        <f aca="false">_xlfn.MAXIFS(Pedidos!$C$2:$C$7000,Pedidos!$B$2:$B$7000,A1281,Pedidos!$C$2:$C$7000,"&lt;"&amp;Parámetros!$B$4)</f>
        <v>46183</v>
      </c>
      <c r="H1281" s="17" t="n">
        <f aca="false">COUNTIFS(Pedidos!$B$2:$B$7000,A1281,Pedidos!$C$2:$C$7000,"&lt;"&amp;Parámetros!$B$4)</f>
        <v>3</v>
      </c>
      <c r="I1281" s="7" t="n">
        <f aca="false">IF(H1281=0,"",Parámetros!$B$4-G1281)</f>
        <v>113</v>
      </c>
      <c r="J1281" s="17" t="n">
        <f aca="false">COUNTIFS(Pedidos!$B$2:$B$7000,A1281,Pedidos!$C$2:$C$7000,"&gt;="&amp;(Parámetros!$B$4-180),Pedidos!$C$2:$C$7000,"&lt;"&amp;Parámetros!$B$4)</f>
        <v>1</v>
      </c>
      <c r="K1281" s="18" t="n">
        <f aca="false">IF(H1281&lt;2,"",(G1281-F1281)/(H1281-1))</f>
        <v>213.5</v>
      </c>
      <c r="L1281" s="19" t="n">
        <f aca="false">IF(OR(K1281="",K1281=0),"",I1281/K1281)</f>
        <v>0.529274004683841</v>
      </c>
      <c r="M1281" s="20" t="n">
        <f aca="false">SUMIFS(Pedidos!$D$2:$D$7000,Pedidos!$B$2:$B$7000,A1281,Pedidos!$C$2:$C$7000,"&gt;="&amp;(Parámetros!$B$4-365),Pedidos!$C$2:$C$7000,"&lt;"&amp;Parámetros!$B$4)</f>
        <v>81.83</v>
      </c>
      <c r="N1281" s="7" t="str">
        <f aca="false">IF(H1281=0,"Sin compras",IF(H1281=1,"Una sola compra",IF(I1281&gt;Parámetros!$B$5,"Perdido","Activo")))</f>
        <v>Activo</v>
      </c>
      <c r="O1281" s="21" t="n">
        <f aca="false">IF(N1281&lt;&gt;"Activo","",1/(1+EXP(-(Parámetros!$B$10+Parámetros!$B$11*I1281+Parámetros!$B$12*J1281))))</f>
        <v>0.837657363369728</v>
      </c>
      <c r="P1281" s="7" t="str">
        <f aca="false">IF(O1281="","",IF(O1281&gt;=Parámetros!$B$7,"Alto",IF(O1281&gt;=Parámetros!$B$8,"Medio","Bajo")))</f>
        <v>Alto</v>
      </c>
      <c r="Q1281" s="7" t="str">
        <f aca="false">IF(AND(N1281="Activo",L1281&lt;&gt;""),IF(L1281&gt;Parámetros!$B$6,"Se está retrasando",""),"")</f>
        <v/>
      </c>
    </row>
    <row r="1282" customFormat="false" ht="15" hidden="false" customHeight="false" outlineLevel="0" collapsed="false">
      <c r="A1282" s="13" t="s">
        <v>390</v>
      </c>
      <c r="B1282" s="13" t="s">
        <v>9007</v>
      </c>
      <c r="C1282" s="13" t="s">
        <v>8982</v>
      </c>
      <c r="D1282" s="13" t="s">
        <v>9009</v>
      </c>
      <c r="E1282" s="13" t="s">
        <v>8988</v>
      </c>
      <c r="F1282" s="16" t="n">
        <f aca="false">_xlfn.MINIFS(Pedidos!$C$2:$C$7000,Pedidos!$B$2:$B$7000,A1282,Pedidos!$C$2:$C$7000,"&lt;"&amp;Parámetros!$B$4)</f>
        <v>45611</v>
      </c>
      <c r="G1282" s="16" t="n">
        <f aca="false">_xlfn.MAXIFS(Pedidos!$C$2:$C$7000,Pedidos!$B$2:$B$7000,A1282,Pedidos!$C$2:$C$7000,"&lt;"&amp;Parámetros!$B$4)</f>
        <v>45799</v>
      </c>
      <c r="H1282" s="17" t="n">
        <f aca="false">COUNTIFS(Pedidos!$B$2:$B$7000,A1282,Pedidos!$C$2:$C$7000,"&lt;"&amp;Parámetros!$B$4)</f>
        <v>7</v>
      </c>
      <c r="I1282" s="7" t="n">
        <f aca="false">IF(H1282=0,"",Parámetros!$B$4-G1282)</f>
        <v>497</v>
      </c>
      <c r="J1282" s="17" t="n">
        <f aca="false">COUNTIFS(Pedidos!$B$2:$B$7000,A1282,Pedidos!$C$2:$C$7000,"&gt;="&amp;(Parámetros!$B$4-180),Pedidos!$C$2:$C$7000,"&lt;"&amp;Parámetros!$B$4)</f>
        <v>0</v>
      </c>
      <c r="K1282" s="18" t="n">
        <f aca="false">IF(H1282&lt;2,"",(G1282-F1282)/(H1282-1))</f>
        <v>31.3333333333333</v>
      </c>
      <c r="L1282" s="19" t="n">
        <f aca="false">IF(OR(K1282="",K1282=0),"",I1282/K1282)</f>
        <v>15.8617021276596</v>
      </c>
      <c r="M1282" s="20" t="n">
        <f aca="false">SUMIFS(Pedidos!$D$2:$D$7000,Pedidos!$B$2:$B$7000,A1282,Pedidos!$C$2:$C$7000,"&gt;="&amp;(Parámetros!$B$4-365),Pedidos!$C$2:$C$7000,"&lt;"&amp;Parámetros!$B$4)</f>
        <v>0</v>
      </c>
      <c r="N1282" s="7" t="str">
        <f aca="false">IF(H1282=0,"Sin compras",IF(H1282=1,"Una sola compra",IF(I1282&gt;Parámetros!$B$5,"Perdido","Activo")))</f>
        <v>Perdido</v>
      </c>
      <c r="O1282" s="21" t="str">
        <f aca="false">IF(N1282&lt;&gt;"Activo","",1/(1+EXP(-(Parámetros!$B$10+Parámetros!$B$11*I1282+Parámetros!$B$12*J1282))))</f>
        <v/>
      </c>
      <c r="P1282" s="7" t="str">
        <f aca="false">IF(O1282="","",IF(O1282&gt;=Parámetros!$B$7,"Alto",IF(O1282&gt;=Parámetros!$B$8,"Medio","Bajo")))</f>
        <v/>
      </c>
      <c r="Q1282" s="7" t="str">
        <f aca="false">IF(AND(N1282="Activo",L1282&lt;&gt;""),IF(L1282&gt;Parámetros!$B$6,"Se está retrasando",""),"")</f>
        <v/>
      </c>
    </row>
    <row r="1283" customFormat="false" ht="15" hidden="false" customHeight="false" outlineLevel="0" collapsed="false">
      <c r="A1283" s="13" t="s">
        <v>418</v>
      </c>
      <c r="B1283" s="13" t="s">
        <v>8998</v>
      </c>
      <c r="C1283" s="13" t="s">
        <v>8993</v>
      </c>
      <c r="D1283" s="13" t="s">
        <v>9006</v>
      </c>
      <c r="E1283" s="13" t="s">
        <v>8984</v>
      </c>
      <c r="F1283" s="16" t="n">
        <f aca="false">_xlfn.MINIFS(Pedidos!$C$2:$C$7000,Pedidos!$B$2:$B$7000,A1283,Pedidos!$C$2:$C$7000,"&lt;"&amp;Parámetros!$B$4)</f>
        <v>45615</v>
      </c>
      <c r="G1283" s="16" t="n">
        <f aca="false">_xlfn.MAXIFS(Pedidos!$C$2:$C$7000,Pedidos!$B$2:$B$7000,A1283,Pedidos!$C$2:$C$7000,"&lt;"&amp;Parámetros!$B$4)</f>
        <v>45927</v>
      </c>
      <c r="H1283" s="17" t="n">
        <f aca="false">COUNTIFS(Pedidos!$B$2:$B$7000,A1283,Pedidos!$C$2:$C$7000,"&lt;"&amp;Parámetros!$B$4)</f>
        <v>3</v>
      </c>
      <c r="I1283" s="7" t="n">
        <f aca="false">IF(H1283=0,"",Parámetros!$B$4-G1283)</f>
        <v>369</v>
      </c>
      <c r="J1283" s="17" t="n">
        <f aca="false">COUNTIFS(Pedidos!$B$2:$B$7000,A1283,Pedidos!$C$2:$C$7000,"&gt;="&amp;(Parámetros!$B$4-180),Pedidos!$C$2:$C$7000,"&lt;"&amp;Parámetros!$B$4)</f>
        <v>0</v>
      </c>
      <c r="K1283" s="18" t="n">
        <f aca="false">IF(H1283&lt;2,"",(G1283-F1283)/(H1283-1))</f>
        <v>156</v>
      </c>
      <c r="L1283" s="19" t="n">
        <f aca="false">IF(OR(K1283="",K1283=0),"",I1283/K1283)</f>
        <v>2.36538461538462</v>
      </c>
      <c r="M1283" s="20" t="n">
        <f aca="false">SUMIFS(Pedidos!$D$2:$D$7000,Pedidos!$B$2:$B$7000,A1283,Pedidos!$C$2:$C$7000,"&gt;="&amp;(Parámetros!$B$4-365),Pedidos!$C$2:$C$7000,"&lt;"&amp;Parámetros!$B$4)</f>
        <v>0</v>
      </c>
      <c r="N1283" s="7" t="str">
        <f aca="false">IF(H1283=0,"Sin compras",IF(H1283=1,"Una sola compra",IF(I1283&gt;Parámetros!$B$5,"Perdido","Activo")))</f>
        <v>Perdido</v>
      </c>
      <c r="O1283" s="21" t="str">
        <f aca="false">IF(N1283&lt;&gt;"Activo","",1/(1+EXP(-(Parámetros!$B$10+Parámetros!$B$11*I1283+Parámetros!$B$12*J1283))))</f>
        <v/>
      </c>
      <c r="P1283" s="7" t="str">
        <f aca="false">IF(O1283="","",IF(O1283&gt;=Parámetros!$B$7,"Alto",IF(O1283&gt;=Parámetros!$B$8,"Medio","Bajo")))</f>
        <v/>
      </c>
      <c r="Q1283" s="7" t="str">
        <f aca="false">IF(AND(N1283="Activo",L1283&lt;&gt;""),IF(L1283&gt;Parámetros!$B$6,"Se está retrasando",""),"")</f>
        <v/>
      </c>
    </row>
    <row r="1284" customFormat="false" ht="15" hidden="false" customHeight="false" outlineLevel="0" collapsed="false">
      <c r="A1284" s="13" t="s">
        <v>3658</v>
      </c>
      <c r="B1284" s="13" t="s">
        <v>9000</v>
      </c>
      <c r="C1284" s="13" t="s">
        <v>8982</v>
      </c>
      <c r="D1284" s="13" t="s">
        <v>8987</v>
      </c>
      <c r="E1284" s="13" t="s">
        <v>8984</v>
      </c>
      <c r="F1284" s="16" t="n">
        <f aca="false">_xlfn.MINIFS(Pedidos!$C$2:$C$7000,Pedidos!$B$2:$B$7000,A1284,Pedidos!$C$2:$C$7000,"&lt;"&amp;Parámetros!$B$4)</f>
        <v>45879</v>
      </c>
      <c r="G1284" s="16" t="n">
        <f aca="false">_xlfn.MAXIFS(Pedidos!$C$2:$C$7000,Pedidos!$B$2:$B$7000,A1284,Pedidos!$C$2:$C$7000,"&lt;"&amp;Parámetros!$B$4)</f>
        <v>46110</v>
      </c>
      <c r="H1284" s="17" t="n">
        <f aca="false">COUNTIFS(Pedidos!$B$2:$B$7000,A1284,Pedidos!$C$2:$C$7000,"&lt;"&amp;Parámetros!$B$4)</f>
        <v>2</v>
      </c>
      <c r="I1284" s="7" t="n">
        <f aca="false">IF(H1284=0,"",Parámetros!$B$4-G1284)</f>
        <v>186</v>
      </c>
      <c r="J1284" s="17" t="n">
        <f aca="false">COUNTIFS(Pedidos!$B$2:$B$7000,A1284,Pedidos!$C$2:$C$7000,"&gt;="&amp;(Parámetros!$B$4-180),Pedidos!$C$2:$C$7000,"&lt;"&amp;Parámetros!$B$4)</f>
        <v>0</v>
      </c>
      <c r="K1284" s="18" t="n">
        <f aca="false">IF(H1284&lt;2,"",(G1284-F1284)/(H1284-1))</f>
        <v>231</v>
      </c>
      <c r="L1284" s="19" t="n">
        <f aca="false">IF(OR(K1284="",K1284=0),"",I1284/K1284)</f>
        <v>0.805194805194805</v>
      </c>
      <c r="M1284" s="20" t="n">
        <f aca="false">SUMIFS(Pedidos!$D$2:$D$7000,Pedidos!$B$2:$B$7000,A1284,Pedidos!$C$2:$C$7000,"&gt;="&amp;(Parámetros!$B$4-365),Pedidos!$C$2:$C$7000,"&lt;"&amp;Parámetros!$B$4)</f>
        <v>19.31</v>
      </c>
      <c r="N1284" s="7" t="str">
        <f aca="false">IF(H1284=0,"Sin compras",IF(H1284=1,"Una sola compra",IF(I1284&gt;Parámetros!$B$5,"Perdido","Activo")))</f>
        <v>Perdido</v>
      </c>
      <c r="O1284" s="21" t="str">
        <f aca="false">IF(N1284&lt;&gt;"Activo","",1/(1+EXP(-(Parámetros!$B$10+Parámetros!$B$11*I1284+Parámetros!$B$12*J1284))))</f>
        <v/>
      </c>
      <c r="P1284" s="7" t="str">
        <f aca="false">IF(O1284="","",IF(O1284&gt;=Parámetros!$B$7,"Alto",IF(O1284&gt;=Parámetros!$B$8,"Medio","Bajo")))</f>
        <v/>
      </c>
      <c r="Q1284" s="7" t="str">
        <f aca="false">IF(AND(N1284="Activo",L1284&lt;&gt;""),IF(L1284&gt;Parámetros!$B$6,"Se está retrasando",""),"")</f>
        <v/>
      </c>
    </row>
    <row r="1285" customFormat="false" ht="15" hidden="false" customHeight="false" outlineLevel="0" collapsed="false">
      <c r="A1285" s="13" t="s">
        <v>412</v>
      </c>
      <c r="B1285" s="13" t="s">
        <v>8998</v>
      </c>
      <c r="C1285" s="13" t="s">
        <v>8993</v>
      </c>
      <c r="D1285" s="13" t="s">
        <v>8994</v>
      </c>
      <c r="E1285" s="13" t="s">
        <v>8984</v>
      </c>
      <c r="F1285" s="16" t="n">
        <f aca="false">_xlfn.MINIFS(Pedidos!$C$2:$C$7000,Pedidos!$B$2:$B$7000,A1285,Pedidos!$C$2:$C$7000,"&lt;"&amp;Parámetros!$B$4)</f>
        <v>45614</v>
      </c>
      <c r="G1285" s="16" t="n">
        <f aca="false">_xlfn.MAXIFS(Pedidos!$C$2:$C$7000,Pedidos!$B$2:$B$7000,A1285,Pedidos!$C$2:$C$7000,"&lt;"&amp;Parámetros!$B$4)</f>
        <v>45614</v>
      </c>
      <c r="H1285" s="17" t="n">
        <f aca="false">COUNTIFS(Pedidos!$B$2:$B$7000,A1285,Pedidos!$C$2:$C$7000,"&lt;"&amp;Parámetros!$B$4)</f>
        <v>1</v>
      </c>
      <c r="I1285" s="7" t="n">
        <f aca="false">IF(H1285=0,"",Parámetros!$B$4-G1285)</f>
        <v>682</v>
      </c>
      <c r="J1285" s="17" t="n">
        <f aca="false">COUNTIFS(Pedidos!$B$2:$B$7000,A1285,Pedidos!$C$2:$C$7000,"&gt;="&amp;(Parámetros!$B$4-180),Pedidos!$C$2:$C$7000,"&lt;"&amp;Parámetros!$B$4)</f>
        <v>0</v>
      </c>
      <c r="K1285" s="18" t="str">
        <f aca="false">IF(H1285&lt;2,"",(G1285-F1285)/(H1285-1))</f>
        <v/>
      </c>
      <c r="L1285" s="19" t="str">
        <f aca="false">IF(OR(K1285="",K1285=0),"",I1285/K1285)</f>
        <v/>
      </c>
      <c r="M1285" s="20" t="n">
        <f aca="false">SUMIFS(Pedidos!$D$2:$D$7000,Pedidos!$B$2:$B$7000,A1285,Pedidos!$C$2:$C$7000,"&gt;="&amp;(Parámetros!$B$4-365),Pedidos!$C$2:$C$7000,"&lt;"&amp;Parámetros!$B$4)</f>
        <v>0</v>
      </c>
      <c r="N1285" s="7" t="str">
        <f aca="false">IF(H1285=0,"Sin compras",IF(H1285=1,"Una sola compra",IF(I1285&gt;Parámetros!$B$5,"Perdido","Activo")))</f>
        <v>Una sola compra</v>
      </c>
      <c r="O1285" s="21" t="str">
        <f aca="false">IF(N1285&lt;&gt;"Activo","",1/(1+EXP(-(Parámetros!$B$10+Parámetros!$B$11*I1285+Parámetros!$B$12*J1285))))</f>
        <v/>
      </c>
      <c r="P1285" s="7" t="str">
        <f aca="false">IF(O1285="","",IF(O1285&gt;=Parámetros!$B$7,"Alto",IF(O1285&gt;=Parámetros!$B$8,"Medio","Bajo")))</f>
        <v/>
      </c>
      <c r="Q1285" s="7" t="str">
        <f aca="false">IF(AND(N1285="Activo",L1285&lt;&gt;""),IF(L1285&gt;Parámetros!$B$6,"Se está retrasando",""),"")</f>
        <v/>
      </c>
    </row>
    <row r="1286" customFormat="false" ht="15" hidden="false" customHeight="false" outlineLevel="0" collapsed="false">
      <c r="A1286" s="13" t="s">
        <v>1293</v>
      </c>
      <c r="B1286" s="13" t="s">
        <v>8981</v>
      </c>
      <c r="C1286" s="13" t="s">
        <v>8990</v>
      </c>
      <c r="D1286" s="13" t="s">
        <v>9005</v>
      </c>
      <c r="E1286" s="13" t="s">
        <v>8988</v>
      </c>
      <c r="F1286" s="16" t="n">
        <f aca="false">_xlfn.MINIFS(Pedidos!$C$2:$C$7000,Pedidos!$B$2:$B$7000,A1286,Pedidos!$C$2:$C$7000,"&lt;"&amp;Parámetros!$B$4)</f>
        <v>45701</v>
      </c>
      <c r="G1286" s="16" t="n">
        <f aca="false">_xlfn.MAXIFS(Pedidos!$C$2:$C$7000,Pedidos!$B$2:$B$7000,A1286,Pedidos!$C$2:$C$7000,"&lt;"&amp;Parámetros!$B$4)</f>
        <v>46029</v>
      </c>
      <c r="H1286" s="17" t="n">
        <f aca="false">COUNTIFS(Pedidos!$B$2:$B$7000,A1286,Pedidos!$C$2:$C$7000,"&lt;"&amp;Parámetros!$B$4)</f>
        <v>3</v>
      </c>
      <c r="I1286" s="7" t="n">
        <f aca="false">IF(H1286=0,"",Parámetros!$B$4-G1286)</f>
        <v>267</v>
      </c>
      <c r="J1286" s="17" t="n">
        <f aca="false">COUNTIFS(Pedidos!$B$2:$B$7000,A1286,Pedidos!$C$2:$C$7000,"&gt;="&amp;(Parámetros!$B$4-180),Pedidos!$C$2:$C$7000,"&lt;"&amp;Parámetros!$B$4)</f>
        <v>0</v>
      </c>
      <c r="K1286" s="18" t="n">
        <f aca="false">IF(H1286&lt;2,"",(G1286-F1286)/(H1286-1))</f>
        <v>164</v>
      </c>
      <c r="L1286" s="19" t="n">
        <f aca="false">IF(OR(K1286="",K1286=0),"",I1286/K1286)</f>
        <v>1.6280487804878</v>
      </c>
      <c r="M1286" s="20" t="n">
        <f aca="false">SUMIFS(Pedidos!$D$2:$D$7000,Pedidos!$B$2:$B$7000,A1286,Pedidos!$C$2:$C$7000,"&gt;="&amp;(Parámetros!$B$4-365),Pedidos!$C$2:$C$7000,"&lt;"&amp;Parámetros!$B$4)</f>
        <v>32.42</v>
      </c>
      <c r="N1286" s="7" t="str">
        <f aca="false">IF(H1286=0,"Sin compras",IF(H1286=1,"Una sola compra",IF(I1286&gt;Parámetros!$B$5,"Perdido","Activo")))</f>
        <v>Perdido</v>
      </c>
      <c r="O1286" s="21" t="str">
        <f aca="false">IF(N1286&lt;&gt;"Activo","",1/(1+EXP(-(Parámetros!$B$10+Parámetros!$B$11*I1286+Parámetros!$B$12*J1286))))</f>
        <v/>
      </c>
      <c r="P1286" s="7" t="str">
        <f aca="false">IF(O1286="","",IF(O1286&gt;=Parámetros!$B$7,"Alto",IF(O1286&gt;=Parámetros!$B$8,"Medio","Bajo")))</f>
        <v/>
      </c>
      <c r="Q1286" s="7" t="str">
        <f aca="false">IF(AND(N1286="Activo",L1286&lt;&gt;""),IF(L1286&gt;Parámetros!$B$6,"Se está retrasando",""),"")</f>
        <v/>
      </c>
    </row>
    <row r="1287" customFormat="false" ht="15" hidden="false" customHeight="false" outlineLevel="0" collapsed="false">
      <c r="A1287" s="13" t="s">
        <v>3386</v>
      </c>
      <c r="B1287" s="13" t="s">
        <v>8998</v>
      </c>
      <c r="C1287" s="13" t="s">
        <v>8990</v>
      </c>
      <c r="D1287" s="13" t="s">
        <v>8994</v>
      </c>
      <c r="E1287" s="13" t="s">
        <v>8988</v>
      </c>
      <c r="F1287" s="16" t="n">
        <f aca="false">_xlfn.MINIFS(Pedidos!$C$2:$C$7000,Pedidos!$B$2:$B$7000,A1287,Pedidos!$C$2:$C$7000,"&lt;"&amp;Parámetros!$B$4)</f>
        <v>45860</v>
      </c>
      <c r="G1287" s="16" t="n">
        <f aca="false">_xlfn.MAXIFS(Pedidos!$C$2:$C$7000,Pedidos!$B$2:$B$7000,A1287,Pedidos!$C$2:$C$7000,"&lt;"&amp;Parámetros!$B$4)</f>
        <v>45860</v>
      </c>
      <c r="H1287" s="17" t="n">
        <f aca="false">COUNTIFS(Pedidos!$B$2:$B$7000,A1287,Pedidos!$C$2:$C$7000,"&lt;"&amp;Parámetros!$B$4)</f>
        <v>1</v>
      </c>
      <c r="I1287" s="7" t="n">
        <f aca="false">IF(H1287=0,"",Parámetros!$B$4-G1287)</f>
        <v>436</v>
      </c>
      <c r="J1287" s="17" t="n">
        <f aca="false">COUNTIFS(Pedidos!$B$2:$B$7000,A1287,Pedidos!$C$2:$C$7000,"&gt;="&amp;(Parámetros!$B$4-180),Pedidos!$C$2:$C$7000,"&lt;"&amp;Parámetros!$B$4)</f>
        <v>0</v>
      </c>
      <c r="K1287" s="18" t="str">
        <f aca="false">IF(H1287&lt;2,"",(G1287-F1287)/(H1287-1))</f>
        <v/>
      </c>
      <c r="L1287" s="19" t="str">
        <f aca="false">IF(OR(K1287="",K1287=0),"",I1287/K1287)</f>
        <v/>
      </c>
      <c r="M1287" s="20" t="n">
        <f aca="false">SUMIFS(Pedidos!$D$2:$D$7000,Pedidos!$B$2:$B$7000,A1287,Pedidos!$C$2:$C$7000,"&gt;="&amp;(Parámetros!$B$4-365),Pedidos!$C$2:$C$7000,"&lt;"&amp;Parámetros!$B$4)</f>
        <v>0</v>
      </c>
      <c r="N1287" s="7" t="str">
        <f aca="false">IF(H1287=0,"Sin compras",IF(H1287=1,"Una sola compra",IF(I1287&gt;Parámetros!$B$5,"Perdido","Activo")))</f>
        <v>Una sola compra</v>
      </c>
      <c r="O1287" s="21" t="str">
        <f aca="false">IF(N1287&lt;&gt;"Activo","",1/(1+EXP(-(Parámetros!$B$10+Parámetros!$B$11*I1287+Parámetros!$B$12*J1287))))</f>
        <v/>
      </c>
      <c r="P1287" s="7" t="str">
        <f aca="false">IF(O1287="","",IF(O1287&gt;=Parámetros!$B$7,"Alto",IF(O1287&gt;=Parámetros!$B$8,"Medio","Bajo")))</f>
        <v/>
      </c>
      <c r="Q1287" s="7" t="str">
        <f aca="false">IF(AND(N1287="Activo",L1287&lt;&gt;""),IF(L1287&gt;Parámetros!$B$6,"Se está retrasando",""),"")</f>
        <v/>
      </c>
    </row>
    <row r="1288" customFormat="false" ht="15" hidden="false" customHeight="false" outlineLevel="0" collapsed="false">
      <c r="A1288" s="13" t="s">
        <v>2281</v>
      </c>
      <c r="B1288" s="13" t="s">
        <v>8995</v>
      </c>
      <c r="C1288" s="13" t="s">
        <v>8982</v>
      </c>
      <c r="D1288" s="13" t="s">
        <v>8994</v>
      </c>
      <c r="E1288" s="13" t="s">
        <v>8984</v>
      </c>
      <c r="F1288" s="16" t="n">
        <f aca="false">_xlfn.MINIFS(Pedidos!$C$2:$C$7000,Pedidos!$B$2:$B$7000,A1288,Pedidos!$C$2:$C$7000,"&lt;"&amp;Parámetros!$B$4)</f>
        <v>45776</v>
      </c>
      <c r="G1288" s="16" t="n">
        <f aca="false">_xlfn.MAXIFS(Pedidos!$C$2:$C$7000,Pedidos!$B$2:$B$7000,A1288,Pedidos!$C$2:$C$7000,"&lt;"&amp;Parámetros!$B$4)</f>
        <v>45887</v>
      </c>
      <c r="H1288" s="17" t="n">
        <f aca="false">COUNTIFS(Pedidos!$B$2:$B$7000,A1288,Pedidos!$C$2:$C$7000,"&lt;"&amp;Parámetros!$B$4)</f>
        <v>2</v>
      </c>
      <c r="I1288" s="7" t="n">
        <f aca="false">IF(H1288=0,"",Parámetros!$B$4-G1288)</f>
        <v>409</v>
      </c>
      <c r="J1288" s="17" t="n">
        <f aca="false">COUNTIFS(Pedidos!$B$2:$B$7000,A1288,Pedidos!$C$2:$C$7000,"&gt;="&amp;(Parámetros!$B$4-180),Pedidos!$C$2:$C$7000,"&lt;"&amp;Parámetros!$B$4)</f>
        <v>0</v>
      </c>
      <c r="K1288" s="18" t="n">
        <f aca="false">IF(H1288&lt;2,"",(G1288-F1288)/(H1288-1))</f>
        <v>111</v>
      </c>
      <c r="L1288" s="19" t="n">
        <f aca="false">IF(OR(K1288="",K1288=0),"",I1288/K1288)</f>
        <v>3.68468468468469</v>
      </c>
      <c r="M1288" s="20" t="n">
        <f aca="false">SUMIFS(Pedidos!$D$2:$D$7000,Pedidos!$B$2:$B$7000,A1288,Pedidos!$C$2:$C$7000,"&gt;="&amp;(Parámetros!$B$4-365),Pedidos!$C$2:$C$7000,"&lt;"&amp;Parámetros!$B$4)</f>
        <v>0</v>
      </c>
      <c r="N1288" s="7" t="str">
        <f aca="false">IF(H1288=0,"Sin compras",IF(H1288=1,"Una sola compra",IF(I1288&gt;Parámetros!$B$5,"Perdido","Activo")))</f>
        <v>Perdido</v>
      </c>
      <c r="O1288" s="21" t="str">
        <f aca="false">IF(N1288&lt;&gt;"Activo","",1/(1+EXP(-(Parámetros!$B$10+Parámetros!$B$11*I1288+Parámetros!$B$12*J1288))))</f>
        <v/>
      </c>
      <c r="P1288" s="7" t="str">
        <f aca="false">IF(O1288="","",IF(O1288&gt;=Parámetros!$B$7,"Alto",IF(O1288&gt;=Parámetros!$B$8,"Medio","Bajo")))</f>
        <v/>
      </c>
      <c r="Q1288" s="7" t="str">
        <f aca="false">IF(AND(N1288="Activo",L1288&lt;&gt;""),IF(L1288&gt;Parámetros!$B$6,"Se está retrasando",""),"")</f>
        <v/>
      </c>
    </row>
    <row r="1289" customFormat="false" ht="15" hidden="false" customHeight="false" outlineLevel="0" collapsed="false">
      <c r="A1289" s="13" t="s">
        <v>3475</v>
      </c>
      <c r="B1289" s="13" t="s">
        <v>9004</v>
      </c>
      <c r="C1289" s="13" t="s">
        <v>8982</v>
      </c>
      <c r="D1289" s="13" t="s">
        <v>8994</v>
      </c>
      <c r="E1289" s="13" t="s">
        <v>8988</v>
      </c>
      <c r="F1289" s="16" t="n">
        <f aca="false">_xlfn.MINIFS(Pedidos!$C$2:$C$7000,Pedidos!$B$2:$B$7000,A1289,Pedidos!$C$2:$C$7000,"&lt;"&amp;Parámetros!$B$4)</f>
        <v>45866</v>
      </c>
      <c r="G1289" s="16" t="n">
        <f aca="false">_xlfn.MAXIFS(Pedidos!$C$2:$C$7000,Pedidos!$B$2:$B$7000,A1289,Pedidos!$C$2:$C$7000,"&lt;"&amp;Parámetros!$B$4)</f>
        <v>45866</v>
      </c>
      <c r="H1289" s="17" t="n">
        <f aca="false">COUNTIFS(Pedidos!$B$2:$B$7000,A1289,Pedidos!$C$2:$C$7000,"&lt;"&amp;Parámetros!$B$4)</f>
        <v>1</v>
      </c>
      <c r="I1289" s="7" t="n">
        <f aca="false">IF(H1289=0,"",Parámetros!$B$4-G1289)</f>
        <v>430</v>
      </c>
      <c r="J1289" s="17" t="n">
        <f aca="false">COUNTIFS(Pedidos!$B$2:$B$7000,A1289,Pedidos!$C$2:$C$7000,"&gt;="&amp;(Parámetros!$B$4-180),Pedidos!$C$2:$C$7000,"&lt;"&amp;Parámetros!$B$4)</f>
        <v>0</v>
      </c>
      <c r="K1289" s="18" t="str">
        <f aca="false">IF(H1289&lt;2,"",(G1289-F1289)/(H1289-1))</f>
        <v/>
      </c>
      <c r="L1289" s="19" t="str">
        <f aca="false">IF(OR(K1289="",K1289=0),"",I1289/K1289)</f>
        <v/>
      </c>
      <c r="M1289" s="20" t="n">
        <f aca="false">SUMIFS(Pedidos!$D$2:$D$7000,Pedidos!$B$2:$B$7000,A1289,Pedidos!$C$2:$C$7000,"&gt;="&amp;(Parámetros!$B$4-365),Pedidos!$C$2:$C$7000,"&lt;"&amp;Parámetros!$B$4)</f>
        <v>0</v>
      </c>
      <c r="N1289" s="7" t="str">
        <f aca="false">IF(H1289=0,"Sin compras",IF(H1289=1,"Una sola compra",IF(I1289&gt;Parámetros!$B$5,"Perdido","Activo")))</f>
        <v>Una sola compra</v>
      </c>
      <c r="O1289" s="21" t="str">
        <f aca="false">IF(N1289&lt;&gt;"Activo","",1/(1+EXP(-(Parámetros!$B$10+Parámetros!$B$11*I1289+Parámetros!$B$12*J1289))))</f>
        <v/>
      </c>
      <c r="P1289" s="7" t="str">
        <f aca="false">IF(O1289="","",IF(O1289&gt;=Parámetros!$B$7,"Alto",IF(O1289&gt;=Parámetros!$B$8,"Medio","Bajo")))</f>
        <v/>
      </c>
      <c r="Q1289" s="7" t="str">
        <f aca="false">IF(AND(N1289="Activo",L1289&lt;&gt;""),IF(L1289&gt;Parámetros!$B$6,"Se está retrasando",""),"")</f>
        <v/>
      </c>
    </row>
    <row r="1290" customFormat="false" ht="15" hidden="false" customHeight="false" outlineLevel="0" collapsed="false">
      <c r="A1290" s="13" t="s">
        <v>4725</v>
      </c>
      <c r="B1290" s="13" t="s">
        <v>9003</v>
      </c>
      <c r="C1290" s="13" t="s">
        <v>8986</v>
      </c>
      <c r="D1290" s="13" t="s">
        <v>8987</v>
      </c>
      <c r="E1290" s="13" t="s">
        <v>8988</v>
      </c>
      <c r="F1290" s="16" t="n">
        <f aca="false">_xlfn.MINIFS(Pedidos!$C$2:$C$7000,Pedidos!$B$2:$B$7000,A1290,Pedidos!$C$2:$C$7000,"&lt;"&amp;Parámetros!$B$4)</f>
        <v>45959</v>
      </c>
      <c r="G1290" s="16" t="n">
        <f aca="false">_xlfn.MAXIFS(Pedidos!$C$2:$C$7000,Pedidos!$B$2:$B$7000,A1290,Pedidos!$C$2:$C$7000,"&lt;"&amp;Parámetros!$B$4)</f>
        <v>46249</v>
      </c>
      <c r="H1290" s="17" t="n">
        <f aca="false">COUNTIFS(Pedidos!$B$2:$B$7000,A1290,Pedidos!$C$2:$C$7000,"&lt;"&amp;Parámetros!$B$4)</f>
        <v>3</v>
      </c>
      <c r="I1290" s="7" t="n">
        <f aca="false">IF(H1290=0,"",Parámetros!$B$4-G1290)</f>
        <v>47</v>
      </c>
      <c r="J1290" s="17" t="n">
        <f aca="false">COUNTIFS(Pedidos!$B$2:$B$7000,A1290,Pedidos!$C$2:$C$7000,"&gt;="&amp;(Parámetros!$B$4-180),Pedidos!$C$2:$C$7000,"&lt;"&amp;Parámetros!$B$4)</f>
        <v>1</v>
      </c>
      <c r="K1290" s="18" t="n">
        <f aca="false">IF(H1290&lt;2,"",(G1290-F1290)/(H1290-1))</f>
        <v>145</v>
      </c>
      <c r="L1290" s="19" t="n">
        <f aca="false">IF(OR(K1290="",K1290=0),"",I1290/K1290)</f>
        <v>0.324137931034483</v>
      </c>
      <c r="M1290" s="20" t="n">
        <f aca="false">SUMIFS(Pedidos!$D$2:$D$7000,Pedidos!$B$2:$B$7000,A1290,Pedidos!$C$2:$C$7000,"&gt;="&amp;(Parámetros!$B$4-365),Pedidos!$C$2:$C$7000,"&lt;"&amp;Parámetros!$B$4)</f>
        <v>60.02</v>
      </c>
      <c r="N1290" s="7" t="str">
        <f aca="false">IF(H1290=0,"Sin compras",IF(H1290=1,"Una sola compra",IF(I1290&gt;Parámetros!$B$5,"Perdido","Activo")))</f>
        <v>Activo</v>
      </c>
      <c r="O1290" s="21" t="n">
        <f aca="false">IF(N1290&lt;&gt;"Activo","",1/(1+EXP(-(Parámetros!$B$10+Parámetros!$B$11*I1290+Parámetros!$B$12*J1290))))</f>
        <v>0.626890513569039</v>
      </c>
      <c r="P1290" s="7" t="str">
        <f aca="false">IF(O1290="","",IF(O1290&gt;=Parámetros!$B$7,"Alto",IF(O1290&gt;=Parámetros!$B$8,"Medio","Bajo")))</f>
        <v>Medio</v>
      </c>
      <c r="Q1290" s="7" t="str">
        <f aca="false">IF(AND(N1290="Activo",L1290&lt;&gt;""),IF(L1290&gt;Parámetros!$B$6,"Se está retrasando",""),"")</f>
        <v/>
      </c>
    </row>
    <row r="1291" customFormat="false" ht="15" hidden="false" customHeight="false" outlineLevel="0" collapsed="false">
      <c r="A1291" s="13" t="s">
        <v>7339</v>
      </c>
      <c r="B1291" s="13" t="s">
        <v>8996</v>
      </c>
      <c r="C1291" s="13" t="s">
        <v>8993</v>
      </c>
      <c r="D1291" s="13" t="s">
        <v>8991</v>
      </c>
      <c r="E1291" s="13" t="s">
        <v>8988</v>
      </c>
      <c r="F1291" s="16" t="n">
        <f aca="false">_xlfn.MINIFS(Pedidos!$C$2:$C$7000,Pedidos!$B$2:$B$7000,A1291,Pedidos!$C$2:$C$7000,"&lt;"&amp;Parámetros!$B$4)</f>
        <v>46163</v>
      </c>
      <c r="G1291" s="16" t="n">
        <f aca="false">_xlfn.MAXIFS(Pedidos!$C$2:$C$7000,Pedidos!$B$2:$B$7000,A1291,Pedidos!$C$2:$C$7000,"&lt;"&amp;Parámetros!$B$4)</f>
        <v>46163</v>
      </c>
      <c r="H1291" s="17" t="n">
        <f aca="false">COUNTIFS(Pedidos!$B$2:$B$7000,A1291,Pedidos!$C$2:$C$7000,"&lt;"&amp;Parámetros!$B$4)</f>
        <v>1</v>
      </c>
      <c r="I1291" s="7" t="n">
        <f aca="false">IF(H1291=0,"",Parámetros!$B$4-G1291)</f>
        <v>133</v>
      </c>
      <c r="J1291" s="17" t="n">
        <f aca="false">COUNTIFS(Pedidos!$B$2:$B$7000,A1291,Pedidos!$C$2:$C$7000,"&gt;="&amp;(Parámetros!$B$4-180),Pedidos!$C$2:$C$7000,"&lt;"&amp;Parámetros!$B$4)</f>
        <v>1</v>
      </c>
      <c r="K1291" s="18" t="str">
        <f aca="false">IF(H1291&lt;2,"",(G1291-F1291)/(H1291-1))</f>
        <v/>
      </c>
      <c r="L1291" s="19" t="str">
        <f aca="false">IF(OR(K1291="",K1291=0),"",I1291/K1291)</f>
        <v/>
      </c>
      <c r="M1291" s="20" t="n">
        <f aca="false">SUMIFS(Pedidos!$D$2:$D$7000,Pedidos!$B$2:$B$7000,A1291,Pedidos!$C$2:$C$7000,"&gt;="&amp;(Parámetros!$B$4-365),Pedidos!$C$2:$C$7000,"&lt;"&amp;Parámetros!$B$4)</f>
        <v>18.26</v>
      </c>
      <c r="N1291" s="7" t="str">
        <f aca="false">IF(H1291=0,"Sin compras",IF(H1291=1,"Una sola compra",IF(I1291&gt;Parámetros!$B$5,"Perdido","Activo")))</f>
        <v>Una sola compra</v>
      </c>
      <c r="O1291" s="21" t="str">
        <f aca="false">IF(N1291&lt;&gt;"Activo","",1/(1+EXP(-(Parámetros!$B$10+Parámetros!$B$11*I1291+Parámetros!$B$12*J1291))))</f>
        <v/>
      </c>
      <c r="P1291" s="7" t="str">
        <f aca="false">IF(O1291="","",IF(O1291&gt;=Parámetros!$B$7,"Alto",IF(O1291&gt;=Parámetros!$B$8,"Medio","Bajo")))</f>
        <v/>
      </c>
      <c r="Q1291" s="7" t="str">
        <f aca="false">IF(AND(N1291="Activo",L1291&lt;&gt;""),IF(L1291&gt;Parámetros!$B$6,"Se está retrasando",""),"")</f>
        <v/>
      </c>
    </row>
    <row r="1292" customFormat="false" ht="15" hidden="false" customHeight="false" outlineLevel="0" collapsed="false">
      <c r="A1292" s="13" t="s">
        <v>954</v>
      </c>
      <c r="B1292" s="13" t="s">
        <v>8996</v>
      </c>
      <c r="C1292" s="13" t="s">
        <v>8982</v>
      </c>
      <c r="D1292" s="13" t="s">
        <v>8994</v>
      </c>
      <c r="E1292" s="13" t="s">
        <v>8984</v>
      </c>
      <c r="F1292" s="16" t="n">
        <f aca="false">_xlfn.MINIFS(Pedidos!$C$2:$C$7000,Pedidos!$B$2:$B$7000,A1292,Pedidos!$C$2:$C$7000,"&lt;"&amp;Parámetros!$B$4)</f>
        <v>45670</v>
      </c>
      <c r="G1292" s="16" t="n">
        <f aca="false">_xlfn.MAXIFS(Pedidos!$C$2:$C$7000,Pedidos!$B$2:$B$7000,A1292,Pedidos!$C$2:$C$7000,"&lt;"&amp;Parámetros!$B$4)</f>
        <v>45670</v>
      </c>
      <c r="H1292" s="17" t="n">
        <f aca="false">COUNTIFS(Pedidos!$B$2:$B$7000,A1292,Pedidos!$C$2:$C$7000,"&lt;"&amp;Parámetros!$B$4)</f>
        <v>1</v>
      </c>
      <c r="I1292" s="7" t="n">
        <f aca="false">IF(H1292=0,"",Parámetros!$B$4-G1292)</f>
        <v>626</v>
      </c>
      <c r="J1292" s="17" t="n">
        <f aca="false">COUNTIFS(Pedidos!$B$2:$B$7000,A1292,Pedidos!$C$2:$C$7000,"&gt;="&amp;(Parámetros!$B$4-180),Pedidos!$C$2:$C$7000,"&lt;"&amp;Parámetros!$B$4)</f>
        <v>0</v>
      </c>
      <c r="K1292" s="18" t="str">
        <f aca="false">IF(H1292&lt;2,"",(G1292-F1292)/(H1292-1))</f>
        <v/>
      </c>
      <c r="L1292" s="19" t="str">
        <f aca="false">IF(OR(K1292="",K1292=0),"",I1292/K1292)</f>
        <v/>
      </c>
      <c r="M1292" s="20" t="n">
        <f aca="false">SUMIFS(Pedidos!$D$2:$D$7000,Pedidos!$B$2:$B$7000,A1292,Pedidos!$C$2:$C$7000,"&gt;="&amp;(Parámetros!$B$4-365),Pedidos!$C$2:$C$7000,"&lt;"&amp;Parámetros!$B$4)</f>
        <v>0</v>
      </c>
      <c r="N1292" s="7" t="str">
        <f aca="false">IF(H1292=0,"Sin compras",IF(H1292=1,"Una sola compra",IF(I1292&gt;Parámetros!$B$5,"Perdido","Activo")))</f>
        <v>Una sola compra</v>
      </c>
      <c r="O1292" s="21" t="str">
        <f aca="false">IF(N1292&lt;&gt;"Activo","",1/(1+EXP(-(Parámetros!$B$10+Parámetros!$B$11*I1292+Parámetros!$B$12*J1292))))</f>
        <v/>
      </c>
      <c r="P1292" s="7" t="str">
        <f aca="false">IF(O1292="","",IF(O1292&gt;=Parámetros!$B$7,"Alto",IF(O1292&gt;=Parámetros!$B$8,"Medio","Bajo")))</f>
        <v/>
      </c>
      <c r="Q1292" s="7" t="str">
        <f aca="false">IF(AND(N1292="Activo",L1292&lt;&gt;""),IF(L1292&gt;Parámetros!$B$6,"Se está retrasando",""),"")</f>
        <v/>
      </c>
    </row>
    <row r="1293" customFormat="false" ht="15" hidden="false" customHeight="false" outlineLevel="0" collapsed="false">
      <c r="A1293" s="13" t="s">
        <v>7290</v>
      </c>
      <c r="B1293" s="13" t="s">
        <v>9004</v>
      </c>
      <c r="C1293" s="13" t="s">
        <v>8982</v>
      </c>
      <c r="D1293" s="13" t="s">
        <v>8991</v>
      </c>
      <c r="E1293" s="13" t="s">
        <v>8988</v>
      </c>
      <c r="F1293" s="16" t="n">
        <f aca="false">_xlfn.MINIFS(Pedidos!$C$2:$C$7000,Pedidos!$B$2:$B$7000,A1293,Pedidos!$C$2:$C$7000,"&lt;"&amp;Parámetros!$B$4)</f>
        <v>46159</v>
      </c>
      <c r="G1293" s="16" t="n">
        <f aca="false">_xlfn.MAXIFS(Pedidos!$C$2:$C$7000,Pedidos!$B$2:$B$7000,A1293,Pedidos!$C$2:$C$7000,"&lt;"&amp;Parámetros!$B$4)</f>
        <v>46159</v>
      </c>
      <c r="H1293" s="17" t="n">
        <f aca="false">COUNTIFS(Pedidos!$B$2:$B$7000,A1293,Pedidos!$C$2:$C$7000,"&lt;"&amp;Parámetros!$B$4)</f>
        <v>1</v>
      </c>
      <c r="I1293" s="7" t="n">
        <f aca="false">IF(H1293=0,"",Parámetros!$B$4-G1293)</f>
        <v>137</v>
      </c>
      <c r="J1293" s="17" t="n">
        <f aca="false">COUNTIFS(Pedidos!$B$2:$B$7000,A1293,Pedidos!$C$2:$C$7000,"&gt;="&amp;(Parámetros!$B$4-180),Pedidos!$C$2:$C$7000,"&lt;"&amp;Parámetros!$B$4)</f>
        <v>1</v>
      </c>
      <c r="K1293" s="18" t="str">
        <f aca="false">IF(H1293&lt;2,"",(G1293-F1293)/(H1293-1))</f>
        <v/>
      </c>
      <c r="L1293" s="19" t="str">
        <f aca="false">IF(OR(K1293="",K1293=0),"",I1293/K1293)</f>
        <v/>
      </c>
      <c r="M1293" s="20" t="n">
        <f aca="false">SUMIFS(Pedidos!$D$2:$D$7000,Pedidos!$B$2:$B$7000,A1293,Pedidos!$C$2:$C$7000,"&gt;="&amp;(Parámetros!$B$4-365),Pedidos!$C$2:$C$7000,"&lt;"&amp;Parámetros!$B$4)</f>
        <v>85.02</v>
      </c>
      <c r="N1293" s="7" t="str">
        <f aca="false">IF(H1293=0,"Sin compras",IF(H1293=1,"Una sola compra",IF(I1293&gt;Parámetros!$B$5,"Perdido","Activo")))</f>
        <v>Una sola compra</v>
      </c>
      <c r="O1293" s="21" t="str">
        <f aca="false">IF(N1293&lt;&gt;"Activo","",1/(1+EXP(-(Parámetros!$B$10+Parámetros!$B$11*I1293+Parámetros!$B$12*J1293))))</f>
        <v/>
      </c>
      <c r="P1293" s="7" t="str">
        <f aca="false">IF(O1293="","",IF(O1293&gt;=Parámetros!$B$7,"Alto",IF(O1293&gt;=Parámetros!$B$8,"Medio","Bajo")))</f>
        <v/>
      </c>
      <c r="Q1293" s="7" t="str">
        <f aca="false">IF(AND(N1293="Activo",L1293&lt;&gt;""),IF(L1293&gt;Parámetros!$B$6,"Se está retrasando",""),"")</f>
        <v/>
      </c>
    </row>
    <row r="1294" customFormat="false" ht="15" hidden="false" customHeight="false" outlineLevel="0" collapsed="false">
      <c r="A1294" s="13" t="s">
        <v>2690</v>
      </c>
      <c r="B1294" s="13" t="s">
        <v>8981</v>
      </c>
      <c r="C1294" s="13" t="s">
        <v>8982</v>
      </c>
      <c r="D1294" s="13" t="s">
        <v>8994</v>
      </c>
      <c r="E1294" s="13" t="s">
        <v>8988</v>
      </c>
      <c r="F1294" s="16" t="n">
        <f aca="false">_xlfn.MINIFS(Pedidos!$C$2:$C$7000,Pedidos!$B$2:$B$7000,A1294,Pedidos!$C$2:$C$7000,"&lt;"&amp;Parámetros!$B$4)</f>
        <v>45808</v>
      </c>
      <c r="G1294" s="16" t="n">
        <f aca="false">_xlfn.MAXIFS(Pedidos!$C$2:$C$7000,Pedidos!$B$2:$B$7000,A1294,Pedidos!$C$2:$C$7000,"&lt;"&amp;Parámetros!$B$4)</f>
        <v>45808</v>
      </c>
      <c r="H1294" s="17" t="n">
        <f aca="false">COUNTIFS(Pedidos!$B$2:$B$7000,A1294,Pedidos!$C$2:$C$7000,"&lt;"&amp;Parámetros!$B$4)</f>
        <v>1</v>
      </c>
      <c r="I1294" s="7" t="n">
        <f aca="false">IF(H1294=0,"",Parámetros!$B$4-G1294)</f>
        <v>488</v>
      </c>
      <c r="J1294" s="17" t="n">
        <f aca="false">COUNTIFS(Pedidos!$B$2:$B$7000,A1294,Pedidos!$C$2:$C$7000,"&gt;="&amp;(Parámetros!$B$4-180),Pedidos!$C$2:$C$7000,"&lt;"&amp;Parámetros!$B$4)</f>
        <v>0</v>
      </c>
      <c r="K1294" s="18" t="str">
        <f aca="false">IF(H1294&lt;2,"",(G1294-F1294)/(H1294-1))</f>
        <v/>
      </c>
      <c r="L1294" s="19" t="str">
        <f aca="false">IF(OR(K1294="",K1294=0),"",I1294/K1294)</f>
        <v/>
      </c>
      <c r="M1294" s="20" t="n">
        <f aca="false">SUMIFS(Pedidos!$D$2:$D$7000,Pedidos!$B$2:$B$7000,A1294,Pedidos!$C$2:$C$7000,"&gt;="&amp;(Parámetros!$B$4-365),Pedidos!$C$2:$C$7000,"&lt;"&amp;Parámetros!$B$4)</f>
        <v>0</v>
      </c>
      <c r="N1294" s="7" t="str">
        <f aca="false">IF(H1294=0,"Sin compras",IF(H1294=1,"Una sola compra",IF(I1294&gt;Parámetros!$B$5,"Perdido","Activo")))</f>
        <v>Una sola compra</v>
      </c>
      <c r="O1294" s="21" t="str">
        <f aca="false">IF(N1294&lt;&gt;"Activo","",1/(1+EXP(-(Parámetros!$B$10+Parámetros!$B$11*I1294+Parámetros!$B$12*J1294))))</f>
        <v/>
      </c>
      <c r="P1294" s="7" t="str">
        <f aca="false">IF(O1294="","",IF(O1294&gt;=Parámetros!$B$7,"Alto",IF(O1294&gt;=Parámetros!$B$8,"Medio","Bajo")))</f>
        <v/>
      </c>
      <c r="Q1294" s="7" t="str">
        <f aca="false">IF(AND(N1294="Activo",L1294&lt;&gt;""),IF(L1294&gt;Parámetros!$B$6,"Se está retrasando",""),"")</f>
        <v/>
      </c>
    </row>
    <row r="1295" customFormat="false" ht="15" hidden="false" customHeight="false" outlineLevel="0" collapsed="false">
      <c r="A1295" s="13" t="s">
        <v>2724</v>
      </c>
      <c r="B1295" s="13" t="s">
        <v>8995</v>
      </c>
      <c r="C1295" s="13" t="s">
        <v>8986</v>
      </c>
      <c r="D1295" s="13" t="s">
        <v>8994</v>
      </c>
      <c r="E1295" s="13" t="s">
        <v>8988</v>
      </c>
      <c r="F1295" s="16" t="n">
        <f aca="false">_xlfn.MINIFS(Pedidos!$C$2:$C$7000,Pedidos!$B$2:$B$7000,A1295,Pedidos!$C$2:$C$7000,"&lt;"&amp;Parámetros!$B$4)</f>
        <v>45811</v>
      </c>
      <c r="G1295" s="16" t="n">
        <f aca="false">_xlfn.MAXIFS(Pedidos!$C$2:$C$7000,Pedidos!$B$2:$B$7000,A1295,Pedidos!$C$2:$C$7000,"&lt;"&amp;Parámetros!$B$4)</f>
        <v>45811</v>
      </c>
      <c r="H1295" s="17" t="n">
        <f aca="false">COUNTIFS(Pedidos!$B$2:$B$7000,A1295,Pedidos!$C$2:$C$7000,"&lt;"&amp;Parámetros!$B$4)</f>
        <v>1</v>
      </c>
      <c r="I1295" s="7" t="n">
        <f aca="false">IF(H1295=0,"",Parámetros!$B$4-G1295)</f>
        <v>485</v>
      </c>
      <c r="J1295" s="17" t="n">
        <f aca="false">COUNTIFS(Pedidos!$B$2:$B$7000,A1295,Pedidos!$C$2:$C$7000,"&gt;="&amp;(Parámetros!$B$4-180),Pedidos!$C$2:$C$7000,"&lt;"&amp;Parámetros!$B$4)</f>
        <v>0</v>
      </c>
      <c r="K1295" s="18" t="str">
        <f aca="false">IF(H1295&lt;2,"",(G1295-F1295)/(H1295-1))</f>
        <v/>
      </c>
      <c r="L1295" s="19" t="str">
        <f aca="false">IF(OR(K1295="",K1295=0),"",I1295/K1295)</f>
        <v/>
      </c>
      <c r="M1295" s="20" t="n">
        <f aca="false">SUMIFS(Pedidos!$D$2:$D$7000,Pedidos!$B$2:$B$7000,A1295,Pedidos!$C$2:$C$7000,"&gt;="&amp;(Parámetros!$B$4-365),Pedidos!$C$2:$C$7000,"&lt;"&amp;Parámetros!$B$4)</f>
        <v>0</v>
      </c>
      <c r="N1295" s="7" t="str">
        <f aca="false">IF(H1295=0,"Sin compras",IF(H1295=1,"Una sola compra",IF(I1295&gt;Parámetros!$B$5,"Perdido","Activo")))</f>
        <v>Una sola compra</v>
      </c>
      <c r="O1295" s="21" t="str">
        <f aca="false">IF(N1295&lt;&gt;"Activo","",1/(1+EXP(-(Parámetros!$B$10+Parámetros!$B$11*I1295+Parámetros!$B$12*J1295))))</f>
        <v/>
      </c>
      <c r="P1295" s="7" t="str">
        <f aca="false">IF(O1295="","",IF(O1295&gt;=Parámetros!$B$7,"Alto",IF(O1295&gt;=Parámetros!$B$8,"Medio","Bajo")))</f>
        <v/>
      </c>
      <c r="Q1295" s="7" t="str">
        <f aca="false">IF(AND(N1295="Activo",L1295&lt;&gt;""),IF(L1295&gt;Parámetros!$B$6,"Se está retrasando",""),"")</f>
        <v/>
      </c>
    </row>
    <row r="1296" customFormat="false" ht="15" hidden="false" customHeight="false" outlineLevel="0" collapsed="false">
      <c r="A1296" s="13" t="s">
        <v>4232</v>
      </c>
      <c r="B1296" s="13" t="s">
        <v>9001</v>
      </c>
      <c r="C1296" s="13" t="s">
        <v>8993</v>
      </c>
      <c r="D1296" s="13" t="s">
        <v>8987</v>
      </c>
      <c r="E1296" s="13" t="s">
        <v>8988</v>
      </c>
      <c r="F1296" s="16" t="n">
        <f aca="false">_xlfn.MINIFS(Pedidos!$C$2:$C$7000,Pedidos!$B$2:$B$7000,A1296,Pedidos!$C$2:$C$7000,"&lt;"&amp;Parámetros!$B$4)</f>
        <v>45922</v>
      </c>
      <c r="G1296" s="16" t="n">
        <f aca="false">_xlfn.MAXIFS(Pedidos!$C$2:$C$7000,Pedidos!$B$2:$B$7000,A1296,Pedidos!$C$2:$C$7000,"&lt;"&amp;Parámetros!$B$4)</f>
        <v>46271</v>
      </c>
      <c r="H1296" s="17" t="n">
        <f aca="false">COUNTIFS(Pedidos!$B$2:$B$7000,A1296,Pedidos!$C$2:$C$7000,"&lt;"&amp;Parámetros!$B$4)</f>
        <v>3</v>
      </c>
      <c r="I1296" s="7" t="n">
        <f aca="false">IF(H1296=0,"",Parámetros!$B$4-G1296)</f>
        <v>25</v>
      </c>
      <c r="J1296" s="17" t="n">
        <f aca="false">COUNTIFS(Pedidos!$B$2:$B$7000,A1296,Pedidos!$C$2:$C$7000,"&gt;="&amp;(Parámetros!$B$4-180),Pedidos!$C$2:$C$7000,"&lt;"&amp;Parámetros!$B$4)</f>
        <v>1</v>
      </c>
      <c r="K1296" s="18" t="n">
        <f aca="false">IF(H1296&lt;2,"",(G1296-F1296)/(H1296-1))</f>
        <v>174.5</v>
      </c>
      <c r="L1296" s="19" t="n">
        <f aca="false">IF(OR(K1296="",K1296=0),"",I1296/K1296)</f>
        <v>0.143266475644699</v>
      </c>
      <c r="M1296" s="20" t="n">
        <f aca="false">SUMIFS(Pedidos!$D$2:$D$7000,Pedidos!$B$2:$B$7000,A1296,Pedidos!$C$2:$C$7000,"&gt;="&amp;(Parámetros!$B$4-365),Pedidos!$C$2:$C$7000,"&lt;"&amp;Parámetros!$B$4)</f>
        <v>51.41</v>
      </c>
      <c r="N1296" s="7" t="str">
        <f aca="false">IF(H1296=0,"Sin compras",IF(H1296=1,"Una sola compra",IF(I1296&gt;Parámetros!$B$5,"Perdido","Activo")))</f>
        <v>Activo</v>
      </c>
      <c r="O1296" s="21" t="n">
        <f aca="false">IF(N1296&lt;&gt;"Activo","",1/(1+EXP(-(Parámetros!$B$10+Parámetros!$B$11*I1296+Parámetros!$B$12*J1296))))</f>
        <v>0.536161751088971</v>
      </c>
      <c r="P1296" s="7" t="str">
        <f aca="false">IF(O1296="","",IF(O1296&gt;=Parámetros!$B$7,"Alto",IF(O1296&gt;=Parámetros!$B$8,"Medio","Bajo")))</f>
        <v>Medio</v>
      </c>
      <c r="Q1296" s="7" t="str">
        <f aca="false">IF(AND(N1296="Activo",L1296&lt;&gt;""),IF(L1296&gt;Parámetros!$B$6,"Se está retrasando",""),"")</f>
        <v/>
      </c>
    </row>
    <row r="1297" customFormat="false" ht="15" hidden="false" customHeight="false" outlineLevel="0" collapsed="false">
      <c r="A1297" s="13" t="s">
        <v>4780</v>
      </c>
      <c r="B1297" s="13" t="s">
        <v>8992</v>
      </c>
      <c r="C1297" s="13" t="s">
        <v>8986</v>
      </c>
      <c r="D1297" s="13" t="s">
        <v>8983</v>
      </c>
      <c r="E1297" s="13" t="s">
        <v>8988</v>
      </c>
      <c r="F1297" s="16" t="n">
        <f aca="false">_xlfn.MINIFS(Pedidos!$C$2:$C$7000,Pedidos!$B$2:$B$7000,A1297,Pedidos!$C$2:$C$7000,"&lt;"&amp;Parámetros!$B$4)</f>
        <v>45963</v>
      </c>
      <c r="G1297" s="16" t="n">
        <f aca="false">_xlfn.MAXIFS(Pedidos!$C$2:$C$7000,Pedidos!$B$2:$B$7000,A1297,Pedidos!$C$2:$C$7000,"&lt;"&amp;Parámetros!$B$4)</f>
        <v>46010</v>
      </c>
      <c r="H1297" s="17" t="n">
        <f aca="false">COUNTIFS(Pedidos!$B$2:$B$7000,A1297,Pedidos!$C$2:$C$7000,"&lt;"&amp;Parámetros!$B$4)</f>
        <v>2</v>
      </c>
      <c r="I1297" s="7" t="n">
        <f aca="false">IF(H1297=0,"",Parámetros!$B$4-G1297)</f>
        <v>286</v>
      </c>
      <c r="J1297" s="17" t="n">
        <f aca="false">COUNTIFS(Pedidos!$B$2:$B$7000,A1297,Pedidos!$C$2:$C$7000,"&gt;="&amp;(Parámetros!$B$4-180),Pedidos!$C$2:$C$7000,"&lt;"&amp;Parámetros!$B$4)</f>
        <v>0</v>
      </c>
      <c r="K1297" s="18" t="n">
        <f aca="false">IF(H1297&lt;2,"",(G1297-F1297)/(H1297-1))</f>
        <v>47</v>
      </c>
      <c r="L1297" s="19" t="n">
        <f aca="false">IF(OR(K1297="",K1297=0),"",I1297/K1297)</f>
        <v>6.08510638297872</v>
      </c>
      <c r="M1297" s="20" t="n">
        <f aca="false">SUMIFS(Pedidos!$D$2:$D$7000,Pedidos!$B$2:$B$7000,A1297,Pedidos!$C$2:$C$7000,"&gt;="&amp;(Parámetros!$B$4-365),Pedidos!$C$2:$C$7000,"&lt;"&amp;Parámetros!$B$4)</f>
        <v>64.6</v>
      </c>
      <c r="N1297" s="7" t="str">
        <f aca="false">IF(H1297=0,"Sin compras",IF(H1297=1,"Una sola compra",IF(I1297&gt;Parámetros!$B$5,"Perdido","Activo")))</f>
        <v>Perdido</v>
      </c>
      <c r="O1297" s="21" t="str">
        <f aca="false">IF(N1297&lt;&gt;"Activo","",1/(1+EXP(-(Parámetros!$B$10+Parámetros!$B$11*I1297+Parámetros!$B$12*J1297))))</f>
        <v/>
      </c>
      <c r="P1297" s="7" t="str">
        <f aca="false">IF(O1297="","",IF(O1297&gt;=Parámetros!$B$7,"Alto",IF(O1297&gt;=Parámetros!$B$8,"Medio","Bajo")))</f>
        <v/>
      </c>
      <c r="Q1297" s="7" t="str">
        <f aca="false">IF(AND(N1297="Activo",L1297&lt;&gt;""),IF(L1297&gt;Parámetros!$B$6,"Se está retrasando",""),"")</f>
        <v/>
      </c>
    </row>
    <row r="1298" customFormat="false" ht="15" hidden="false" customHeight="false" outlineLevel="0" collapsed="false">
      <c r="A1298" s="13" t="s">
        <v>6277</v>
      </c>
      <c r="B1298" s="13" t="s">
        <v>8995</v>
      </c>
      <c r="C1298" s="13" t="s">
        <v>8982</v>
      </c>
      <c r="D1298" s="13" t="s">
        <v>8983</v>
      </c>
      <c r="E1298" s="13" t="s">
        <v>8988</v>
      </c>
      <c r="F1298" s="16" t="n">
        <f aca="false">_xlfn.MINIFS(Pedidos!$C$2:$C$7000,Pedidos!$B$2:$B$7000,A1298,Pedidos!$C$2:$C$7000,"&lt;"&amp;Parámetros!$B$4)</f>
        <v>46077</v>
      </c>
      <c r="G1298" s="16" t="n">
        <f aca="false">_xlfn.MAXIFS(Pedidos!$C$2:$C$7000,Pedidos!$B$2:$B$7000,A1298,Pedidos!$C$2:$C$7000,"&lt;"&amp;Parámetros!$B$4)</f>
        <v>46077</v>
      </c>
      <c r="H1298" s="17" t="n">
        <f aca="false">COUNTIFS(Pedidos!$B$2:$B$7000,A1298,Pedidos!$C$2:$C$7000,"&lt;"&amp;Parámetros!$B$4)</f>
        <v>1</v>
      </c>
      <c r="I1298" s="7" t="n">
        <f aca="false">IF(H1298=0,"",Parámetros!$B$4-G1298)</f>
        <v>219</v>
      </c>
      <c r="J1298" s="17" t="n">
        <f aca="false">COUNTIFS(Pedidos!$B$2:$B$7000,A1298,Pedidos!$C$2:$C$7000,"&gt;="&amp;(Parámetros!$B$4-180),Pedidos!$C$2:$C$7000,"&lt;"&amp;Parámetros!$B$4)</f>
        <v>0</v>
      </c>
      <c r="K1298" s="18" t="str">
        <f aca="false">IF(H1298&lt;2,"",(G1298-F1298)/(H1298-1))</f>
        <v/>
      </c>
      <c r="L1298" s="19" t="str">
        <f aca="false">IF(OR(K1298="",K1298=0),"",I1298/K1298)</f>
        <v/>
      </c>
      <c r="M1298" s="20" t="n">
        <f aca="false">SUMIFS(Pedidos!$D$2:$D$7000,Pedidos!$B$2:$B$7000,A1298,Pedidos!$C$2:$C$7000,"&gt;="&amp;(Parámetros!$B$4-365),Pedidos!$C$2:$C$7000,"&lt;"&amp;Parámetros!$B$4)</f>
        <v>72.57</v>
      </c>
      <c r="N1298" s="7" t="str">
        <f aca="false">IF(H1298=0,"Sin compras",IF(H1298=1,"Una sola compra",IF(I1298&gt;Parámetros!$B$5,"Perdido","Activo")))</f>
        <v>Una sola compra</v>
      </c>
      <c r="O1298" s="21" t="str">
        <f aca="false">IF(N1298&lt;&gt;"Activo","",1/(1+EXP(-(Parámetros!$B$10+Parámetros!$B$11*I1298+Parámetros!$B$12*J1298))))</f>
        <v/>
      </c>
      <c r="P1298" s="7" t="str">
        <f aca="false">IF(O1298="","",IF(O1298&gt;=Parámetros!$B$7,"Alto",IF(O1298&gt;=Parámetros!$B$8,"Medio","Bajo")))</f>
        <v/>
      </c>
      <c r="Q1298" s="7" t="str">
        <f aca="false">IF(AND(N1298="Activo",L1298&lt;&gt;""),IF(L1298&gt;Parámetros!$B$6,"Se está retrasando",""),"")</f>
        <v/>
      </c>
    </row>
    <row r="1299" customFormat="false" ht="15" hidden="false" customHeight="false" outlineLevel="0" collapsed="false">
      <c r="A1299" s="13" t="s">
        <v>5332</v>
      </c>
      <c r="B1299" s="13" t="s">
        <v>8989</v>
      </c>
      <c r="C1299" s="13" t="s">
        <v>8990</v>
      </c>
      <c r="D1299" s="13" t="s">
        <v>8987</v>
      </c>
      <c r="E1299" s="13" t="s">
        <v>8988</v>
      </c>
      <c r="F1299" s="16" t="n">
        <f aca="false">_xlfn.MINIFS(Pedidos!$C$2:$C$7000,Pedidos!$B$2:$B$7000,A1299,Pedidos!$C$2:$C$7000,"&lt;"&amp;Parámetros!$B$4)</f>
        <v>46004</v>
      </c>
      <c r="G1299" s="16" t="n">
        <f aca="false">_xlfn.MAXIFS(Pedidos!$C$2:$C$7000,Pedidos!$B$2:$B$7000,A1299,Pedidos!$C$2:$C$7000,"&lt;"&amp;Parámetros!$B$4)</f>
        <v>46140</v>
      </c>
      <c r="H1299" s="17" t="n">
        <f aca="false">COUNTIFS(Pedidos!$B$2:$B$7000,A1299,Pedidos!$C$2:$C$7000,"&lt;"&amp;Parámetros!$B$4)</f>
        <v>2</v>
      </c>
      <c r="I1299" s="7" t="n">
        <f aca="false">IF(H1299=0,"",Parámetros!$B$4-G1299)</f>
        <v>156</v>
      </c>
      <c r="J1299" s="17" t="n">
        <f aca="false">COUNTIFS(Pedidos!$B$2:$B$7000,A1299,Pedidos!$C$2:$C$7000,"&gt;="&amp;(Parámetros!$B$4-180),Pedidos!$C$2:$C$7000,"&lt;"&amp;Parámetros!$B$4)</f>
        <v>1</v>
      </c>
      <c r="K1299" s="18" t="n">
        <f aca="false">IF(H1299&lt;2,"",(G1299-F1299)/(H1299-1))</f>
        <v>136</v>
      </c>
      <c r="L1299" s="19" t="n">
        <f aca="false">IF(OR(K1299="",K1299=0),"",I1299/K1299)</f>
        <v>1.14705882352941</v>
      </c>
      <c r="M1299" s="20" t="n">
        <f aca="false">SUMIFS(Pedidos!$D$2:$D$7000,Pedidos!$B$2:$B$7000,A1299,Pedidos!$C$2:$C$7000,"&gt;="&amp;(Parámetros!$B$4-365),Pedidos!$C$2:$C$7000,"&lt;"&amp;Parámetros!$B$4)</f>
        <v>83.29</v>
      </c>
      <c r="N1299" s="7" t="str">
        <f aca="false">IF(H1299=0,"Sin compras",IF(H1299=1,"Una sola compra",IF(I1299&gt;Parámetros!$B$5,"Perdido","Activo")))</f>
        <v>Activo</v>
      </c>
      <c r="O1299" s="21" t="n">
        <f aca="false">IF(N1299&lt;&gt;"Activo","",1/(1+EXP(-(Parámetros!$B$10+Parámetros!$B$11*I1299+Parámetros!$B$12*J1299))))</f>
        <v>0.914659287042506</v>
      </c>
      <c r="P1299" s="7" t="str">
        <f aca="false">IF(O1299="","",IF(O1299&gt;=Parámetros!$B$7,"Alto",IF(O1299&gt;=Parámetros!$B$8,"Medio","Bajo")))</f>
        <v>Alto</v>
      </c>
      <c r="Q1299" s="7" t="str">
        <f aca="false">IF(AND(N1299="Activo",L1299&lt;&gt;""),IF(L1299&gt;Parámetros!$B$6,"Se está retrasando",""),"")</f>
        <v/>
      </c>
    </row>
    <row r="1300" customFormat="false" ht="15" hidden="false" customHeight="false" outlineLevel="0" collapsed="false">
      <c r="A1300" s="13" t="s">
        <v>8248</v>
      </c>
      <c r="B1300" s="13" t="s">
        <v>9001</v>
      </c>
      <c r="C1300" s="13" t="s">
        <v>8982</v>
      </c>
      <c r="D1300" s="13" t="s">
        <v>9002</v>
      </c>
      <c r="E1300" s="13" t="s">
        <v>8988</v>
      </c>
      <c r="F1300" s="16" t="n">
        <f aca="false">_xlfn.MINIFS(Pedidos!$C$2:$C$7000,Pedidos!$B$2:$B$7000,A1300,Pedidos!$C$2:$C$7000,"&lt;"&amp;Parámetros!$B$4)</f>
        <v>46237</v>
      </c>
      <c r="G1300" s="16" t="n">
        <f aca="false">_xlfn.MAXIFS(Pedidos!$C$2:$C$7000,Pedidos!$B$2:$B$7000,A1300,Pedidos!$C$2:$C$7000,"&lt;"&amp;Parámetros!$B$4)</f>
        <v>46237</v>
      </c>
      <c r="H1300" s="17" t="n">
        <f aca="false">COUNTIFS(Pedidos!$B$2:$B$7000,A1300,Pedidos!$C$2:$C$7000,"&lt;"&amp;Parámetros!$B$4)</f>
        <v>1</v>
      </c>
      <c r="I1300" s="7" t="n">
        <f aca="false">IF(H1300=0,"",Parámetros!$B$4-G1300)</f>
        <v>59</v>
      </c>
      <c r="J1300" s="17" t="n">
        <f aca="false">COUNTIFS(Pedidos!$B$2:$B$7000,A1300,Pedidos!$C$2:$C$7000,"&gt;="&amp;(Parámetros!$B$4-180),Pedidos!$C$2:$C$7000,"&lt;"&amp;Parámetros!$B$4)</f>
        <v>1</v>
      </c>
      <c r="K1300" s="18" t="str">
        <f aca="false">IF(H1300&lt;2,"",(G1300-F1300)/(H1300-1))</f>
        <v/>
      </c>
      <c r="L1300" s="19" t="str">
        <f aca="false">IF(OR(K1300="",K1300=0),"",I1300/K1300)</f>
        <v/>
      </c>
      <c r="M1300" s="20" t="n">
        <f aca="false">SUMIFS(Pedidos!$D$2:$D$7000,Pedidos!$B$2:$B$7000,A1300,Pedidos!$C$2:$C$7000,"&gt;="&amp;(Parámetros!$B$4-365),Pedidos!$C$2:$C$7000,"&lt;"&amp;Parámetros!$B$4)</f>
        <v>37.08</v>
      </c>
      <c r="N1300" s="7" t="str">
        <f aca="false">IF(H1300=0,"Sin compras",IF(H1300=1,"Una sola compra",IF(I1300&gt;Parámetros!$B$5,"Perdido","Activo")))</f>
        <v>Una sola compra</v>
      </c>
      <c r="O1300" s="21" t="str">
        <f aca="false">IF(N1300&lt;&gt;"Activo","",1/(1+EXP(-(Parámetros!$B$10+Parámetros!$B$11*I1300+Parámetros!$B$12*J1300))))</f>
        <v/>
      </c>
      <c r="P1300" s="7" t="str">
        <f aca="false">IF(O1300="","",IF(O1300&gt;=Parámetros!$B$7,"Alto",IF(O1300&gt;=Parámetros!$B$8,"Medio","Bajo")))</f>
        <v/>
      </c>
      <c r="Q1300" s="7" t="str">
        <f aca="false">IF(AND(N1300="Activo",L1300&lt;&gt;""),IF(L1300&gt;Parámetros!$B$6,"Se está retrasando",""),"")</f>
        <v/>
      </c>
    </row>
    <row r="1301" customFormat="false" ht="15" hidden="false" customHeight="false" outlineLevel="0" collapsed="false">
      <c r="A1301" s="13" t="s">
        <v>6227</v>
      </c>
      <c r="B1301" s="13" t="s">
        <v>8981</v>
      </c>
      <c r="C1301" s="13" t="s">
        <v>8986</v>
      </c>
      <c r="D1301" s="13" t="s">
        <v>8999</v>
      </c>
      <c r="E1301" s="13" t="s">
        <v>8988</v>
      </c>
      <c r="F1301" s="16" t="n">
        <f aca="false">_xlfn.MINIFS(Pedidos!$C$2:$C$7000,Pedidos!$B$2:$B$7000,A1301,Pedidos!$C$2:$C$7000,"&lt;"&amp;Parámetros!$B$4)</f>
        <v>46073</v>
      </c>
      <c r="G1301" s="16" t="n">
        <f aca="false">_xlfn.MAXIFS(Pedidos!$C$2:$C$7000,Pedidos!$B$2:$B$7000,A1301,Pedidos!$C$2:$C$7000,"&lt;"&amp;Parámetros!$B$4)</f>
        <v>46254</v>
      </c>
      <c r="H1301" s="17" t="n">
        <f aca="false">COUNTIFS(Pedidos!$B$2:$B$7000,A1301,Pedidos!$C$2:$C$7000,"&lt;"&amp;Parámetros!$B$4)</f>
        <v>8</v>
      </c>
      <c r="I1301" s="7" t="n">
        <f aca="false">IF(H1301=0,"",Parámetros!$B$4-G1301)</f>
        <v>42</v>
      </c>
      <c r="J1301" s="17" t="n">
        <f aca="false">COUNTIFS(Pedidos!$B$2:$B$7000,A1301,Pedidos!$C$2:$C$7000,"&gt;="&amp;(Parámetros!$B$4-180),Pedidos!$C$2:$C$7000,"&lt;"&amp;Parámetros!$B$4)</f>
        <v>6</v>
      </c>
      <c r="K1301" s="18" t="n">
        <f aca="false">IF(H1301&lt;2,"",(G1301-F1301)/(H1301-1))</f>
        <v>25.8571428571429</v>
      </c>
      <c r="L1301" s="19" t="n">
        <f aca="false">IF(OR(K1301="",K1301=0),"",I1301/K1301)</f>
        <v>1.62430939226519</v>
      </c>
      <c r="M1301" s="20" t="n">
        <f aca="false">SUMIFS(Pedidos!$D$2:$D$7000,Pedidos!$B$2:$B$7000,A1301,Pedidos!$C$2:$C$7000,"&gt;="&amp;(Parámetros!$B$4-365),Pedidos!$C$2:$C$7000,"&lt;"&amp;Parámetros!$B$4)</f>
        <v>364.31</v>
      </c>
      <c r="N1301" s="7" t="str">
        <f aca="false">IF(H1301=0,"Sin compras",IF(H1301=1,"Una sola compra",IF(I1301&gt;Parámetros!$B$5,"Perdido","Activo")))</f>
        <v>Activo</v>
      </c>
      <c r="O1301" s="21" t="n">
        <f aca="false">IF(N1301&lt;&gt;"Activo","",1/(1+EXP(-(Parámetros!$B$10+Parámetros!$B$11*I1301+Parámetros!$B$12*J1301))))</f>
        <v>0.0179932764069322</v>
      </c>
      <c r="P1301" s="7" t="str">
        <f aca="false">IF(O1301="","",IF(O1301&gt;=Parámetros!$B$7,"Alto",IF(O1301&gt;=Parámetros!$B$8,"Medio","Bajo")))</f>
        <v>Bajo</v>
      </c>
      <c r="Q1301" s="7" t="str">
        <f aca="false">IF(AND(N1301="Activo",L1301&lt;&gt;""),IF(L1301&gt;Parámetros!$B$6,"Se está retrasando",""),"")</f>
        <v>Se está retrasando</v>
      </c>
    </row>
    <row r="1302" customFormat="false" ht="15" hidden="false" customHeight="false" outlineLevel="0" collapsed="false">
      <c r="A1302" s="13" t="s">
        <v>5301</v>
      </c>
      <c r="B1302" s="13" t="s">
        <v>9004</v>
      </c>
      <c r="C1302" s="13" t="s">
        <v>8982</v>
      </c>
      <c r="D1302" s="13" t="s">
        <v>8999</v>
      </c>
      <c r="E1302" s="13" t="s">
        <v>8988</v>
      </c>
      <c r="F1302" s="16" t="n">
        <f aca="false">_xlfn.MINIFS(Pedidos!$C$2:$C$7000,Pedidos!$B$2:$B$7000,A1302,Pedidos!$C$2:$C$7000,"&lt;"&amp;Parámetros!$B$4)</f>
        <v>46002</v>
      </c>
      <c r="G1302" s="16" t="n">
        <f aca="false">_xlfn.MAXIFS(Pedidos!$C$2:$C$7000,Pedidos!$B$2:$B$7000,A1302,Pedidos!$C$2:$C$7000,"&lt;"&amp;Parámetros!$B$4)</f>
        <v>46265</v>
      </c>
      <c r="H1302" s="17" t="n">
        <f aca="false">COUNTIFS(Pedidos!$B$2:$B$7000,A1302,Pedidos!$C$2:$C$7000,"&lt;"&amp;Parámetros!$B$4)</f>
        <v>6</v>
      </c>
      <c r="I1302" s="7" t="n">
        <f aca="false">IF(H1302=0,"",Parámetros!$B$4-G1302)</f>
        <v>31</v>
      </c>
      <c r="J1302" s="17" t="n">
        <f aca="false">COUNTIFS(Pedidos!$B$2:$B$7000,A1302,Pedidos!$C$2:$C$7000,"&gt;="&amp;(Parámetros!$B$4-180),Pedidos!$C$2:$C$7000,"&lt;"&amp;Parámetros!$B$4)</f>
        <v>3</v>
      </c>
      <c r="K1302" s="18" t="n">
        <f aca="false">IF(H1302&lt;2,"",(G1302-F1302)/(H1302-1))</f>
        <v>52.6</v>
      </c>
      <c r="L1302" s="19" t="n">
        <f aca="false">IF(OR(K1302="",K1302=0),"",I1302/K1302)</f>
        <v>0.5893536121673</v>
      </c>
      <c r="M1302" s="20" t="n">
        <f aca="false">SUMIFS(Pedidos!$D$2:$D$7000,Pedidos!$B$2:$B$7000,A1302,Pedidos!$C$2:$C$7000,"&gt;="&amp;(Parámetros!$B$4-365),Pedidos!$C$2:$C$7000,"&lt;"&amp;Parámetros!$B$4)</f>
        <v>226.18</v>
      </c>
      <c r="N1302" s="7" t="str">
        <f aca="false">IF(H1302=0,"Sin compras",IF(H1302=1,"Una sola compra",IF(I1302&gt;Parámetros!$B$5,"Perdido","Activo")))</f>
        <v>Activo</v>
      </c>
      <c r="O1302" s="21" t="n">
        <f aca="false">IF(N1302&lt;&gt;"Activo","",1/(1+EXP(-(Parámetros!$B$10+Parámetros!$B$11*I1302+Parámetros!$B$12*J1302))))</f>
        <v>0.17850635481985</v>
      </c>
      <c r="P1302" s="7" t="str">
        <f aca="false">IF(O1302="","",IF(O1302&gt;=Parámetros!$B$7,"Alto",IF(O1302&gt;=Parámetros!$B$8,"Medio","Bajo")))</f>
        <v>Bajo</v>
      </c>
      <c r="Q1302" s="7" t="str">
        <f aca="false">IF(AND(N1302="Activo",L1302&lt;&gt;""),IF(L1302&gt;Parámetros!$B$6,"Se está retrasando",""),"")</f>
        <v/>
      </c>
    </row>
    <row r="1303" customFormat="false" ht="15" hidden="false" customHeight="false" outlineLevel="0" collapsed="false">
      <c r="A1303" s="13" t="s">
        <v>1314</v>
      </c>
      <c r="B1303" s="13" t="s">
        <v>8989</v>
      </c>
      <c r="C1303" s="13" t="s">
        <v>8990</v>
      </c>
      <c r="D1303" s="13" t="s">
        <v>9009</v>
      </c>
      <c r="E1303" s="13" t="s">
        <v>8988</v>
      </c>
      <c r="F1303" s="16" t="n">
        <f aca="false">_xlfn.MINIFS(Pedidos!$C$2:$C$7000,Pedidos!$B$2:$B$7000,A1303,Pedidos!$C$2:$C$7000,"&lt;"&amp;Parámetros!$B$4)</f>
        <v>45702</v>
      </c>
      <c r="G1303" s="16" t="n">
        <f aca="false">_xlfn.MAXIFS(Pedidos!$C$2:$C$7000,Pedidos!$B$2:$B$7000,A1303,Pedidos!$C$2:$C$7000,"&lt;"&amp;Parámetros!$B$4)</f>
        <v>45881</v>
      </c>
      <c r="H1303" s="17" t="n">
        <f aca="false">COUNTIFS(Pedidos!$B$2:$B$7000,A1303,Pedidos!$C$2:$C$7000,"&lt;"&amp;Parámetros!$B$4)</f>
        <v>7</v>
      </c>
      <c r="I1303" s="7" t="n">
        <f aca="false">IF(H1303=0,"",Parámetros!$B$4-G1303)</f>
        <v>415</v>
      </c>
      <c r="J1303" s="17" t="n">
        <f aca="false">COUNTIFS(Pedidos!$B$2:$B$7000,A1303,Pedidos!$C$2:$C$7000,"&gt;="&amp;(Parámetros!$B$4-180),Pedidos!$C$2:$C$7000,"&lt;"&amp;Parámetros!$B$4)</f>
        <v>0</v>
      </c>
      <c r="K1303" s="18" t="n">
        <f aca="false">IF(H1303&lt;2,"",(G1303-F1303)/(H1303-1))</f>
        <v>29.8333333333333</v>
      </c>
      <c r="L1303" s="19" t="n">
        <f aca="false">IF(OR(K1303="",K1303=0),"",I1303/K1303)</f>
        <v>13.9106145251397</v>
      </c>
      <c r="M1303" s="20" t="n">
        <f aca="false">SUMIFS(Pedidos!$D$2:$D$7000,Pedidos!$B$2:$B$7000,A1303,Pedidos!$C$2:$C$7000,"&gt;="&amp;(Parámetros!$B$4-365),Pedidos!$C$2:$C$7000,"&lt;"&amp;Parámetros!$B$4)</f>
        <v>0</v>
      </c>
      <c r="N1303" s="7" t="str">
        <f aca="false">IF(H1303=0,"Sin compras",IF(H1303=1,"Una sola compra",IF(I1303&gt;Parámetros!$B$5,"Perdido","Activo")))</f>
        <v>Perdido</v>
      </c>
      <c r="O1303" s="21" t="str">
        <f aca="false">IF(N1303&lt;&gt;"Activo","",1/(1+EXP(-(Parámetros!$B$10+Parámetros!$B$11*I1303+Parámetros!$B$12*J1303))))</f>
        <v/>
      </c>
      <c r="P1303" s="7" t="str">
        <f aca="false">IF(O1303="","",IF(O1303&gt;=Parámetros!$B$7,"Alto",IF(O1303&gt;=Parámetros!$B$8,"Medio","Bajo")))</f>
        <v/>
      </c>
      <c r="Q1303" s="7" t="str">
        <f aca="false">IF(AND(N1303="Activo",L1303&lt;&gt;""),IF(L1303&gt;Parámetros!$B$6,"Se está retrasando",""),"")</f>
        <v/>
      </c>
    </row>
    <row r="1304" customFormat="false" ht="15" hidden="false" customHeight="false" outlineLevel="0" collapsed="false">
      <c r="A1304" s="13" t="s">
        <v>277</v>
      </c>
      <c r="B1304" s="13" t="s">
        <v>9000</v>
      </c>
      <c r="C1304" s="13" t="s">
        <v>8982</v>
      </c>
      <c r="D1304" s="13" t="s">
        <v>8999</v>
      </c>
      <c r="E1304" s="13" t="s">
        <v>8984</v>
      </c>
      <c r="F1304" s="16" t="n">
        <f aca="false">_xlfn.MINIFS(Pedidos!$C$2:$C$7000,Pedidos!$B$2:$B$7000,A1304,Pedidos!$C$2:$C$7000,"&lt;"&amp;Parámetros!$B$4)</f>
        <v>45597</v>
      </c>
      <c r="G1304" s="16" t="n">
        <f aca="false">_xlfn.MAXIFS(Pedidos!$C$2:$C$7000,Pedidos!$B$2:$B$7000,A1304,Pedidos!$C$2:$C$7000,"&lt;"&amp;Parámetros!$B$4)</f>
        <v>46295</v>
      </c>
      <c r="H1304" s="17" t="n">
        <f aca="false">COUNTIFS(Pedidos!$B$2:$B$7000,A1304,Pedidos!$C$2:$C$7000,"&lt;"&amp;Parámetros!$B$4)</f>
        <v>13</v>
      </c>
      <c r="I1304" s="7" t="n">
        <f aca="false">IF(H1304=0,"",Parámetros!$B$4-G1304)</f>
        <v>1</v>
      </c>
      <c r="J1304" s="17" t="n">
        <f aca="false">COUNTIFS(Pedidos!$B$2:$B$7000,A1304,Pedidos!$C$2:$C$7000,"&gt;="&amp;(Parámetros!$B$4-180),Pedidos!$C$2:$C$7000,"&lt;"&amp;Parámetros!$B$4)</f>
        <v>5</v>
      </c>
      <c r="K1304" s="18" t="n">
        <f aca="false">IF(H1304&lt;2,"",(G1304-F1304)/(H1304-1))</f>
        <v>58.1666666666667</v>
      </c>
      <c r="L1304" s="19" t="n">
        <f aca="false">IF(OR(K1304="",K1304=0),"",I1304/K1304)</f>
        <v>0.0171919770773639</v>
      </c>
      <c r="M1304" s="20" t="n">
        <f aca="false">SUMIFS(Pedidos!$D$2:$D$7000,Pedidos!$B$2:$B$7000,A1304,Pedidos!$C$2:$C$7000,"&gt;="&amp;(Parámetros!$B$4-365),Pedidos!$C$2:$C$7000,"&lt;"&amp;Parámetros!$B$4)</f>
        <v>275.59</v>
      </c>
      <c r="N1304" s="7" t="str">
        <f aca="false">IF(H1304=0,"Sin compras",IF(H1304=1,"Una sola compra",IF(I1304&gt;Parámetros!$B$5,"Perdido","Activo")))</f>
        <v>Activo</v>
      </c>
      <c r="O1304" s="21" t="n">
        <f aca="false">IF(N1304&lt;&gt;"Activo","",1/(1+EXP(-(Parámetros!$B$10+Parámetros!$B$11*I1304+Parámetros!$B$12*J1304))))</f>
        <v>0.0216703862936191</v>
      </c>
      <c r="P1304" s="7" t="str">
        <f aca="false">IF(O1304="","",IF(O1304&gt;=Parámetros!$B$7,"Alto",IF(O1304&gt;=Parámetros!$B$8,"Medio","Bajo")))</f>
        <v>Bajo</v>
      </c>
      <c r="Q1304" s="7" t="str">
        <f aca="false">IF(AND(N1304="Activo",L1304&lt;&gt;""),IF(L1304&gt;Parámetros!$B$6,"Se está retrasando",""),"")</f>
        <v/>
      </c>
    </row>
    <row r="1305" customFormat="false" ht="15" hidden="false" customHeight="false" outlineLevel="0" collapsed="false">
      <c r="A1305" s="13" t="s">
        <v>3832</v>
      </c>
      <c r="B1305" s="13" t="s">
        <v>8995</v>
      </c>
      <c r="C1305" s="13" t="s">
        <v>8990</v>
      </c>
      <c r="D1305" s="13" t="s">
        <v>8999</v>
      </c>
      <c r="E1305" s="13" t="s">
        <v>8988</v>
      </c>
      <c r="F1305" s="16" t="n">
        <f aca="false">_xlfn.MINIFS(Pedidos!$C$2:$C$7000,Pedidos!$B$2:$B$7000,A1305,Pedidos!$C$2:$C$7000,"&lt;"&amp;Parámetros!$B$4)</f>
        <v>45891</v>
      </c>
      <c r="G1305" s="16" t="n">
        <f aca="false">_xlfn.MAXIFS(Pedidos!$C$2:$C$7000,Pedidos!$B$2:$B$7000,A1305,Pedidos!$C$2:$C$7000,"&lt;"&amp;Parámetros!$B$4)</f>
        <v>46278</v>
      </c>
      <c r="H1305" s="17" t="n">
        <f aca="false">COUNTIFS(Pedidos!$B$2:$B$7000,A1305,Pedidos!$C$2:$C$7000,"&lt;"&amp;Parámetros!$B$4)</f>
        <v>8</v>
      </c>
      <c r="I1305" s="7" t="n">
        <f aca="false">IF(H1305=0,"",Parámetros!$B$4-G1305)</f>
        <v>18</v>
      </c>
      <c r="J1305" s="17" t="n">
        <f aca="false">COUNTIFS(Pedidos!$B$2:$B$7000,A1305,Pedidos!$C$2:$C$7000,"&gt;="&amp;(Parámetros!$B$4-180),Pedidos!$C$2:$C$7000,"&lt;"&amp;Parámetros!$B$4)</f>
        <v>3</v>
      </c>
      <c r="K1305" s="18" t="n">
        <f aca="false">IF(H1305&lt;2,"",(G1305-F1305)/(H1305-1))</f>
        <v>55.2857142857143</v>
      </c>
      <c r="L1305" s="19" t="n">
        <f aca="false">IF(OR(K1305="",K1305=0),"",I1305/K1305)</f>
        <v>0.325581395348837</v>
      </c>
      <c r="M1305" s="20" t="n">
        <f aca="false">SUMIFS(Pedidos!$D$2:$D$7000,Pedidos!$B$2:$B$7000,A1305,Pedidos!$C$2:$C$7000,"&gt;="&amp;(Parámetros!$B$4-365),Pedidos!$C$2:$C$7000,"&lt;"&amp;Parámetros!$B$4)</f>
        <v>362.4</v>
      </c>
      <c r="N1305" s="7" t="str">
        <f aca="false">IF(H1305=0,"Sin compras",IF(H1305=1,"Una sola compra",IF(I1305&gt;Parámetros!$B$5,"Perdido","Activo")))</f>
        <v>Activo</v>
      </c>
      <c r="O1305" s="21" t="n">
        <f aca="false">IF(N1305&lt;&gt;"Activo","",1/(1+EXP(-(Parámetros!$B$10+Parámetros!$B$11*I1305+Parámetros!$B$12*J1305))))</f>
        <v>0.148362798621561</v>
      </c>
      <c r="P1305" s="7" t="str">
        <f aca="false">IF(O1305="","",IF(O1305&gt;=Parámetros!$B$7,"Alto",IF(O1305&gt;=Parámetros!$B$8,"Medio","Bajo")))</f>
        <v>Bajo</v>
      </c>
      <c r="Q1305" s="7" t="str">
        <f aca="false">IF(AND(N1305="Activo",L1305&lt;&gt;""),IF(L1305&gt;Parámetros!$B$6,"Se está retrasando",""),"")</f>
        <v/>
      </c>
    </row>
    <row r="1306" customFormat="false" ht="15" hidden="false" customHeight="false" outlineLevel="0" collapsed="false">
      <c r="A1306" s="13" t="s">
        <v>1854</v>
      </c>
      <c r="B1306" s="13" t="s">
        <v>8995</v>
      </c>
      <c r="C1306" s="13" t="s">
        <v>8990</v>
      </c>
      <c r="D1306" s="13" t="s">
        <v>8999</v>
      </c>
      <c r="E1306" s="13" t="s">
        <v>8988</v>
      </c>
      <c r="F1306" s="16" t="n">
        <f aca="false">_xlfn.MINIFS(Pedidos!$C$2:$C$7000,Pedidos!$B$2:$B$7000,A1306,Pedidos!$C$2:$C$7000,"&lt;"&amp;Parámetros!$B$4)</f>
        <v>45744</v>
      </c>
      <c r="G1306" s="16" t="n">
        <f aca="false">_xlfn.MAXIFS(Pedidos!$C$2:$C$7000,Pedidos!$B$2:$B$7000,A1306,Pedidos!$C$2:$C$7000,"&lt;"&amp;Parámetros!$B$4)</f>
        <v>46290</v>
      </c>
      <c r="H1306" s="17" t="n">
        <f aca="false">COUNTIFS(Pedidos!$B$2:$B$7000,A1306,Pedidos!$C$2:$C$7000,"&lt;"&amp;Parámetros!$B$4)</f>
        <v>17</v>
      </c>
      <c r="I1306" s="7" t="n">
        <f aca="false">IF(H1306=0,"",Parámetros!$B$4-G1306)</f>
        <v>6</v>
      </c>
      <c r="J1306" s="17" t="n">
        <f aca="false">COUNTIFS(Pedidos!$B$2:$B$7000,A1306,Pedidos!$C$2:$C$7000,"&gt;="&amp;(Parámetros!$B$4-180),Pedidos!$C$2:$C$7000,"&lt;"&amp;Parámetros!$B$4)</f>
        <v>5</v>
      </c>
      <c r="K1306" s="18" t="n">
        <f aca="false">IF(H1306&lt;2,"",(G1306-F1306)/(H1306-1))</f>
        <v>34.125</v>
      </c>
      <c r="L1306" s="19" t="n">
        <f aca="false">IF(OR(K1306="",K1306=0),"",I1306/K1306)</f>
        <v>0.175824175824176</v>
      </c>
      <c r="M1306" s="20" t="n">
        <f aca="false">SUMIFS(Pedidos!$D$2:$D$7000,Pedidos!$B$2:$B$7000,A1306,Pedidos!$C$2:$C$7000,"&gt;="&amp;(Parámetros!$B$4-365),Pedidos!$C$2:$C$7000,"&lt;"&amp;Parámetros!$B$4)</f>
        <v>453.85</v>
      </c>
      <c r="N1306" s="7" t="str">
        <f aca="false">IF(H1306=0,"Sin compras",IF(H1306=1,"Una sola compra",IF(I1306&gt;Parámetros!$B$5,"Perdido","Activo")))</f>
        <v>Activo</v>
      </c>
      <c r="O1306" s="21" t="n">
        <f aca="false">IF(N1306&lt;&gt;"Activo","",1/(1+EXP(-(Parámetros!$B$10+Parámetros!$B$11*I1306+Parámetros!$B$12*J1306))))</f>
        <v>0.023547648266445</v>
      </c>
      <c r="P1306" s="7" t="str">
        <f aca="false">IF(O1306="","",IF(O1306&gt;=Parámetros!$B$7,"Alto",IF(O1306&gt;=Parámetros!$B$8,"Medio","Bajo")))</f>
        <v>Bajo</v>
      </c>
      <c r="Q1306" s="7" t="str">
        <f aca="false">IF(AND(N1306="Activo",L1306&lt;&gt;""),IF(L1306&gt;Parámetros!$B$6,"Se está retrasando",""),"")</f>
        <v/>
      </c>
    </row>
    <row r="1307" customFormat="false" ht="15" hidden="false" customHeight="false" outlineLevel="0" collapsed="false">
      <c r="A1307" s="13" t="s">
        <v>1519</v>
      </c>
      <c r="B1307" s="13" t="s">
        <v>8981</v>
      </c>
      <c r="C1307" s="13" t="s">
        <v>8982</v>
      </c>
      <c r="D1307" s="13" t="s">
        <v>9009</v>
      </c>
      <c r="E1307" s="13" t="s">
        <v>8988</v>
      </c>
      <c r="F1307" s="16" t="n">
        <f aca="false">_xlfn.MINIFS(Pedidos!$C$2:$C$7000,Pedidos!$B$2:$B$7000,A1307,Pedidos!$C$2:$C$7000,"&lt;"&amp;Parámetros!$B$4)</f>
        <v>45719</v>
      </c>
      <c r="G1307" s="16" t="n">
        <f aca="false">_xlfn.MAXIFS(Pedidos!$C$2:$C$7000,Pedidos!$B$2:$B$7000,A1307,Pedidos!$C$2:$C$7000,"&lt;"&amp;Parámetros!$B$4)</f>
        <v>45896</v>
      </c>
      <c r="H1307" s="17" t="n">
        <f aca="false">COUNTIFS(Pedidos!$B$2:$B$7000,A1307,Pedidos!$C$2:$C$7000,"&lt;"&amp;Parámetros!$B$4)</f>
        <v>7</v>
      </c>
      <c r="I1307" s="7" t="n">
        <f aca="false">IF(H1307=0,"",Parámetros!$B$4-G1307)</f>
        <v>400</v>
      </c>
      <c r="J1307" s="17" t="n">
        <f aca="false">COUNTIFS(Pedidos!$B$2:$B$7000,A1307,Pedidos!$C$2:$C$7000,"&gt;="&amp;(Parámetros!$B$4-180),Pedidos!$C$2:$C$7000,"&lt;"&amp;Parámetros!$B$4)</f>
        <v>0</v>
      </c>
      <c r="K1307" s="18" t="n">
        <f aca="false">IF(H1307&lt;2,"",(G1307-F1307)/(H1307-1))</f>
        <v>29.5</v>
      </c>
      <c r="L1307" s="19" t="n">
        <f aca="false">IF(OR(K1307="",K1307=0),"",I1307/K1307)</f>
        <v>13.5593220338983</v>
      </c>
      <c r="M1307" s="20" t="n">
        <f aca="false">SUMIFS(Pedidos!$D$2:$D$7000,Pedidos!$B$2:$B$7000,A1307,Pedidos!$C$2:$C$7000,"&gt;="&amp;(Parámetros!$B$4-365),Pedidos!$C$2:$C$7000,"&lt;"&amp;Parámetros!$B$4)</f>
        <v>0</v>
      </c>
      <c r="N1307" s="7" t="str">
        <f aca="false">IF(H1307=0,"Sin compras",IF(H1307=1,"Una sola compra",IF(I1307&gt;Parámetros!$B$5,"Perdido","Activo")))</f>
        <v>Perdido</v>
      </c>
      <c r="O1307" s="21" t="str">
        <f aca="false">IF(N1307&lt;&gt;"Activo","",1/(1+EXP(-(Parámetros!$B$10+Parámetros!$B$11*I1307+Parámetros!$B$12*J1307))))</f>
        <v/>
      </c>
      <c r="P1307" s="7" t="str">
        <f aca="false">IF(O1307="","",IF(O1307&gt;=Parámetros!$B$7,"Alto",IF(O1307&gt;=Parámetros!$B$8,"Medio","Bajo")))</f>
        <v/>
      </c>
      <c r="Q1307" s="7" t="str">
        <f aca="false">IF(AND(N1307="Activo",L1307&lt;&gt;""),IF(L1307&gt;Parámetros!$B$6,"Se está retrasando",""),"")</f>
        <v/>
      </c>
    </row>
    <row r="1308" customFormat="false" ht="15" hidden="false" customHeight="false" outlineLevel="0" collapsed="false">
      <c r="A1308" s="13" t="s">
        <v>1379</v>
      </c>
      <c r="B1308" s="13" t="s">
        <v>8981</v>
      </c>
      <c r="C1308" s="13" t="s">
        <v>8993</v>
      </c>
      <c r="D1308" s="13" t="s">
        <v>8994</v>
      </c>
      <c r="E1308" s="13" t="s">
        <v>8988</v>
      </c>
      <c r="F1308" s="16" t="n">
        <f aca="false">_xlfn.MINIFS(Pedidos!$C$2:$C$7000,Pedidos!$B$2:$B$7000,A1308,Pedidos!$C$2:$C$7000,"&lt;"&amp;Parámetros!$B$4)</f>
        <v>45707</v>
      </c>
      <c r="G1308" s="16" t="n">
        <f aca="false">_xlfn.MAXIFS(Pedidos!$C$2:$C$7000,Pedidos!$B$2:$B$7000,A1308,Pedidos!$C$2:$C$7000,"&lt;"&amp;Parámetros!$B$4)</f>
        <v>45707</v>
      </c>
      <c r="H1308" s="17" t="n">
        <f aca="false">COUNTIFS(Pedidos!$B$2:$B$7000,A1308,Pedidos!$C$2:$C$7000,"&lt;"&amp;Parámetros!$B$4)</f>
        <v>1</v>
      </c>
      <c r="I1308" s="7" t="n">
        <f aca="false">IF(H1308=0,"",Parámetros!$B$4-G1308)</f>
        <v>589</v>
      </c>
      <c r="J1308" s="17" t="n">
        <f aca="false">COUNTIFS(Pedidos!$B$2:$B$7000,A1308,Pedidos!$C$2:$C$7000,"&gt;="&amp;(Parámetros!$B$4-180),Pedidos!$C$2:$C$7000,"&lt;"&amp;Parámetros!$B$4)</f>
        <v>0</v>
      </c>
      <c r="K1308" s="18" t="str">
        <f aca="false">IF(H1308&lt;2,"",(G1308-F1308)/(H1308-1))</f>
        <v/>
      </c>
      <c r="L1308" s="19" t="str">
        <f aca="false">IF(OR(K1308="",K1308=0),"",I1308/K1308)</f>
        <v/>
      </c>
      <c r="M1308" s="20" t="n">
        <f aca="false">SUMIFS(Pedidos!$D$2:$D$7000,Pedidos!$B$2:$B$7000,A1308,Pedidos!$C$2:$C$7000,"&gt;="&amp;(Parámetros!$B$4-365),Pedidos!$C$2:$C$7000,"&lt;"&amp;Parámetros!$B$4)</f>
        <v>0</v>
      </c>
      <c r="N1308" s="7" t="str">
        <f aca="false">IF(H1308=0,"Sin compras",IF(H1308=1,"Una sola compra",IF(I1308&gt;Parámetros!$B$5,"Perdido","Activo")))</f>
        <v>Una sola compra</v>
      </c>
      <c r="O1308" s="21" t="str">
        <f aca="false">IF(N1308&lt;&gt;"Activo","",1/(1+EXP(-(Parámetros!$B$10+Parámetros!$B$11*I1308+Parámetros!$B$12*J1308))))</f>
        <v/>
      </c>
      <c r="P1308" s="7" t="str">
        <f aca="false">IF(O1308="","",IF(O1308&gt;=Parámetros!$B$7,"Alto",IF(O1308&gt;=Parámetros!$B$8,"Medio","Bajo")))</f>
        <v/>
      </c>
      <c r="Q1308" s="7" t="str">
        <f aca="false">IF(AND(N1308="Activo",L1308&lt;&gt;""),IF(L1308&gt;Parámetros!$B$6,"Se está retrasando",""),"")</f>
        <v/>
      </c>
    </row>
    <row r="1309" customFormat="false" ht="15" hidden="false" customHeight="false" outlineLevel="0" collapsed="false">
      <c r="A1309" s="13" t="s">
        <v>1793</v>
      </c>
      <c r="B1309" s="13" t="s">
        <v>8995</v>
      </c>
      <c r="C1309" s="13" t="s">
        <v>8990</v>
      </c>
      <c r="D1309" s="13" t="s">
        <v>8994</v>
      </c>
      <c r="E1309" s="13" t="s">
        <v>8988</v>
      </c>
      <c r="F1309" s="16" t="n">
        <f aca="false">_xlfn.MINIFS(Pedidos!$C$2:$C$7000,Pedidos!$B$2:$B$7000,A1309,Pedidos!$C$2:$C$7000,"&lt;"&amp;Parámetros!$B$4)</f>
        <v>45739</v>
      </c>
      <c r="G1309" s="16" t="n">
        <f aca="false">_xlfn.MAXIFS(Pedidos!$C$2:$C$7000,Pedidos!$B$2:$B$7000,A1309,Pedidos!$C$2:$C$7000,"&lt;"&amp;Parámetros!$B$4)</f>
        <v>45739</v>
      </c>
      <c r="H1309" s="17" t="n">
        <f aca="false">COUNTIFS(Pedidos!$B$2:$B$7000,A1309,Pedidos!$C$2:$C$7000,"&lt;"&amp;Parámetros!$B$4)</f>
        <v>1</v>
      </c>
      <c r="I1309" s="7" t="n">
        <f aca="false">IF(H1309=0,"",Parámetros!$B$4-G1309)</f>
        <v>557</v>
      </c>
      <c r="J1309" s="17" t="n">
        <f aca="false">COUNTIFS(Pedidos!$B$2:$B$7000,A1309,Pedidos!$C$2:$C$7000,"&gt;="&amp;(Parámetros!$B$4-180),Pedidos!$C$2:$C$7000,"&lt;"&amp;Parámetros!$B$4)</f>
        <v>0</v>
      </c>
      <c r="K1309" s="18" t="str">
        <f aca="false">IF(H1309&lt;2,"",(G1309-F1309)/(H1309-1))</f>
        <v/>
      </c>
      <c r="L1309" s="19" t="str">
        <f aca="false">IF(OR(K1309="",K1309=0),"",I1309/K1309)</f>
        <v/>
      </c>
      <c r="M1309" s="20" t="n">
        <f aca="false">SUMIFS(Pedidos!$D$2:$D$7000,Pedidos!$B$2:$B$7000,A1309,Pedidos!$C$2:$C$7000,"&gt;="&amp;(Parámetros!$B$4-365),Pedidos!$C$2:$C$7000,"&lt;"&amp;Parámetros!$B$4)</f>
        <v>0</v>
      </c>
      <c r="N1309" s="7" t="str">
        <f aca="false">IF(H1309=0,"Sin compras",IF(H1309=1,"Una sola compra",IF(I1309&gt;Parámetros!$B$5,"Perdido","Activo")))</f>
        <v>Una sola compra</v>
      </c>
      <c r="O1309" s="21" t="str">
        <f aca="false">IF(N1309&lt;&gt;"Activo","",1/(1+EXP(-(Parámetros!$B$10+Parámetros!$B$11*I1309+Parámetros!$B$12*J1309))))</f>
        <v/>
      </c>
      <c r="P1309" s="7" t="str">
        <f aca="false">IF(O1309="","",IF(O1309&gt;=Parámetros!$B$7,"Alto",IF(O1309&gt;=Parámetros!$B$8,"Medio","Bajo")))</f>
        <v/>
      </c>
      <c r="Q1309" s="7" t="str">
        <f aca="false">IF(AND(N1309="Activo",L1309&lt;&gt;""),IF(L1309&gt;Parámetros!$B$6,"Se está retrasando",""),"")</f>
        <v/>
      </c>
    </row>
    <row r="1310" customFormat="false" ht="15" hidden="false" customHeight="false" outlineLevel="0" collapsed="false">
      <c r="A1310" s="13" t="s">
        <v>637</v>
      </c>
      <c r="B1310" s="13" t="s">
        <v>8989</v>
      </c>
      <c r="C1310" s="13" t="s">
        <v>8986</v>
      </c>
      <c r="D1310" s="13" t="s">
        <v>9009</v>
      </c>
      <c r="E1310" s="13" t="s">
        <v>8988</v>
      </c>
      <c r="F1310" s="16" t="n">
        <f aca="false">_xlfn.MINIFS(Pedidos!$C$2:$C$7000,Pedidos!$B$2:$B$7000,A1310,Pedidos!$C$2:$C$7000,"&lt;"&amp;Parámetros!$B$4)</f>
        <v>45639</v>
      </c>
      <c r="G1310" s="16" t="n">
        <f aca="false">_xlfn.MAXIFS(Pedidos!$C$2:$C$7000,Pedidos!$B$2:$B$7000,A1310,Pedidos!$C$2:$C$7000,"&lt;"&amp;Parámetros!$B$4)</f>
        <v>45838</v>
      </c>
      <c r="H1310" s="17" t="n">
        <f aca="false">COUNTIFS(Pedidos!$B$2:$B$7000,A1310,Pedidos!$C$2:$C$7000,"&lt;"&amp;Parámetros!$B$4)</f>
        <v>7</v>
      </c>
      <c r="I1310" s="7" t="n">
        <f aca="false">IF(H1310=0,"",Parámetros!$B$4-G1310)</f>
        <v>458</v>
      </c>
      <c r="J1310" s="17" t="n">
        <f aca="false">COUNTIFS(Pedidos!$B$2:$B$7000,A1310,Pedidos!$C$2:$C$7000,"&gt;="&amp;(Parámetros!$B$4-180),Pedidos!$C$2:$C$7000,"&lt;"&amp;Parámetros!$B$4)</f>
        <v>0</v>
      </c>
      <c r="K1310" s="18" t="n">
        <f aca="false">IF(H1310&lt;2,"",(G1310-F1310)/(H1310-1))</f>
        <v>33.1666666666667</v>
      </c>
      <c r="L1310" s="19" t="n">
        <f aca="false">IF(OR(K1310="",K1310=0),"",I1310/K1310)</f>
        <v>13.8090452261307</v>
      </c>
      <c r="M1310" s="20" t="n">
        <f aca="false">SUMIFS(Pedidos!$D$2:$D$7000,Pedidos!$B$2:$B$7000,A1310,Pedidos!$C$2:$C$7000,"&gt;="&amp;(Parámetros!$B$4-365),Pedidos!$C$2:$C$7000,"&lt;"&amp;Parámetros!$B$4)</f>
        <v>0</v>
      </c>
      <c r="N1310" s="7" t="str">
        <f aca="false">IF(H1310=0,"Sin compras",IF(H1310=1,"Una sola compra",IF(I1310&gt;Parámetros!$B$5,"Perdido","Activo")))</f>
        <v>Perdido</v>
      </c>
      <c r="O1310" s="21" t="str">
        <f aca="false">IF(N1310&lt;&gt;"Activo","",1/(1+EXP(-(Parámetros!$B$10+Parámetros!$B$11*I1310+Parámetros!$B$12*J1310))))</f>
        <v/>
      </c>
      <c r="P1310" s="7" t="str">
        <f aca="false">IF(O1310="","",IF(O1310&gt;=Parámetros!$B$7,"Alto",IF(O1310&gt;=Parámetros!$B$8,"Medio","Bajo")))</f>
        <v/>
      </c>
      <c r="Q1310" s="7" t="str">
        <f aca="false">IF(AND(N1310="Activo",L1310&lt;&gt;""),IF(L1310&gt;Parámetros!$B$6,"Se está retrasando",""),"")</f>
        <v/>
      </c>
    </row>
    <row r="1311" customFormat="false" ht="15" hidden="false" customHeight="false" outlineLevel="0" collapsed="false">
      <c r="A1311" s="13" t="s">
        <v>5353</v>
      </c>
      <c r="B1311" s="13" t="s">
        <v>9010</v>
      </c>
      <c r="C1311" s="13" t="s">
        <v>8982</v>
      </c>
      <c r="D1311" s="13" t="s">
        <v>8983</v>
      </c>
      <c r="E1311" s="13" t="s">
        <v>8988</v>
      </c>
      <c r="F1311" s="16" t="n">
        <f aca="false">_xlfn.MINIFS(Pedidos!$C$2:$C$7000,Pedidos!$B$2:$B$7000,A1311,Pedidos!$C$2:$C$7000,"&lt;"&amp;Parámetros!$B$4)</f>
        <v>46006</v>
      </c>
      <c r="G1311" s="16" t="n">
        <f aca="false">_xlfn.MAXIFS(Pedidos!$C$2:$C$7000,Pedidos!$B$2:$B$7000,A1311,Pedidos!$C$2:$C$7000,"&lt;"&amp;Parámetros!$B$4)</f>
        <v>46006</v>
      </c>
      <c r="H1311" s="17" t="n">
        <f aca="false">COUNTIFS(Pedidos!$B$2:$B$7000,A1311,Pedidos!$C$2:$C$7000,"&lt;"&amp;Parámetros!$B$4)</f>
        <v>1</v>
      </c>
      <c r="I1311" s="7" t="n">
        <f aca="false">IF(H1311=0,"",Parámetros!$B$4-G1311)</f>
        <v>290</v>
      </c>
      <c r="J1311" s="17" t="n">
        <f aca="false">COUNTIFS(Pedidos!$B$2:$B$7000,A1311,Pedidos!$C$2:$C$7000,"&gt;="&amp;(Parámetros!$B$4-180),Pedidos!$C$2:$C$7000,"&lt;"&amp;Parámetros!$B$4)</f>
        <v>0</v>
      </c>
      <c r="K1311" s="18" t="str">
        <f aca="false">IF(H1311&lt;2,"",(G1311-F1311)/(H1311-1))</f>
        <v/>
      </c>
      <c r="L1311" s="19" t="str">
        <f aca="false">IF(OR(K1311="",K1311=0),"",I1311/K1311)</f>
        <v/>
      </c>
      <c r="M1311" s="20" t="n">
        <f aca="false">SUMIFS(Pedidos!$D$2:$D$7000,Pedidos!$B$2:$B$7000,A1311,Pedidos!$C$2:$C$7000,"&gt;="&amp;(Parámetros!$B$4-365),Pedidos!$C$2:$C$7000,"&lt;"&amp;Parámetros!$B$4)</f>
        <v>36.16</v>
      </c>
      <c r="N1311" s="7" t="str">
        <f aca="false">IF(H1311=0,"Sin compras",IF(H1311=1,"Una sola compra",IF(I1311&gt;Parámetros!$B$5,"Perdido","Activo")))</f>
        <v>Una sola compra</v>
      </c>
      <c r="O1311" s="21" t="str">
        <f aca="false">IF(N1311&lt;&gt;"Activo","",1/(1+EXP(-(Parámetros!$B$10+Parámetros!$B$11*I1311+Parámetros!$B$12*J1311))))</f>
        <v/>
      </c>
      <c r="P1311" s="7" t="str">
        <f aca="false">IF(O1311="","",IF(O1311&gt;=Parámetros!$B$7,"Alto",IF(O1311&gt;=Parámetros!$B$8,"Medio","Bajo")))</f>
        <v/>
      </c>
      <c r="Q1311" s="7" t="str">
        <f aca="false">IF(AND(N1311="Activo",L1311&lt;&gt;""),IF(L1311&gt;Parámetros!$B$6,"Se está retrasando",""),"")</f>
        <v/>
      </c>
    </row>
    <row r="1312" customFormat="false" ht="15" hidden="false" customHeight="false" outlineLevel="0" collapsed="false">
      <c r="A1312" s="13" t="s">
        <v>1824</v>
      </c>
      <c r="B1312" s="13" t="s">
        <v>8995</v>
      </c>
      <c r="C1312" s="13" t="s">
        <v>8982</v>
      </c>
      <c r="D1312" s="13" t="s">
        <v>9006</v>
      </c>
      <c r="E1312" s="13" t="s">
        <v>8988</v>
      </c>
      <c r="F1312" s="16" t="n">
        <f aca="false">_xlfn.MINIFS(Pedidos!$C$2:$C$7000,Pedidos!$B$2:$B$7000,A1312,Pedidos!$C$2:$C$7000,"&lt;"&amp;Parámetros!$B$4)</f>
        <v>45741</v>
      </c>
      <c r="G1312" s="16" t="n">
        <f aca="false">_xlfn.MAXIFS(Pedidos!$C$2:$C$7000,Pedidos!$B$2:$B$7000,A1312,Pedidos!$C$2:$C$7000,"&lt;"&amp;Parámetros!$B$4)</f>
        <v>45909</v>
      </c>
      <c r="H1312" s="17" t="n">
        <f aca="false">COUNTIFS(Pedidos!$B$2:$B$7000,A1312,Pedidos!$C$2:$C$7000,"&lt;"&amp;Parámetros!$B$4)</f>
        <v>4</v>
      </c>
      <c r="I1312" s="7" t="n">
        <f aca="false">IF(H1312=0,"",Parámetros!$B$4-G1312)</f>
        <v>387</v>
      </c>
      <c r="J1312" s="17" t="n">
        <f aca="false">COUNTIFS(Pedidos!$B$2:$B$7000,A1312,Pedidos!$C$2:$C$7000,"&gt;="&amp;(Parámetros!$B$4-180),Pedidos!$C$2:$C$7000,"&lt;"&amp;Parámetros!$B$4)</f>
        <v>0</v>
      </c>
      <c r="K1312" s="18" t="n">
        <f aca="false">IF(H1312&lt;2,"",(G1312-F1312)/(H1312-1))</f>
        <v>56</v>
      </c>
      <c r="L1312" s="19" t="n">
        <f aca="false">IF(OR(K1312="",K1312=0),"",I1312/K1312)</f>
        <v>6.91071428571429</v>
      </c>
      <c r="M1312" s="20" t="n">
        <f aca="false">SUMIFS(Pedidos!$D$2:$D$7000,Pedidos!$B$2:$B$7000,A1312,Pedidos!$C$2:$C$7000,"&gt;="&amp;(Parámetros!$B$4-365),Pedidos!$C$2:$C$7000,"&lt;"&amp;Parámetros!$B$4)</f>
        <v>0</v>
      </c>
      <c r="N1312" s="7" t="str">
        <f aca="false">IF(H1312=0,"Sin compras",IF(H1312=1,"Una sola compra",IF(I1312&gt;Parámetros!$B$5,"Perdido","Activo")))</f>
        <v>Perdido</v>
      </c>
      <c r="O1312" s="21" t="str">
        <f aca="false">IF(N1312&lt;&gt;"Activo","",1/(1+EXP(-(Parámetros!$B$10+Parámetros!$B$11*I1312+Parámetros!$B$12*J1312))))</f>
        <v/>
      </c>
      <c r="P1312" s="7" t="str">
        <f aca="false">IF(O1312="","",IF(O1312&gt;=Parámetros!$B$7,"Alto",IF(O1312&gt;=Parámetros!$B$8,"Medio","Bajo")))</f>
        <v/>
      </c>
      <c r="Q1312" s="7" t="str">
        <f aca="false">IF(AND(N1312="Activo",L1312&lt;&gt;""),IF(L1312&gt;Parámetros!$B$6,"Se está retrasando",""),"")</f>
        <v/>
      </c>
    </row>
    <row r="1313" customFormat="false" ht="15" hidden="false" customHeight="false" outlineLevel="0" collapsed="false">
      <c r="A1313" s="13" t="s">
        <v>3812</v>
      </c>
      <c r="B1313" s="13" t="s">
        <v>8995</v>
      </c>
      <c r="C1313" s="13" t="s">
        <v>8990</v>
      </c>
      <c r="D1313" s="13" t="s">
        <v>8997</v>
      </c>
      <c r="E1313" s="13" t="s">
        <v>8988</v>
      </c>
      <c r="F1313" s="16" t="n">
        <f aca="false">_xlfn.MINIFS(Pedidos!$C$2:$C$7000,Pedidos!$B$2:$B$7000,A1313,Pedidos!$C$2:$C$7000,"&lt;"&amp;Parámetros!$B$4)</f>
        <v>45889</v>
      </c>
      <c r="G1313" s="16" t="n">
        <f aca="false">_xlfn.MAXIFS(Pedidos!$C$2:$C$7000,Pedidos!$B$2:$B$7000,A1313,Pedidos!$C$2:$C$7000,"&lt;"&amp;Parámetros!$B$4)</f>
        <v>46100</v>
      </c>
      <c r="H1313" s="17" t="n">
        <f aca="false">COUNTIFS(Pedidos!$B$2:$B$7000,A1313,Pedidos!$C$2:$C$7000,"&lt;"&amp;Parámetros!$B$4)</f>
        <v>9</v>
      </c>
      <c r="I1313" s="7" t="n">
        <f aca="false">IF(H1313=0,"",Parámetros!$B$4-G1313)</f>
        <v>196</v>
      </c>
      <c r="J1313" s="17" t="n">
        <f aca="false">COUNTIFS(Pedidos!$B$2:$B$7000,A1313,Pedidos!$C$2:$C$7000,"&gt;="&amp;(Parámetros!$B$4-180),Pedidos!$C$2:$C$7000,"&lt;"&amp;Parámetros!$B$4)</f>
        <v>0</v>
      </c>
      <c r="K1313" s="18" t="n">
        <f aca="false">IF(H1313&lt;2,"",(G1313-F1313)/(H1313-1))</f>
        <v>26.375</v>
      </c>
      <c r="L1313" s="19" t="n">
        <f aca="false">IF(OR(K1313="",K1313=0),"",I1313/K1313)</f>
        <v>7.43127962085308</v>
      </c>
      <c r="M1313" s="20" t="n">
        <f aca="false">SUMIFS(Pedidos!$D$2:$D$7000,Pedidos!$B$2:$B$7000,A1313,Pedidos!$C$2:$C$7000,"&gt;="&amp;(Parámetros!$B$4-365),Pedidos!$C$2:$C$7000,"&lt;"&amp;Parámetros!$B$4)</f>
        <v>247.38</v>
      </c>
      <c r="N1313" s="7" t="str">
        <f aca="false">IF(H1313=0,"Sin compras",IF(H1313=1,"Una sola compra",IF(I1313&gt;Parámetros!$B$5,"Perdido","Activo")))</f>
        <v>Perdido</v>
      </c>
      <c r="O1313" s="21" t="str">
        <f aca="false">IF(N1313&lt;&gt;"Activo","",1/(1+EXP(-(Parámetros!$B$10+Parámetros!$B$11*I1313+Parámetros!$B$12*J1313))))</f>
        <v/>
      </c>
      <c r="P1313" s="7" t="str">
        <f aca="false">IF(O1313="","",IF(O1313&gt;=Parámetros!$B$7,"Alto",IF(O1313&gt;=Parámetros!$B$8,"Medio","Bajo")))</f>
        <v/>
      </c>
      <c r="Q1313" s="7" t="str">
        <f aca="false">IF(AND(N1313="Activo",L1313&lt;&gt;""),IF(L1313&gt;Parámetros!$B$6,"Se está retrasando",""),"")</f>
        <v/>
      </c>
    </row>
    <row r="1314" customFormat="false" ht="15" hidden="false" customHeight="false" outlineLevel="0" collapsed="false">
      <c r="A1314" s="13" t="s">
        <v>3872</v>
      </c>
      <c r="B1314" s="13" t="s">
        <v>8995</v>
      </c>
      <c r="C1314" s="13" t="s">
        <v>8993</v>
      </c>
      <c r="D1314" s="13" t="s">
        <v>8987</v>
      </c>
      <c r="E1314" s="13" t="s">
        <v>8984</v>
      </c>
      <c r="F1314" s="16" t="n">
        <f aca="false">_xlfn.MINIFS(Pedidos!$C$2:$C$7000,Pedidos!$B$2:$B$7000,A1314,Pedidos!$C$2:$C$7000,"&lt;"&amp;Parámetros!$B$4)</f>
        <v>45894</v>
      </c>
      <c r="G1314" s="16" t="n">
        <f aca="false">_xlfn.MAXIFS(Pedidos!$C$2:$C$7000,Pedidos!$B$2:$B$7000,A1314,Pedidos!$C$2:$C$7000,"&lt;"&amp;Parámetros!$B$4)</f>
        <v>46111</v>
      </c>
      <c r="H1314" s="17" t="n">
        <f aca="false">COUNTIFS(Pedidos!$B$2:$B$7000,A1314,Pedidos!$C$2:$C$7000,"&lt;"&amp;Parámetros!$B$4)</f>
        <v>3</v>
      </c>
      <c r="I1314" s="7" t="n">
        <f aca="false">IF(H1314=0,"",Parámetros!$B$4-G1314)</f>
        <v>185</v>
      </c>
      <c r="J1314" s="17" t="n">
        <f aca="false">COUNTIFS(Pedidos!$B$2:$B$7000,A1314,Pedidos!$C$2:$C$7000,"&gt;="&amp;(Parámetros!$B$4-180),Pedidos!$C$2:$C$7000,"&lt;"&amp;Parámetros!$B$4)</f>
        <v>0</v>
      </c>
      <c r="K1314" s="18" t="n">
        <f aca="false">IF(H1314&lt;2,"",(G1314-F1314)/(H1314-1))</f>
        <v>108.5</v>
      </c>
      <c r="L1314" s="19" t="n">
        <f aca="false">IF(OR(K1314="",K1314=0),"",I1314/K1314)</f>
        <v>1.70506912442396</v>
      </c>
      <c r="M1314" s="20" t="n">
        <f aca="false">SUMIFS(Pedidos!$D$2:$D$7000,Pedidos!$B$2:$B$7000,A1314,Pedidos!$C$2:$C$7000,"&gt;="&amp;(Parámetros!$B$4-365),Pedidos!$C$2:$C$7000,"&lt;"&amp;Parámetros!$B$4)</f>
        <v>67.27</v>
      </c>
      <c r="N1314" s="7" t="str">
        <f aca="false">IF(H1314=0,"Sin compras",IF(H1314=1,"Una sola compra",IF(I1314&gt;Parámetros!$B$5,"Perdido","Activo")))</f>
        <v>Perdido</v>
      </c>
      <c r="O1314" s="21" t="str">
        <f aca="false">IF(N1314&lt;&gt;"Activo","",1/(1+EXP(-(Parámetros!$B$10+Parámetros!$B$11*I1314+Parámetros!$B$12*J1314))))</f>
        <v/>
      </c>
      <c r="P1314" s="7" t="str">
        <f aca="false">IF(O1314="","",IF(O1314&gt;=Parámetros!$B$7,"Alto",IF(O1314&gt;=Parámetros!$B$8,"Medio","Bajo")))</f>
        <v/>
      </c>
      <c r="Q1314" s="7" t="str">
        <f aca="false">IF(AND(N1314="Activo",L1314&lt;&gt;""),IF(L1314&gt;Parámetros!$B$6,"Se está retrasando",""),"")</f>
        <v/>
      </c>
    </row>
    <row r="1315" customFormat="false" ht="15" hidden="false" customHeight="false" outlineLevel="0" collapsed="false">
      <c r="A1315" s="13" t="s">
        <v>872</v>
      </c>
      <c r="B1315" s="13" t="s">
        <v>8981</v>
      </c>
      <c r="C1315" s="13" t="s">
        <v>8982</v>
      </c>
      <c r="D1315" s="13" t="s">
        <v>8994</v>
      </c>
      <c r="E1315" s="13" t="s">
        <v>8988</v>
      </c>
      <c r="F1315" s="16" t="n">
        <f aca="false">_xlfn.MINIFS(Pedidos!$C$2:$C$7000,Pedidos!$B$2:$B$7000,A1315,Pedidos!$C$2:$C$7000,"&lt;"&amp;Parámetros!$B$4)</f>
        <v>45662</v>
      </c>
      <c r="G1315" s="16" t="n">
        <f aca="false">_xlfn.MAXIFS(Pedidos!$C$2:$C$7000,Pedidos!$B$2:$B$7000,A1315,Pedidos!$C$2:$C$7000,"&lt;"&amp;Parámetros!$B$4)</f>
        <v>45662</v>
      </c>
      <c r="H1315" s="17" t="n">
        <f aca="false">COUNTIFS(Pedidos!$B$2:$B$7000,A1315,Pedidos!$C$2:$C$7000,"&lt;"&amp;Parámetros!$B$4)</f>
        <v>1</v>
      </c>
      <c r="I1315" s="7" t="n">
        <f aca="false">IF(H1315=0,"",Parámetros!$B$4-G1315)</f>
        <v>634</v>
      </c>
      <c r="J1315" s="17" t="n">
        <f aca="false">COUNTIFS(Pedidos!$B$2:$B$7000,A1315,Pedidos!$C$2:$C$7000,"&gt;="&amp;(Parámetros!$B$4-180),Pedidos!$C$2:$C$7000,"&lt;"&amp;Parámetros!$B$4)</f>
        <v>0</v>
      </c>
      <c r="K1315" s="18" t="str">
        <f aca="false">IF(H1315&lt;2,"",(G1315-F1315)/(H1315-1))</f>
        <v/>
      </c>
      <c r="L1315" s="19" t="str">
        <f aca="false">IF(OR(K1315="",K1315=0),"",I1315/K1315)</f>
        <v/>
      </c>
      <c r="M1315" s="20" t="n">
        <f aca="false">SUMIFS(Pedidos!$D$2:$D$7000,Pedidos!$B$2:$B$7000,A1315,Pedidos!$C$2:$C$7000,"&gt;="&amp;(Parámetros!$B$4-365),Pedidos!$C$2:$C$7000,"&lt;"&amp;Parámetros!$B$4)</f>
        <v>0</v>
      </c>
      <c r="N1315" s="7" t="str">
        <f aca="false">IF(H1315=0,"Sin compras",IF(H1315=1,"Una sola compra",IF(I1315&gt;Parámetros!$B$5,"Perdido","Activo")))</f>
        <v>Una sola compra</v>
      </c>
      <c r="O1315" s="21" t="str">
        <f aca="false">IF(N1315&lt;&gt;"Activo","",1/(1+EXP(-(Parámetros!$B$10+Parámetros!$B$11*I1315+Parámetros!$B$12*J1315))))</f>
        <v/>
      </c>
      <c r="P1315" s="7" t="str">
        <f aca="false">IF(O1315="","",IF(O1315&gt;=Parámetros!$B$7,"Alto",IF(O1315&gt;=Parámetros!$B$8,"Medio","Bajo")))</f>
        <v/>
      </c>
      <c r="Q1315" s="7" t="str">
        <f aca="false">IF(AND(N1315="Activo",L1315&lt;&gt;""),IF(L1315&gt;Parámetros!$B$6,"Se está retrasando",""),"")</f>
        <v/>
      </c>
    </row>
    <row r="1316" customFormat="false" ht="15" hidden="false" customHeight="false" outlineLevel="0" collapsed="false">
      <c r="A1316" s="13" t="s">
        <v>3814</v>
      </c>
      <c r="B1316" s="13" t="s">
        <v>8989</v>
      </c>
      <c r="C1316" s="13" t="s">
        <v>8982</v>
      </c>
      <c r="D1316" s="13" t="s">
        <v>8983</v>
      </c>
      <c r="E1316" s="13" t="s">
        <v>8988</v>
      </c>
      <c r="F1316" s="16" t="n">
        <f aca="false">_xlfn.MINIFS(Pedidos!$C$2:$C$7000,Pedidos!$B$2:$B$7000,A1316,Pedidos!$C$2:$C$7000,"&lt;"&amp;Parámetros!$B$4)</f>
        <v>45889</v>
      </c>
      <c r="G1316" s="16" t="n">
        <f aca="false">_xlfn.MAXIFS(Pedidos!$C$2:$C$7000,Pedidos!$B$2:$B$7000,A1316,Pedidos!$C$2:$C$7000,"&lt;"&amp;Parámetros!$B$4)</f>
        <v>46082</v>
      </c>
      <c r="H1316" s="17" t="n">
        <f aca="false">COUNTIFS(Pedidos!$B$2:$B$7000,A1316,Pedidos!$C$2:$C$7000,"&lt;"&amp;Parámetros!$B$4)</f>
        <v>2</v>
      </c>
      <c r="I1316" s="7" t="n">
        <f aca="false">IF(H1316=0,"",Parámetros!$B$4-G1316)</f>
        <v>214</v>
      </c>
      <c r="J1316" s="17" t="n">
        <f aca="false">COUNTIFS(Pedidos!$B$2:$B$7000,A1316,Pedidos!$C$2:$C$7000,"&gt;="&amp;(Parámetros!$B$4-180),Pedidos!$C$2:$C$7000,"&lt;"&amp;Parámetros!$B$4)</f>
        <v>0</v>
      </c>
      <c r="K1316" s="18" t="n">
        <f aca="false">IF(H1316&lt;2,"",(G1316-F1316)/(H1316-1))</f>
        <v>193</v>
      </c>
      <c r="L1316" s="19" t="n">
        <f aca="false">IF(OR(K1316="",K1316=0),"",I1316/K1316)</f>
        <v>1.10880829015544</v>
      </c>
      <c r="M1316" s="20" t="n">
        <f aca="false">SUMIFS(Pedidos!$D$2:$D$7000,Pedidos!$B$2:$B$7000,A1316,Pedidos!$C$2:$C$7000,"&gt;="&amp;(Parámetros!$B$4-365),Pedidos!$C$2:$C$7000,"&lt;"&amp;Parámetros!$B$4)</f>
        <v>75.63</v>
      </c>
      <c r="N1316" s="7" t="str">
        <f aca="false">IF(H1316=0,"Sin compras",IF(H1316=1,"Una sola compra",IF(I1316&gt;Parámetros!$B$5,"Perdido","Activo")))</f>
        <v>Perdido</v>
      </c>
      <c r="O1316" s="21" t="str">
        <f aca="false">IF(N1316&lt;&gt;"Activo","",1/(1+EXP(-(Parámetros!$B$10+Parámetros!$B$11*I1316+Parámetros!$B$12*J1316))))</f>
        <v/>
      </c>
      <c r="P1316" s="7" t="str">
        <f aca="false">IF(O1316="","",IF(O1316&gt;=Parámetros!$B$7,"Alto",IF(O1316&gt;=Parámetros!$B$8,"Medio","Bajo")))</f>
        <v/>
      </c>
      <c r="Q1316" s="7" t="str">
        <f aca="false">IF(AND(N1316="Activo",L1316&lt;&gt;""),IF(L1316&gt;Parámetros!$B$6,"Se está retrasando",""),"")</f>
        <v/>
      </c>
    </row>
    <row r="1317" customFormat="false" ht="15" hidden="false" customHeight="false" outlineLevel="0" collapsed="false">
      <c r="A1317" s="13" t="s">
        <v>1669</v>
      </c>
      <c r="B1317" s="13" t="s">
        <v>9007</v>
      </c>
      <c r="C1317" s="13" t="s">
        <v>8990</v>
      </c>
      <c r="D1317" s="13" t="s">
        <v>8997</v>
      </c>
      <c r="E1317" s="13" t="s">
        <v>8988</v>
      </c>
      <c r="F1317" s="16" t="n">
        <f aca="false">_xlfn.MINIFS(Pedidos!$C$2:$C$7000,Pedidos!$B$2:$B$7000,A1317,Pedidos!$C$2:$C$7000,"&lt;"&amp;Parámetros!$B$4)</f>
        <v>45729</v>
      </c>
      <c r="G1317" s="16" t="n">
        <f aca="false">_xlfn.MAXIFS(Pedidos!$C$2:$C$7000,Pedidos!$B$2:$B$7000,A1317,Pedidos!$C$2:$C$7000,"&lt;"&amp;Parámetros!$B$4)</f>
        <v>46029</v>
      </c>
      <c r="H1317" s="17" t="n">
        <f aca="false">COUNTIFS(Pedidos!$B$2:$B$7000,A1317,Pedidos!$C$2:$C$7000,"&lt;"&amp;Parámetros!$B$4)</f>
        <v>7</v>
      </c>
      <c r="I1317" s="7" t="n">
        <f aca="false">IF(H1317=0,"",Parámetros!$B$4-G1317)</f>
        <v>267</v>
      </c>
      <c r="J1317" s="17" t="n">
        <f aca="false">COUNTIFS(Pedidos!$B$2:$B$7000,A1317,Pedidos!$C$2:$C$7000,"&gt;="&amp;(Parámetros!$B$4-180),Pedidos!$C$2:$C$7000,"&lt;"&amp;Parámetros!$B$4)</f>
        <v>0</v>
      </c>
      <c r="K1317" s="18" t="n">
        <f aca="false">IF(H1317&lt;2,"",(G1317-F1317)/(H1317-1))</f>
        <v>50</v>
      </c>
      <c r="L1317" s="19" t="n">
        <f aca="false">IF(OR(K1317="",K1317=0),"",I1317/K1317)</f>
        <v>5.34</v>
      </c>
      <c r="M1317" s="20" t="n">
        <f aca="false">SUMIFS(Pedidos!$D$2:$D$7000,Pedidos!$B$2:$B$7000,A1317,Pedidos!$C$2:$C$7000,"&gt;="&amp;(Parámetros!$B$4-365),Pedidos!$C$2:$C$7000,"&lt;"&amp;Parámetros!$B$4)</f>
        <v>118.48</v>
      </c>
      <c r="N1317" s="7" t="str">
        <f aca="false">IF(H1317=0,"Sin compras",IF(H1317=1,"Una sola compra",IF(I1317&gt;Parámetros!$B$5,"Perdido","Activo")))</f>
        <v>Perdido</v>
      </c>
      <c r="O1317" s="21" t="str">
        <f aca="false">IF(N1317&lt;&gt;"Activo","",1/(1+EXP(-(Parámetros!$B$10+Parámetros!$B$11*I1317+Parámetros!$B$12*J1317))))</f>
        <v/>
      </c>
      <c r="P1317" s="7" t="str">
        <f aca="false">IF(O1317="","",IF(O1317&gt;=Parámetros!$B$7,"Alto",IF(O1317&gt;=Parámetros!$B$8,"Medio","Bajo")))</f>
        <v/>
      </c>
      <c r="Q1317" s="7" t="str">
        <f aca="false">IF(AND(N1317="Activo",L1317&lt;&gt;""),IF(L1317&gt;Parámetros!$B$6,"Se está retrasando",""),"")</f>
        <v/>
      </c>
    </row>
    <row r="1318" customFormat="false" ht="15" hidden="false" customHeight="false" outlineLevel="0" collapsed="false">
      <c r="A1318" s="13" t="s">
        <v>3321</v>
      </c>
      <c r="B1318" s="13" t="s">
        <v>8995</v>
      </c>
      <c r="C1318" s="13" t="s">
        <v>8982</v>
      </c>
      <c r="D1318" s="13" t="s">
        <v>8994</v>
      </c>
      <c r="E1318" s="13" t="s">
        <v>8988</v>
      </c>
      <c r="F1318" s="16" t="n">
        <f aca="false">_xlfn.MINIFS(Pedidos!$C$2:$C$7000,Pedidos!$B$2:$B$7000,A1318,Pedidos!$C$2:$C$7000,"&lt;"&amp;Parámetros!$B$4)</f>
        <v>45855</v>
      </c>
      <c r="G1318" s="16" t="n">
        <f aca="false">_xlfn.MAXIFS(Pedidos!$C$2:$C$7000,Pedidos!$B$2:$B$7000,A1318,Pedidos!$C$2:$C$7000,"&lt;"&amp;Parámetros!$B$4)</f>
        <v>45855</v>
      </c>
      <c r="H1318" s="17" t="n">
        <f aca="false">COUNTIFS(Pedidos!$B$2:$B$7000,A1318,Pedidos!$C$2:$C$7000,"&lt;"&amp;Parámetros!$B$4)</f>
        <v>1</v>
      </c>
      <c r="I1318" s="7" t="n">
        <f aca="false">IF(H1318=0,"",Parámetros!$B$4-G1318)</f>
        <v>441</v>
      </c>
      <c r="J1318" s="17" t="n">
        <f aca="false">COUNTIFS(Pedidos!$B$2:$B$7000,A1318,Pedidos!$C$2:$C$7000,"&gt;="&amp;(Parámetros!$B$4-180),Pedidos!$C$2:$C$7000,"&lt;"&amp;Parámetros!$B$4)</f>
        <v>0</v>
      </c>
      <c r="K1318" s="18" t="str">
        <f aca="false">IF(H1318&lt;2,"",(G1318-F1318)/(H1318-1))</f>
        <v/>
      </c>
      <c r="L1318" s="19" t="str">
        <f aca="false">IF(OR(K1318="",K1318=0),"",I1318/K1318)</f>
        <v/>
      </c>
      <c r="M1318" s="20" t="n">
        <f aca="false">SUMIFS(Pedidos!$D$2:$D$7000,Pedidos!$B$2:$B$7000,A1318,Pedidos!$C$2:$C$7000,"&gt;="&amp;(Parámetros!$B$4-365),Pedidos!$C$2:$C$7000,"&lt;"&amp;Parámetros!$B$4)</f>
        <v>0</v>
      </c>
      <c r="N1318" s="7" t="str">
        <f aca="false">IF(H1318=0,"Sin compras",IF(H1318=1,"Una sola compra",IF(I1318&gt;Parámetros!$B$5,"Perdido","Activo")))</f>
        <v>Una sola compra</v>
      </c>
      <c r="O1318" s="21" t="str">
        <f aca="false">IF(N1318&lt;&gt;"Activo","",1/(1+EXP(-(Parámetros!$B$10+Parámetros!$B$11*I1318+Parámetros!$B$12*J1318))))</f>
        <v/>
      </c>
      <c r="P1318" s="7" t="str">
        <f aca="false">IF(O1318="","",IF(O1318&gt;=Parámetros!$B$7,"Alto",IF(O1318&gt;=Parámetros!$B$8,"Medio","Bajo")))</f>
        <v/>
      </c>
      <c r="Q1318" s="7" t="str">
        <f aca="false">IF(AND(N1318="Activo",L1318&lt;&gt;""),IF(L1318&gt;Parámetros!$B$6,"Se está retrasando",""),"")</f>
        <v/>
      </c>
    </row>
    <row r="1319" customFormat="false" ht="15" hidden="false" customHeight="false" outlineLevel="0" collapsed="false">
      <c r="A1319" s="13" t="s">
        <v>3025</v>
      </c>
      <c r="B1319" s="13" t="s">
        <v>8985</v>
      </c>
      <c r="C1319" s="13" t="s">
        <v>8982</v>
      </c>
      <c r="D1319" s="13" t="s">
        <v>8999</v>
      </c>
      <c r="E1319" s="13" t="s">
        <v>8988</v>
      </c>
      <c r="F1319" s="16" t="n">
        <f aca="false">_xlfn.MINIFS(Pedidos!$C$2:$C$7000,Pedidos!$B$2:$B$7000,A1319,Pedidos!$C$2:$C$7000,"&lt;"&amp;Parámetros!$B$4)</f>
        <v>45832</v>
      </c>
      <c r="G1319" s="16" t="n">
        <f aca="false">_xlfn.MAXIFS(Pedidos!$C$2:$C$7000,Pedidos!$B$2:$B$7000,A1319,Pedidos!$C$2:$C$7000,"&lt;"&amp;Parámetros!$B$4)</f>
        <v>46272</v>
      </c>
      <c r="H1319" s="17" t="n">
        <f aca="false">COUNTIFS(Pedidos!$B$2:$B$7000,A1319,Pedidos!$C$2:$C$7000,"&lt;"&amp;Parámetros!$B$4)</f>
        <v>7</v>
      </c>
      <c r="I1319" s="7" t="n">
        <f aca="false">IF(H1319=0,"",Parámetros!$B$4-G1319)</f>
        <v>24</v>
      </c>
      <c r="J1319" s="17" t="n">
        <f aca="false">COUNTIFS(Pedidos!$B$2:$B$7000,A1319,Pedidos!$C$2:$C$7000,"&gt;="&amp;(Parámetros!$B$4-180),Pedidos!$C$2:$C$7000,"&lt;"&amp;Parámetros!$B$4)</f>
        <v>3</v>
      </c>
      <c r="K1319" s="18" t="n">
        <f aca="false">IF(H1319&lt;2,"",(G1319-F1319)/(H1319-1))</f>
        <v>73.3333333333333</v>
      </c>
      <c r="L1319" s="19" t="n">
        <f aca="false">IF(OR(K1319="",K1319=0),"",I1319/K1319)</f>
        <v>0.327272727272727</v>
      </c>
      <c r="M1319" s="20" t="n">
        <f aca="false">SUMIFS(Pedidos!$D$2:$D$7000,Pedidos!$B$2:$B$7000,A1319,Pedidos!$C$2:$C$7000,"&gt;="&amp;(Parámetros!$B$4-365),Pedidos!$C$2:$C$7000,"&lt;"&amp;Parámetros!$B$4)</f>
        <v>173.36</v>
      </c>
      <c r="N1319" s="7" t="str">
        <f aca="false">IF(H1319=0,"Sin compras",IF(H1319=1,"Una sola compra",IF(I1319&gt;Parámetros!$B$5,"Perdido","Activo")))</f>
        <v>Activo</v>
      </c>
      <c r="O1319" s="21" t="n">
        <f aca="false">IF(N1319&lt;&gt;"Activo","",1/(1+EXP(-(Parámetros!$B$10+Parámetros!$B$11*I1319+Parámetros!$B$12*J1319))))</f>
        <v>0.161718065307861</v>
      </c>
      <c r="P1319" s="7" t="str">
        <f aca="false">IF(O1319="","",IF(O1319&gt;=Parámetros!$B$7,"Alto",IF(O1319&gt;=Parámetros!$B$8,"Medio","Bajo")))</f>
        <v>Bajo</v>
      </c>
      <c r="Q1319" s="7" t="str">
        <f aca="false">IF(AND(N1319="Activo",L1319&lt;&gt;""),IF(L1319&gt;Parámetros!$B$6,"Se está retrasando",""),"")</f>
        <v/>
      </c>
    </row>
    <row r="1320" customFormat="false" ht="15" hidden="false" customHeight="false" outlineLevel="0" collapsed="false">
      <c r="A1320" s="13" t="s">
        <v>5559</v>
      </c>
      <c r="B1320" s="13" t="s">
        <v>8981</v>
      </c>
      <c r="C1320" s="13" t="s">
        <v>8990</v>
      </c>
      <c r="D1320" s="13" t="s">
        <v>8983</v>
      </c>
      <c r="E1320" s="13" t="s">
        <v>8988</v>
      </c>
      <c r="F1320" s="16" t="n">
        <f aca="false">_xlfn.MINIFS(Pedidos!$C$2:$C$7000,Pedidos!$B$2:$B$7000,A1320,Pedidos!$C$2:$C$7000,"&lt;"&amp;Parámetros!$B$4)</f>
        <v>46022</v>
      </c>
      <c r="G1320" s="16" t="n">
        <f aca="false">_xlfn.MAXIFS(Pedidos!$C$2:$C$7000,Pedidos!$B$2:$B$7000,A1320,Pedidos!$C$2:$C$7000,"&lt;"&amp;Parámetros!$B$4)</f>
        <v>46086</v>
      </c>
      <c r="H1320" s="17" t="n">
        <f aca="false">COUNTIFS(Pedidos!$B$2:$B$7000,A1320,Pedidos!$C$2:$C$7000,"&lt;"&amp;Parámetros!$B$4)</f>
        <v>2</v>
      </c>
      <c r="I1320" s="7" t="n">
        <f aca="false">IF(H1320=0,"",Parámetros!$B$4-G1320)</f>
        <v>210</v>
      </c>
      <c r="J1320" s="17" t="n">
        <f aca="false">COUNTIFS(Pedidos!$B$2:$B$7000,A1320,Pedidos!$C$2:$C$7000,"&gt;="&amp;(Parámetros!$B$4-180),Pedidos!$C$2:$C$7000,"&lt;"&amp;Parámetros!$B$4)</f>
        <v>0</v>
      </c>
      <c r="K1320" s="18" t="n">
        <f aca="false">IF(H1320&lt;2,"",(G1320-F1320)/(H1320-1))</f>
        <v>64</v>
      </c>
      <c r="L1320" s="19" t="n">
        <f aca="false">IF(OR(K1320="",K1320=0),"",I1320/K1320)</f>
        <v>3.28125</v>
      </c>
      <c r="M1320" s="20" t="n">
        <f aca="false">SUMIFS(Pedidos!$D$2:$D$7000,Pedidos!$B$2:$B$7000,A1320,Pedidos!$C$2:$C$7000,"&gt;="&amp;(Parámetros!$B$4-365),Pedidos!$C$2:$C$7000,"&lt;"&amp;Parámetros!$B$4)</f>
        <v>62.48</v>
      </c>
      <c r="N1320" s="7" t="str">
        <f aca="false">IF(H1320=0,"Sin compras",IF(H1320=1,"Una sola compra",IF(I1320&gt;Parámetros!$B$5,"Perdido","Activo")))</f>
        <v>Perdido</v>
      </c>
      <c r="O1320" s="21" t="str">
        <f aca="false">IF(N1320&lt;&gt;"Activo","",1/(1+EXP(-(Parámetros!$B$10+Parámetros!$B$11*I1320+Parámetros!$B$12*J1320))))</f>
        <v/>
      </c>
      <c r="P1320" s="7" t="str">
        <f aca="false">IF(O1320="","",IF(O1320&gt;=Parámetros!$B$7,"Alto",IF(O1320&gt;=Parámetros!$B$8,"Medio","Bajo")))</f>
        <v/>
      </c>
      <c r="Q1320" s="7" t="str">
        <f aca="false">IF(AND(N1320="Activo",L1320&lt;&gt;""),IF(L1320&gt;Parámetros!$B$6,"Se está retrasando",""),"")</f>
        <v/>
      </c>
    </row>
    <row r="1321" customFormat="false" ht="15" hidden="false" customHeight="false" outlineLevel="0" collapsed="false">
      <c r="A1321" s="13" t="s">
        <v>180</v>
      </c>
      <c r="B1321" s="13" t="s">
        <v>8996</v>
      </c>
      <c r="C1321" s="13" t="s">
        <v>8982</v>
      </c>
      <c r="D1321" s="13" t="s">
        <v>9006</v>
      </c>
      <c r="E1321" s="13" t="s">
        <v>8988</v>
      </c>
      <c r="F1321" s="16" t="n">
        <f aca="false">_xlfn.MINIFS(Pedidos!$C$2:$C$7000,Pedidos!$B$2:$B$7000,A1321,Pedidos!$C$2:$C$7000,"&lt;"&amp;Parámetros!$B$4)</f>
        <v>45584</v>
      </c>
      <c r="G1321" s="16" t="n">
        <f aca="false">_xlfn.MAXIFS(Pedidos!$C$2:$C$7000,Pedidos!$B$2:$B$7000,A1321,Pedidos!$C$2:$C$7000,"&lt;"&amp;Parámetros!$B$4)</f>
        <v>45749</v>
      </c>
      <c r="H1321" s="17" t="n">
        <f aca="false">COUNTIFS(Pedidos!$B$2:$B$7000,A1321,Pedidos!$C$2:$C$7000,"&lt;"&amp;Parámetros!$B$4)</f>
        <v>4</v>
      </c>
      <c r="I1321" s="7" t="n">
        <f aca="false">IF(H1321=0,"",Parámetros!$B$4-G1321)</f>
        <v>547</v>
      </c>
      <c r="J1321" s="17" t="n">
        <f aca="false">COUNTIFS(Pedidos!$B$2:$B$7000,A1321,Pedidos!$C$2:$C$7000,"&gt;="&amp;(Parámetros!$B$4-180),Pedidos!$C$2:$C$7000,"&lt;"&amp;Parámetros!$B$4)</f>
        <v>0</v>
      </c>
      <c r="K1321" s="18" t="n">
        <f aca="false">IF(H1321&lt;2,"",(G1321-F1321)/(H1321-1))</f>
        <v>55</v>
      </c>
      <c r="L1321" s="19" t="n">
        <f aca="false">IF(OR(K1321="",K1321=0),"",I1321/K1321)</f>
        <v>9.94545454545455</v>
      </c>
      <c r="M1321" s="20" t="n">
        <f aca="false">SUMIFS(Pedidos!$D$2:$D$7000,Pedidos!$B$2:$B$7000,A1321,Pedidos!$C$2:$C$7000,"&gt;="&amp;(Parámetros!$B$4-365),Pedidos!$C$2:$C$7000,"&lt;"&amp;Parámetros!$B$4)</f>
        <v>0</v>
      </c>
      <c r="N1321" s="7" t="str">
        <f aca="false">IF(H1321=0,"Sin compras",IF(H1321=1,"Una sola compra",IF(I1321&gt;Parámetros!$B$5,"Perdido","Activo")))</f>
        <v>Perdido</v>
      </c>
      <c r="O1321" s="21" t="str">
        <f aca="false">IF(N1321&lt;&gt;"Activo","",1/(1+EXP(-(Parámetros!$B$10+Parámetros!$B$11*I1321+Parámetros!$B$12*J1321))))</f>
        <v/>
      </c>
      <c r="P1321" s="7" t="str">
        <f aca="false">IF(O1321="","",IF(O1321&gt;=Parámetros!$B$7,"Alto",IF(O1321&gt;=Parámetros!$B$8,"Medio","Bajo")))</f>
        <v/>
      </c>
      <c r="Q1321" s="7" t="str">
        <f aca="false">IF(AND(N1321="Activo",L1321&lt;&gt;""),IF(L1321&gt;Parámetros!$B$6,"Se está retrasando",""),"")</f>
        <v/>
      </c>
    </row>
    <row r="1322" customFormat="false" ht="15" hidden="false" customHeight="false" outlineLevel="0" collapsed="false">
      <c r="A1322" s="13" t="s">
        <v>7920</v>
      </c>
      <c r="B1322" s="13" t="s">
        <v>9010</v>
      </c>
      <c r="C1322" s="13" t="s">
        <v>8990</v>
      </c>
      <c r="D1322" s="13" t="s">
        <v>8991</v>
      </c>
      <c r="E1322" s="13" t="s">
        <v>8988</v>
      </c>
      <c r="F1322" s="16" t="n">
        <f aca="false">_xlfn.MINIFS(Pedidos!$C$2:$C$7000,Pedidos!$B$2:$B$7000,A1322,Pedidos!$C$2:$C$7000,"&lt;"&amp;Parámetros!$B$4)</f>
        <v>46211</v>
      </c>
      <c r="G1322" s="16" t="n">
        <f aca="false">_xlfn.MAXIFS(Pedidos!$C$2:$C$7000,Pedidos!$B$2:$B$7000,A1322,Pedidos!$C$2:$C$7000,"&lt;"&amp;Parámetros!$B$4)</f>
        <v>46211</v>
      </c>
      <c r="H1322" s="17" t="n">
        <f aca="false">COUNTIFS(Pedidos!$B$2:$B$7000,A1322,Pedidos!$C$2:$C$7000,"&lt;"&amp;Parámetros!$B$4)</f>
        <v>1</v>
      </c>
      <c r="I1322" s="7" t="n">
        <f aca="false">IF(H1322=0,"",Parámetros!$B$4-G1322)</f>
        <v>85</v>
      </c>
      <c r="J1322" s="17" t="n">
        <f aca="false">COUNTIFS(Pedidos!$B$2:$B$7000,A1322,Pedidos!$C$2:$C$7000,"&gt;="&amp;(Parámetros!$B$4-180),Pedidos!$C$2:$C$7000,"&lt;"&amp;Parámetros!$B$4)</f>
        <v>1</v>
      </c>
      <c r="K1322" s="18" t="str">
        <f aca="false">IF(H1322&lt;2,"",(G1322-F1322)/(H1322-1))</f>
        <v/>
      </c>
      <c r="L1322" s="19" t="str">
        <f aca="false">IF(OR(K1322="",K1322=0),"",I1322/K1322)</f>
        <v/>
      </c>
      <c r="M1322" s="20" t="n">
        <f aca="false">SUMIFS(Pedidos!$D$2:$D$7000,Pedidos!$B$2:$B$7000,A1322,Pedidos!$C$2:$C$7000,"&gt;="&amp;(Parámetros!$B$4-365),Pedidos!$C$2:$C$7000,"&lt;"&amp;Parámetros!$B$4)</f>
        <v>34.69</v>
      </c>
      <c r="N1322" s="7" t="str">
        <f aca="false">IF(H1322=0,"Sin compras",IF(H1322=1,"Una sola compra",IF(I1322&gt;Parámetros!$B$5,"Perdido","Activo")))</f>
        <v>Una sola compra</v>
      </c>
      <c r="O1322" s="21" t="str">
        <f aca="false">IF(N1322&lt;&gt;"Activo","",1/(1+EXP(-(Parámetros!$B$10+Parámetros!$B$11*I1322+Parámetros!$B$12*J1322))))</f>
        <v/>
      </c>
      <c r="P1322" s="7" t="str">
        <f aca="false">IF(O1322="","",IF(O1322&gt;=Parámetros!$B$7,"Alto",IF(O1322&gt;=Parámetros!$B$8,"Medio","Bajo")))</f>
        <v/>
      </c>
      <c r="Q1322" s="7" t="str">
        <f aca="false">IF(AND(N1322="Activo",L1322&lt;&gt;""),IF(L1322&gt;Parámetros!$B$6,"Se está retrasando",""),"")</f>
        <v/>
      </c>
    </row>
    <row r="1323" customFormat="false" ht="15" hidden="false" customHeight="false" outlineLevel="0" collapsed="false">
      <c r="A1323" s="13" t="s">
        <v>5355</v>
      </c>
      <c r="B1323" s="13" t="s">
        <v>9007</v>
      </c>
      <c r="C1323" s="13" t="s">
        <v>8982</v>
      </c>
      <c r="D1323" s="13" t="s">
        <v>8997</v>
      </c>
      <c r="E1323" s="13" t="s">
        <v>8988</v>
      </c>
      <c r="F1323" s="16" t="n">
        <f aca="false">_xlfn.MINIFS(Pedidos!$C$2:$C$7000,Pedidos!$B$2:$B$7000,A1323,Pedidos!$C$2:$C$7000,"&lt;"&amp;Parámetros!$B$4)</f>
        <v>46006</v>
      </c>
      <c r="G1323" s="16" t="n">
        <f aca="false">_xlfn.MAXIFS(Pedidos!$C$2:$C$7000,Pedidos!$B$2:$B$7000,A1323,Pedidos!$C$2:$C$7000,"&lt;"&amp;Parámetros!$B$4)</f>
        <v>46222</v>
      </c>
      <c r="H1323" s="17" t="n">
        <f aca="false">COUNTIFS(Pedidos!$B$2:$B$7000,A1323,Pedidos!$C$2:$C$7000,"&lt;"&amp;Parámetros!$B$4)</f>
        <v>4</v>
      </c>
      <c r="I1323" s="7" t="n">
        <f aca="false">IF(H1323=0,"",Parámetros!$B$4-G1323)</f>
        <v>74</v>
      </c>
      <c r="J1323" s="17" t="n">
        <f aca="false">COUNTIFS(Pedidos!$B$2:$B$7000,A1323,Pedidos!$C$2:$C$7000,"&gt;="&amp;(Parámetros!$B$4-180),Pedidos!$C$2:$C$7000,"&lt;"&amp;Parámetros!$B$4)</f>
        <v>2</v>
      </c>
      <c r="K1323" s="18" t="n">
        <f aca="false">IF(H1323&lt;2,"",(G1323-F1323)/(H1323-1))</f>
        <v>72</v>
      </c>
      <c r="L1323" s="19" t="n">
        <f aca="false">IF(OR(K1323="",K1323=0),"",I1323/K1323)</f>
        <v>1.02777777777778</v>
      </c>
      <c r="M1323" s="20" t="n">
        <f aca="false">SUMIFS(Pedidos!$D$2:$D$7000,Pedidos!$B$2:$B$7000,A1323,Pedidos!$C$2:$C$7000,"&gt;="&amp;(Parámetros!$B$4-365),Pedidos!$C$2:$C$7000,"&lt;"&amp;Parámetros!$B$4)</f>
        <v>252.35</v>
      </c>
      <c r="N1323" s="7" t="str">
        <f aca="false">IF(H1323=0,"Sin compras",IF(H1323=1,"Una sola compra",IF(I1323&gt;Parámetros!$B$5,"Perdido","Activo")))</f>
        <v>Activo</v>
      </c>
      <c r="O1323" s="21" t="n">
        <f aca="false">IF(N1323&lt;&gt;"Activo","",1/(1+EXP(-(Parámetros!$B$10+Parámetros!$B$11*I1323+Parámetros!$B$12*J1323))))</f>
        <v>0.52278420999711</v>
      </c>
      <c r="P1323" s="7" t="str">
        <f aca="false">IF(O1323="","",IF(O1323&gt;=Parámetros!$B$7,"Alto",IF(O1323&gt;=Parámetros!$B$8,"Medio","Bajo")))</f>
        <v>Medio</v>
      </c>
      <c r="Q1323" s="7" t="str">
        <f aca="false">IF(AND(N1323="Activo",L1323&lt;&gt;""),IF(L1323&gt;Parámetros!$B$6,"Se está retrasando",""),"")</f>
        <v/>
      </c>
    </row>
    <row r="1324" customFormat="false" ht="15" hidden="false" customHeight="false" outlineLevel="0" collapsed="false">
      <c r="A1324" s="13" t="s">
        <v>6590</v>
      </c>
      <c r="B1324" s="13" t="s">
        <v>8981</v>
      </c>
      <c r="C1324" s="13" t="s">
        <v>8993</v>
      </c>
      <c r="D1324" s="13" t="s">
        <v>8991</v>
      </c>
      <c r="E1324" s="13" t="s">
        <v>8988</v>
      </c>
      <c r="F1324" s="16" t="n">
        <f aca="false">_xlfn.MINIFS(Pedidos!$C$2:$C$7000,Pedidos!$B$2:$B$7000,A1324,Pedidos!$C$2:$C$7000,"&lt;"&amp;Parámetros!$B$4)</f>
        <v>46101</v>
      </c>
      <c r="G1324" s="16" t="n">
        <f aca="false">_xlfn.MAXIFS(Pedidos!$C$2:$C$7000,Pedidos!$B$2:$B$7000,A1324,Pedidos!$C$2:$C$7000,"&lt;"&amp;Parámetros!$B$4)</f>
        <v>46101</v>
      </c>
      <c r="H1324" s="17" t="n">
        <f aca="false">COUNTIFS(Pedidos!$B$2:$B$7000,A1324,Pedidos!$C$2:$C$7000,"&lt;"&amp;Parámetros!$B$4)</f>
        <v>1</v>
      </c>
      <c r="I1324" s="7" t="n">
        <f aca="false">IF(H1324=0,"",Parámetros!$B$4-G1324)</f>
        <v>195</v>
      </c>
      <c r="J1324" s="17" t="n">
        <f aca="false">COUNTIFS(Pedidos!$B$2:$B$7000,A1324,Pedidos!$C$2:$C$7000,"&gt;="&amp;(Parámetros!$B$4-180),Pedidos!$C$2:$C$7000,"&lt;"&amp;Parámetros!$B$4)</f>
        <v>0</v>
      </c>
      <c r="K1324" s="18" t="str">
        <f aca="false">IF(H1324&lt;2,"",(G1324-F1324)/(H1324-1))</f>
        <v/>
      </c>
      <c r="L1324" s="19" t="str">
        <f aca="false">IF(OR(K1324="",K1324=0),"",I1324/K1324)</f>
        <v/>
      </c>
      <c r="M1324" s="20" t="n">
        <f aca="false">SUMIFS(Pedidos!$D$2:$D$7000,Pedidos!$B$2:$B$7000,A1324,Pedidos!$C$2:$C$7000,"&gt;="&amp;(Parámetros!$B$4-365),Pedidos!$C$2:$C$7000,"&lt;"&amp;Parámetros!$B$4)</f>
        <v>54.01</v>
      </c>
      <c r="N1324" s="7" t="str">
        <f aca="false">IF(H1324=0,"Sin compras",IF(H1324=1,"Una sola compra",IF(I1324&gt;Parámetros!$B$5,"Perdido","Activo")))</f>
        <v>Una sola compra</v>
      </c>
      <c r="O1324" s="21" t="str">
        <f aca="false">IF(N1324&lt;&gt;"Activo","",1/(1+EXP(-(Parámetros!$B$10+Parámetros!$B$11*I1324+Parámetros!$B$12*J1324))))</f>
        <v/>
      </c>
      <c r="P1324" s="7" t="str">
        <f aca="false">IF(O1324="","",IF(O1324&gt;=Parámetros!$B$7,"Alto",IF(O1324&gt;=Parámetros!$B$8,"Medio","Bajo")))</f>
        <v/>
      </c>
      <c r="Q1324" s="7" t="str">
        <f aca="false">IF(AND(N1324="Activo",L1324&lt;&gt;""),IF(L1324&gt;Parámetros!$B$6,"Se está retrasando",""),"")</f>
        <v/>
      </c>
    </row>
    <row r="1325" customFormat="false" ht="15" hidden="false" customHeight="false" outlineLevel="0" collapsed="false">
      <c r="A1325" s="13" t="s">
        <v>7207</v>
      </c>
      <c r="B1325" s="13" t="s">
        <v>8995</v>
      </c>
      <c r="C1325" s="13" t="s">
        <v>8982</v>
      </c>
      <c r="D1325" s="13" t="s">
        <v>8987</v>
      </c>
      <c r="E1325" s="13" t="s">
        <v>8984</v>
      </c>
      <c r="F1325" s="16" t="n">
        <f aca="false">_xlfn.MINIFS(Pedidos!$C$2:$C$7000,Pedidos!$B$2:$B$7000,A1325,Pedidos!$C$2:$C$7000,"&lt;"&amp;Parámetros!$B$4)</f>
        <v>46152</v>
      </c>
      <c r="G1325" s="16" t="n">
        <f aca="false">_xlfn.MAXIFS(Pedidos!$C$2:$C$7000,Pedidos!$B$2:$B$7000,A1325,Pedidos!$C$2:$C$7000,"&lt;"&amp;Parámetros!$B$4)</f>
        <v>46233</v>
      </c>
      <c r="H1325" s="17" t="n">
        <f aca="false">COUNTIFS(Pedidos!$B$2:$B$7000,A1325,Pedidos!$C$2:$C$7000,"&lt;"&amp;Parámetros!$B$4)</f>
        <v>2</v>
      </c>
      <c r="I1325" s="7" t="n">
        <f aca="false">IF(H1325=0,"",Parámetros!$B$4-G1325)</f>
        <v>63</v>
      </c>
      <c r="J1325" s="17" t="n">
        <f aca="false">COUNTIFS(Pedidos!$B$2:$B$7000,A1325,Pedidos!$C$2:$C$7000,"&gt;="&amp;(Parámetros!$B$4-180),Pedidos!$C$2:$C$7000,"&lt;"&amp;Parámetros!$B$4)</f>
        <v>2</v>
      </c>
      <c r="K1325" s="18" t="n">
        <f aca="false">IF(H1325&lt;2,"",(G1325-F1325)/(H1325-1))</f>
        <v>81</v>
      </c>
      <c r="L1325" s="19" t="n">
        <f aca="false">IF(OR(K1325="",K1325=0),"",I1325/K1325)</f>
        <v>0.777777777777778</v>
      </c>
      <c r="M1325" s="20" t="n">
        <f aca="false">SUMIFS(Pedidos!$D$2:$D$7000,Pedidos!$B$2:$B$7000,A1325,Pedidos!$C$2:$C$7000,"&gt;="&amp;(Parámetros!$B$4-365),Pedidos!$C$2:$C$7000,"&lt;"&amp;Parámetros!$B$4)</f>
        <v>99.45</v>
      </c>
      <c r="N1325" s="7" t="str">
        <f aca="false">IF(H1325=0,"Sin compras",IF(H1325=1,"Una sola compra",IF(I1325&gt;Parámetros!$B$5,"Perdido","Activo")))</f>
        <v>Activo</v>
      </c>
      <c r="O1325" s="21" t="n">
        <f aca="false">IF(N1325&lt;&gt;"Activo","",1/(1+EXP(-(Parámetros!$B$10+Parámetros!$B$11*I1325+Parámetros!$B$12*J1325))))</f>
        <v>0.476068300244711</v>
      </c>
      <c r="P1325" s="7" t="str">
        <f aca="false">IF(O1325="","",IF(O1325&gt;=Parámetros!$B$7,"Alto",IF(O1325&gt;=Parámetros!$B$8,"Medio","Bajo")))</f>
        <v>Medio</v>
      </c>
      <c r="Q1325" s="7" t="str">
        <f aca="false">IF(AND(N1325="Activo",L1325&lt;&gt;""),IF(L1325&gt;Parámetros!$B$6,"Se está retrasando",""),"")</f>
        <v/>
      </c>
    </row>
    <row r="1326" customFormat="false" ht="15" hidden="false" customHeight="false" outlineLevel="0" collapsed="false">
      <c r="A1326" s="13" t="s">
        <v>7417</v>
      </c>
      <c r="B1326" s="13" t="s">
        <v>8981</v>
      </c>
      <c r="C1326" s="13" t="s">
        <v>8990</v>
      </c>
      <c r="D1326" s="13" t="s">
        <v>8999</v>
      </c>
      <c r="E1326" s="13" t="s">
        <v>8988</v>
      </c>
      <c r="F1326" s="16" t="n">
        <f aca="false">_xlfn.MINIFS(Pedidos!$C$2:$C$7000,Pedidos!$B$2:$B$7000,A1326,Pedidos!$C$2:$C$7000,"&lt;"&amp;Parámetros!$B$4)</f>
        <v>46169</v>
      </c>
      <c r="G1326" s="16" t="n">
        <f aca="false">_xlfn.MAXIFS(Pedidos!$C$2:$C$7000,Pedidos!$B$2:$B$7000,A1326,Pedidos!$C$2:$C$7000,"&lt;"&amp;Parámetros!$B$4)</f>
        <v>46292</v>
      </c>
      <c r="H1326" s="17" t="n">
        <f aca="false">COUNTIFS(Pedidos!$B$2:$B$7000,A1326,Pedidos!$C$2:$C$7000,"&lt;"&amp;Parámetros!$B$4)</f>
        <v>6</v>
      </c>
      <c r="I1326" s="7" t="n">
        <f aca="false">IF(H1326=0,"",Parámetros!$B$4-G1326)</f>
        <v>4</v>
      </c>
      <c r="J1326" s="17" t="n">
        <f aca="false">COUNTIFS(Pedidos!$B$2:$B$7000,A1326,Pedidos!$C$2:$C$7000,"&gt;="&amp;(Parámetros!$B$4-180),Pedidos!$C$2:$C$7000,"&lt;"&amp;Parámetros!$B$4)</f>
        <v>6</v>
      </c>
      <c r="K1326" s="18" t="n">
        <f aca="false">IF(H1326&lt;2,"",(G1326-F1326)/(H1326-1))</f>
        <v>24.6</v>
      </c>
      <c r="L1326" s="19" t="n">
        <f aca="false">IF(OR(K1326="",K1326=0),"",I1326/K1326)</f>
        <v>0.16260162601626</v>
      </c>
      <c r="M1326" s="20" t="n">
        <f aca="false">SUMIFS(Pedidos!$D$2:$D$7000,Pedidos!$B$2:$B$7000,A1326,Pedidos!$C$2:$C$7000,"&gt;="&amp;(Parámetros!$B$4-365),Pedidos!$C$2:$C$7000,"&lt;"&amp;Parámetros!$B$4)</f>
        <v>253.95</v>
      </c>
      <c r="N1326" s="7" t="str">
        <f aca="false">IF(H1326=0,"Sin compras",IF(H1326=1,"Una sola compra",IF(I1326&gt;Parámetros!$B$5,"Perdido","Activo")))</f>
        <v>Activo</v>
      </c>
      <c r="O1326" s="21" t="n">
        <f aca="false">IF(N1326&lt;&gt;"Activo","",1/(1+EXP(-(Parámetros!$B$10+Parámetros!$B$11*I1326+Parámetros!$B$12*J1326))))</f>
        <v>0.00951241070783661</v>
      </c>
      <c r="P1326" s="7" t="str">
        <f aca="false">IF(O1326="","",IF(O1326&gt;=Parámetros!$B$7,"Alto",IF(O1326&gt;=Parámetros!$B$8,"Medio","Bajo")))</f>
        <v>Bajo</v>
      </c>
      <c r="Q1326" s="7" t="str">
        <f aca="false">IF(AND(N1326="Activo",L1326&lt;&gt;""),IF(L1326&gt;Parámetros!$B$6,"Se está retrasando",""),"")</f>
        <v/>
      </c>
    </row>
    <row r="1327" customFormat="false" ht="15" hidden="false" customHeight="false" outlineLevel="0" collapsed="false">
      <c r="A1327" s="13" t="s">
        <v>8046</v>
      </c>
      <c r="B1327" s="13" t="s">
        <v>8998</v>
      </c>
      <c r="C1327" s="13" t="s">
        <v>8986</v>
      </c>
      <c r="D1327" s="13" t="s">
        <v>8991</v>
      </c>
      <c r="E1327" s="13" t="s">
        <v>8988</v>
      </c>
      <c r="F1327" s="16" t="n">
        <f aca="false">_xlfn.MINIFS(Pedidos!$C$2:$C$7000,Pedidos!$B$2:$B$7000,A1327,Pedidos!$C$2:$C$7000,"&lt;"&amp;Parámetros!$B$4)</f>
        <v>46220</v>
      </c>
      <c r="G1327" s="16" t="n">
        <f aca="false">_xlfn.MAXIFS(Pedidos!$C$2:$C$7000,Pedidos!$B$2:$B$7000,A1327,Pedidos!$C$2:$C$7000,"&lt;"&amp;Parámetros!$B$4)</f>
        <v>46220</v>
      </c>
      <c r="H1327" s="17" t="n">
        <f aca="false">COUNTIFS(Pedidos!$B$2:$B$7000,A1327,Pedidos!$C$2:$C$7000,"&lt;"&amp;Parámetros!$B$4)</f>
        <v>1</v>
      </c>
      <c r="I1327" s="7" t="n">
        <f aca="false">IF(H1327=0,"",Parámetros!$B$4-G1327)</f>
        <v>76</v>
      </c>
      <c r="J1327" s="17" t="n">
        <f aca="false">COUNTIFS(Pedidos!$B$2:$B$7000,A1327,Pedidos!$C$2:$C$7000,"&gt;="&amp;(Parámetros!$B$4-180),Pedidos!$C$2:$C$7000,"&lt;"&amp;Parámetros!$B$4)</f>
        <v>1</v>
      </c>
      <c r="K1327" s="18" t="str">
        <f aca="false">IF(H1327&lt;2,"",(G1327-F1327)/(H1327-1))</f>
        <v/>
      </c>
      <c r="L1327" s="19" t="str">
        <f aca="false">IF(OR(K1327="",K1327=0),"",I1327/K1327)</f>
        <v/>
      </c>
      <c r="M1327" s="20" t="n">
        <f aca="false">SUMIFS(Pedidos!$D$2:$D$7000,Pedidos!$B$2:$B$7000,A1327,Pedidos!$C$2:$C$7000,"&gt;="&amp;(Parámetros!$B$4-365),Pedidos!$C$2:$C$7000,"&lt;"&amp;Parámetros!$B$4)</f>
        <v>41.44</v>
      </c>
      <c r="N1327" s="7" t="str">
        <f aca="false">IF(H1327=0,"Sin compras",IF(H1327=1,"Una sola compra",IF(I1327&gt;Parámetros!$B$5,"Perdido","Activo")))</f>
        <v>Una sola compra</v>
      </c>
      <c r="O1327" s="21" t="str">
        <f aca="false">IF(N1327&lt;&gt;"Activo","",1/(1+EXP(-(Parámetros!$B$10+Parámetros!$B$11*I1327+Parámetros!$B$12*J1327))))</f>
        <v/>
      </c>
      <c r="P1327" s="7" t="str">
        <f aca="false">IF(O1327="","",IF(O1327&gt;=Parámetros!$B$7,"Alto",IF(O1327&gt;=Parámetros!$B$8,"Medio","Bajo")))</f>
        <v/>
      </c>
      <c r="Q1327" s="7" t="str">
        <f aca="false">IF(AND(N1327="Activo",L1327&lt;&gt;""),IF(L1327&gt;Parámetros!$B$6,"Se está retrasando",""),"")</f>
        <v/>
      </c>
    </row>
    <row r="1328" customFormat="false" ht="15" hidden="false" customHeight="false" outlineLevel="0" collapsed="false">
      <c r="A1328" s="13" t="s">
        <v>943</v>
      </c>
      <c r="B1328" s="13" t="s">
        <v>8995</v>
      </c>
      <c r="C1328" s="13" t="s">
        <v>8990</v>
      </c>
      <c r="D1328" s="13" t="s">
        <v>8994</v>
      </c>
      <c r="E1328" s="13" t="s">
        <v>8988</v>
      </c>
      <c r="F1328" s="16" t="n">
        <f aca="false">_xlfn.MINIFS(Pedidos!$C$2:$C$7000,Pedidos!$B$2:$B$7000,A1328,Pedidos!$C$2:$C$7000,"&lt;"&amp;Parámetros!$B$4)</f>
        <v>45669</v>
      </c>
      <c r="G1328" s="16" t="n">
        <f aca="false">_xlfn.MAXIFS(Pedidos!$C$2:$C$7000,Pedidos!$B$2:$B$7000,A1328,Pedidos!$C$2:$C$7000,"&lt;"&amp;Parámetros!$B$4)</f>
        <v>45669</v>
      </c>
      <c r="H1328" s="17" t="n">
        <f aca="false">COUNTIFS(Pedidos!$B$2:$B$7000,A1328,Pedidos!$C$2:$C$7000,"&lt;"&amp;Parámetros!$B$4)</f>
        <v>1</v>
      </c>
      <c r="I1328" s="7" t="n">
        <f aca="false">IF(H1328=0,"",Parámetros!$B$4-G1328)</f>
        <v>627</v>
      </c>
      <c r="J1328" s="17" t="n">
        <f aca="false">COUNTIFS(Pedidos!$B$2:$B$7000,A1328,Pedidos!$C$2:$C$7000,"&gt;="&amp;(Parámetros!$B$4-180),Pedidos!$C$2:$C$7000,"&lt;"&amp;Parámetros!$B$4)</f>
        <v>0</v>
      </c>
      <c r="K1328" s="18" t="str">
        <f aca="false">IF(H1328&lt;2,"",(G1328-F1328)/(H1328-1))</f>
        <v/>
      </c>
      <c r="L1328" s="19" t="str">
        <f aca="false">IF(OR(K1328="",K1328=0),"",I1328/K1328)</f>
        <v/>
      </c>
      <c r="M1328" s="20" t="n">
        <f aca="false">SUMIFS(Pedidos!$D$2:$D$7000,Pedidos!$B$2:$B$7000,A1328,Pedidos!$C$2:$C$7000,"&gt;="&amp;(Parámetros!$B$4-365),Pedidos!$C$2:$C$7000,"&lt;"&amp;Parámetros!$B$4)</f>
        <v>0</v>
      </c>
      <c r="N1328" s="7" t="str">
        <f aca="false">IF(H1328=0,"Sin compras",IF(H1328=1,"Una sola compra",IF(I1328&gt;Parámetros!$B$5,"Perdido","Activo")))</f>
        <v>Una sola compra</v>
      </c>
      <c r="O1328" s="21" t="str">
        <f aca="false">IF(N1328&lt;&gt;"Activo","",1/(1+EXP(-(Parámetros!$B$10+Parámetros!$B$11*I1328+Parámetros!$B$12*J1328))))</f>
        <v/>
      </c>
      <c r="P1328" s="7" t="str">
        <f aca="false">IF(O1328="","",IF(O1328&gt;=Parámetros!$B$7,"Alto",IF(O1328&gt;=Parámetros!$B$8,"Medio","Bajo")))</f>
        <v/>
      </c>
      <c r="Q1328" s="7" t="str">
        <f aca="false">IF(AND(N1328="Activo",L1328&lt;&gt;""),IF(L1328&gt;Parámetros!$B$6,"Se está retrasando",""),"")</f>
        <v/>
      </c>
    </row>
    <row r="1329" customFormat="false" ht="15" hidden="false" customHeight="false" outlineLevel="0" collapsed="false">
      <c r="A1329" s="13" t="s">
        <v>2483</v>
      </c>
      <c r="B1329" s="13" t="s">
        <v>9008</v>
      </c>
      <c r="C1329" s="13" t="s">
        <v>8993</v>
      </c>
      <c r="D1329" s="13" t="s">
        <v>8997</v>
      </c>
      <c r="E1329" s="13" t="s">
        <v>8984</v>
      </c>
      <c r="F1329" s="16" t="n">
        <f aca="false">_xlfn.MINIFS(Pedidos!$C$2:$C$7000,Pedidos!$B$2:$B$7000,A1329,Pedidos!$C$2:$C$7000,"&lt;"&amp;Parámetros!$B$4)</f>
        <v>45791</v>
      </c>
      <c r="G1329" s="16" t="n">
        <f aca="false">_xlfn.MAXIFS(Pedidos!$C$2:$C$7000,Pedidos!$B$2:$B$7000,A1329,Pedidos!$C$2:$C$7000,"&lt;"&amp;Parámetros!$B$4)</f>
        <v>46009</v>
      </c>
      <c r="H1329" s="17" t="n">
        <f aca="false">COUNTIFS(Pedidos!$B$2:$B$7000,A1329,Pedidos!$C$2:$C$7000,"&lt;"&amp;Parámetros!$B$4)</f>
        <v>7</v>
      </c>
      <c r="I1329" s="7" t="n">
        <f aca="false">IF(H1329=0,"",Parámetros!$B$4-G1329)</f>
        <v>287</v>
      </c>
      <c r="J1329" s="17" t="n">
        <f aca="false">COUNTIFS(Pedidos!$B$2:$B$7000,A1329,Pedidos!$C$2:$C$7000,"&gt;="&amp;(Parámetros!$B$4-180),Pedidos!$C$2:$C$7000,"&lt;"&amp;Parámetros!$B$4)</f>
        <v>0</v>
      </c>
      <c r="K1329" s="18" t="n">
        <f aca="false">IF(H1329&lt;2,"",(G1329-F1329)/(H1329-1))</f>
        <v>36.3333333333333</v>
      </c>
      <c r="L1329" s="19" t="n">
        <f aca="false">IF(OR(K1329="",K1329=0),"",I1329/K1329)</f>
        <v>7.89908256880734</v>
      </c>
      <c r="M1329" s="20" t="n">
        <f aca="false">SUMIFS(Pedidos!$D$2:$D$7000,Pedidos!$B$2:$B$7000,A1329,Pedidos!$C$2:$C$7000,"&gt;="&amp;(Parámetros!$B$4-365),Pedidos!$C$2:$C$7000,"&lt;"&amp;Parámetros!$B$4)</f>
        <v>187.22</v>
      </c>
      <c r="N1329" s="7" t="str">
        <f aca="false">IF(H1329=0,"Sin compras",IF(H1329=1,"Una sola compra",IF(I1329&gt;Parámetros!$B$5,"Perdido","Activo")))</f>
        <v>Perdido</v>
      </c>
      <c r="O1329" s="21" t="str">
        <f aca="false">IF(N1329&lt;&gt;"Activo","",1/(1+EXP(-(Parámetros!$B$10+Parámetros!$B$11*I1329+Parámetros!$B$12*J1329))))</f>
        <v/>
      </c>
      <c r="P1329" s="7" t="str">
        <f aca="false">IF(O1329="","",IF(O1329&gt;=Parámetros!$B$7,"Alto",IF(O1329&gt;=Parámetros!$B$8,"Medio","Bajo")))</f>
        <v/>
      </c>
      <c r="Q1329" s="7" t="str">
        <f aca="false">IF(AND(N1329="Activo",L1329&lt;&gt;""),IF(L1329&gt;Parámetros!$B$6,"Se está retrasando",""),"")</f>
        <v/>
      </c>
    </row>
    <row r="1330" customFormat="false" ht="15" hidden="false" customHeight="false" outlineLevel="0" collapsed="false">
      <c r="A1330" s="13" t="s">
        <v>8512</v>
      </c>
      <c r="B1330" s="13" t="s">
        <v>8998</v>
      </c>
      <c r="C1330" s="13" t="s">
        <v>8990</v>
      </c>
      <c r="D1330" s="13" t="s">
        <v>9002</v>
      </c>
      <c r="E1330" s="13" t="s">
        <v>8988</v>
      </c>
      <c r="F1330" s="16" t="n">
        <f aca="false">_xlfn.MINIFS(Pedidos!$C$2:$C$7000,Pedidos!$B$2:$B$7000,A1330,Pedidos!$C$2:$C$7000,"&lt;"&amp;Parámetros!$B$4)</f>
        <v>46258</v>
      </c>
      <c r="G1330" s="16" t="n">
        <f aca="false">_xlfn.MAXIFS(Pedidos!$C$2:$C$7000,Pedidos!$B$2:$B$7000,A1330,Pedidos!$C$2:$C$7000,"&lt;"&amp;Parámetros!$B$4)</f>
        <v>46258</v>
      </c>
      <c r="H1330" s="17" t="n">
        <f aca="false">COUNTIFS(Pedidos!$B$2:$B$7000,A1330,Pedidos!$C$2:$C$7000,"&lt;"&amp;Parámetros!$B$4)</f>
        <v>1</v>
      </c>
      <c r="I1330" s="7" t="n">
        <f aca="false">IF(H1330=0,"",Parámetros!$B$4-G1330)</f>
        <v>38</v>
      </c>
      <c r="J1330" s="17" t="n">
        <f aca="false">COUNTIFS(Pedidos!$B$2:$B$7000,A1330,Pedidos!$C$2:$C$7000,"&gt;="&amp;(Parámetros!$B$4-180),Pedidos!$C$2:$C$7000,"&lt;"&amp;Parámetros!$B$4)</f>
        <v>1</v>
      </c>
      <c r="K1330" s="18" t="str">
        <f aca="false">IF(H1330&lt;2,"",(G1330-F1330)/(H1330-1))</f>
        <v/>
      </c>
      <c r="L1330" s="19" t="str">
        <f aca="false">IF(OR(K1330="",K1330=0),"",I1330/K1330)</f>
        <v/>
      </c>
      <c r="M1330" s="20" t="n">
        <f aca="false">SUMIFS(Pedidos!$D$2:$D$7000,Pedidos!$B$2:$B$7000,A1330,Pedidos!$C$2:$C$7000,"&gt;="&amp;(Parámetros!$B$4-365),Pedidos!$C$2:$C$7000,"&lt;"&amp;Parámetros!$B$4)</f>
        <v>43.15</v>
      </c>
      <c r="N1330" s="7" t="str">
        <f aca="false">IF(H1330=0,"Sin compras",IF(H1330=1,"Una sola compra",IF(I1330&gt;Parámetros!$B$5,"Perdido","Activo")))</f>
        <v>Una sola compra</v>
      </c>
      <c r="O1330" s="21" t="str">
        <f aca="false">IF(N1330&lt;&gt;"Activo","",1/(1+EXP(-(Parámetros!$B$10+Parámetros!$B$11*I1330+Parámetros!$B$12*J1330))))</f>
        <v/>
      </c>
      <c r="P1330" s="7" t="str">
        <f aca="false">IF(O1330="","",IF(O1330&gt;=Parámetros!$B$7,"Alto",IF(O1330&gt;=Parámetros!$B$8,"Medio","Bajo")))</f>
        <v/>
      </c>
      <c r="Q1330" s="7" t="str">
        <f aca="false">IF(AND(N1330="Activo",L1330&lt;&gt;""),IF(L1330&gt;Parámetros!$B$6,"Se está retrasando",""),"")</f>
        <v/>
      </c>
    </row>
    <row r="1331" customFormat="false" ht="15" hidden="false" customHeight="false" outlineLevel="0" collapsed="false">
      <c r="A1331" s="13" t="s">
        <v>6362</v>
      </c>
      <c r="B1331" s="13" t="s">
        <v>8981</v>
      </c>
      <c r="C1331" s="13" t="s">
        <v>8993</v>
      </c>
      <c r="D1331" s="13" t="s">
        <v>8983</v>
      </c>
      <c r="E1331" s="13" t="s">
        <v>8988</v>
      </c>
      <c r="F1331" s="16" t="n">
        <f aca="false">_xlfn.MINIFS(Pedidos!$C$2:$C$7000,Pedidos!$B$2:$B$7000,A1331,Pedidos!$C$2:$C$7000,"&lt;"&amp;Parámetros!$B$4)</f>
        <v>46082</v>
      </c>
      <c r="G1331" s="16" t="n">
        <f aca="false">_xlfn.MAXIFS(Pedidos!$C$2:$C$7000,Pedidos!$B$2:$B$7000,A1331,Pedidos!$C$2:$C$7000,"&lt;"&amp;Parámetros!$B$4)</f>
        <v>46082</v>
      </c>
      <c r="H1331" s="17" t="n">
        <f aca="false">COUNTIFS(Pedidos!$B$2:$B$7000,A1331,Pedidos!$C$2:$C$7000,"&lt;"&amp;Parámetros!$B$4)</f>
        <v>1</v>
      </c>
      <c r="I1331" s="7" t="n">
        <f aca="false">IF(H1331=0,"",Parámetros!$B$4-G1331)</f>
        <v>214</v>
      </c>
      <c r="J1331" s="17" t="n">
        <f aca="false">COUNTIFS(Pedidos!$B$2:$B$7000,A1331,Pedidos!$C$2:$C$7000,"&gt;="&amp;(Parámetros!$B$4-180),Pedidos!$C$2:$C$7000,"&lt;"&amp;Parámetros!$B$4)</f>
        <v>0</v>
      </c>
      <c r="K1331" s="18" t="str">
        <f aca="false">IF(H1331&lt;2,"",(G1331-F1331)/(H1331-1))</f>
        <v/>
      </c>
      <c r="L1331" s="19" t="str">
        <f aca="false">IF(OR(K1331="",K1331=0),"",I1331/K1331)</f>
        <v/>
      </c>
      <c r="M1331" s="20" t="n">
        <f aca="false">SUMIFS(Pedidos!$D$2:$D$7000,Pedidos!$B$2:$B$7000,A1331,Pedidos!$C$2:$C$7000,"&gt;="&amp;(Parámetros!$B$4-365),Pedidos!$C$2:$C$7000,"&lt;"&amp;Parámetros!$B$4)</f>
        <v>36.48</v>
      </c>
      <c r="N1331" s="7" t="str">
        <f aca="false">IF(H1331=0,"Sin compras",IF(H1331=1,"Una sola compra",IF(I1331&gt;Parámetros!$B$5,"Perdido","Activo")))</f>
        <v>Una sola compra</v>
      </c>
      <c r="O1331" s="21" t="str">
        <f aca="false">IF(N1331&lt;&gt;"Activo","",1/(1+EXP(-(Parámetros!$B$10+Parámetros!$B$11*I1331+Parámetros!$B$12*J1331))))</f>
        <v/>
      </c>
      <c r="P1331" s="7" t="str">
        <f aca="false">IF(O1331="","",IF(O1331&gt;=Parámetros!$B$7,"Alto",IF(O1331&gt;=Parámetros!$B$8,"Medio","Bajo")))</f>
        <v/>
      </c>
      <c r="Q1331" s="7" t="str">
        <f aca="false">IF(AND(N1331="Activo",L1331&lt;&gt;""),IF(L1331&gt;Parámetros!$B$6,"Se está retrasando",""),"")</f>
        <v/>
      </c>
    </row>
    <row r="1332" customFormat="false" ht="15" hidden="false" customHeight="false" outlineLevel="0" collapsed="false">
      <c r="A1332" s="13" t="s">
        <v>554</v>
      </c>
      <c r="B1332" s="13" t="s">
        <v>8998</v>
      </c>
      <c r="C1332" s="13" t="s">
        <v>8990</v>
      </c>
      <c r="D1332" s="13" t="s">
        <v>8999</v>
      </c>
      <c r="E1332" s="13" t="s">
        <v>8988</v>
      </c>
      <c r="F1332" s="16" t="n">
        <f aca="false">_xlfn.MINIFS(Pedidos!$C$2:$C$7000,Pedidos!$B$2:$B$7000,A1332,Pedidos!$C$2:$C$7000,"&lt;"&amp;Parámetros!$B$4)</f>
        <v>45631</v>
      </c>
      <c r="G1332" s="16" t="n">
        <f aca="false">_xlfn.MAXIFS(Pedidos!$C$2:$C$7000,Pedidos!$B$2:$B$7000,A1332,Pedidos!$C$2:$C$7000,"&lt;"&amp;Parámetros!$B$4)</f>
        <v>46281</v>
      </c>
      <c r="H1332" s="17" t="n">
        <f aca="false">COUNTIFS(Pedidos!$B$2:$B$7000,A1332,Pedidos!$C$2:$C$7000,"&lt;"&amp;Parámetros!$B$4)</f>
        <v>15</v>
      </c>
      <c r="I1332" s="7" t="n">
        <f aca="false">IF(H1332=0,"",Parámetros!$B$4-G1332)</f>
        <v>15</v>
      </c>
      <c r="J1332" s="17" t="n">
        <f aca="false">COUNTIFS(Pedidos!$B$2:$B$7000,A1332,Pedidos!$C$2:$C$7000,"&gt;="&amp;(Parámetros!$B$4-180),Pedidos!$C$2:$C$7000,"&lt;"&amp;Parámetros!$B$4)</f>
        <v>4</v>
      </c>
      <c r="K1332" s="18" t="n">
        <f aca="false">IF(H1332&lt;2,"",(G1332-F1332)/(H1332-1))</f>
        <v>46.4285714285714</v>
      </c>
      <c r="L1332" s="19" t="n">
        <f aca="false">IF(OR(K1332="",K1332=0),"",I1332/K1332)</f>
        <v>0.323076923076923</v>
      </c>
      <c r="M1332" s="20" t="n">
        <f aca="false">SUMIFS(Pedidos!$D$2:$D$7000,Pedidos!$B$2:$B$7000,A1332,Pedidos!$C$2:$C$7000,"&gt;="&amp;(Parámetros!$B$4-365),Pedidos!$C$2:$C$7000,"&lt;"&amp;Parámetros!$B$4)</f>
        <v>224.36</v>
      </c>
      <c r="N1332" s="7" t="str">
        <f aca="false">IF(H1332=0,"Sin compras",IF(H1332=1,"Una sola compra",IF(I1332&gt;Parámetros!$B$5,"Perdido","Activo")))</f>
        <v>Activo</v>
      </c>
      <c r="O1332" s="21" t="n">
        <f aca="false">IF(N1332&lt;&gt;"Activo","",1/(1+EXP(-(Parámetros!$B$10+Parámetros!$B$11*I1332+Parámetros!$B$12*J1332))))</f>
        <v>0.0638523394168286</v>
      </c>
      <c r="P1332" s="7" t="str">
        <f aca="false">IF(O1332="","",IF(O1332&gt;=Parámetros!$B$7,"Alto",IF(O1332&gt;=Parámetros!$B$8,"Medio","Bajo")))</f>
        <v>Bajo</v>
      </c>
      <c r="Q1332" s="7" t="str">
        <f aca="false">IF(AND(N1332="Activo",L1332&lt;&gt;""),IF(L1332&gt;Parámetros!$B$6,"Se está retrasando",""),"")</f>
        <v/>
      </c>
    </row>
    <row r="1333" customFormat="false" ht="15" hidden="false" customHeight="false" outlineLevel="0" collapsed="false">
      <c r="A1333" s="13" t="s">
        <v>210</v>
      </c>
      <c r="B1333" s="13" t="s">
        <v>8996</v>
      </c>
      <c r="C1333" s="13" t="s">
        <v>8982</v>
      </c>
      <c r="D1333" s="13" t="s">
        <v>9006</v>
      </c>
      <c r="E1333" s="13" t="s">
        <v>8988</v>
      </c>
      <c r="F1333" s="16" t="n">
        <f aca="false">_xlfn.MINIFS(Pedidos!$C$2:$C$7000,Pedidos!$B$2:$B$7000,A1333,Pedidos!$C$2:$C$7000,"&lt;"&amp;Parámetros!$B$4)</f>
        <v>45587</v>
      </c>
      <c r="G1333" s="16" t="n">
        <f aca="false">_xlfn.MAXIFS(Pedidos!$C$2:$C$7000,Pedidos!$B$2:$B$7000,A1333,Pedidos!$C$2:$C$7000,"&lt;"&amp;Parámetros!$B$4)</f>
        <v>45772</v>
      </c>
      <c r="H1333" s="17" t="n">
        <f aca="false">COUNTIFS(Pedidos!$B$2:$B$7000,A1333,Pedidos!$C$2:$C$7000,"&lt;"&amp;Parámetros!$B$4)</f>
        <v>4</v>
      </c>
      <c r="I1333" s="7" t="n">
        <f aca="false">IF(H1333=0,"",Parámetros!$B$4-G1333)</f>
        <v>524</v>
      </c>
      <c r="J1333" s="17" t="n">
        <f aca="false">COUNTIFS(Pedidos!$B$2:$B$7000,A1333,Pedidos!$C$2:$C$7000,"&gt;="&amp;(Parámetros!$B$4-180),Pedidos!$C$2:$C$7000,"&lt;"&amp;Parámetros!$B$4)</f>
        <v>0</v>
      </c>
      <c r="K1333" s="18" t="n">
        <f aca="false">IF(H1333&lt;2,"",(G1333-F1333)/(H1333-1))</f>
        <v>61.6666666666667</v>
      </c>
      <c r="L1333" s="19" t="n">
        <f aca="false">IF(OR(K1333="",K1333=0),"",I1333/K1333)</f>
        <v>8.4972972972973</v>
      </c>
      <c r="M1333" s="20" t="n">
        <f aca="false">SUMIFS(Pedidos!$D$2:$D$7000,Pedidos!$B$2:$B$7000,A1333,Pedidos!$C$2:$C$7000,"&gt;="&amp;(Parámetros!$B$4-365),Pedidos!$C$2:$C$7000,"&lt;"&amp;Parámetros!$B$4)</f>
        <v>0</v>
      </c>
      <c r="N1333" s="7" t="str">
        <f aca="false">IF(H1333=0,"Sin compras",IF(H1333=1,"Una sola compra",IF(I1333&gt;Parámetros!$B$5,"Perdido","Activo")))</f>
        <v>Perdido</v>
      </c>
      <c r="O1333" s="21" t="str">
        <f aca="false">IF(N1333&lt;&gt;"Activo","",1/(1+EXP(-(Parámetros!$B$10+Parámetros!$B$11*I1333+Parámetros!$B$12*J1333))))</f>
        <v/>
      </c>
      <c r="P1333" s="7" t="str">
        <f aca="false">IF(O1333="","",IF(O1333&gt;=Parámetros!$B$7,"Alto",IF(O1333&gt;=Parámetros!$B$8,"Medio","Bajo")))</f>
        <v/>
      </c>
      <c r="Q1333" s="7" t="str">
        <f aca="false">IF(AND(N1333="Activo",L1333&lt;&gt;""),IF(L1333&gt;Parámetros!$B$6,"Se está retrasando",""),"")</f>
        <v/>
      </c>
    </row>
    <row r="1334" customFormat="false" ht="15" hidden="false" customHeight="false" outlineLevel="0" collapsed="false">
      <c r="A1334" s="13" t="s">
        <v>640</v>
      </c>
      <c r="B1334" s="13" t="s">
        <v>8996</v>
      </c>
      <c r="C1334" s="13" t="s">
        <v>8982</v>
      </c>
      <c r="D1334" s="13" t="s">
        <v>9009</v>
      </c>
      <c r="E1334" s="13" t="s">
        <v>8988</v>
      </c>
      <c r="F1334" s="16" t="n">
        <f aca="false">_xlfn.MINIFS(Pedidos!$C$2:$C$7000,Pedidos!$B$2:$B$7000,A1334,Pedidos!$C$2:$C$7000,"&lt;"&amp;Parámetros!$B$4)</f>
        <v>45639</v>
      </c>
      <c r="G1334" s="16" t="n">
        <f aca="false">_xlfn.MAXIFS(Pedidos!$C$2:$C$7000,Pedidos!$B$2:$B$7000,A1334,Pedidos!$C$2:$C$7000,"&lt;"&amp;Parámetros!$B$4)</f>
        <v>45857</v>
      </c>
      <c r="H1334" s="17" t="n">
        <f aca="false">COUNTIFS(Pedidos!$B$2:$B$7000,A1334,Pedidos!$C$2:$C$7000,"&lt;"&amp;Parámetros!$B$4)</f>
        <v>7</v>
      </c>
      <c r="I1334" s="7" t="n">
        <f aca="false">IF(H1334=0,"",Parámetros!$B$4-G1334)</f>
        <v>439</v>
      </c>
      <c r="J1334" s="17" t="n">
        <f aca="false">COUNTIFS(Pedidos!$B$2:$B$7000,A1334,Pedidos!$C$2:$C$7000,"&gt;="&amp;(Parámetros!$B$4-180),Pedidos!$C$2:$C$7000,"&lt;"&amp;Parámetros!$B$4)</f>
        <v>0</v>
      </c>
      <c r="K1334" s="18" t="n">
        <f aca="false">IF(H1334&lt;2,"",(G1334-F1334)/(H1334-1))</f>
        <v>36.3333333333333</v>
      </c>
      <c r="L1334" s="19" t="n">
        <f aca="false">IF(OR(K1334="",K1334=0),"",I1334/K1334)</f>
        <v>12.0825688073394</v>
      </c>
      <c r="M1334" s="20" t="n">
        <f aca="false">SUMIFS(Pedidos!$D$2:$D$7000,Pedidos!$B$2:$B$7000,A1334,Pedidos!$C$2:$C$7000,"&gt;="&amp;(Parámetros!$B$4-365),Pedidos!$C$2:$C$7000,"&lt;"&amp;Parámetros!$B$4)</f>
        <v>0</v>
      </c>
      <c r="N1334" s="7" t="str">
        <f aca="false">IF(H1334=0,"Sin compras",IF(H1334=1,"Una sola compra",IF(I1334&gt;Parámetros!$B$5,"Perdido","Activo")))</f>
        <v>Perdido</v>
      </c>
      <c r="O1334" s="21" t="str">
        <f aca="false">IF(N1334&lt;&gt;"Activo","",1/(1+EXP(-(Parámetros!$B$10+Parámetros!$B$11*I1334+Parámetros!$B$12*J1334))))</f>
        <v/>
      </c>
      <c r="P1334" s="7" t="str">
        <f aca="false">IF(O1334="","",IF(O1334&gt;=Parámetros!$B$7,"Alto",IF(O1334&gt;=Parámetros!$B$8,"Medio","Bajo")))</f>
        <v/>
      </c>
      <c r="Q1334" s="7" t="str">
        <f aca="false">IF(AND(N1334="Activo",L1334&lt;&gt;""),IF(L1334&gt;Parámetros!$B$6,"Se está retrasando",""),"")</f>
        <v/>
      </c>
    </row>
    <row r="1335" customFormat="false" ht="15" hidden="false" customHeight="false" outlineLevel="0" collapsed="false">
      <c r="A1335" s="13" t="s">
        <v>6552</v>
      </c>
      <c r="B1335" s="13" t="s">
        <v>8995</v>
      </c>
      <c r="C1335" s="13" t="s">
        <v>8982</v>
      </c>
      <c r="D1335" s="13" t="s">
        <v>8987</v>
      </c>
      <c r="E1335" s="13" t="s">
        <v>8988</v>
      </c>
      <c r="F1335" s="16" t="n">
        <f aca="false">_xlfn.MINIFS(Pedidos!$C$2:$C$7000,Pedidos!$B$2:$B$7000,A1335,Pedidos!$C$2:$C$7000,"&lt;"&amp;Parámetros!$B$4)</f>
        <v>46098</v>
      </c>
      <c r="G1335" s="16" t="n">
        <f aca="false">_xlfn.MAXIFS(Pedidos!$C$2:$C$7000,Pedidos!$B$2:$B$7000,A1335,Pedidos!$C$2:$C$7000,"&lt;"&amp;Parámetros!$B$4)</f>
        <v>46241</v>
      </c>
      <c r="H1335" s="17" t="n">
        <f aca="false">COUNTIFS(Pedidos!$B$2:$B$7000,A1335,Pedidos!$C$2:$C$7000,"&lt;"&amp;Parámetros!$B$4)</f>
        <v>2</v>
      </c>
      <c r="I1335" s="7" t="n">
        <f aca="false">IF(H1335=0,"",Parámetros!$B$4-G1335)</f>
        <v>55</v>
      </c>
      <c r="J1335" s="17" t="n">
        <f aca="false">COUNTIFS(Pedidos!$B$2:$B$7000,A1335,Pedidos!$C$2:$C$7000,"&gt;="&amp;(Parámetros!$B$4-180),Pedidos!$C$2:$C$7000,"&lt;"&amp;Parámetros!$B$4)</f>
        <v>1</v>
      </c>
      <c r="K1335" s="18" t="n">
        <f aca="false">IF(H1335&lt;2,"",(G1335-F1335)/(H1335-1))</f>
        <v>143</v>
      </c>
      <c r="L1335" s="19" t="n">
        <f aca="false">IF(OR(K1335="",K1335=0),"",I1335/K1335)</f>
        <v>0.384615384615385</v>
      </c>
      <c r="M1335" s="20" t="n">
        <f aca="false">SUMIFS(Pedidos!$D$2:$D$7000,Pedidos!$B$2:$B$7000,A1335,Pedidos!$C$2:$C$7000,"&gt;="&amp;(Parámetros!$B$4-365),Pedidos!$C$2:$C$7000,"&lt;"&amp;Parámetros!$B$4)</f>
        <v>76.72</v>
      </c>
      <c r="N1335" s="7" t="str">
        <f aca="false">IF(H1335=0,"Sin compras",IF(H1335=1,"Una sola compra",IF(I1335&gt;Parámetros!$B$5,"Perdido","Activo")))</f>
        <v>Activo</v>
      </c>
      <c r="O1335" s="21" t="n">
        <f aca="false">IF(N1335&lt;&gt;"Activo","",1/(1+EXP(-(Parámetros!$B$10+Parámetros!$B$11*I1335+Parámetros!$B$12*J1335))))</f>
        <v>0.65811381540165</v>
      </c>
      <c r="P1335" s="7" t="str">
        <f aca="false">IF(O1335="","",IF(O1335&gt;=Parámetros!$B$7,"Alto",IF(O1335&gt;=Parámetros!$B$8,"Medio","Bajo")))</f>
        <v>Medio</v>
      </c>
      <c r="Q1335" s="7" t="str">
        <f aca="false">IF(AND(N1335="Activo",L1335&lt;&gt;""),IF(L1335&gt;Parámetros!$B$6,"Se está retrasando",""),"")</f>
        <v/>
      </c>
    </row>
    <row r="1336" customFormat="false" ht="15" hidden="false" customHeight="false" outlineLevel="0" collapsed="false">
      <c r="A1336" s="13" t="s">
        <v>820</v>
      </c>
      <c r="B1336" s="13" t="s">
        <v>9007</v>
      </c>
      <c r="C1336" s="13" t="s">
        <v>8982</v>
      </c>
      <c r="D1336" s="13" t="s">
        <v>8994</v>
      </c>
      <c r="E1336" s="13" t="s">
        <v>8988</v>
      </c>
      <c r="F1336" s="16" t="n">
        <f aca="false">_xlfn.MINIFS(Pedidos!$C$2:$C$7000,Pedidos!$B$2:$B$7000,A1336,Pedidos!$C$2:$C$7000,"&lt;"&amp;Parámetros!$B$4)</f>
        <v>45657</v>
      </c>
      <c r="G1336" s="16" t="n">
        <f aca="false">_xlfn.MAXIFS(Pedidos!$C$2:$C$7000,Pedidos!$B$2:$B$7000,A1336,Pedidos!$C$2:$C$7000,"&lt;"&amp;Parámetros!$B$4)</f>
        <v>45657</v>
      </c>
      <c r="H1336" s="17" t="n">
        <f aca="false">COUNTIFS(Pedidos!$B$2:$B$7000,A1336,Pedidos!$C$2:$C$7000,"&lt;"&amp;Parámetros!$B$4)</f>
        <v>1</v>
      </c>
      <c r="I1336" s="7" t="n">
        <f aca="false">IF(H1336=0,"",Parámetros!$B$4-G1336)</f>
        <v>639</v>
      </c>
      <c r="J1336" s="17" t="n">
        <f aca="false">COUNTIFS(Pedidos!$B$2:$B$7000,A1336,Pedidos!$C$2:$C$7000,"&gt;="&amp;(Parámetros!$B$4-180),Pedidos!$C$2:$C$7000,"&lt;"&amp;Parámetros!$B$4)</f>
        <v>0</v>
      </c>
      <c r="K1336" s="18" t="str">
        <f aca="false">IF(H1336&lt;2,"",(G1336-F1336)/(H1336-1))</f>
        <v/>
      </c>
      <c r="L1336" s="19" t="str">
        <f aca="false">IF(OR(K1336="",K1336=0),"",I1336/K1336)</f>
        <v/>
      </c>
      <c r="M1336" s="20" t="n">
        <f aca="false">SUMIFS(Pedidos!$D$2:$D$7000,Pedidos!$B$2:$B$7000,A1336,Pedidos!$C$2:$C$7000,"&gt;="&amp;(Parámetros!$B$4-365),Pedidos!$C$2:$C$7000,"&lt;"&amp;Parámetros!$B$4)</f>
        <v>0</v>
      </c>
      <c r="N1336" s="7" t="str">
        <f aca="false">IF(H1336=0,"Sin compras",IF(H1336=1,"Una sola compra",IF(I1336&gt;Parámetros!$B$5,"Perdido","Activo")))</f>
        <v>Una sola compra</v>
      </c>
      <c r="O1336" s="21" t="str">
        <f aca="false">IF(N1336&lt;&gt;"Activo","",1/(1+EXP(-(Parámetros!$B$10+Parámetros!$B$11*I1336+Parámetros!$B$12*J1336))))</f>
        <v/>
      </c>
      <c r="P1336" s="7" t="str">
        <f aca="false">IF(O1336="","",IF(O1336&gt;=Parámetros!$B$7,"Alto",IF(O1336&gt;=Parámetros!$B$8,"Medio","Bajo")))</f>
        <v/>
      </c>
      <c r="Q1336" s="7" t="str">
        <f aca="false">IF(AND(N1336="Activo",L1336&lt;&gt;""),IF(L1336&gt;Parámetros!$B$6,"Se está retrasando",""),"")</f>
        <v/>
      </c>
    </row>
    <row r="1337" customFormat="false" ht="15" hidden="false" customHeight="false" outlineLevel="0" collapsed="false">
      <c r="A1337" s="13" t="s">
        <v>5561</v>
      </c>
      <c r="B1337" s="13" t="s">
        <v>8995</v>
      </c>
      <c r="C1337" s="13" t="s">
        <v>8990</v>
      </c>
      <c r="D1337" s="13" t="s">
        <v>8987</v>
      </c>
      <c r="E1337" s="13" t="s">
        <v>8988</v>
      </c>
      <c r="F1337" s="16" t="n">
        <f aca="false">_xlfn.MINIFS(Pedidos!$C$2:$C$7000,Pedidos!$B$2:$B$7000,A1337,Pedidos!$C$2:$C$7000,"&lt;"&amp;Parámetros!$B$4)</f>
        <v>46022</v>
      </c>
      <c r="G1337" s="16" t="n">
        <f aca="false">_xlfn.MAXIFS(Pedidos!$C$2:$C$7000,Pedidos!$B$2:$B$7000,A1337,Pedidos!$C$2:$C$7000,"&lt;"&amp;Parámetros!$B$4)</f>
        <v>46218</v>
      </c>
      <c r="H1337" s="17" t="n">
        <f aca="false">COUNTIFS(Pedidos!$B$2:$B$7000,A1337,Pedidos!$C$2:$C$7000,"&lt;"&amp;Parámetros!$B$4)</f>
        <v>2</v>
      </c>
      <c r="I1337" s="7" t="n">
        <f aca="false">IF(H1337=0,"",Parámetros!$B$4-G1337)</f>
        <v>78</v>
      </c>
      <c r="J1337" s="17" t="n">
        <f aca="false">COUNTIFS(Pedidos!$B$2:$B$7000,A1337,Pedidos!$C$2:$C$7000,"&gt;="&amp;(Parámetros!$B$4-180),Pedidos!$C$2:$C$7000,"&lt;"&amp;Parámetros!$B$4)</f>
        <v>1</v>
      </c>
      <c r="K1337" s="18" t="n">
        <f aca="false">IF(H1337&lt;2,"",(G1337-F1337)/(H1337-1))</f>
        <v>196</v>
      </c>
      <c r="L1337" s="19" t="n">
        <f aca="false">IF(OR(K1337="",K1337=0),"",I1337/K1337)</f>
        <v>0.397959183673469</v>
      </c>
      <c r="M1337" s="20" t="n">
        <f aca="false">SUMIFS(Pedidos!$D$2:$D$7000,Pedidos!$B$2:$B$7000,A1337,Pedidos!$C$2:$C$7000,"&gt;="&amp;(Parámetros!$B$4-365),Pedidos!$C$2:$C$7000,"&lt;"&amp;Parámetros!$B$4)</f>
        <v>84.69</v>
      </c>
      <c r="N1337" s="7" t="str">
        <f aca="false">IF(H1337=0,"Sin compras",IF(H1337=1,"Una sola compra",IF(I1337&gt;Parámetros!$B$5,"Perdido","Activo")))</f>
        <v>Activo</v>
      </c>
      <c r="O1337" s="21" t="n">
        <f aca="false">IF(N1337&lt;&gt;"Activo","",1/(1+EXP(-(Parámetros!$B$10+Parámetros!$B$11*I1337+Parámetros!$B$12*J1337))))</f>
        <v>0.739986809765834</v>
      </c>
      <c r="P1337" s="7" t="str">
        <f aca="false">IF(O1337="","",IF(O1337&gt;=Parámetros!$B$7,"Alto",IF(O1337&gt;=Parámetros!$B$8,"Medio","Bajo")))</f>
        <v>Alto</v>
      </c>
      <c r="Q1337" s="7" t="str">
        <f aca="false">IF(AND(N1337="Activo",L1337&lt;&gt;""),IF(L1337&gt;Parámetros!$B$6,"Se está retrasando",""),"")</f>
        <v/>
      </c>
    </row>
    <row r="1338" customFormat="false" ht="15" hidden="false" customHeight="false" outlineLevel="0" collapsed="false">
      <c r="A1338" s="13" t="s">
        <v>1975</v>
      </c>
      <c r="B1338" s="13" t="s">
        <v>8995</v>
      </c>
      <c r="C1338" s="13" t="s">
        <v>8982</v>
      </c>
      <c r="D1338" s="13" t="s">
        <v>8994</v>
      </c>
      <c r="E1338" s="13" t="s">
        <v>8988</v>
      </c>
      <c r="F1338" s="16" t="n">
        <f aca="false">_xlfn.MINIFS(Pedidos!$C$2:$C$7000,Pedidos!$B$2:$B$7000,A1338,Pedidos!$C$2:$C$7000,"&lt;"&amp;Parámetros!$B$4)</f>
        <v>45754</v>
      </c>
      <c r="G1338" s="16" t="n">
        <f aca="false">_xlfn.MAXIFS(Pedidos!$C$2:$C$7000,Pedidos!$B$2:$B$7000,A1338,Pedidos!$C$2:$C$7000,"&lt;"&amp;Parámetros!$B$4)</f>
        <v>45754</v>
      </c>
      <c r="H1338" s="17" t="n">
        <f aca="false">COUNTIFS(Pedidos!$B$2:$B$7000,A1338,Pedidos!$C$2:$C$7000,"&lt;"&amp;Parámetros!$B$4)</f>
        <v>1</v>
      </c>
      <c r="I1338" s="7" t="n">
        <f aca="false">IF(H1338=0,"",Parámetros!$B$4-G1338)</f>
        <v>542</v>
      </c>
      <c r="J1338" s="17" t="n">
        <f aca="false">COUNTIFS(Pedidos!$B$2:$B$7000,A1338,Pedidos!$C$2:$C$7000,"&gt;="&amp;(Parámetros!$B$4-180),Pedidos!$C$2:$C$7000,"&lt;"&amp;Parámetros!$B$4)</f>
        <v>0</v>
      </c>
      <c r="K1338" s="18" t="str">
        <f aca="false">IF(H1338&lt;2,"",(G1338-F1338)/(H1338-1))</f>
        <v/>
      </c>
      <c r="L1338" s="19" t="str">
        <f aca="false">IF(OR(K1338="",K1338=0),"",I1338/K1338)</f>
        <v/>
      </c>
      <c r="M1338" s="20" t="n">
        <f aca="false">SUMIFS(Pedidos!$D$2:$D$7000,Pedidos!$B$2:$B$7000,A1338,Pedidos!$C$2:$C$7000,"&gt;="&amp;(Parámetros!$B$4-365),Pedidos!$C$2:$C$7000,"&lt;"&amp;Parámetros!$B$4)</f>
        <v>0</v>
      </c>
      <c r="N1338" s="7" t="str">
        <f aca="false">IF(H1338=0,"Sin compras",IF(H1338=1,"Una sola compra",IF(I1338&gt;Parámetros!$B$5,"Perdido","Activo")))</f>
        <v>Una sola compra</v>
      </c>
      <c r="O1338" s="21" t="str">
        <f aca="false">IF(N1338&lt;&gt;"Activo","",1/(1+EXP(-(Parámetros!$B$10+Parámetros!$B$11*I1338+Parámetros!$B$12*J1338))))</f>
        <v/>
      </c>
      <c r="P1338" s="7" t="str">
        <f aca="false">IF(O1338="","",IF(O1338&gt;=Parámetros!$B$7,"Alto",IF(O1338&gt;=Parámetros!$B$8,"Medio","Bajo")))</f>
        <v/>
      </c>
      <c r="Q1338" s="7" t="str">
        <f aca="false">IF(AND(N1338="Activo",L1338&lt;&gt;""),IF(L1338&gt;Parámetros!$B$6,"Se está retrasando",""),"")</f>
        <v/>
      </c>
    </row>
    <row r="1339" customFormat="false" ht="15" hidden="false" customHeight="false" outlineLevel="0" collapsed="false">
      <c r="A1339" s="13" t="s">
        <v>6607</v>
      </c>
      <c r="B1339" s="13" t="s">
        <v>9007</v>
      </c>
      <c r="C1339" s="13" t="s">
        <v>8982</v>
      </c>
      <c r="D1339" s="13" t="s">
        <v>8991</v>
      </c>
      <c r="E1339" s="13" t="s">
        <v>8988</v>
      </c>
      <c r="F1339" s="16" t="n">
        <f aca="false">_xlfn.MINIFS(Pedidos!$C$2:$C$7000,Pedidos!$B$2:$B$7000,A1339,Pedidos!$C$2:$C$7000,"&lt;"&amp;Parámetros!$B$4)</f>
        <v>46102</v>
      </c>
      <c r="G1339" s="16" t="n">
        <f aca="false">_xlfn.MAXIFS(Pedidos!$C$2:$C$7000,Pedidos!$B$2:$B$7000,A1339,Pedidos!$C$2:$C$7000,"&lt;"&amp;Parámetros!$B$4)</f>
        <v>46102</v>
      </c>
      <c r="H1339" s="17" t="n">
        <f aca="false">COUNTIFS(Pedidos!$B$2:$B$7000,A1339,Pedidos!$C$2:$C$7000,"&lt;"&amp;Parámetros!$B$4)</f>
        <v>1</v>
      </c>
      <c r="I1339" s="7" t="n">
        <f aca="false">IF(H1339=0,"",Parámetros!$B$4-G1339)</f>
        <v>194</v>
      </c>
      <c r="J1339" s="17" t="n">
        <f aca="false">COUNTIFS(Pedidos!$B$2:$B$7000,A1339,Pedidos!$C$2:$C$7000,"&gt;="&amp;(Parámetros!$B$4-180),Pedidos!$C$2:$C$7000,"&lt;"&amp;Parámetros!$B$4)</f>
        <v>0</v>
      </c>
      <c r="K1339" s="18" t="str">
        <f aca="false">IF(H1339&lt;2,"",(G1339-F1339)/(H1339-1))</f>
        <v/>
      </c>
      <c r="L1339" s="19" t="str">
        <f aca="false">IF(OR(K1339="",K1339=0),"",I1339/K1339)</f>
        <v/>
      </c>
      <c r="M1339" s="20" t="n">
        <f aca="false">SUMIFS(Pedidos!$D$2:$D$7000,Pedidos!$B$2:$B$7000,A1339,Pedidos!$C$2:$C$7000,"&gt;="&amp;(Parámetros!$B$4-365),Pedidos!$C$2:$C$7000,"&lt;"&amp;Parámetros!$B$4)</f>
        <v>46.71</v>
      </c>
      <c r="N1339" s="7" t="str">
        <f aca="false">IF(H1339=0,"Sin compras",IF(H1339=1,"Una sola compra",IF(I1339&gt;Parámetros!$B$5,"Perdido","Activo")))</f>
        <v>Una sola compra</v>
      </c>
      <c r="O1339" s="21" t="str">
        <f aca="false">IF(N1339&lt;&gt;"Activo","",1/(1+EXP(-(Parámetros!$B$10+Parámetros!$B$11*I1339+Parámetros!$B$12*J1339))))</f>
        <v/>
      </c>
      <c r="P1339" s="7" t="str">
        <f aca="false">IF(O1339="","",IF(O1339&gt;=Parámetros!$B$7,"Alto",IF(O1339&gt;=Parámetros!$B$8,"Medio","Bajo")))</f>
        <v/>
      </c>
      <c r="Q1339" s="7" t="str">
        <f aca="false">IF(AND(N1339="Activo",L1339&lt;&gt;""),IF(L1339&gt;Parámetros!$B$6,"Se está retrasando",""),"")</f>
        <v/>
      </c>
    </row>
    <row r="1340" customFormat="false" ht="15" hidden="false" customHeight="false" outlineLevel="0" collapsed="false">
      <c r="A1340" s="13" t="s">
        <v>381</v>
      </c>
      <c r="B1340" s="13" t="s">
        <v>8992</v>
      </c>
      <c r="C1340" s="13" t="s">
        <v>8993</v>
      </c>
      <c r="D1340" s="13" t="s">
        <v>8994</v>
      </c>
      <c r="E1340" s="13" t="s">
        <v>8988</v>
      </c>
      <c r="F1340" s="16" t="n">
        <f aca="false">_xlfn.MINIFS(Pedidos!$C$2:$C$7000,Pedidos!$B$2:$B$7000,A1340,Pedidos!$C$2:$C$7000,"&lt;"&amp;Parámetros!$B$4)</f>
        <v>45610</v>
      </c>
      <c r="G1340" s="16" t="n">
        <f aca="false">_xlfn.MAXIFS(Pedidos!$C$2:$C$7000,Pedidos!$B$2:$B$7000,A1340,Pedidos!$C$2:$C$7000,"&lt;"&amp;Parámetros!$B$4)</f>
        <v>45610</v>
      </c>
      <c r="H1340" s="17" t="n">
        <f aca="false">COUNTIFS(Pedidos!$B$2:$B$7000,A1340,Pedidos!$C$2:$C$7000,"&lt;"&amp;Parámetros!$B$4)</f>
        <v>1</v>
      </c>
      <c r="I1340" s="7" t="n">
        <f aca="false">IF(H1340=0,"",Parámetros!$B$4-G1340)</f>
        <v>686</v>
      </c>
      <c r="J1340" s="17" t="n">
        <f aca="false">COUNTIFS(Pedidos!$B$2:$B$7000,A1340,Pedidos!$C$2:$C$7000,"&gt;="&amp;(Parámetros!$B$4-180),Pedidos!$C$2:$C$7000,"&lt;"&amp;Parámetros!$B$4)</f>
        <v>0</v>
      </c>
      <c r="K1340" s="18" t="str">
        <f aca="false">IF(H1340&lt;2,"",(G1340-F1340)/(H1340-1))</f>
        <v/>
      </c>
      <c r="L1340" s="19" t="str">
        <f aca="false">IF(OR(K1340="",K1340=0),"",I1340/K1340)</f>
        <v/>
      </c>
      <c r="M1340" s="20" t="n">
        <f aca="false">SUMIFS(Pedidos!$D$2:$D$7000,Pedidos!$B$2:$B$7000,A1340,Pedidos!$C$2:$C$7000,"&gt;="&amp;(Parámetros!$B$4-365),Pedidos!$C$2:$C$7000,"&lt;"&amp;Parámetros!$B$4)</f>
        <v>0</v>
      </c>
      <c r="N1340" s="7" t="str">
        <f aca="false">IF(H1340=0,"Sin compras",IF(H1340=1,"Una sola compra",IF(I1340&gt;Parámetros!$B$5,"Perdido","Activo")))</f>
        <v>Una sola compra</v>
      </c>
      <c r="O1340" s="21" t="str">
        <f aca="false">IF(N1340&lt;&gt;"Activo","",1/(1+EXP(-(Parámetros!$B$10+Parámetros!$B$11*I1340+Parámetros!$B$12*J1340))))</f>
        <v/>
      </c>
      <c r="P1340" s="7" t="str">
        <f aca="false">IF(O1340="","",IF(O1340&gt;=Parámetros!$B$7,"Alto",IF(O1340&gt;=Parámetros!$B$8,"Medio","Bajo")))</f>
        <v/>
      </c>
      <c r="Q1340" s="7" t="str">
        <f aca="false">IF(AND(N1340="Activo",L1340&lt;&gt;""),IF(L1340&gt;Parámetros!$B$6,"Se está retrasando",""),"")</f>
        <v/>
      </c>
    </row>
    <row r="1341" customFormat="false" ht="15" hidden="false" customHeight="false" outlineLevel="0" collapsed="false">
      <c r="A1341" s="13" t="s">
        <v>3008</v>
      </c>
      <c r="B1341" s="13" t="s">
        <v>9010</v>
      </c>
      <c r="C1341" s="13" t="s">
        <v>8982</v>
      </c>
      <c r="D1341" s="13" t="s">
        <v>8994</v>
      </c>
      <c r="E1341" s="13" t="s">
        <v>8988</v>
      </c>
      <c r="F1341" s="16" t="n">
        <f aca="false">_xlfn.MINIFS(Pedidos!$C$2:$C$7000,Pedidos!$B$2:$B$7000,A1341,Pedidos!$C$2:$C$7000,"&lt;"&amp;Parámetros!$B$4)</f>
        <v>45831</v>
      </c>
      <c r="G1341" s="16" t="n">
        <f aca="false">_xlfn.MAXIFS(Pedidos!$C$2:$C$7000,Pedidos!$B$2:$B$7000,A1341,Pedidos!$C$2:$C$7000,"&lt;"&amp;Parámetros!$B$4)</f>
        <v>45831</v>
      </c>
      <c r="H1341" s="17" t="n">
        <f aca="false">COUNTIFS(Pedidos!$B$2:$B$7000,A1341,Pedidos!$C$2:$C$7000,"&lt;"&amp;Parámetros!$B$4)</f>
        <v>1</v>
      </c>
      <c r="I1341" s="7" t="n">
        <f aca="false">IF(H1341=0,"",Parámetros!$B$4-G1341)</f>
        <v>465</v>
      </c>
      <c r="J1341" s="17" t="n">
        <f aca="false">COUNTIFS(Pedidos!$B$2:$B$7000,A1341,Pedidos!$C$2:$C$7000,"&gt;="&amp;(Parámetros!$B$4-180),Pedidos!$C$2:$C$7000,"&lt;"&amp;Parámetros!$B$4)</f>
        <v>0</v>
      </c>
      <c r="K1341" s="18" t="str">
        <f aca="false">IF(H1341&lt;2,"",(G1341-F1341)/(H1341-1))</f>
        <v/>
      </c>
      <c r="L1341" s="19" t="str">
        <f aca="false">IF(OR(K1341="",K1341=0),"",I1341/K1341)</f>
        <v/>
      </c>
      <c r="M1341" s="20" t="n">
        <f aca="false">SUMIFS(Pedidos!$D$2:$D$7000,Pedidos!$B$2:$B$7000,A1341,Pedidos!$C$2:$C$7000,"&gt;="&amp;(Parámetros!$B$4-365),Pedidos!$C$2:$C$7000,"&lt;"&amp;Parámetros!$B$4)</f>
        <v>0</v>
      </c>
      <c r="N1341" s="7" t="str">
        <f aca="false">IF(H1341=0,"Sin compras",IF(H1341=1,"Una sola compra",IF(I1341&gt;Parámetros!$B$5,"Perdido","Activo")))</f>
        <v>Una sola compra</v>
      </c>
      <c r="O1341" s="21" t="str">
        <f aca="false">IF(N1341&lt;&gt;"Activo","",1/(1+EXP(-(Parámetros!$B$10+Parámetros!$B$11*I1341+Parámetros!$B$12*J1341))))</f>
        <v/>
      </c>
      <c r="P1341" s="7" t="str">
        <f aca="false">IF(O1341="","",IF(O1341&gt;=Parámetros!$B$7,"Alto",IF(O1341&gt;=Parámetros!$B$8,"Medio","Bajo")))</f>
        <v/>
      </c>
      <c r="Q1341" s="7" t="str">
        <f aca="false">IF(AND(N1341="Activo",L1341&lt;&gt;""),IF(L1341&gt;Parámetros!$B$6,"Se está retrasando",""),"")</f>
        <v/>
      </c>
    </row>
    <row r="1342" customFormat="false" ht="15" hidden="false" customHeight="false" outlineLevel="0" collapsed="false">
      <c r="A1342" s="13" t="s">
        <v>5959</v>
      </c>
      <c r="B1342" s="13" t="s">
        <v>9001</v>
      </c>
      <c r="C1342" s="13" t="s">
        <v>8993</v>
      </c>
      <c r="D1342" s="13" t="s">
        <v>8983</v>
      </c>
      <c r="E1342" s="13" t="s">
        <v>8988</v>
      </c>
      <c r="F1342" s="16" t="n">
        <f aca="false">_xlfn.MINIFS(Pedidos!$C$2:$C$7000,Pedidos!$B$2:$B$7000,A1342,Pedidos!$C$2:$C$7000,"&lt;"&amp;Parámetros!$B$4)</f>
        <v>46053</v>
      </c>
      <c r="G1342" s="16" t="n">
        <f aca="false">_xlfn.MAXIFS(Pedidos!$C$2:$C$7000,Pedidos!$B$2:$B$7000,A1342,Pedidos!$C$2:$C$7000,"&lt;"&amp;Parámetros!$B$4)</f>
        <v>46053</v>
      </c>
      <c r="H1342" s="17" t="n">
        <f aca="false">COUNTIFS(Pedidos!$B$2:$B$7000,A1342,Pedidos!$C$2:$C$7000,"&lt;"&amp;Parámetros!$B$4)</f>
        <v>1</v>
      </c>
      <c r="I1342" s="7" t="n">
        <f aca="false">IF(H1342=0,"",Parámetros!$B$4-G1342)</f>
        <v>243</v>
      </c>
      <c r="J1342" s="17" t="n">
        <f aca="false">COUNTIFS(Pedidos!$B$2:$B$7000,A1342,Pedidos!$C$2:$C$7000,"&gt;="&amp;(Parámetros!$B$4-180),Pedidos!$C$2:$C$7000,"&lt;"&amp;Parámetros!$B$4)</f>
        <v>0</v>
      </c>
      <c r="K1342" s="18" t="str">
        <f aca="false">IF(H1342&lt;2,"",(G1342-F1342)/(H1342-1))</f>
        <v/>
      </c>
      <c r="L1342" s="19" t="str">
        <f aca="false">IF(OR(K1342="",K1342=0),"",I1342/K1342)</f>
        <v/>
      </c>
      <c r="M1342" s="20" t="n">
        <f aca="false">SUMIFS(Pedidos!$D$2:$D$7000,Pedidos!$B$2:$B$7000,A1342,Pedidos!$C$2:$C$7000,"&gt;="&amp;(Parámetros!$B$4-365),Pedidos!$C$2:$C$7000,"&lt;"&amp;Parámetros!$B$4)</f>
        <v>52.76</v>
      </c>
      <c r="N1342" s="7" t="str">
        <f aca="false">IF(H1342=0,"Sin compras",IF(H1342=1,"Una sola compra",IF(I1342&gt;Parámetros!$B$5,"Perdido","Activo")))</f>
        <v>Una sola compra</v>
      </c>
      <c r="O1342" s="21" t="str">
        <f aca="false">IF(N1342&lt;&gt;"Activo","",1/(1+EXP(-(Parámetros!$B$10+Parámetros!$B$11*I1342+Parámetros!$B$12*J1342))))</f>
        <v/>
      </c>
      <c r="P1342" s="7" t="str">
        <f aca="false">IF(O1342="","",IF(O1342&gt;=Parámetros!$B$7,"Alto",IF(O1342&gt;=Parámetros!$B$8,"Medio","Bajo")))</f>
        <v/>
      </c>
      <c r="Q1342" s="7" t="str">
        <f aca="false">IF(AND(N1342="Activo",L1342&lt;&gt;""),IF(L1342&gt;Parámetros!$B$6,"Se está retrasando",""),"")</f>
        <v/>
      </c>
    </row>
    <row r="1343" customFormat="false" ht="15" hidden="false" customHeight="false" outlineLevel="0" collapsed="false">
      <c r="A1343" s="13" t="s">
        <v>765</v>
      </c>
      <c r="B1343" s="13" t="s">
        <v>8981</v>
      </c>
      <c r="C1343" s="13" t="s">
        <v>8982</v>
      </c>
      <c r="D1343" s="13" t="s">
        <v>8994</v>
      </c>
      <c r="E1343" s="13" t="s">
        <v>8984</v>
      </c>
      <c r="F1343" s="16" t="n">
        <f aca="false">_xlfn.MINIFS(Pedidos!$C$2:$C$7000,Pedidos!$B$2:$B$7000,A1343,Pedidos!$C$2:$C$7000,"&lt;"&amp;Parámetros!$B$4)</f>
        <v>45651</v>
      </c>
      <c r="G1343" s="16" t="n">
        <f aca="false">_xlfn.MAXIFS(Pedidos!$C$2:$C$7000,Pedidos!$B$2:$B$7000,A1343,Pedidos!$C$2:$C$7000,"&lt;"&amp;Parámetros!$B$4)</f>
        <v>45651</v>
      </c>
      <c r="H1343" s="17" t="n">
        <f aca="false">COUNTIFS(Pedidos!$B$2:$B$7000,A1343,Pedidos!$C$2:$C$7000,"&lt;"&amp;Parámetros!$B$4)</f>
        <v>1</v>
      </c>
      <c r="I1343" s="7" t="n">
        <f aca="false">IF(H1343=0,"",Parámetros!$B$4-G1343)</f>
        <v>645</v>
      </c>
      <c r="J1343" s="17" t="n">
        <f aca="false">COUNTIFS(Pedidos!$B$2:$B$7000,A1343,Pedidos!$C$2:$C$7000,"&gt;="&amp;(Parámetros!$B$4-180),Pedidos!$C$2:$C$7000,"&lt;"&amp;Parámetros!$B$4)</f>
        <v>0</v>
      </c>
      <c r="K1343" s="18" t="str">
        <f aca="false">IF(H1343&lt;2,"",(G1343-F1343)/(H1343-1))</f>
        <v/>
      </c>
      <c r="L1343" s="19" t="str">
        <f aca="false">IF(OR(K1343="",K1343=0),"",I1343/K1343)</f>
        <v/>
      </c>
      <c r="M1343" s="20" t="n">
        <f aca="false">SUMIFS(Pedidos!$D$2:$D$7000,Pedidos!$B$2:$B$7000,A1343,Pedidos!$C$2:$C$7000,"&gt;="&amp;(Parámetros!$B$4-365),Pedidos!$C$2:$C$7000,"&lt;"&amp;Parámetros!$B$4)</f>
        <v>0</v>
      </c>
      <c r="N1343" s="7" t="str">
        <f aca="false">IF(H1343=0,"Sin compras",IF(H1343=1,"Una sola compra",IF(I1343&gt;Parámetros!$B$5,"Perdido","Activo")))</f>
        <v>Una sola compra</v>
      </c>
      <c r="O1343" s="21" t="str">
        <f aca="false">IF(N1343&lt;&gt;"Activo","",1/(1+EXP(-(Parámetros!$B$10+Parámetros!$B$11*I1343+Parámetros!$B$12*J1343))))</f>
        <v/>
      </c>
      <c r="P1343" s="7" t="str">
        <f aca="false">IF(O1343="","",IF(O1343&gt;=Parámetros!$B$7,"Alto",IF(O1343&gt;=Parámetros!$B$8,"Medio","Bajo")))</f>
        <v/>
      </c>
      <c r="Q1343" s="7" t="str">
        <f aca="false">IF(AND(N1343="Activo",L1343&lt;&gt;""),IF(L1343&gt;Parámetros!$B$6,"Se está retrasando",""),"")</f>
        <v/>
      </c>
    </row>
    <row r="1344" customFormat="false" ht="15" hidden="false" customHeight="false" outlineLevel="0" collapsed="false">
      <c r="A1344" s="13" t="s">
        <v>5252</v>
      </c>
      <c r="B1344" s="13" t="s">
        <v>9011</v>
      </c>
      <c r="C1344" s="13" t="s">
        <v>8982</v>
      </c>
      <c r="D1344" s="13" t="s">
        <v>8983</v>
      </c>
      <c r="E1344" s="13" t="s">
        <v>8984</v>
      </c>
      <c r="F1344" s="16" t="n">
        <f aca="false">_xlfn.MINIFS(Pedidos!$C$2:$C$7000,Pedidos!$B$2:$B$7000,A1344,Pedidos!$C$2:$C$7000,"&lt;"&amp;Parámetros!$B$4)</f>
        <v>45998</v>
      </c>
      <c r="G1344" s="16" t="n">
        <f aca="false">_xlfn.MAXIFS(Pedidos!$C$2:$C$7000,Pedidos!$B$2:$B$7000,A1344,Pedidos!$C$2:$C$7000,"&lt;"&amp;Parámetros!$B$4)</f>
        <v>45998</v>
      </c>
      <c r="H1344" s="17" t="n">
        <f aca="false">COUNTIFS(Pedidos!$B$2:$B$7000,A1344,Pedidos!$C$2:$C$7000,"&lt;"&amp;Parámetros!$B$4)</f>
        <v>1</v>
      </c>
      <c r="I1344" s="7" t="n">
        <f aca="false">IF(H1344=0,"",Parámetros!$B$4-G1344)</f>
        <v>298</v>
      </c>
      <c r="J1344" s="17" t="n">
        <f aca="false">COUNTIFS(Pedidos!$B$2:$B$7000,A1344,Pedidos!$C$2:$C$7000,"&gt;="&amp;(Parámetros!$B$4-180),Pedidos!$C$2:$C$7000,"&lt;"&amp;Parámetros!$B$4)</f>
        <v>0</v>
      </c>
      <c r="K1344" s="18" t="str">
        <f aca="false">IF(H1344&lt;2,"",(G1344-F1344)/(H1344-1))</f>
        <v/>
      </c>
      <c r="L1344" s="19" t="str">
        <f aca="false">IF(OR(K1344="",K1344=0),"",I1344/K1344)</f>
        <v/>
      </c>
      <c r="M1344" s="20" t="n">
        <f aca="false">SUMIFS(Pedidos!$D$2:$D$7000,Pedidos!$B$2:$B$7000,A1344,Pedidos!$C$2:$C$7000,"&gt;="&amp;(Parámetros!$B$4-365),Pedidos!$C$2:$C$7000,"&lt;"&amp;Parámetros!$B$4)</f>
        <v>65.16</v>
      </c>
      <c r="N1344" s="7" t="str">
        <f aca="false">IF(H1344=0,"Sin compras",IF(H1344=1,"Una sola compra",IF(I1344&gt;Parámetros!$B$5,"Perdido","Activo")))</f>
        <v>Una sola compra</v>
      </c>
      <c r="O1344" s="21" t="str">
        <f aca="false">IF(N1344&lt;&gt;"Activo","",1/(1+EXP(-(Parámetros!$B$10+Parámetros!$B$11*I1344+Parámetros!$B$12*J1344))))</f>
        <v/>
      </c>
      <c r="P1344" s="7" t="str">
        <f aca="false">IF(O1344="","",IF(O1344&gt;=Parámetros!$B$7,"Alto",IF(O1344&gt;=Parámetros!$B$8,"Medio","Bajo")))</f>
        <v/>
      </c>
      <c r="Q1344" s="7" t="str">
        <f aca="false">IF(AND(N1344="Activo",L1344&lt;&gt;""),IF(L1344&gt;Parámetros!$B$6,"Se está retrasando",""),"")</f>
        <v/>
      </c>
    </row>
    <row r="1345" customFormat="false" ht="15" hidden="false" customHeight="false" outlineLevel="0" collapsed="false">
      <c r="A1345" s="13" t="s">
        <v>4987</v>
      </c>
      <c r="B1345" s="13" t="s">
        <v>9000</v>
      </c>
      <c r="C1345" s="13" t="s">
        <v>8982</v>
      </c>
      <c r="D1345" s="13" t="s">
        <v>8983</v>
      </c>
      <c r="E1345" s="13" t="s">
        <v>8984</v>
      </c>
      <c r="F1345" s="16" t="n">
        <f aca="false">_xlfn.MINIFS(Pedidos!$C$2:$C$7000,Pedidos!$B$2:$B$7000,A1345,Pedidos!$C$2:$C$7000,"&lt;"&amp;Parámetros!$B$4)</f>
        <v>45978</v>
      </c>
      <c r="G1345" s="16" t="n">
        <f aca="false">_xlfn.MAXIFS(Pedidos!$C$2:$C$7000,Pedidos!$B$2:$B$7000,A1345,Pedidos!$C$2:$C$7000,"&lt;"&amp;Parámetros!$B$4)</f>
        <v>45978</v>
      </c>
      <c r="H1345" s="17" t="n">
        <f aca="false">COUNTIFS(Pedidos!$B$2:$B$7000,A1345,Pedidos!$C$2:$C$7000,"&lt;"&amp;Parámetros!$B$4)</f>
        <v>1</v>
      </c>
      <c r="I1345" s="7" t="n">
        <f aca="false">IF(H1345=0,"",Parámetros!$B$4-G1345)</f>
        <v>318</v>
      </c>
      <c r="J1345" s="17" t="n">
        <f aca="false">COUNTIFS(Pedidos!$B$2:$B$7000,A1345,Pedidos!$C$2:$C$7000,"&gt;="&amp;(Parámetros!$B$4-180),Pedidos!$C$2:$C$7000,"&lt;"&amp;Parámetros!$B$4)</f>
        <v>0</v>
      </c>
      <c r="K1345" s="18" t="str">
        <f aca="false">IF(H1345&lt;2,"",(G1345-F1345)/(H1345-1))</f>
        <v/>
      </c>
      <c r="L1345" s="19" t="str">
        <f aca="false">IF(OR(K1345="",K1345=0),"",I1345/K1345)</f>
        <v/>
      </c>
      <c r="M1345" s="20" t="n">
        <f aca="false">SUMIFS(Pedidos!$D$2:$D$7000,Pedidos!$B$2:$B$7000,A1345,Pedidos!$C$2:$C$7000,"&gt;="&amp;(Parámetros!$B$4-365),Pedidos!$C$2:$C$7000,"&lt;"&amp;Parámetros!$B$4)</f>
        <v>44.18</v>
      </c>
      <c r="N1345" s="7" t="str">
        <f aca="false">IF(H1345=0,"Sin compras",IF(H1345=1,"Una sola compra",IF(I1345&gt;Parámetros!$B$5,"Perdido","Activo")))</f>
        <v>Una sola compra</v>
      </c>
      <c r="O1345" s="21" t="str">
        <f aca="false">IF(N1345&lt;&gt;"Activo","",1/(1+EXP(-(Parámetros!$B$10+Parámetros!$B$11*I1345+Parámetros!$B$12*J1345))))</f>
        <v/>
      </c>
      <c r="P1345" s="7" t="str">
        <f aca="false">IF(O1345="","",IF(O1345&gt;=Parámetros!$B$7,"Alto",IF(O1345&gt;=Parámetros!$B$8,"Medio","Bajo")))</f>
        <v/>
      </c>
      <c r="Q1345" s="7" t="str">
        <f aca="false">IF(AND(N1345="Activo",L1345&lt;&gt;""),IF(L1345&gt;Parámetros!$B$6,"Se está retrasando",""),"")</f>
        <v/>
      </c>
    </row>
    <row r="1346" customFormat="false" ht="15" hidden="false" customHeight="false" outlineLevel="0" collapsed="false">
      <c r="A1346" s="13" t="s">
        <v>5342</v>
      </c>
      <c r="B1346" s="13" t="s">
        <v>8981</v>
      </c>
      <c r="C1346" s="13" t="s">
        <v>8993</v>
      </c>
      <c r="D1346" s="13" t="s">
        <v>8987</v>
      </c>
      <c r="E1346" s="13" t="s">
        <v>8988</v>
      </c>
      <c r="F1346" s="16" t="n">
        <f aca="false">_xlfn.MINIFS(Pedidos!$C$2:$C$7000,Pedidos!$B$2:$B$7000,A1346,Pedidos!$C$2:$C$7000,"&lt;"&amp;Parámetros!$B$4)</f>
        <v>46005</v>
      </c>
      <c r="G1346" s="16" t="n">
        <f aca="false">_xlfn.MAXIFS(Pedidos!$C$2:$C$7000,Pedidos!$B$2:$B$7000,A1346,Pedidos!$C$2:$C$7000,"&lt;"&amp;Parámetros!$B$4)</f>
        <v>46203</v>
      </c>
      <c r="H1346" s="17" t="n">
        <f aca="false">COUNTIFS(Pedidos!$B$2:$B$7000,A1346,Pedidos!$C$2:$C$7000,"&lt;"&amp;Parámetros!$B$4)</f>
        <v>3</v>
      </c>
      <c r="I1346" s="7" t="n">
        <f aca="false">IF(H1346=0,"",Parámetros!$B$4-G1346)</f>
        <v>93</v>
      </c>
      <c r="J1346" s="17" t="n">
        <f aca="false">COUNTIFS(Pedidos!$B$2:$B$7000,A1346,Pedidos!$C$2:$C$7000,"&gt;="&amp;(Parámetros!$B$4-180),Pedidos!$C$2:$C$7000,"&lt;"&amp;Parámetros!$B$4)</f>
        <v>1</v>
      </c>
      <c r="K1346" s="18" t="n">
        <f aca="false">IF(H1346&lt;2,"",(G1346-F1346)/(H1346-1))</f>
        <v>99</v>
      </c>
      <c r="L1346" s="19" t="n">
        <f aca="false">IF(OR(K1346="",K1346=0),"",I1346/K1346)</f>
        <v>0.939393939393939</v>
      </c>
      <c r="M1346" s="20" t="n">
        <f aca="false">SUMIFS(Pedidos!$D$2:$D$7000,Pedidos!$B$2:$B$7000,A1346,Pedidos!$C$2:$C$7000,"&gt;="&amp;(Parámetros!$B$4-365),Pedidos!$C$2:$C$7000,"&lt;"&amp;Parámetros!$B$4)</f>
        <v>89.2</v>
      </c>
      <c r="N1346" s="7" t="str">
        <f aca="false">IF(H1346=0,"Sin compras",IF(H1346=1,"Una sola compra",IF(I1346&gt;Parámetros!$B$5,"Perdido","Activo")))</f>
        <v>Activo</v>
      </c>
      <c r="O1346" s="21" t="n">
        <f aca="false">IF(N1346&lt;&gt;"Activo","",1/(1+EXP(-(Parámetros!$B$10+Parámetros!$B$11*I1346+Parámetros!$B$12*J1346))))</f>
        <v>0.78598641260308</v>
      </c>
      <c r="P1346" s="7" t="str">
        <f aca="false">IF(O1346="","",IF(O1346&gt;=Parámetros!$B$7,"Alto",IF(O1346&gt;=Parámetros!$B$8,"Medio","Bajo")))</f>
        <v>Alto</v>
      </c>
      <c r="Q1346" s="7" t="str">
        <f aca="false">IF(AND(N1346="Activo",L1346&lt;&gt;""),IF(L1346&gt;Parámetros!$B$6,"Se está retrasando",""),"")</f>
        <v/>
      </c>
    </row>
    <row r="1347" customFormat="false" ht="15" hidden="false" customHeight="false" outlineLevel="0" collapsed="false">
      <c r="A1347" s="13" t="s">
        <v>5688</v>
      </c>
      <c r="B1347" s="13" t="s">
        <v>9001</v>
      </c>
      <c r="C1347" s="13" t="s">
        <v>8982</v>
      </c>
      <c r="D1347" s="13" t="s">
        <v>8983</v>
      </c>
      <c r="E1347" s="13" t="s">
        <v>8988</v>
      </c>
      <c r="F1347" s="16" t="n">
        <f aca="false">_xlfn.MINIFS(Pedidos!$C$2:$C$7000,Pedidos!$B$2:$B$7000,A1347,Pedidos!$C$2:$C$7000,"&lt;"&amp;Parámetros!$B$4)</f>
        <v>46032</v>
      </c>
      <c r="G1347" s="16" t="n">
        <f aca="false">_xlfn.MAXIFS(Pedidos!$C$2:$C$7000,Pedidos!$B$2:$B$7000,A1347,Pedidos!$C$2:$C$7000,"&lt;"&amp;Parámetros!$B$4)</f>
        <v>46032</v>
      </c>
      <c r="H1347" s="17" t="n">
        <f aca="false">COUNTIFS(Pedidos!$B$2:$B$7000,A1347,Pedidos!$C$2:$C$7000,"&lt;"&amp;Parámetros!$B$4)</f>
        <v>1</v>
      </c>
      <c r="I1347" s="7" t="n">
        <f aca="false">IF(H1347=0,"",Parámetros!$B$4-G1347)</f>
        <v>264</v>
      </c>
      <c r="J1347" s="17" t="n">
        <f aca="false">COUNTIFS(Pedidos!$B$2:$B$7000,A1347,Pedidos!$C$2:$C$7000,"&gt;="&amp;(Parámetros!$B$4-180),Pedidos!$C$2:$C$7000,"&lt;"&amp;Parámetros!$B$4)</f>
        <v>0</v>
      </c>
      <c r="K1347" s="18" t="str">
        <f aca="false">IF(H1347&lt;2,"",(G1347-F1347)/(H1347-1))</f>
        <v/>
      </c>
      <c r="L1347" s="19" t="str">
        <f aca="false">IF(OR(K1347="",K1347=0),"",I1347/K1347)</f>
        <v/>
      </c>
      <c r="M1347" s="20" t="n">
        <f aca="false">SUMIFS(Pedidos!$D$2:$D$7000,Pedidos!$B$2:$B$7000,A1347,Pedidos!$C$2:$C$7000,"&gt;="&amp;(Parámetros!$B$4-365),Pedidos!$C$2:$C$7000,"&lt;"&amp;Parámetros!$B$4)</f>
        <v>25.85</v>
      </c>
      <c r="N1347" s="7" t="str">
        <f aca="false">IF(H1347=0,"Sin compras",IF(H1347=1,"Una sola compra",IF(I1347&gt;Parámetros!$B$5,"Perdido","Activo")))</f>
        <v>Una sola compra</v>
      </c>
      <c r="O1347" s="21" t="str">
        <f aca="false">IF(N1347&lt;&gt;"Activo","",1/(1+EXP(-(Parámetros!$B$10+Parámetros!$B$11*I1347+Parámetros!$B$12*J1347))))</f>
        <v/>
      </c>
      <c r="P1347" s="7" t="str">
        <f aca="false">IF(O1347="","",IF(O1347&gt;=Parámetros!$B$7,"Alto",IF(O1347&gt;=Parámetros!$B$8,"Medio","Bajo")))</f>
        <v/>
      </c>
      <c r="Q1347" s="7" t="str">
        <f aca="false">IF(AND(N1347="Activo",L1347&lt;&gt;""),IF(L1347&gt;Parámetros!$B$6,"Se está retrasando",""),"")</f>
        <v/>
      </c>
    </row>
    <row r="1348" customFormat="false" ht="15" hidden="false" customHeight="false" outlineLevel="0" collapsed="false">
      <c r="A1348" s="13" t="s">
        <v>7341</v>
      </c>
      <c r="B1348" s="13" t="s">
        <v>8995</v>
      </c>
      <c r="C1348" s="13" t="s">
        <v>8993</v>
      </c>
      <c r="D1348" s="13" t="s">
        <v>8991</v>
      </c>
      <c r="E1348" s="13" t="s">
        <v>8988</v>
      </c>
      <c r="F1348" s="16" t="n">
        <f aca="false">_xlfn.MINIFS(Pedidos!$C$2:$C$7000,Pedidos!$B$2:$B$7000,A1348,Pedidos!$C$2:$C$7000,"&lt;"&amp;Parámetros!$B$4)</f>
        <v>46163</v>
      </c>
      <c r="G1348" s="16" t="n">
        <f aca="false">_xlfn.MAXIFS(Pedidos!$C$2:$C$7000,Pedidos!$B$2:$B$7000,A1348,Pedidos!$C$2:$C$7000,"&lt;"&amp;Parámetros!$B$4)</f>
        <v>46163</v>
      </c>
      <c r="H1348" s="17" t="n">
        <f aca="false">COUNTIFS(Pedidos!$B$2:$B$7000,A1348,Pedidos!$C$2:$C$7000,"&lt;"&amp;Parámetros!$B$4)</f>
        <v>1</v>
      </c>
      <c r="I1348" s="7" t="n">
        <f aca="false">IF(H1348=0,"",Parámetros!$B$4-G1348)</f>
        <v>133</v>
      </c>
      <c r="J1348" s="17" t="n">
        <f aca="false">COUNTIFS(Pedidos!$B$2:$B$7000,A1348,Pedidos!$C$2:$C$7000,"&gt;="&amp;(Parámetros!$B$4-180),Pedidos!$C$2:$C$7000,"&lt;"&amp;Parámetros!$B$4)</f>
        <v>1</v>
      </c>
      <c r="K1348" s="18" t="str">
        <f aca="false">IF(H1348&lt;2,"",(G1348-F1348)/(H1348-1))</f>
        <v/>
      </c>
      <c r="L1348" s="19" t="str">
        <f aca="false">IF(OR(K1348="",K1348=0),"",I1348/K1348)</f>
        <v/>
      </c>
      <c r="M1348" s="20" t="n">
        <f aca="false">SUMIFS(Pedidos!$D$2:$D$7000,Pedidos!$B$2:$B$7000,A1348,Pedidos!$C$2:$C$7000,"&gt;="&amp;(Parámetros!$B$4-365),Pedidos!$C$2:$C$7000,"&lt;"&amp;Parámetros!$B$4)</f>
        <v>20.3</v>
      </c>
      <c r="N1348" s="7" t="str">
        <f aca="false">IF(H1348=0,"Sin compras",IF(H1348=1,"Una sola compra",IF(I1348&gt;Parámetros!$B$5,"Perdido","Activo")))</f>
        <v>Una sola compra</v>
      </c>
      <c r="O1348" s="21" t="str">
        <f aca="false">IF(N1348&lt;&gt;"Activo","",1/(1+EXP(-(Parámetros!$B$10+Parámetros!$B$11*I1348+Parámetros!$B$12*J1348))))</f>
        <v/>
      </c>
      <c r="P1348" s="7" t="str">
        <f aca="false">IF(O1348="","",IF(O1348&gt;=Parámetros!$B$7,"Alto",IF(O1348&gt;=Parámetros!$B$8,"Medio","Bajo")))</f>
        <v/>
      </c>
      <c r="Q1348" s="7" t="str">
        <f aca="false">IF(AND(N1348="Activo",L1348&lt;&gt;""),IF(L1348&gt;Parámetros!$B$6,"Se está retrasando",""),"")</f>
        <v/>
      </c>
    </row>
    <row r="1349" customFormat="false" ht="15" hidden="false" customHeight="false" outlineLevel="0" collapsed="false">
      <c r="A1349" s="13" t="s">
        <v>6621</v>
      </c>
      <c r="B1349" s="13" t="s">
        <v>9008</v>
      </c>
      <c r="C1349" s="13" t="s">
        <v>8993</v>
      </c>
      <c r="D1349" s="13" t="s">
        <v>8991</v>
      </c>
      <c r="E1349" s="13" t="s">
        <v>8988</v>
      </c>
      <c r="F1349" s="16" t="n">
        <f aca="false">_xlfn.MINIFS(Pedidos!$C$2:$C$7000,Pedidos!$B$2:$B$7000,A1349,Pedidos!$C$2:$C$7000,"&lt;"&amp;Parámetros!$B$4)</f>
        <v>46103</v>
      </c>
      <c r="G1349" s="16" t="n">
        <f aca="false">_xlfn.MAXIFS(Pedidos!$C$2:$C$7000,Pedidos!$B$2:$B$7000,A1349,Pedidos!$C$2:$C$7000,"&lt;"&amp;Parámetros!$B$4)</f>
        <v>46103</v>
      </c>
      <c r="H1349" s="17" t="n">
        <f aca="false">COUNTIFS(Pedidos!$B$2:$B$7000,A1349,Pedidos!$C$2:$C$7000,"&lt;"&amp;Parámetros!$B$4)</f>
        <v>1</v>
      </c>
      <c r="I1349" s="7" t="n">
        <f aca="false">IF(H1349=0,"",Parámetros!$B$4-G1349)</f>
        <v>193</v>
      </c>
      <c r="J1349" s="17" t="n">
        <f aca="false">COUNTIFS(Pedidos!$B$2:$B$7000,A1349,Pedidos!$C$2:$C$7000,"&gt;="&amp;(Parámetros!$B$4-180),Pedidos!$C$2:$C$7000,"&lt;"&amp;Parámetros!$B$4)</f>
        <v>0</v>
      </c>
      <c r="K1349" s="18" t="str">
        <f aca="false">IF(H1349&lt;2,"",(G1349-F1349)/(H1349-1))</f>
        <v/>
      </c>
      <c r="L1349" s="19" t="str">
        <f aca="false">IF(OR(K1349="",K1349=0),"",I1349/K1349)</f>
        <v/>
      </c>
      <c r="M1349" s="20" t="n">
        <f aca="false">SUMIFS(Pedidos!$D$2:$D$7000,Pedidos!$B$2:$B$7000,A1349,Pedidos!$C$2:$C$7000,"&gt;="&amp;(Parámetros!$B$4-365),Pedidos!$C$2:$C$7000,"&lt;"&amp;Parámetros!$B$4)</f>
        <v>29.77</v>
      </c>
      <c r="N1349" s="7" t="str">
        <f aca="false">IF(H1349=0,"Sin compras",IF(H1349=1,"Una sola compra",IF(I1349&gt;Parámetros!$B$5,"Perdido","Activo")))</f>
        <v>Una sola compra</v>
      </c>
      <c r="O1349" s="21" t="str">
        <f aca="false">IF(N1349&lt;&gt;"Activo","",1/(1+EXP(-(Parámetros!$B$10+Parámetros!$B$11*I1349+Parámetros!$B$12*J1349))))</f>
        <v/>
      </c>
      <c r="P1349" s="7" t="str">
        <f aca="false">IF(O1349="","",IF(O1349&gt;=Parámetros!$B$7,"Alto",IF(O1349&gt;=Parámetros!$B$8,"Medio","Bajo")))</f>
        <v/>
      </c>
      <c r="Q1349" s="7" t="str">
        <f aca="false">IF(AND(N1349="Activo",L1349&lt;&gt;""),IF(L1349&gt;Parámetros!$B$6,"Se está retrasando",""),"")</f>
        <v/>
      </c>
    </row>
    <row r="1350" customFormat="false" ht="15" hidden="false" customHeight="false" outlineLevel="0" collapsed="false">
      <c r="A1350" s="13" t="s">
        <v>8953</v>
      </c>
      <c r="B1350" s="13" t="s">
        <v>8989</v>
      </c>
      <c r="C1350" s="13" t="s">
        <v>8993</v>
      </c>
      <c r="D1350" s="13" t="s">
        <v>9002</v>
      </c>
      <c r="E1350" s="13" t="s">
        <v>8988</v>
      </c>
      <c r="F1350" s="16" t="n">
        <f aca="false">_xlfn.MINIFS(Pedidos!$C$2:$C$7000,Pedidos!$B$2:$B$7000,A1350,Pedidos!$C$2:$C$7000,"&lt;"&amp;Parámetros!$B$4)</f>
        <v>46294</v>
      </c>
      <c r="G1350" s="16" t="n">
        <f aca="false">_xlfn.MAXIFS(Pedidos!$C$2:$C$7000,Pedidos!$B$2:$B$7000,A1350,Pedidos!$C$2:$C$7000,"&lt;"&amp;Parámetros!$B$4)</f>
        <v>46294</v>
      </c>
      <c r="H1350" s="17" t="n">
        <f aca="false">COUNTIFS(Pedidos!$B$2:$B$7000,A1350,Pedidos!$C$2:$C$7000,"&lt;"&amp;Parámetros!$B$4)</f>
        <v>1</v>
      </c>
      <c r="I1350" s="7" t="n">
        <f aca="false">IF(H1350=0,"",Parámetros!$B$4-G1350)</f>
        <v>2</v>
      </c>
      <c r="J1350" s="17" t="n">
        <f aca="false">COUNTIFS(Pedidos!$B$2:$B$7000,A1350,Pedidos!$C$2:$C$7000,"&gt;="&amp;(Parámetros!$B$4-180),Pedidos!$C$2:$C$7000,"&lt;"&amp;Parámetros!$B$4)</f>
        <v>1</v>
      </c>
      <c r="K1350" s="18" t="str">
        <f aca="false">IF(H1350&lt;2,"",(G1350-F1350)/(H1350-1))</f>
        <v/>
      </c>
      <c r="L1350" s="19" t="str">
        <f aca="false">IF(OR(K1350="",K1350=0),"",I1350/K1350)</f>
        <v/>
      </c>
      <c r="M1350" s="20" t="n">
        <f aca="false">SUMIFS(Pedidos!$D$2:$D$7000,Pedidos!$B$2:$B$7000,A1350,Pedidos!$C$2:$C$7000,"&gt;="&amp;(Parámetros!$B$4-365),Pedidos!$C$2:$C$7000,"&lt;"&amp;Parámetros!$B$4)</f>
        <v>58.01</v>
      </c>
      <c r="N1350" s="7" t="str">
        <f aca="false">IF(H1350=0,"Sin compras",IF(H1350=1,"Una sola compra",IF(I1350&gt;Parámetros!$B$5,"Perdido","Activo")))</f>
        <v>Una sola compra</v>
      </c>
      <c r="O1350" s="21" t="str">
        <f aca="false">IF(N1350&lt;&gt;"Activo","",1/(1+EXP(-(Parámetros!$B$10+Parámetros!$B$11*I1350+Parámetros!$B$12*J1350))))</f>
        <v/>
      </c>
      <c r="P1350" s="7" t="str">
        <f aca="false">IF(O1350="","",IF(O1350&gt;=Parámetros!$B$7,"Alto",IF(O1350&gt;=Parámetros!$B$8,"Medio","Bajo")))</f>
        <v/>
      </c>
      <c r="Q1350" s="7" t="str">
        <f aca="false">IF(AND(N1350="Activo",L1350&lt;&gt;""),IF(L1350&gt;Parámetros!$B$6,"Se está retrasando",""),"")</f>
        <v/>
      </c>
    </row>
    <row r="1351" customFormat="false" ht="15" hidden="false" customHeight="false" outlineLevel="0" collapsed="false">
      <c r="A1351" s="13" t="s">
        <v>4804</v>
      </c>
      <c r="B1351" s="13" t="s">
        <v>8992</v>
      </c>
      <c r="C1351" s="13" t="s">
        <v>8982</v>
      </c>
      <c r="D1351" s="13" t="s">
        <v>8983</v>
      </c>
      <c r="E1351" s="13" t="s">
        <v>8988</v>
      </c>
      <c r="F1351" s="16" t="n">
        <f aca="false">_xlfn.MINIFS(Pedidos!$C$2:$C$7000,Pedidos!$B$2:$B$7000,A1351,Pedidos!$C$2:$C$7000,"&lt;"&amp;Parámetros!$B$4)</f>
        <v>45965</v>
      </c>
      <c r="G1351" s="16" t="n">
        <f aca="false">_xlfn.MAXIFS(Pedidos!$C$2:$C$7000,Pedidos!$B$2:$B$7000,A1351,Pedidos!$C$2:$C$7000,"&lt;"&amp;Parámetros!$B$4)</f>
        <v>45965</v>
      </c>
      <c r="H1351" s="17" t="n">
        <f aca="false">COUNTIFS(Pedidos!$B$2:$B$7000,A1351,Pedidos!$C$2:$C$7000,"&lt;"&amp;Parámetros!$B$4)</f>
        <v>1</v>
      </c>
      <c r="I1351" s="7" t="n">
        <f aca="false">IF(H1351=0,"",Parámetros!$B$4-G1351)</f>
        <v>331</v>
      </c>
      <c r="J1351" s="17" t="n">
        <f aca="false">COUNTIFS(Pedidos!$B$2:$B$7000,A1351,Pedidos!$C$2:$C$7000,"&gt;="&amp;(Parámetros!$B$4-180),Pedidos!$C$2:$C$7000,"&lt;"&amp;Parámetros!$B$4)</f>
        <v>0</v>
      </c>
      <c r="K1351" s="18" t="str">
        <f aca="false">IF(H1351&lt;2,"",(G1351-F1351)/(H1351-1))</f>
        <v/>
      </c>
      <c r="L1351" s="19" t="str">
        <f aca="false">IF(OR(K1351="",K1351=0),"",I1351/K1351)</f>
        <v/>
      </c>
      <c r="M1351" s="20" t="n">
        <f aca="false">SUMIFS(Pedidos!$D$2:$D$7000,Pedidos!$B$2:$B$7000,A1351,Pedidos!$C$2:$C$7000,"&gt;="&amp;(Parámetros!$B$4-365),Pedidos!$C$2:$C$7000,"&lt;"&amp;Parámetros!$B$4)</f>
        <v>78.02</v>
      </c>
      <c r="N1351" s="7" t="str">
        <f aca="false">IF(H1351=0,"Sin compras",IF(H1351=1,"Una sola compra",IF(I1351&gt;Parámetros!$B$5,"Perdido","Activo")))</f>
        <v>Una sola compra</v>
      </c>
      <c r="O1351" s="21" t="str">
        <f aca="false">IF(N1351&lt;&gt;"Activo","",1/(1+EXP(-(Parámetros!$B$10+Parámetros!$B$11*I1351+Parámetros!$B$12*J1351))))</f>
        <v/>
      </c>
      <c r="P1351" s="7" t="str">
        <f aca="false">IF(O1351="","",IF(O1351&gt;=Parámetros!$B$7,"Alto",IF(O1351&gt;=Parámetros!$B$8,"Medio","Bajo")))</f>
        <v/>
      </c>
      <c r="Q1351" s="7" t="str">
        <f aca="false">IF(AND(N1351="Activo",L1351&lt;&gt;""),IF(L1351&gt;Parámetros!$B$6,"Se está retrasando",""),"")</f>
        <v/>
      </c>
    </row>
    <row r="1352" customFormat="false" ht="15" hidden="false" customHeight="false" outlineLevel="0" collapsed="false">
      <c r="A1352" s="13" t="s">
        <v>235</v>
      </c>
      <c r="B1352" s="13" t="s">
        <v>9001</v>
      </c>
      <c r="C1352" s="13" t="s">
        <v>8990</v>
      </c>
      <c r="D1352" s="13" t="s">
        <v>8994</v>
      </c>
      <c r="E1352" s="13" t="s">
        <v>8988</v>
      </c>
      <c r="F1352" s="16" t="n">
        <f aca="false">_xlfn.MINIFS(Pedidos!$C$2:$C$7000,Pedidos!$B$2:$B$7000,A1352,Pedidos!$C$2:$C$7000,"&lt;"&amp;Parámetros!$B$4)</f>
        <v>45591</v>
      </c>
      <c r="G1352" s="16" t="n">
        <f aca="false">_xlfn.MAXIFS(Pedidos!$C$2:$C$7000,Pedidos!$B$2:$B$7000,A1352,Pedidos!$C$2:$C$7000,"&lt;"&amp;Parámetros!$B$4)</f>
        <v>45591</v>
      </c>
      <c r="H1352" s="17" t="n">
        <f aca="false">COUNTIFS(Pedidos!$B$2:$B$7000,A1352,Pedidos!$C$2:$C$7000,"&lt;"&amp;Parámetros!$B$4)</f>
        <v>1</v>
      </c>
      <c r="I1352" s="7" t="n">
        <f aca="false">IF(H1352=0,"",Parámetros!$B$4-G1352)</f>
        <v>705</v>
      </c>
      <c r="J1352" s="17" t="n">
        <f aca="false">COUNTIFS(Pedidos!$B$2:$B$7000,A1352,Pedidos!$C$2:$C$7000,"&gt;="&amp;(Parámetros!$B$4-180),Pedidos!$C$2:$C$7000,"&lt;"&amp;Parámetros!$B$4)</f>
        <v>0</v>
      </c>
      <c r="K1352" s="18" t="str">
        <f aca="false">IF(H1352&lt;2,"",(G1352-F1352)/(H1352-1))</f>
        <v/>
      </c>
      <c r="L1352" s="19" t="str">
        <f aca="false">IF(OR(K1352="",K1352=0),"",I1352/K1352)</f>
        <v/>
      </c>
      <c r="M1352" s="20" t="n">
        <f aca="false">SUMIFS(Pedidos!$D$2:$D$7000,Pedidos!$B$2:$B$7000,A1352,Pedidos!$C$2:$C$7000,"&gt;="&amp;(Parámetros!$B$4-365),Pedidos!$C$2:$C$7000,"&lt;"&amp;Parámetros!$B$4)</f>
        <v>0</v>
      </c>
      <c r="N1352" s="7" t="str">
        <f aca="false">IF(H1352=0,"Sin compras",IF(H1352=1,"Una sola compra",IF(I1352&gt;Parámetros!$B$5,"Perdido","Activo")))</f>
        <v>Una sola compra</v>
      </c>
      <c r="O1352" s="21" t="str">
        <f aca="false">IF(N1352&lt;&gt;"Activo","",1/(1+EXP(-(Parámetros!$B$10+Parámetros!$B$11*I1352+Parámetros!$B$12*J1352))))</f>
        <v/>
      </c>
      <c r="P1352" s="7" t="str">
        <f aca="false">IF(O1352="","",IF(O1352&gt;=Parámetros!$B$7,"Alto",IF(O1352&gt;=Parámetros!$B$8,"Medio","Bajo")))</f>
        <v/>
      </c>
      <c r="Q1352" s="7" t="str">
        <f aca="false">IF(AND(N1352="Activo",L1352&lt;&gt;""),IF(L1352&gt;Parámetros!$B$6,"Se está retrasando",""),"")</f>
        <v/>
      </c>
    </row>
    <row r="1353" customFormat="false" ht="15" hidden="false" customHeight="false" outlineLevel="0" collapsed="false">
      <c r="A1353" s="13" t="s">
        <v>733</v>
      </c>
      <c r="B1353" s="13" t="s">
        <v>8995</v>
      </c>
      <c r="C1353" s="13" t="s">
        <v>8993</v>
      </c>
      <c r="D1353" s="13" t="s">
        <v>8994</v>
      </c>
      <c r="E1353" s="13" t="s">
        <v>8988</v>
      </c>
      <c r="F1353" s="16" t="n">
        <f aca="false">_xlfn.MINIFS(Pedidos!$C$2:$C$7000,Pedidos!$B$2:$B$7000,A1353,Pedidos!$C$2:$C$7000,"&lt;"&amp;Parámetros!$B$4)</f>
        <v>45648</v>
      </c>
      <c r="G1353" s="16" t="n">
        <f aca="false">_xlfn.MAXIFS(Pedidos!$C$2:$C$7000,Pedidos!$B$2:$B$7000,A1353,Pedidos!$C$2:$C$7000,"&lt;"&amp;Parámetros!$B$4)</f>
        <v>45648</v>
      </c>
      <c r="H1353" s="17" t="n">
        <f aca="false">COUNTIFS(Pedidos!$B$2:$B$7000,A1353,Pedidos!$C$2:$C$7000,"&lt;"&amp;Parámetros!$B$4)</f>
        <v>1</v>
      </c>
      <c r="I1353" s="7" t="n">
        <f aca="false">IF(H1353=0,"",Parámetros!$B$4-G1353)</f>
        <v>648</v>
      </c>
      <c r="J1353" s="17" t="n">
        <f aca="false">COUNTIFS(Pedidos!$B$2:$B$7000,A1353,Pedidos!$C$2:$C$7000,"&gt;="&amp;(Parámetros!$B$4-180),Pedidos!$C$2:$C$7000,"&lt;"&amp;Parámetros!$B$4)</f>
        <v>0</v>
      </c>
      <c r="K1353" s="18" t="str">
        <f aca="false">IF(H1353&lt;2,"",(G1353-F1353)/(H1353-1))</f>
        <v/>
      </c>
      <c r="L1353" s="19" t="str">
        <f aca="false">IF(OR(K1353="",K1353=0),"",I1353/K1353)</f>
        <v/>
      </c>
      <c r="M1353" s="20" t="n">
        <f aca="false">SUMIFS(Pedidos!$D$2:$D$7000,Pedidos!$B$2:$B$7000,A1353,Pedidos!$C$2:$C$7000,"&gt;="&amp;(Parámetros!$B$4-365),Pedidos!$C$2:$C$7000,"&lt;"&amp;Parámetros!$B$4)</f>
        <v>0</v>
      </c>
      <c r="N1353" s="7" t="str">
        <f aca="false">IF(H1353=0,"Sin compras",IF(H1353=1,"Una sola compra",IF(I1353&gt;Parámetros!$B$5,"Perdido","Activo")))</f>
        <v>Una sola compra</v>
      </c>
      <c r="O1353" s="21" t="str">
        <f aca="false">IF(N1353&lt;&gt;"Activo","",1/(1+EXP(-(Parámetros!$B$10+Parámetros!$B$11*I1353+Parámetros!$B$12*J1353))))</f>
        <v/>
      </c>
      <c r="P1353" s="7" t="str">
        <f aca="false">IF(O1353="","",IF(O1353&gt;=Parámetros!$B$7,"Alto",IF(O1353&gt;=Parámetros!$B$8,"Medio","Bajo")))</f>
        <v/>
      </c>
      <c r="Q1353" s="7" t="str">
        <f aca="false">IF(AND(N1353="Activo",L1353&lt;&gt;""),IF(L1353&gt;Parámetros!$B$6,"Se está retrasando",""),"")</f>
        <v/>
      </c>
    </row>
    <row r="1354" customFormat="false" ht="15" hidden="false" customHeight="false" outlineLevel="0" collapsed="false">
      <c r="A1354" s="13" t="s">
        <v>3680</v>
      </c>
      <c r="B1354" s="13" t="s">
        <v>8995</v>
      </c>
      <c r="C1354" s="13" t="s">
        <v>8993</v>
      </c>
      <c r="D1354" s="13" t="s">
        <v>8994</v>
      </c>
      <c r="E1354" s="13" t="s">
        <v>8988</v>
      </c>
      <c r="F1354" s="16" t="n">
        <f aca="false">_xlfn.MINIFS(Pedidos!$C$2:$C$7000,Pedidos!$B$2:$B$7000,A1354,Pedidos!$C$2:$C$7000,"&lt;"&amp;Parámetros!$B$4)</f>
        <v>45880</v>
      </c>
      <c r="G1354" s="16" t="n">
        <f aca="false">_xlfn.MAXIFS(Pedidos!$C$2:$C$7000,Pedidos!$B$2:$B$7000,A1354,Pedidos!$C$2:$C$7000,"&lt;"&amp;Parámetros!$B$4)</f>
        <v>45880</v>
      </c>
      <c r="H1354" s="17" t="n">
        <f aca="false">COUNTIFS(Pedidos!$B$2:$B$7000,A1354,Pedidos!$C$2:$C$7000,"&lt;"&amp;Parámetros!$B$4)</f>
        <v>1</v>
      </c>
      <c r="I1354" s="7" t="n">
        <f aca="false">IF(H1354=0,"",Parámetros!$B$4-G1354)</f>
        <v>416</v>
      </c>
      <c r="J1354" s="17" t="n">
        <f aca="false">COUNTIFS(Pedidos!$B$2:$B$7000,A1354,Pedidos!$C$2:$C$7000,"&gt;="&amp;(Parámetros!$B$4-180),Pedidos!$C$2:$C$7000,"&lt;"&amp;Parámetros!$B$4)</f>
        <v>0</v>
      </c>
      <c r="K1354" s="18" t="str">
        <f aca="false">IF(H1354&lt;2,"",(G1354-F1354)/(H1354-1))</f>
        <v/>
      </c>
      <c r="L1354" s="19" t="str">
        <f aca="false">IF(OR(K1354="",K1354=0),"",I1354/K1354)</f>
        <v/>
      </c>
      <c r="M1354" s="20" t="n">
        <f aca="false">SUMIFS(Pedidos!$D$2:$D$7000,Pedidos!$B$2:$B$7000,A1354,Pedidos!$C$2:$C$7000,"&gt;="&amp;(Parámetros!$B$4-365),Pedidos!$C$2:$C$7000,"&lt;"&amp;Parámetros!$B$4)</f>
        <v>0</v>
      </c>
      <c r="N1354" s="7" t="str">
        <f aca="false">IF(H1354=0,"Sin compras",IF(H1354=1,"Una sola compra",IF(I1354&gt;Parámetros!$B$5,"Perdido","Activo")))</f>
        <v>Una sola compra</v>
      </c>
      <c r="O1354" s="21" t="str">
        <f aca="false">IF(N1354&lt;&gt;"Activo","",1/(1+EXP(-(Parámetros!$B$10+Parámetros!$B$11*I1354+Parámetros!$B$12*J1354))))</f>
        <v/>
      </c>
      <c r="P1354" s="7" t="str">
        <f aca="false">IF(O1354="","",IF(O1354&gt;=Parámetros!$B$7,"Alto",IF(O1354&gt;=Parámetros!$B$8,"Medio","Bajo")))</f>
        <v/>
      </c>
      <c r="Q1354" s="7" t="str">
        <f aca="false">IF(AND(N1354="Activo",L1354&lt;&gt;""),IF(L1354&gt;Parámetros!$B$6,"Se está retrasando",""),"")</f>
        <v/>
      </c>
    </row>
    <row r="1355" customFormat="false" ht="15" hidden="false" customHeight="false" outlineLevel="0" collapsed="false">
      <c r="A1355" s="13" t="s">
        <v>4256</v>
      </c>
      <c r="B1355" s="13" t="s">
        <v>8996</v>
      </c>
      <c r="C1355" s="13" t="s">
        <v>8982</v>
      </c>
      <c r="D1355" s="13" t="s">
        <v>8994</v>
      </c>
      <c r="E1355" s="13" t="s">
        <v>8988</v>
      </c>
      <c r="F1355" s="16" t="n">
        <f aca="false">_xlfn.MINIFS(Pedidos!$C$2:$C$7000,Pedidos!$B$2:$B$7000,A1355,Pedidos!$C$2:$C$7000,"&lt;"&amp;Parámetros!$B$4)</f>
        <v>45924</v>
      </c>
      <c r="G1355" s="16" t="n">
        <f aca="false">_xlfn.MAXIFS(Pedidos!$C$2:$C$7000,Pedidos!$B$2:$B$7000,A1355,Pedidos!$C$2:$C$7000,"&lt;"&amp;Parámetros!$B$4)</f>
        <v>45924</v>
      </c>
      <c r="H1355" s="17" t="n">
        <f aca="false">COUNTIFS(Pedidos!$B$2:$B$7000,A1355,Pedidos!$C$2:$C$7000,"&lt;"&amp;Parámetros!$B$4)</f>
        <v>1</v>
      </c>
      <c r="I1355" s="7" t="n">
        <f aca="false">IF(H1355=0,"",Parámetros!$B$4-G1355)</f>
        <v>372</v>
      </c>
      <c r="J1355" s="17" t="n">
        <f aca="false">COUNTIFS(Pedidos!$B$2:$B$7000,A1355,Pedidos!$C$2:$C$7000,"&gt;="&amp;(Parámetros!$B$4-180),Pedidos!$C$2:$C$7000,"&lt;"&amp;Parámetros!$B$4)</f>
        <v>0</v>
      </c>
      <c r="K1355" s="18" t="str">
        <f aca="false">IF(H1355&lt;2,"",(G1355-F1355)/(H1355-1))</f>
        <v/>
      </c>
      <c r="L1355" s="19" t="str">
        <f aca="false">IF(OR(K1355="",K1355=0),"",I1355/K1355)</f>
        <v/>
      </c>
      <c r="M1355" s="20" t="n">
        <f aca="false">SUMIFS(Pedidos!$D$2:$D$7000,Pedidos!$B$2:$B$7000,A1355,Pedidos!$C$2:$C$7000,"&gt;="&amp;(Parámetros!$B$4-365),Pedidos!$C$2:$C$7000,"&lt;"&amp;Parámetros!$B$4)</f>
        <v>0</v>
      </c>
      <c r="N1355" s="7" t="str">
        <f aca="false">IF(H1355=0,"Sin compras",IF(H1355=1,"Una sola compra",IF(I1355&gt;Parámetros!$B$5,"Perdido","Activo")))</f>
        <v>Una sola compra</v>
      </c>
      <c r="O1355" s="21" t="str">
        <f aca="false">IF(N1355&lt;&gt;"Activo","",1/(1+EXP(-(Parámetros!$B$10+Parámetros!$B$11*I1355+Parámetros!$B$12*J1355))))</f>
        <v/>
      </c>
      <c r="P1355" s="7" t="str">
        <f aca="false">IF(O1355="","",IF(O1355&gt;=Parámetros!$B$7,"Alto",IF(O1355&gt;=Parámetros!$B$8,"Medio","Bajo")))</f>
        <v/>
      </c>
      <c r="Q1355" s="7" t="str">
        <f aca="false">IF(AND(N1355="Activo",L1355&lt;&gt;""),IF(L1355&gt;Parámetros!$B$6,"Se está retrasando",""),"")</f>
        <v/>
      </c>
    </row>
    <row r="1356" customFormat="false" ht="15" hidden="false" customHeight="false" outlineLevel="0" collapsed="false">
      <c r="A1356" s="13" t="s">
        <v>1626</v>
      </c>
      <c r="B1356" s="13" t="s">
        <v>8995</v>
      </c>
      <c r="C1356" s="13" t="s">
        <v>8993</v>
      </c>
      <c r="D1356" s="13" t="s">
        <v>8994</v>
      </c>
      <c r="E1356" s="13" t="s">
        <v>8988</v>
      </c>
      <c r="F1356" s="16" t="n">
        <f aca="false">_xlfn.MINIFS(Pedidos!$C$2:$C$7000,Pedidos!$B$2:$B$7000,A1356,Pedidos!$C$2:$C$7000,"&lt;"&amp;Parámetros!$B$4)</f>
        <v>45727</v>
      </c>
      <c r="G1356" s="16" t="n">
        <f aca="false">_xlfn.MAXIFS(Pedidos!$C$2:$C$7000,Pedidos!$B$2:$B$7000,A1356,Pedidos!$C$2:$C$7000,"&lt;"&amp;Parámetros!$B$4)</f>
        <v>45727</v>
      </c>
      <c r="H1356" s="17" t="n">
        <f aca="false">COUNTIFS(Pedidos!$B$2:$B$7000,A1356,Pedidos!$C$2:$C$7000,"&lt;"&amp;Parámetros!$B$4)</f>
        <v>1</v>
      </c>
      <c r="I1356" s="7" t="n">
        <f aca="false">IF(H1356=0,"",Parámetros!$B$4-G1356)</f>
        <v>569</v>
      </c>
      <c r="J1356" s="17" t="n">
        <f aca="false">COUNTIFS(Pedidos!$B$2:$B$7000,A1356,Pedidos!$C$2:$C$7000,"&gt;="&amp;(Parámetros!$B$4-180),Pedidos!$C$2:$C$7000,"&lt;"&amp;Parámetros!$B$4)</f>
        <v>0</v>
      </c>
      <c r="K1356" s="18" t="str">
        <f aca="false">IF(H1356&lt;2,"",(G1356-F1356)/(H1356-1))</f>
        <v/>
      </c>
      <c r="L1356" s="19" t="str">
        <f aca="false">IF(OR(K1356="",K1356=0),"",I1356/K1356)</f>
        <v/>
      </c>
      <c r="M1356" s="20" t="n">
        <f aca="false">SUMIFS(Pedidos!$D$2:$D$7000,Pedidos!$B$2:$B$7000,A1356,Pedidos!$C$2:$C$7000,"&gt;="&amp;(Parámetros!$B$4-365),Pedidos!$C$2:$C$7000,"&lt;"&amp;Parámetros!$B$4)</f>
        <v>0</v>
      </c>
      <c r="N1356" s="7" t="str">
        <f aca="false">IF(H1356=0,"Sin compras",IF(H1356=1,"Una sola compra",IF(I1356&gt;Parámetros!$B$5,"Perdido","Activo")))</f>
        <v>Una sola compra</v>
      </c>
      <c r="O1356" s="21" t="str">
        <f aca="false">IF(N1356&lt;&gt;"Activo","",1/(1+EXP(-(Parámetros!$B$10+Parámetros!$B$11*I1356+Parámetros!$B$12*J1356))))</f>
        <v/>
      </c>
      <c r="P1356" s="7" t="str">
        <f aca="false">IF(O1356="","",IF(O1356&gt;=Parámetros!$B$7,"Alto",IF(O1356&gt;=Parámetros!$B$8,"Medio","Bajo")))</f>
        <v/>
      </c>
      <c r="Q1356" s="7" t="str">
        <f aca="false">IF(AND(N1356="Activo",L1356&lt;&gt;""),IF(L1356&gt;Parámetros!$B$6,"Se está retrasando",""),"")</f>
        <v/>
      </c>
    </row>
    <row r="1357" customFormat="false" ht="15" hidden="false" customHeight="false" outlineLevel="0" collapsed="false">
      <c r="A1357" s="13" t="s">
        <v>1391</v>
      </c>
      <c r="B1357" s="13" t="s">
        <v>8989</v>
      </c>
      <c r="C1357" s="13" t="s">
        <v>8986</v>
      </c>
      <c r="D1357" s="13" t="s">
        <v>9005</v>
      </c>
      <c r="E1357" s="13" t="s">
        <v>8988</v>
      </c>
      <c r="F1357" s="16" t="n">
        <f aca="false">_xlfn.MINIFS(Pedidos!$C$2:$C$7000,Pedidos!$B$2:$B$7000,A1357,Pedidos!$C$2:$C$7000,"&lt;"&amp;Parámetros!$B$4)</f>
        <v>45708</v>
      </c>
      <c r="G1357" s="16" t="n">
        <f aca="false">_xlfn.MAXIFS(Pedidos!$C$2:$C$7000,Pedidos!$B$2:$B$7000,A1357,Pedidos!$C$2:$C$7000,"&lt;"&amp;Parámetros!$B$4)</f>
        <v>45984</v>
      </c>
      <c r="H1357" s="17" t="n">
        <f aca="false">COUNTIFS(Pedidos!$B$2:$B$7000,A1357,Pedidos!$C$2:$C$7000,"&lt;"&amp;Parámetros!$B$4)</f>
        <v>3</v>
      </c>
      <c r="I1357" s="7" t="n">
        <f aca="false">IF(H1357=0,"",Parámetros!$B$4-G1357)</f>
        <v>312</v>
      </c>
      <c r="J1357" s="17" t="n">
        <f aca="false">COUNTIFS(Pedidos!$B$2:$B$7000,A1357,Pedidos!$C$2:$C$7000,"&gt;="&amp;(Parámetros!$B$4-180),Pedidos!$C$2:$C$7000,"&lt;"&amp;Parámetros!$B$4)</f>
        <v>0</v>
      </c>
      <c r="K1357" s="18" t="n">
        <f aca="false">IF(H1357&lt;2,"",(G1357-F1357)/(H1357-1))</f>
        <v>138</v>
      </c>
      <c r="L1357" s="19" t="n">
        <f aca="false">IF(OR(K1357="",K1357=0),"",I1357/K1357)</f>
        <v>2.26086956521739</v>
      </c>
      <c r="M1357" s="20" t="n">
        <f aca="false">SUMIFS(Pedidos!$D$2:$D$7000,Pedidos!$B$2:$B$7000,A1357,Pedidos!$C$2:$C$7000,"&gt;="&amp;(Parámetros!$B$4-365),Pedidos!$C$2:$C$7000,"&lt;"&amp;Parámetros!$B$4)</f>
        <v>49.11</v>
      </c>
      <c r="N1357" s="7" t="str">
        <f aca="false">IF(H1357=0,"Sin compras",IF(H1357=1,"Una sola compra",IF(I1357&gt;Parámetros!$B$5,"Perdido","Activo")))</f>
        <v>Perdido</v>
      </c>
      <c r="O1357" s="21" t="str">
        <f aca="false">IF(N1357&lt;&gt;"Activo","",1/(1+EXP(-(Parámetros!$B$10+Parámetros!$B$11*I1357+Parámetros!$B$12*J1357))))</f>
        <v/>
      </c>
      <c r="P1357" s="7" t="str">
        <f aca="false">IF(O1357="","",IF(O1357&gt;=Parámetros!$B$7,"Alto",IF(O1357&gt;=Parámetros!$B$8,"Medio","Bajo")))</f>
        <v/>
      </c>
      <c r="Q1357" s="7" t="str">
        <f aca="false">IF(AND(N1357="Activo",L1357&lt;&gt;""),IF(L1357&gt;Parámetros!$B$6,"Se está retrasando",""),"")</f>
        <v/>
      </c>
    </row>
    <row r="1358" customFormat="false" ht="15" hidden="false" customHeight="false" outlineLevel="0" collapsed="false">
      <c r="A1358" s="13" t="s">
        <v>4634</v>
      </c>
      <c r="B1358" s="13" t="s">
        <v>8981</v>
      </c>
      <c r="C1358" s="13" t="s">
        <v>8993</v>
      </c>
      <c r="D1358" s="13" t="s">
        <v>8983</v>
      </c>
      <c r="E1358" s="13" t="s">
        <v>8988</v>
      </c>
      <c r="F1358" s="16" t="n">
        <f aca="false">_xlfn.MINIFS(Pedidos!$C$2:$C$7000,Pedidos!$B$2:$B$7000,A1358,Pedidos!$C$2:$C$7000,"&lt;"&amp;Parámetros!$B$4)</f>
        <v>45951</v>
      </c>
      <c r="G1358" s="16" t="n">
        <f aca="false">_xlfn.MAXIFS(Pedidos!$C$2:$C$7000,Pedidos!$B$2:$B$7000,A1358,Pedidos!$C$2:$C$7000,"&lt;"&amp;Parámetros!$B$4)</f>
        <v>45951</v>
      </c>
      <c r="H1358" s="17" t="n">
        <f aca="false">COUNTIFS(Pedidos!$B$2:$B$7000,A1358,Pedidos!$C$2:$C$7000,"&lt;"&amp;Parámetros!$B$4)</f>
        <v>1</v>
      </c>
      <c r="I1358" s="7" t="n">
        <f aca="false">IF(H1358=0,"",Parámetros!$B$4-G1358)</f>
        <v>345</v>
      </c>
      <c r="J1358" s="17" t="n">
        <f aca="false">COUNTIFS(Pedidos!$B$2:$B$7000,A1358,Pedidos!$C$2:$C$7000,"&gt;="&amp;(Parámetros!$B$4-180),Pedidos!$C$2:$C$7000,"&lt;"&amp;Parámetros!$B$4)</f>
        <v>0</v>
      </c>
      <c r="K1358" s="18" t="str">
        <f aca="false">IF(H1358&lt;2,"",(G1358-F1358)/(H1358-1))</f>
        <v/>
      </c>
      <c r="L1358" s="19" t="str">
        <f aca="false">IF(OR(K1358="",K1358=0),"",I1358/K1358)</f>
        <v/>
      </c>
      <c r="M1358" s="20" t="n">
        <f aca="false">SUMIFS(Pedidos!$D$2:$D$7000,Pedidos!$B$2:$B$7000,A1358,Pedidos!$C$2:$C$7000,"&gt;="&amp;(Parámetros!$B$4-365),Pedidos!$C$2:$C$7000,"&lt;"&amp;Parámetros!$B$4)</f>
        <v>28.3</v>
      </c>
      <c r="N1358" s="7" t="str">
        <f aca="false">IF(H1358=0,"Sin compras",IF(H1358=1,"Una sola compra",IF(I1358&gt;Parámetros!$B$5,"Perdido","Activo")))</f>
        <v>Una sola compra</v>
      </c>
      <c r="O1358" s="21" t="str">
        <f aca="false">IF(N1358&lt;&gt;"Activo","",1/(1+EXP(-(Parámetros!$B$10+Parámetros!$B$11*I1358+Parámetros!$B$12*J1358))))</f>
        <v/>
      </c>
      <c r="P1358" s="7" t="str">
        <f aca="false">IF(O1358="","",IF(O1358&gt;=Parámetros!$B$7,"Alto",IF(O1358&gt;=Parámetros!$B$8,"Medio","Bajo")))</f>
        <v/>
      </c>
      <c r="Q1358" s="7" t="str">
        <f aca="false">IF(AND(N1358="Activo",L1358&lt;&gt;""),IF(L1358&gt;Parámetros!$B$6,"Se está retrasando",""),"")</f>
        <v/>
      </c>
    </row>
    <row r="1359" customFormat="false" ht="15" hidden="false" customHeight="false" outlineLevel="0" collapsed="false">
      <c r="A1359" s="13" t="s">
        <v>4234</v>
      </c>
      <c r="B1359" s="13" t="s">
        <v>8996</v>
      </c>
      <c r="C1359" s="13" t="s">
        <v>8993</v>
      </c>
      <c r="D1359" s="13" t="s">
        <v>8994</v>
      </c>
      <c r="E1359" s="13" t="s">
        <v>8988</v>
      </c>
      <c r="F1359" s="16" t="n">
        <f aca="false">_xlfn.MINIFS(Pedidos!$C$2:$C$7000,Pedidos!$B$2:$B$7000,A1359,Pedidos!$C$2:$C$7000,"&lt;"&amp;Parámetros!$B$4)</f>
        <v>45922</v>
      </c>
      <c r="G1359" s="16" t="n">
        <f aca="false">_xlfn.MAXIFS(Pedidos!$C$2:$C$7000,Pedidos!$B$2:$B$7000,A1359,Pedidos!$C$2:$C$7000,"&lt;"&amp;Parámetros!$B$4)</f>
        <v>45922</v>
      </c>
      <c r="H1359" s="17" t="n">
        <f aca="false">COUNTIFS(Pedidos!$B$2:$B$7000,A1359,Pedidos!$C$2:$C$7000,"&lt;"&amp;Parámetros!$B$4)</f>
        <v>1</v>
      </c>
      <c r="I1359" s="7" t="n">
        <f aca="false">IF(H1359=0,"",Parámetros!$B$4-G1359)</f>
        <v>374</v>
      </c>
      <c r="J1359" s="17" t="n">
        <f aca="false">COUNTIFS(Pedidos!$B$2:$B$7000,A1359,Pedidos!$C$2:$C$7000,"&gt;="&amp;(Parámetros!$B$4-180),Pedidos!$C$2:$C$7000,"&lt;"&amp;Parámetros!$B$4)</f>
        <v>0</v>
      </c>
      <c r="K1359" s="18" t="str">
        <f aca="false">IF(H1359&lt;2,"",(G1359-F1359)/(H1359-1))</f>
        <v/>
      </c>
      <c r="L1359" s="19" t="str">
        <f aca="false">IF(OR(K1359="",K1359=0),"",I1359/K1359)</f>
        <v/>
      </c>
      <c r="M1359" s="20" t="n">
        <f aca="false">SUMIFS(Pedidos!$D$2:$D$7000,Pedidos!$B$2:$B$7000,A1359,Pedidos!$C$2:$C$7000,"&gt;="&amp;(Parámetros!$B$4-365),Pedidos!$C$2:$C$7000,"&lt;"&amp;Parámetros!$B$4)</f>
        <v>0</v>
      </c>
      <c r="N1359" s="7" t="str">
        <f aca="false">IF(H1359=0,"Sin compras",IF(H1359=1,"Una sola compra",IF(I1359&gt;Parámetros!$B$5,"Perdido","Activo")))</f>
        <v>Una sola compra</v>
      </c>
      <c r="O1359" s="21" t="str">
        <f aca="false">IF(N1359&lt;&gt;"Activo","",1/(1+EXP(-(Parámetros!$B$10+Parámetros!$B$11*I1359+Parámetros!$B$12*J1359))))</f>
        <v/>
      </c>
      <c r="P1359" s="7" t="str">
        <f aca="false">IF(O1359="","",IF(O1359&gt;=Parámetros!$B$7,"Alto",IF(O1359&gt;=Parámetros!$B$8,"Medio","Bajo")))</f>
        <v/>
      </c>
      <c r="Q1359" s="7" t="str">
        <f aca="false">IF(AND(N1359="Activo",L1359&lt;&gt;""),IF(L1359&gt;Parámetros!$B$6,"Se está retrasando",""),"")</f>
        <v/>
      </c>
    </row>
    <row r="1360" customFormat="false" ht="15" hidden="false" customHeight="false" outlineLevel="0" collapsed="false">
      <c r="A1360" s="13" t="s">
        <v>945</v>
      </c>
      <c r="B1360" s="13" t="s">
        <v>8995</v>
      </c>
      <c r="C1360" s="13" t="s">
        <v>8982</v>
      </c>
      <c r="D1360" s="13" t="s">
        <v>8994</v>
      </c>
      <c r="E1360" s="13" t="s">
        <v>8988</v>
      </c>
      <c r="F1360" s="16" t="n">
        <f aca="false">_xlfn.MINIFS(Pedidos!$C$2:$C$7000,Pedidos!$B$2:$B$7000,A1360,Pedidos!$C$2:$C$7000,"&lt;"&amp;Parámetros!$B$4)</f>
        <v>45669</v>
      </c>
      <c r="G1360" s="16" t="n">
        <f aca="false">_xlfn.MAXIFS(Pedidos!$C$2:$C$7000,Pedidos!$B$2:$B$7000,A1360,Pedidos!$C$2:$C$7000,"&lt;"&amp;Parámetros!$B$4)</f>
        <v>45789</v>
      </c>
      <c r="H1360" s="17" t="n">
        <f aca="false">COUNTIFS(Pedidos!$B$2:$B$7000,A1360,Pedidos!$C$2:$C$7000,"&lt;"&amp;Parámetros!$B$4)</f>
        <v>2</v>
      </c>
      <c r="I1360" s="7" t="n">
        <f aca="false">IF(H1360=0,"",Parámetros!$B$4-G1360)</f>
        <v>507</v>
      </c>
      <c r="J1360" s="17" t="n">
        <f aca="false">COUNTIFS(Pedidos!$B$2:$B$7000,A1360,Pedidos!$C$2:$C$7000,"&gt;="&amp;(Parámetros!$B$4-180),Pedidos!$C$2:$C$7000,"&lt;"&amp;Parámetros!$B$4)</f>
        <v>0</v>
      </c>
      <c r="K1360" s="18" t="n">
        <f aca="false">IF(H1360&lt;2,"",(G1360-F1360)/(H1360-1))</f>
        <v>120</v>
      </c>
      <c r="L1360" s="19" t="n">
        <f aca="false">IF(OR(K1360="",K1360=0),"",I1360/K1360)</f>
        <v>4.225</v>
      </c>
      <c r="M1360" s="20" t="n">
        <f aca="false">SUMIFS(Pedidos!$D$2:$D$7000,Pedidos!$B$2:$B$7000,A1360,Pedidos!$C$2:$C$7000,"&gt;="&amp;(Parámetros!$B$4-365),Pedidos!$C$2:$C$7000,"&lt;"&amp;Parámetros!$B$4)</f>
        <v>0</v>
      </c>
      <c r="N1360" s="7" t="str">
        <f aca="false">IF(H1360=0,"Sin compras",IF(H1360=1,"Una sola compra",IF(I1360&gt;Parámetros!$B$5,"Perdido","Activo")))</f>
        <v>Perdido</v>
      </c>
      <c r="O1360" s="21" t="str">
        <f aca="false">IF(N1360&lt;&gt;"Activo","",1/(1+EXP(-(Parámetros!$B$10+Parámetros!$B$11*I1360+Parámetros!$B$12*J1360))))</f>
        <v/>
      </c>
      <c r="P1360" s="7" t="str">
        <f aca="false">IF(O1360="","",IF(O1360&gt;=Parámetros!$B$7,"Alto",IF(O1360&gt;=Parámetros!$B$8,"Medio","Bajo")))</f>
        <v/>
      </c>
      <c r="Q1360" s="7" t="str">
        <f aca="false">IF(AND(N1360="Activo",L1360&lt;&gt;""),IF(L1360&gt;Parámetros!$B$6,"Se está retrasando",""),"")</f>
        <v/>
      </c>
    </row>
    <row r="1361" customFormat="false" ht="15" hidden="false" customHeight="false" outlineLevel="0" collapsed="false">
      <c r="A1361" s="13" t="s">
        <v>4131</v>
      </c>
      <c r="B1361" s="13" t="s">
        <v>8998</v>
      </c>
      <c r="C1361" s="13" t="s">
        <v>8993</v>
      </c>
      <c r="D1361" s="13" t="s">
        <v>8987</v>
      </c>
      <c r="E1361" s="13" t="s">
        <v>8988</v>
      </c>
      <c r="F1361" s="16" t="n">
        <f aca="false">_xlfn.MINIFS(Pedidos!$C$2:$C$7000,Pedidos!$B$2:$B$7000,A1361,Pedidos!$C$2:$C$7000,"&lt;"&amp;Parámetros!$B$4)</f>
        <v>45915</v>
      </c>
      <c r="G1361" s="16" t="n">
        <f aca="false">_xlfn.MAXIFS(Pedidos!$C$2:$C$7000,Pedidos!$B$2:$B$7000,A1361,Pedidos!$C$2:$C$7000,"&lt;"&amp;Parámetros!$B$4)</f>
        <v>46164</v>
      </c>
      <c r="H1361" s="17" t="n">
        <f aca="false">COUNTIFS(Pedidos!$B$2:$B$7000,A1361,Pedidos!$C$2:$C$7000,"&lt;"&amp;Parámetros!$B$4)</f>
        <v>3</v>
      </c>
      <c r="I1361" s="7" t="n">
        <f aca="false">IF(H1361=0,"",Parámetros!$B$4-G1361)</f>
        <v>132</v>
      </c>
      <c r="J1361" s="17" t="n">
        <f aca="false">COUNTIFS(Pedidos!$B$2:$B$7000,A1361,Pedidos!$C$2:$C$7000,"&gt;="&amp;(Parámetros!$B$4-180),Pedidos!$C$2:$C$7000,"&lt;"&amp;Parámetros!$B$4)</f>
        <v>1</v>
      </c>
      <c r="K1361" s="18" t="n">
        <f aca="false">IF(H1361&lt;2,"",(G1361-F1361)/(H1361-1))</f>
        <v>124.5</v>
      </c>
      <c r="L1361" s="19" t="n">
        <f aca="false">IF(OR(K1361="",K1361=0),"",I1361/K1361)</f>
        <v>1.06024096385542</v>
      </c>
      <c r="M1361" s="20" t="n">
        <f aca="false">SUMIFS(Pedidos!$D$2:$D$7000,Pedidos!$B$2:$B$7000,A1361,Pedidos!$C$2:$C$7000,"&gt;="&amp;(Parámetros!$B$4-365),Pedidos!$C$2:$C$7000,"&lt;"&amp;Parámetros!$B$4)</f>
        <v>89.77</v>
      </c>
      <c r="N1361" s="7" t="str">
        <f aca="false">IF(H1361=0,"Sin compras",IF(H1361=1,"Una sola compra",IF(I1361&gt;Parámetros!$B$5,"Perdido","Activo")))</f>
        <v>Activo</v>
      </c>
      <c r="O1361" s="21" t="n">
        <f aca="false">IF(N1361&lt;&gt;"Activo","",1/(1+EXP(-(Parámetros!$B$10+Parámetros!$B$11*I1361+Parámetros!$B$12*J1361))))</f>
        <v>0.876954402459632</v>
      </c>
      <c r="P1361" s="7" t="str">
        <f aca="false">IF(O1361="","",IF(O1361&gt;=Parámetros!$B$7,"Alto",IF(O1361&gt;=Parámetros!$B$8,"Medio","Bajo")))</f>
        <v>Alto</v>
      </c>
      <c r="Q1361" s="7" t="str">
        <f aca="false">IF(AND(N1361="Activo",L1361&lt;&gt;""),IF(L1361&gt;Parámetros!$B$6,"Se está retrasando",""),"")</f>
        <v/>
      </c>
    </row>
    <row r="1362" customFormat="false" ht="15" hidden="false" customHeight="false" outlineLevel="0" collapsed="false">
      <c r="A1362" s="13" t="s">
        <v>6113</v>
      </c>
      <c r="B1362" s="13" t="s">
        <v>8996</v>
      </c>
      <c r="C1362" s="13" t="s">
        <v>8982</v>
      </c>
      <c r="D1362" s="13" t="s">
        <v>8987</v>
      </c>
      <c r="E1362" s="13" t="s">
        <v>8988</v>
      </c>
      <c r="F1362" s="16" t="n">
        <f aca="false">_xlfn.MINIFS(Pedidos!$C$2:$C$7000,Pedidos!$B$2:$B$7000,A1362,Pedidos!$C$2:$C$7000,"&lt;"&amp;Parámetros!$B$4)</f>
        <v>46064</v>
      </c>
      <c r="G1362" s="16" t="n">
        <f aca="false">_xlfn.MAXIFS(Pedidos!$C$2:$C$7000,Pedidos!$B$2:$B$7000,A1362,Pedidos!$C$2:$C$7000,"&lt;"&amp;Parámetros!$B$4)</f>
        <v>46171</v>
      </c>
      <c r="H1362" s="17" t="n">
        <f aca="false">COUNTIFS(Pedidos!$B$2:$B$7000,A1362,Pedidos!$C$2:$C$7000,"&lt;"&amp;Parámetros!$B$4)</f>
        <v>2</v>
      </c>
      <c r="I1362" s="7" t="n">
        <f aca="false">IF(H1362=0,"",Parámetros!$B$4-G1362)</f>
        <v>125</v>
      </c>
      <c r="J1362" s="17" t="n">
        <f aca="false">COUNTIFS(Pedidos!$B$2:$B$7000,A1362,Pedidos!$C$2:$C$7000,"&gt;="&amp;(Parámetros!$B$4-180),Pedidos!$C$2:$C$7000,"&lt;"&amp;Parámetros!$B$4)</f>
        <v>1</v>
      </c>
      <c r="K1362" s="18" t="n">
        <f aca="false">IF(H1362&lt;2,"",(G1362-F1362)/(H1362-1))</f>
        <v>107</v>
      </c>
      <c r="L1362" s="19" t="n">
        <f aca="false">IF(OR(K1362="",K1362=0),"",I1362/K1362)</f>
        <v>1.16822429906542</v>
      </c>
      <c r="M1362" s="20" t="n">
        <f aca="false">SUMIFS(Pedidos!$D$2:$D$7000,Pedidos!$B$2:$B$7000,A1362,Pedidos!$C$2:$C$7000,"&gt;="&amp;(Parámetros!$B$4-365),Pedidos!$C$2:$C$7000,"&lt;"&amp;Parámetros!$B$4)</f>
        <v>66.93</v>
      </c>
      <c r="N1362" s="7" t="str">
        <f aca="false">IF(H1362=0,"Sin compras",IF(H1362=1,"Una sola compra",IF(I1362&gt;Parámetros!$B$5,"Perdido","Activo")))</f>
        <v>Activo</v>
      </c>
      <c r="O1362" s="21" t="n">
        <f aca="false">IF(N1362&lt;&gt;"Activo","",1/(1+EXP(-(Parámetros!$B$10+Parámetros!$B$11*I1362+Parámetros!$B$12*J1362))))</f>
        <v>0.863527191817609</v>
      </c>
      <c r="P1362" s="7" t="str">
        <f aca="false">IF(O1362="","",IF(O1362&gt;=Parámetros!$B$7,"Alto",IF(O1362&gt;=Parámetros!$B$8,"Medio","Bajo")))</f>
        <v>Alto</v>
      </c>
      <c r="Q1362" s="7" t="str">
        <f aca="false">IF(AND(N1362="Activo",L1362&lt;&gt;""),IF(L1362&gt;Parámetros!$B$6,"Se está retrasando",""),"")</f>
        <v/>
      </c>
    </row>
    <row r="1363" customFormat="false" ht="15" hidden="false" customHeight="false" outlineLevel="0" collapsed="false">
      <c r="A1363" s="13" t="s">
        <v>556</v>
      </c>
      <c r="B1363" s="13" t="s">
        <v>8996</v>
      </c>
      <c r="C1363" s="13" t="s">
        <v>8993</v>
      </c>
      <c r="D1363" s="13" t="s">
        <v>9006</v>
      </c>
      <c r="E1363" s="13" t="s">
        <v>8984</v>
      </c>
      <c r="F1363" s="16" t="n">
        <f aca="false">_xlfn.MINIFS(Pedidos!$C$2:$C$7000,Pedidos!$B$2:$B$7000,A1363,Pedidos!$C$2:$C$7000,"&lt;"&amp;Parámetros!$B$4)</f>
        <v>45631</v>
      </c>
      <c r="G1363" s="16" t="n">
        <f aca="false">_xlfn.MAXIFS(Pedidos!$C$2:$C$7000,Pedidos!$B$2:$B$7000,A1363,Pedidos!$C$2:$C$7000,"&lt;"&amp;Parámetros!$B$4)</f>
        <v>45912</v>
      </c>
      <c r="H1363" s="17" t="n">
        <f aca="false">COUNTIFS(Pedidos!$B$2:$B$7000,A1363,Pedidos!$C$2:$C$7000,"&lt;"&amp;Parámetros!$B$4)</f>
        <v>3</v>
      </c>
      <c r="I1363" s="7" t="n">
        <f aca="false">IF(H1363=0,"",Parámetros!$B$4-G1363)</f>
        <v>384</v>
      </c>
      <c r="J1363" s="17" t="n">
        <f aca="false">COUNTIFS(Pedidos!$B$2:$B$7000,A1363,Pedidos!$C$2:$C$7000,"&gt;="&amp;(Parámetros!$B$4-180),Pedidos!$C$2:$C$7000,"&lt;"&amp;Parámetros!$B$4)</f>
        <v>0</v>
      </c>
      <c r="K1363" s="18" t="n">
        <f aca="false">IF(H1363&lt;2,"",(G1363-F1363)/(H1363-1))</f>
        <v>140.5</v>
      </c>
      <c r="L1363" s="19" t="n">
        <f aca="false">IF(OR(K1363="",K1363=0),"",I1363/K1363)</f>
        <v>2.73309608540925</v>
      </c>
      <c r="M1363" s="20" t="n">
        <f aca="false">SUMIFS(Pedidos!$D$2:$D$7000,Pedidos!$B$2:$B$7000,A1363,Pedidos!$C$2:$C$7000,"&gt;="&amp;(Parámetros!$B$4-365),Pedidos!$C$2:$C$7000,"&lt;"&amp;Parámetros!$B$4)</f>
        <v>0</v>
      </c>
      <c r="N1363" s="7" t="str">
        <f aca="false">IF(H1363=0,"Sin compras",IF(H1363=1,"Una sola compra",IF(I1363&gt;Parámetros!$B$5,"Perdido","Activo")))</f>
        <v>Perdido</v>
      </c>
      <c r="O1363" s="21" t="str">
        <f aca="false">IF(N1363&lt;&gt;"Activo","",1/(1+EXP(-(Parámetros!$B$10+Parámetros!$B$11*I1363+Parámetros!$B$12*J1363))))</f>
        <v/>
      </c>
      <c r="P1363" s="7" t="str">
        <f aca="false">IF(O1363="","",IF(O1363&gt;=Parámetros!$B$7,"Alto",IF(O1363&gt;=Parámetros!$B$8,"Medio","Bajo")))</f>
        <v/>
      </c>
      <c r="Q1363" s="7" t="str">
        <f aca="false">IF(AND(N1363="Activo",L1363&lt;&gt;""),IF(L1363&gt;Parámetros!$B$6,"Se está retrasando",""),"")</f>
        <v/>
      </c>
    </row>
    <row r="1364" customFormat="false" ht="15" hidden="false" customHeight="false" outlineLevel="0" collapsed="false">
      <c r="A1364" s="13" t="s">
        <v>1931</v>
      </c>
      <c r="B1364" s="13" t="s">
        <v>8996</v>
      </c>
      <c r="C1364" s="13" t="s">
        <v>8982</v>
      </c>
      <c r="D1364" s="13" t="s">
        <v>8994</v>
      </c>
      <c r="E1364" s="13" t="s">
        <v>8988</v>
      </c>
      <c r="F1364" s="16" t="n">
        <f aca="false">_xlfn.MINIFS(Pedidos!$C$2:$C$7000,Pedidos!$B$2:$B$7000,A1364,Pedidos!$C$2:$C$7000,"&lt;"&amp;Parámetros!$B$4)</f>
        <v>45750</v>
      </c>
      <c r="G1364" s="16" t="n">
        <f aca="false">_xlfn.MAXIFS(Pedidos!$C$2:$C$7000,Pedidos!$B$2:$B$7000,A1364,Pedidos!$C$2:$C$7000,"&lt;"&amp;Parámetros!$B$4)</f>
        <v>45750</v>
      </c>
      <c r="H1364" s="17" t="n">
        <f aca="false">COUNTIFS(Pedidos!$B$2:$B$7000,A1364,Pedidos!$C$2:$C$7000,"&lt;"&amp;Parámetros!$B$4)</f>
        <v>1</v>
      </c>
      <c r="I1364" s="7" t="n">
        <f aca="false">IF(H1364=0,"",Parámetros!$B$4-G1364)</f>
        <v>546</v>
      </c>
      <c r="J1364" s="17" t="n">
        <f aca="false">COUNTIFS(Pedidos!$B$2:$B$7000,A1364,Pedidos!$C$2:$C$7000,"&gt;="&amp;(Parámetros!$B$4-180),Pedidos!$C$2:$C$7000,"&lt;"&amp;Parámetros!$B$4)</f>
        <v>0</v>
      </c>
      <c r="K1364" s="18" t="str">
        <f aca="false">IF(H1364&lt;2,"",(G1364-F1364)/(H1364-1))</f>
        <v/>
      </c>
      <c r="L1364" s="19" t="str">
        <f aca="false">IF(OR(K1364="",K1364=0),"",I1364/K1364)</f>
        <v/>
      </c>
      <c r="M1364" s="20" t="n">
        <f aca="false">SUMIFS(Pedidos!$D$2:$D$7000,Pedidos!$B$2:$B$7000,A1364,Pedidos!$C$2:$C$7000,"&gt;="&amp;(Parámetros!$B$4-365),Pedidos!$C$2:$C$7000,"&lt;"&amp;Parámetros!$B$4)</f>
        <v>0</v>
      </c>
      <c r="N1364" s="7" t="str">
        <f aca="false">IF(H1364=0,"Sin compras",IF(H1364=1,"Una sola compra",IF(I1364&gt;Parámetros!$B$5,"Perdido","Activo")))</f>
        <v>Una sola compra</v>
      </c>
      <c r="O1364" s="21" t="str">
        <f aca="false">IF(N1364&lt;&gt;"Activo","",1/(1+EXP(-(Parámetros!$B$10+Parámetros!$B$11*I1364+Parámetros!$B$12*J1364))))</f>
        <v/>
      </c>
      <c r="P1364" s="7" t="str">
        <f aca="false">IF(O1364="","",IF(O1364&gt;=Parámetros!$B$7,"Alto",IF(O1364&gt;=Parámetros!$B$8,"Medio","Bajo")))</f>
        <v/>
      </c>
      <c r="Q1364" s="7" t="str">
        <f aca="false">IF(AND(N1364="Activo",L1364&lt;&gt;""),IF(L1364&gt;Parámetros!$B$6,"Se está retrasando",""),"")</f>
        <v/>
      </c>
    </row>
    <row r="1365" customFormat="false" ht="15" hidden="false" customHeight="false" outlineLevel="0" collapsed="false">
      <c r="A1365" s="13" t="s">
        <v>3761</v>
      </c>
      <c r="B1365" s="13" t="s">
        <v>8995</v>
      </c>
      <c r="C1365" s="13" t="s">
        <v>8986</v>
      </c>
      <c r="D1365" s="13" t="s">
        <v>8999</v>
      </c>
      <c r="E1365" s="13" t="s">
        <v>8988</v>
      </c>
      <c r="F1365" s="16" t="n">
        <f aca="false">_xlfn.MINIFS(Pedidos!$C$2:$C$7000,Pedidos!$B$2:$B$7000,A1365,Pedidos!$C$2:$C$7000,"&lt;"&amp;Parámetros!$B$4)</f>
        <v>45886</v>
      </c>
      <c r="G1365" s="16" t="n">
        <f aca="false">_xlfn.MAXIFS(Pedidos!$C$2:$C$7000,Pedidos!$B$2:$B$7000,A1365,Pedidos!$C$2:$C$7000,"&lt;"&amp;Parámetros!$B$4)</f>
        <v>46262</v>
      </c>
      <c r="H1365" s="17" t="n">
        <f aca="false">COUNTIFS(Pedidos!$B$2:$B$7000,A1365,Pedidos!$C$2:$C$7000,"&lt;"&amp;Parámetros!$B$4)</f>
        <v>9</v>
      </c>
      <c r="I1365" s="7" t="n">
        <f aca="false">IF(H1365=0,"",Parámetros!$B$4-G1365)</f>
        <v>34</v>
      </c>
      <c r="J1365" s="17" t="n">
        <f aca="false">COUNTIFS(Pedidos!$B$2:$B$7000,A1365,Pedidos!$C$2:$C$7000,"&gt;="&amp;(Parámetros!$B$4-180),Pedidos!$C$2:$C$7000,"&lt;"&amp;Parámetros!$B$4)</f>
        <v>4</v>
      </c>
      <c r="K1365" s="18" t="n">
        <f aca="false">IF(H1365&lt;2,"",(G1365-F1365)/(H1365-1))</f>
        <v>47</v>
      </c>
      <c r="L1365" s="19" t="n">
        <f aca="false">IF(OR(K1365="",K1365=0),"",I1365/K1365)</f>
        <v>0.723404255319149</v>
      </c>
      <c r="M1365" s="20" t="n">
        <f aca="false">SUMIFS(Pedidos!$D$2:$D$7000,Pedidos!$B$2:$B$7000,A1365,Pedidos!$C$2:$C$7000,"&gt;="&amp;(Parámetros!$B$4-365),Pedidos!$C$2:$C$7000,"&lt;"&amp;Parámetros!$B$4)</f>
        <v>289.3</v>
      </c>
      <c r="N1365" s="7" t="str">
        <f aca="false">IF(H1365=0,"Sin compras",IF(H1365=1,"Una sola compra",IF(I1365&gt;Parámetros!$B$5,"Perdido","Activo")))</f>
        <v>Activo</v>
      </c>
      <c r="O1365" s="21" t="n">
        <f aca="false">IF(N1365&lt;&gt;"Activo","",1/(1+EXP(-(Parámetros!$B$10+Parámetros!$B$11*I1365+Parámetros!$B$12*J1365))))</f>
        <v>0.086100924168603</v>
      </c>
      <c r="P1365" s="7" t="str">
        <f aca="false">IF(O1365="","",IF(O1365&gt;=Parámetros!$B$7,"Alto",IF(O1365&gt;=Parámetros!$B$8,"Medio","Bajo")))</f>
        <v>Bajo</v>
      </c>
      <c r="Q1365" s="7" t="str">
        <f aca="false">IF(AND(N1365="Activo",L1365&lt;&gt;""),IF(L1365&gt;Parámetros!$B$6,"Se está retrasando",""),"")</f>
        <v/>
      </c>
    </row>
    <row r="1366" customFormat="false" ht="15" hidden="false" customHeight="false" outlineLevel="0" collapsed="false">
      <c r="A1366" s="13" t="s">
        <v>1152</v>
      </c>
      <c r="B1366" s="13" t="s">
        <v>8981</v>
      </c>
      <c r="C1366" s="13" t="s">
        <v>8982</v>
      </c>
      <c r="D1366" s="13" t="s">
        <v>8994</v>
      </c>
      <c r="E1366" s="13" t="s">
        <v>8988</v>
      </c>
      <c r="F1366" s="16" t="n">
        <f aca="false">_xlfn.MINIFS(Pedidos!$C$2:$C$7000,Pedidos!$B$2:$B$7000,A1366,Pedidos!$C$2:$C$7000,"&lt;"&amp;Parámetros!$B$4)</f>
        <v>45689</v>
      </c>
      <c r="G1366" s="16" t="n">
        <f aca="false">_xlfn.MAXIFS(Pedidos!$C$2:$C$7000,Pedidos!$B$2:$B$7000,A1366,Pedidos!$C$2:$C$7000,"&lt;"&amp;Parámetros!$B$4)</f>
        <v>45762</v>
      </c>
      <c r="H1366" s="17" t="n">
        <f aca="false">COUNTIFS(Pedidos!$B$2:$B$7000,A1366,Pedidos!$C$2:$C$7000,"&lt;"&amp;Parámetros!$B$4)</f>
        <v>2</v>
      </c>
      <c r="I1366" s="7" t="n">
        <f aca="false">IF(H1366=0,"",Parámetros!$B$4-G1366)</f>
        <v>534</v>
      </c>
      <c r="J1366" s="17" t="n">
        <f aca="false">COUNTIFS(Pedidos!$B$2:$B$7000,A1366,Pedidos!$C$2:$C$7000,"&gt;="&amp;(Parámetros!$B$4-180),Pedidos!$C$2:$C$7000,"&lt;"&amp;Parámetros!$B$4)</f>
        <v>0</v>
      </c>
      <c r="K1366" s="18" t="n">
        <f aca="false">IF(H1366&lt;2,"",(G1366-F1366)/(H1366-1))</f>
        <v>73</v>
      </c>
      <c r="L1366" s="19" t="n">
        <f aca="false">IF(OR(K1366="",K1366=0),"",I1366/K1366)</f>
        <v>7.31506849315069</v>
      </c>
      <c r="M1366" s="20" t="n">
        <f aca="false">SUMIFS(Pedidos!$D$2:$D$7000,Pedidos!$B$2:$B$7000,A1366,Pedidos!$C$2:$C$7000,"&gt;="&amp;(Parámetros!$B$4-365),Pedidos!$C$2:$C$7000,"&lt;"&amp;Parámetros!$B$4)</f>
        <v>0</v>
      </c>
      <c r="N1366" s="7" t="str">
        <f aca="false">IF(H1366=0,"Sin compras",IF(H1366=1,"Una sola compra",IF(I1366&gt;Parámetros!$B$5,"Perdido","Activo")))</f>
        <v>Perdido</v>
      </c>
      <c r="O1366" s="21" t="str">
        <f aca="false">IF(N1366&lt;&gt;"Activo","",1/(1+EXP(-(Parámetros!$B$10+Parámetros!$B$11*I1366+Parámetros!$B$12*J1366))))</f>
        <v/>
      </c>
      <c r="P1366" s="7" t="str">
        <f aca="false">IF(O1366="","",IF(O1366&gt;=Parámetros!$B$7,"Alto",IF(O1366&gt;=Parámetros!$B$8,"Medio","Bajo")))</f>
        <v/>
      </c>
      <c r="Q1366" s="7" t="str">
        <f aca="false">IF(AND(N1366="Activo",L1366&lt;&gt;""),IF(L1366&gt;Parámetros!$B$6,"Se está retrasando",""),"")</f>
        <v/>
      </c>
    </row>
    <row r="1367" customFormat="false" ht="15" hidden="false" customHeight="false" outlineLevel="0" collapsed="false">
      <c r="A1367" s="13" t="s">
        <v>842</v>
      </c>
      <c r="B1367" s="13" t="s">
        <v>9010</v>
      </c>
      <c r="C1367" s="13" t="s">
        <v>8986</v>
      </c>
      <c r="D1367" s="13" t="s">
        <v>9009</v>
      </c>
      <c r="E1367" s="13" t="s">
        <v>8988</v>
      </c>
      <c r="F1367" s="16" t="n">
        <f aca="false">_xlfn.MINIFS(Pedidos!$C$2:$C$7000,Pedidos!$B$2:$B$7000,A1367,Pedidos!$C$2:$C$7000,"&lt;"&amp;Parámetros!$B$4)</f>
        <v>45659</v>
      </c>
      <c r="G1367" s="16" t="n">
        <f aca="false">_xlfn.MAXIFS(Pedidos!$C$2:$C$7000,Pedidos!$B$2:$B$7000,A1367,Pedidos!$C$2:$C$7000,"&lt;"&amp;Parámetros!$B$4)</f>
        <v>45898</v>
      </c>
      <c r="H1367" s="17" t="n">
        <f aca="false">COUNTIFS(Pedidos!$B$2:$B$7000,A1367,Pedidos!$C$2:$C$7000,"&lt;"&amp;Parámetros!$B$4)</f>
        <v>7</v>
      </c>
      <c r="I1367" s="7" t="n">
        <f aca="false">IF(H1367=0,"",Parámetros!$B$4-G1367)</f>
        <v>398</v>
      </c>
      <c r="J1367" s="17" t="n">
        <f aca="false">COUNTIFS(Pedidos!$B$2:$B$7000,A1367,Pedidos!$C$2:$C$7000,"&gt;="&amp;(Parámetros!$B$4-180),Pedidos!$C$2:$C$7000,"&lt;"&amp;Parámetros!$B$4)</f>
        <v>0</v>
      </c>
      <c r="K1367" s="18" t="n">
        <f aca="false">IF(H1367&lt;2,"",(G1367-F1367)/(H1367-1))</f>
        <v>39.8333333333333</v>
      </c>
      <c r="L1367" s="19" t="n">
        <f aca="false">IF(OR(K1367="",K1367=0),"",I1367/K1367)</f>
        <v>9.99163179916318</v>
      </c>
      <c r="M1367" s="20" t="n">
        <f aca="false">SUMIFS(Pedidos!$D$2:$D$7000,Pedidos!$B$2:$B$7000,A1367,Pedidos!$C$2:$C$7000,"&gt;="&amp;(Parámetros!$B$4-365),Pedidos!$C$2:$C$7000,"&lt;"&amp;Parámetros!$B$4)</f>
        <v>0</v>
      </c>
      <c r="N1367" s="7" t="str">
        <f aca="false">IF(H1367=0,"Sin compras",IF(H1367=1,"Una sola compra",IF(I1367&gt;Parámetros!$B$5,"Perdido","Activo")))</f>
        <v>Perdido</v>
      </c>
      <c r="O1367" s="21" t="str">
        <f aca="false">IF(N1367&lt;&gt;"Activo","",1/(1+EXP(-(Parámetros!$B$10+Parámetros!$B$11*I1367+Parámetros!$B$12*J1367))))</f>
        <v/>
      </c>
      <c r="P1367" s="7" t="str">
        <f aca="false">IF(O1367="","",IF(O1367&gt;=Parámetros!$B$7,"Alto",IF(O1367&gt;=Parámetros!$B$8,"Medio","Bajo")))</f>
        <v/>
      </c>
      <c r="Q1367" s="7" t="str">
        <f aca="false">IF(AND(N1367="Activo",L1367&lt;&gt;""),IF(L1367&gt;Parámetros!$B$6,"Se está retrasando",""),"")</f>
        <v/>
      </c>
    </row>
    <row r="1368" customFormat="false" ht="15" hidden="false" customHeight="false" outlineLevel="0" collapsed="false">
      <c r="A1368" s="13" t="s">
        <v>8871</v>
      </c>
      <c r="B1368" s="13" t="s">
        <v>9000</v>
      </c>
      <c r="C1368" s="13" t="s">
        <v>8993</v>
      </c>
      <c r="D1368" s="13" t="s">
        <v>9002</v>
      </c>
      <c r="E1368" s="13" t="s">
        <v>8984</v>
      </c>
      <c r="F1368" s="16" t="n">
        <f aca="false">_xlfn.MINIFS(Pedidos!$C$2:$C$7000,Pedidos!$B$2:$B$7000,A1368,Pedidos!$C$2:$C$7000,"&lt;"&amp;Parámetros!$B$4)</f>
        <v>46288</v>
      </c>
      <c r="G1368" s="16" t="n">
        <f aca="false">_xlfn.MAXIFS(Pedidos!$C$2:$C$7000,Pedidos!$B$2:$B$7000,A1368,Pedidos!$C$2:$C$7000,"&lt;"&amp;Parámetros!$B$4)</f>
        <v>46288</v>
      </c>
      <c r="H1368" s="17" t="n">
        <f aca="false">COUNTIFS(Pedidos!$B$2:$B$7000,A1368,Pedidos!$C$2:$C$7000,"&lt;"&amp;Parámetros!$B$4)</f>
        <v>1</v>
      </c>
      <c r="I1368" s="7" t="n">
        <f aca="false">IF(H1368=0,"",Parámetros!$B$4-G1368)</f>
        <v>8</v>
      </c>
      <c r="J1368" s="17" t="n">
        <f aca="false">COUNTIFS(Pedidos!$B$2:$B$7000,A1368,Pedidos!$C$2:$C$7000,"&gt;="&amp;(Parámetros!$B$4-180),Pedidos!$C$2:$C$7000,"&lt;"&amp;Parámetros!$B$4)</f>
        <v>1</v>
      </c>
      <c r="K1368" s="18" t="str">
        <f aca="false">IF(H1368&lt;2,"",(G1368-F1368)/(H1368-1))</f>
        <v/>
      </c>
      <c r="L1368" s="19" t="str">
        <f aca="false">IF(OR(K1368="",K1368=0),"",I1368/K1368)</f>
        <v/>
      </c>
      <c r="M1368" s="20" t="n">
        <f aca="false">SUMIFS(Pedidos!$D$2:$D$7000,Pedidos!$B$2:$B$7000,A1368,Pedidos!$C$2:$C$7000,"&gt;="&amp;(Parámetros!$B$4-365),Pedidos!$C$2:$C$7000,"&lt;"&amp;Parámetros!$B$4)</f>
        <v>35.56</v>
      </c>
      <c r="N1368" s="7" t="str">
        <f aca="false">IF(H1368=0,"Sin compras",IF(H1368=1,"Una sola compra",IF(I1368&gt;Parámetros!$B$5,"Perdido","Activo")))</f>
        <v>Una sola compra</v>
      </c>
      <c r="O1368" s="21" t="str">
        <f aca="false">IF(N1368&lt;&gt;"Activo","",1/(1+EXP(-(Parámetros!$B$10+Parámetros!$B$11*I1368+Parámetros!$B$12*J1368))))</f>
        <v/>
      </c>
      <c r="P1368" s="7" t="str">
        <f aca="false">IF(O1368="","",IF(O1368&gt;=Parámetros!$B$7,"Alto",IF(O1368&gt;=Parámetros!$B$8,"Medio","Bajo")))</f>
        <v/>
      </c>
      <c r="Q1368" s="7" t="str">
        <f aca="false">IF(AND(N1368="Activo",L1368&lt;&gt;""),IF(L1368&gt;Parámetros!$B$6,"Se está retrasando",""),"")</f>
        <v/>
      </c>
    </row>
    <row r="1369" customFormat="false" ht="15" hidden="false" customHeight="false" outlineLevel="0" collapsed="false">
      <c r="A1369" s="13" t="s">
        <v>7896</v>
      </c>
      <c r="B1369" s="13" t="s">
        <v>8981</v>
      </c>
      <c r="C1369" s="13" t="s">
        <v>8982</v>
      </c>
      <c r="D1369" s="13" t="s">
        <v>8991</v>
      </c>
      <c r="E1369" s="13" t="s">
        <v>8988</v>
      </c>
      <c r="F1369" s="16" t="n">
        <f aca="false">_xlfn.MINIFS(Pedidos!$C$2:$C$7000,Pedidos!$B$2:$B$7000,A1369,Pedidos!$C$2:$C$7000,"&lt;"&amp;Parámetros!$B$4)</f>
        <v>46209</v>
      </c>
      <c r="G1369" s="16" t="n">
        <f aca="false">_xlfn.MAXIFS(Pedidos!$C$2:$C$7000,Pedidos!$B$2:$B$7000,A1369,Pedidos!$C$2:$C$7000,"&lt;"&amp;Parámetros!$B$4)</f>
        <v>46209</v>
      </c>
      <c r="H1369" s="17" t="n">
        <f aca="false">COUNTIFS(Pedidos!$B$2:$B$7000,A1369,Pedidos!$C$2:$C$7000,"&lt;"&amp;Parámetros!$B$4)</f>
        <v>1</v>
      </c>
      <c r="I1369" s="7" t="n">
        <f aca="false">IF(H1369=0,"",Parámetros!$B$4-G1369)</f>
        <v>87</v>
      </c>
      <c r="J1369" s="17" t="n">
        <f aca="false">COUNTIFS(Pedidos!$B$2:$B$7000,A1369,Pedidos!$C$2:$C$7000,"&gt;="&amp;(Parámetros!$B$4-180),Pedidos!$C$2:$C$7000,"&lt;"&amp;Parámetros!$B$4)</f>
        <v>1</v>
      </c>
      <c r="K1369" s="18" t="str">
        <f aca="false">IF(H1369&lt;2,"",(G1369-F1369)/(H1369-1))</f>
        <v/>
      </c>
      <c r="L1369" s="19" t="str">
        <f aca="false">IF(OR(K1369="",K1369=0),"",I1369/K1369)</f>
        <v/>
      </c>
      <c r="M1369" s="20" t="n">
        <f aca="false">SUMIFS(Pedidos!$D$2:$D$7000,Pedidos!$B$2:$B$7000,A1369,Pedidos!$C$2:$C$7000,"&gt;="&amp;(Parámetros!$B$4-365),Pedidos!$C$2:$C$7000,"&lt;"&amp;Parámetros!$B$4)</f>
        <v>59.33</v>
      </c>
      <c r="N1369" s="7" t="str">
        <f aca="false">IF(H1369=0,"Sin compras",IF(H1369=1,"Una sola compra",IF(I1369&gt;Parámetros!$B$5,"Perdido","Activo")))</f>
        <v>Una sola compra</v>
      </c>
      <c r="O1369" s="21" t="str">
        <f aca="false">IF(N1369&lt;&gt;"Activo","",1/(1+EXP(-(Parámetros!$B$10+Parámetros!$B$11*I1369+Parámetros!$B$12*J1369))))</f>
        <v/>
      </c>
      <c r="P1369" s="7" t="str">
        <f aca="false">IF(O1369="","",IF(O1369&gt;=Parámetros!$B$7,"Alto",IF(O1369&gt;=Parámetros!$B$8,"Medio","Bajo")))</f>
        <v/>
      </c>
      <c r="Q1369" s="7" t="str">
        <f aca="false">IF(AND(N1369="Activo",L1369&lt;&gt;""),IF(L1369&gt;Parámetros!$B$6,"Se está retrasando",""),"")</f>
        <v/>
      </c>
    </row>
    <row r="1370" customFormat="false" ht="15" hidden="false" customHeight="false" outlineLevel="0" collapsed="false">
      <c r="A1370" s="13" t="s">
        <v>548</v>
      </c>
      <c r="B1370" s="13" t="s">
        <v>9010</v>
      </c>
      <c r="C1370" s="13" t="s">
        <v>8990</v>
      </c>
      <c r="D1370" s="13" t="s">
        <v>8999</v>
      </c>
      <c r="E1370" s="13" t="s">
        <v>8988</v>
      </c>
      <c r="F1370" s="16" t="n">
        <f aca="false">_xlfn.MINIFS(Pedidos!$C$2:$C$7000,Pedidos!$B$2:$B$7000,A1370,Pedidos!$C$2:$C$7000,"&lt;"&amp;Parámetros!$B$4)</f>
        <v>45630</v>
      </c>
      <c r="G1370" s="16" t="n">
        <f aca="false">_xlfn.MAXIFS(Pedidos!$C$2:$C$7000,Pedidos!$B$2:$B$7000,A1370,Pedidos!$C$2:$C$7000,"&lt;"&amp;Parámetros!$B$4)</f>
        <v>46261</v>
      </c>
      <c r="H1370" s="17" t="n">
        <f aca="false">COUNTIFS(Pedidos!$B$2:$B$7000,A1370,Pedidos!$C$2:$C$7000,"&lt;"&amp;Parámetros!$B$4)</f>
        <v>11</v>
      </c>
      <c r="I1370" s="7" t="n">
        <f aca="false">IF(H1370=0,"",Parámetros!$B$4-G1370)</f>
        <v>35</v>
      </c>
      <c r="J1370" s="17" t="n">
        <f aca="false">COUNTIFS(Pedidos!$B$2:$B$7000,A1370,Pedidos!$C$2:$C$7000,"&gt;="&amp;(Parámetros!$B$4-180),Pedidos!$C$2:$C$7000,"&lt;"&amp;Parámetros!$B$4)</f>
        <v>3</v>
      </c>
      <c r="K1370" s="18" t="n">
        <f aca="false">IF(H1370&lt;2,"",(G1370-F1370)/(H1370-1))</f>
        <v>63.1</v>
      </c>
      <c r="L1370" s="19" t="n">
        <f aca="false">IF(OR(K1370="",K1370=0),"",I1370/K1370)</f>
        <v>0.554675118858954</v>
      </c>
      <c r="M1370" s="20" t="n">
        <f aca="false">SUMIFS(Pedidos!$D$2:$D$7000,Pedidos!$B$2:$B$7000,A1370,Pedidos!$C$2:$C$7000,"&gt;="&amp;(Parámetros!$B$4-365),Pedidos!$C$2:$C$7000,"&lt;"&amp;Parámetros!$B$4)</f>
        <v>201.44</v>
      </c>
      <c r="N1370" s="7" t="str">
        <f aca="false">IF(H1370=0,"Sin compras",IF(H1370=1,"Una sola compra",IF(I1370&gt;Parámetros!$B$5,"Perdido","Activo")))</f>
        <v>Activo</v>
      </c>
      <c r="O1370" s="21" t="n">
        <f aca="false">IF(N1370&lt;&gt;"Activo","",1/(1+EXP(-(Parámetros!$B$10+Parámetros!$B$11*I1370+Parámetros!$B$12*J1370))))</f>
        <v>0.188696853517944</v>
      </c>
      <c r="P1370" s="7" t="str">
        <f aca="false">IF(O1370="","",IF(O1370&gt;=Parámetros!$B$7,"Alto",IF(O1370&gt;=Parámetros!$B$8,"Medio","Bajo")))</f>
        <v>Bajo</v>
      </c>
      <c r="Q1370" s="7" t="str">
        <f aca="false">IF(AND(N1370="Activo",L1370&lt;&gt;""),IF(L1370&gt;Parámetros!$B$6,"Se está retrasando",""),"")</f>
        <v/>
      </c>
    </row>
    <row r="1371" customFormat="false" ht="15" hidden="false" customHeight="false" outlineLevel="0" collapsed="false">
      <c r="A1371" s="13" t="s">
        <v>4704</v>
      </c>
      <c r="B1371" s="13" t="s">
        <v>8995</v>
      </c>
      <c r="C1371" s="13" t="s">
        <v>8993</v>
      </c>
      <c r="D1371" s="13" t="s">
        <v>8983</v>
      </c>
      <c r="E1371" s="13" t="s">
        <v>8988</v>
      </c>
      <c r="F1371" s="16" t="n">
        <f aca="false">_xlfn.MINIFS(Pedidos!$C$2:$C$7000,Pedidos!$B$2:$B$7000,A1371,Pedidos!$C$2:$C$7000,"&lt;"&amp;Parámetros!$B$4)</f>
        <v>45957</v>
      </c>
      <c r="G1371" s="16" t="n">
        <f aca="false">_xlfn.MAXIFS(Pedidos!$C$2:$C$7000,Pedidos!$B$2:$B$7000,A1371,Pedidos!$C$2:$C$7000,"&lt;"&amp;Parámetros!$B$4)</f>
        <v>45957</v>
      </c>
      <c r="H1371" s="17" t="n">
        <f aca="false">COUNTIFS(Pedidos!$B$2:$B$7000,A1371,Pedidos!$C$2:$C$7000,"&lt;"&amp;Parámetros!$B$4)</f>
        <v>1</v>
      </c>
      <c r="I1371" s="7" t="n">
        <f aca="false">IF(H1371=0,"",Parámetros!$B$4-G1371)</f>
        <v>339</v>
      </c>
      <c r="J1371" s="17" t="n">
        <f aca="false">COUNTIFS(Pedidos!$B$2:$B$7000,A1371,Pedidos!$C$2:$C$7000,"&gt;="&amp;(Parámetros!$B$4-180),Pedidos!$C$2:$C$7000,"&lt;"&amp;Parámetros!$B$4)</f>
        <v>0</v>
      </c>
      <c r="K1371" s="18" t="str">
        <f aca="false">IF(H1371&lt;2,"",(G1371-F1371)/(H1371-1))</f>
        <v/>
      </c>
      <c r="L1371" s="19" t="str">
        <f aca="false">IF(OR(K1371="",K1371=0),"",I1371/K1371)</f>
        <v/>
      </c>
      <c r="M1371" s="20" t="n">
        <f aca="false">SUMIFS(Pedidos!$D$2:$D$7000,Pedidos!$B$2:$B$7000,A1371,Pedidos!$C$2:$C$7000,"&gt;="&amp;(Parámetros!$B$4-365),Pedidos!$C$2:$C$7000,"&lt;"&amp;Parámetros!$B$4)</f>
        <v>23.98</v>
      </c>
      <c r="N1371" s="7" t="str">
        <f aca="false">IF(H1371=0,"Sin compras",IF(H1371=1,"Una sola compra",IF(I1371&gt;Parámetros!$B$5,"Perdido","Activo")))</f>
        <v>Una sola compra</v>
      </c>
      <c r="O1371" s="21" t="str">
        <f aca="false">IF(N1371&lt;&gt;"Activo","",1/(1+EXP(-(Parámetros!$B$10+Parámetros!$B$11*I1371+Parámetros!$B$12*J1371))))</f>
        <v/>
      </c>
      <c r="P1371" s="7" t="str">
        <f aca="false">IF(O1371="","",IF(O1371&gt;=Parámetros!$B$7,"Alto",IF(O1371&gt;=Parámetros!$B$8,"Medio","Bajo")))</f>
        <v/>
      </c>
      <c r="Q1371" s="7" t="str">
        <f aca="false">IF(AND(N1371="Activo",L1371&lt;&gt;""),IF(L1371&gt;Parámetros!$B$6,"Se está retrasando",""),"")</f>
        <v/>
      </c>
    </row>
    <row r="1372" customFormat="false" ht="15" hidden="false" customHeight="false" outlineLevel="0" collapsed="false">
      <c r="A1372" s="13" t="s">
        <v>5725</v>
      </c>
      <c r="B1372" s="13" t="s">
        <v>9003</v>
      </c>
      <c r="C1372" s="13" t="s">
        <v>8986</v>
      </c>
      <c r="D1372" s="13" t="s">
        <v>8999</v>
      </c>
      <c r="E1372" s="13" t="s">
        <v>8988</v>
      </c>
      <c r="F1372" s="16" t="n">
        <f aca="false">_xlfn.MINIFS(Pedidos!$C$2:$C$7000,Pedidos!$B$2:$B$7000,A1372,Pedidos!$C$2:$C$7000,"&lt;"&amp;Parámetros!$B$4)</f>
        <v>46034</v>
      </c>
      <c r="G1372" s="16" t="n">
        <f aca="false">_xlfn.MAXIFS(Pedidos!$C$2:$C$7000,Pedidos!$B$2:$B$7000,A1372,Pedidos!$C$2:$C$7000,"&lt;"&amp;Parámetros!$B$4)</f>
        <v>46280</v>
      </c>
      <c r="H1372" s="17" t="n">
        <f aca="false">COUNTIFS(Pedidos!$B$2:$B$7000,A1372,Pedidos!$C$2:$C$7000,"&lt;"&amp;Parámetros!$B$4)</f>
        <v>8</v>
      </c>
      <c r="I1372" s="7" t="n">
        <f aca="false">IF(H1372=0,"",Parámetros!$B$4-G1372)</f>
        <v>16</v>
      </c>
      <c r="J1372" s="17" t="n">
        <f aca="false">COUNTIFS(Pedidos!$B$2:$B$7000,A1372,Pedidos!$C$2:$C$7000,"&gt;="&amp;(Parámetros!$B$4-180),Pedidos!$C$2:$C$7000,"&lt;"&amp;Parámetros!$B$4)</f>
        <v>5</v>
      </c>
      <c r="K1372" s="18" t="n">
        <f aca="false">IF(H1372&lt;2,"",(G1372-F1372)/(H1372-1))</f>
        <v>35.1428571428571</v>
      </c>
      <c r="L1372" s="19" t="n">
        <f aca="false">IF(OR(K1372="",K1372=0),"",I1372/K1372)</f>
        <v>0.455284552845528</v>
      </c>
      <c r="M1372" s="20" t="n">
        <f aca="false">SUMIFS(Pedidos!$D$2:$D$7000,Pedidos!$B$2:$B$7000,A1372,Pedidos!$C$2:$C$7000,"&gt;="&amp;(Parámetros!$B$4-365),Pedidos!$C$2:$C$7000,"&lt;"&amp;Parámetros!$B$4)</f>
        <v>339.56</v>
      </c>
      <c r="N1372" s="7" t="str">
        <f aca="false">IF(H1372=0,"Sin compras",IF(H1372=1,"Una sola compra",IF(I1372&gt;Parámetros!$B$5,"Perdido","Activo")))</f>
        <v>Activo</v>
      </c>
      <c r="O1372" s="21" t="n">
        <f aca="false">IF(N1372&lt;&gt;"Activo","",1/(1+EXP(-(Parámetros!$B$10+Parámetros!$B$11*I1372+Parámetros!$B$12*J1372))))</f>
        <v>0.0277898807644066</v>
      </c>
      <c r="P1372" s="7" t="str">
        <f aca="false">IF(O1372="","",IF(O1372&gt;=Parámetros!$B$7,"Alto",IF(O1372&gt;=Parámetros!$B$8,"Medio","Bajo")))</f>
        <v>Bajo</v>
      </c>
      <c r="Q1372" s="7" t="str">
        <f aca="false">IF(AND(N1372="Activo",L1372&lt;&gt;""),IF(L1372&gt;Parámetros!$B$6,"Se está retrasando",""),"")</f>
        <v/>
      </c>
    </row>
    <row r="1373" customFormat="false" ht="15" hidden="false" customHeight="false" outlineLevel="0" collapsed="false">
      <c r="A1373" s="13" t="s">
        <v>4672</v>
      </c>
      <c r="B1373" s="13" t="s">
        <v>8995</v>
      </c>
      <c r="C1373" s="13" t="s">
        <v>8990</v>
      </c>
      <c r="D1373" s="13" t="s">
        <v>8983</v>
      </c>
      <c r="E1373" s="13" t="s">
        <v>8988</v>
      </c>
      <c r="F1373" s="16" t="n">
        <f aca="false">_xlfn.MINIFS(Pedidos!$C$2:$C$7000,Pedidos!$B$2:$B$7000,A1373,Pedidos!$C$2:$C$7000,"&lt;"&amp;Parámetros!$B$4)</f>
        <v>45954</v>
      </c>
      <c r="G1373" s="16" t="n">
        <f aca="false">_xlfn.MAXIFS(Pedidos!$C$2:$C$7000,Pedidos!$B$2:$B$7000,A1373,Pedidos!$C$2:$C$7000,"&lt;"&amp;Parámetros!$B$4)</f>
        <v>46016</v>
      </c>
      <c r="H1373" s="17" t="n">
        <f aca="false">COUNTIFS(Pedidos!$B$2:$B$7000,A1373,Pedidos!$C$2:$C$7000,"&lt;"&amp;Parámetros!$B$4)</f>
        <v>2</v>
      </c>
      <c r="I1373" s="7" t="n">
        <f aca="false">IF(H1373=0,"",Parámetros!$B$4-G1373)</f>
        <v>280</v>
      </c>
      <c r="J1373" s="17" t="n">
        <f aca="false">COUNTIFS(Pedidos!$B$2:$B$7000,A1373,Pedidos!$C$2:$C$7000,"&gt;="&amp;(Parámetros!$B$4-180),Pedidos!$C$2:$C$7000,"&lt;"&amp;Parámetros!$B$4)</f>
        <v>0</v>
      </c>
      <c r="K1373" s="18" t="n">
        <f aca="false">IF(H1373&lt;2,"",(G1373-F1373)/(H1373-1))</f>
        <v>62</v>
      </c>
      <c r="L1373" s="19" t="n">
        <f aca="false">IF(OR(K1373="",K1373=0),"",I1373/K1373)</f>
        <v>4.51612903225807</v>
      </c>
      <c r="M1373" s="20" t="n">
        <f aca="false">SUMIFS(Pedidos!$D$2:$D$7000,Pedidos!$B$2:$B$7000,A1373,Pedidos!$C$2:$C$7000,"&gt;="&amp;(Parámetros!$B$4-365),Pedidos!$C$2:$C$7000,"&lt;"&amp;Parámetros!$B$4)</f>
        <v>51.72</v>
      </c>
      <c r="N1373" s="7" t="str">
        <f aca="false">IF(H1373=0,"Sin compras",IF(H1373=1,"Una sola compra",IF(I1373&gt;Parámetros!$B$5,"Perdido","Activo")))</f>
        <v>Perdido</v>
      </c>
      <c r="O1373" s="21" t="str">
        <f aca="false">IF(N1373&lt;&gt;"Activo","",1/(1+EXP(-(Parámetros!$B$10+Parámetros!$B$11*I1373+Parámetros!$B$12*J1373))))</f>
        <v/>
      </c>
      <c r="P1373" s="7" t="str">
        <f aca="false">IF(O1373="","",IF(O1373&gt;=Parámetros!$B$7,"Alto",IF(O1373&gt;=Parámetros!$B$8,"Medio","Bajo")))</f>
        <v/>
      </c>
      <c r="Q1373" s="7" t="str">
        <f aca="false">IF(AND(N1373="Activo",L1373&lt;&gt;""),IF(L1373&gt;Parámetros!$B$6,"Se está retrasando",""),"")</f>
        <v/>
      </c>
    </row>
    <row r="1374" customFormat="false" ht="15" hidden="false" customHeight="false" outlineLevel="0" collapsed="false">
      <c r="A1374" s="13" t="s">
        <v>46</v>
      </c>
      <c r="B1374" s="13" t="s">
        <v>8996</v>
      </c>
      <c r="C1374" s="13" t="s">
        <v>8993</v>
      </c>
      <c r="D1374" s="13" t="s">
        <v>8994</v>
      </c>
      <c r="E1374" s="13" t="s">
        <v>8988</v>
      </c>
      <c r="F1374" s="16" t="n">
        <f aca="false">_xlfn.MINIFS(Pedidos!$C$2:$C$7000,Pedidos!$B$2:$B$7000,A1374,Pedidos!$C$2:$C$7000,"&lt;"&amp;Parámetros!$B$4)</f>
        <v>45568</v>
      </c>
      <c r="G1374" s="16" t="n">
        <f aca="false">_xlfn.MAXIFS(Pedidos!$C$2:$C$7000,Pedidos!$B$2:$B$7000,A1374,Pedidos!$C$2:$C$7000,"&lt;"&amp;Parámetros!$B$4)</f>
        <v>45568</v>
      </c>
      <c r="H1374" s="17" t="n">
        <f aca="false">COUNTIFS(Pedidos!$B$2:$B$7000,A1374,Pedidos!$C$2:$C$7000,"&lt;"&amp;Parámetros!$B$4)</f>
        <v>1</v>
      </c>
      <c r="I1374" s="7" t="n">
        <f aca="false">IF(H1374=0,"",Parámetros!$B$4-G1374)</f>
        <v>728</v>
      </c>
      <c r="J1374" s="17" t="n">
        <f aca="false">COUNTIFS(Pedidos!$B$2:$B$7000,A1374,Pedidos!$C$2:$C$7000,"&gt;="&amp;(Parámetros!$B$4-180),Pedidos!$C$2:$C$7000,"&lt;"&amp;Parámetros!$B$4)</f>
        <v>0</v>
      </c>
      <c r="K1374" s="18" t="str">
        <f aca="false">IF(H1374&lt;2,"",(G1374-F1374)/(H1374-1))</f>
        <v/>
      </c>
      <c r="L1374" s="19" t="str">
        <f aca="false">IF(OR(K1374="",K1374=0),"",I1374/K1374)</f>
        <v/>
      </c>
      <c r="M1374" s="20" t="n">
        <f aca="false">SUMIFS(Pedidos!$D$2:$D$7000,Pedidos!$B$2:$B$7000,A1374,Pedidos!$C$2:$C$7000,"&gt;="&amp;(Parámetros!$B$4-365),Pedidos!$C$2:$C$7000,"&lt;"&amp;Parámetros!$B$4)</f>
        <v>0</v>
      </c>
      <c r="N1374" s="7" t="str">
        <f aca="false">IF(H1374=0,"Sin compras",IF(H1374=1,"Una sola compra",IF(I1374&gt;Parámetros!$B$5,"Perdido","Activo")))</f>
        <v>Una sola compra</v>
      </c>
      <c r="O1374" s="21" t="str">
        <f aca="false">IF(N1374&lt;&gt;"Activo","",1/(1+EXP(-(Parámetros!$B$10+Parámetros!$B$11*I1374+Parámetros!$B$12*J1374))))</f>
        <v/>
      </c>
      <c r="P1374" s="7" t="str">
        <f aca="false">IF(O1374="","",IF(O1374&gt;=Parámetros!$B$7,"Alto",IF(O1374&gt;=Parámetros!$B$8,"Medio","Bajo")))</f>
        <v/>
      </c>
      <c r="Q1374" s="7" t="str">
        <f aca="false">IF(AND(N1374="Activo",L1374&lt;&gt;""),IF(L1374&gt;Parámetros!$B$6,"Se está retrasando",""),"")</f>
        <v/>
      </c>
    </row>
    <row r="1375" customFormat="false" ht="15" hidden="false" customHeight="false" outlineLevel="0" collapsed="false">
      <c r="A1375" s="13" t="s">
        <v>8329</v>
      </c>
      <c r="B1375" s="13" t="s">
        <v>8981</v>
      </c>
      <c r="C1375" s="13" t="s">
        <v>8993</v>
      </c>
      <c r="D1375" s="13" t="s">
        <v>9002</v>
      </c>
      <c r="E1375" s="13" t="s">
        <v>8988</v>
      </c>
      <c r="F1375" s="16" t="n">
        <f aca="false">_xlfn.MINIFS(Pedidos!$C$2:$C$7000,Pedidos!$B$2:$B$7000,A1375,Pedidos!$C$2:$C$7000,"&lt;"&amp;Parámetros!$B$4)</f>
        <v>46243</v>
      </c>
      <c r="G1375" s="16" t="n">
        <f aca="false">_xlfn.MAXIFS(Pedidos!$C$2:$C$7000,Pedidos!$B$2:$B$7000,A1375,Pedidos!$C$2:$C$7000,"&lt;"&amp;Parámetros!$B$4)</f>
        <v>46243</v>
      </c>
      <c r="H1375" s="17" t="n">
        <f aca="false">COUNTIFS(Pedidos!$B$2:$B$7000,A1375,Pedidos!$C$2:$C$7000,"&lt;"&amp;Parámetros!$B$4)</f>
        <v>1</v>
      </c>
      <c r="I1375" s="7" t="n">
        <f aca="false">IF(H1375=0,"",Parámetros!$B$4-G1375)</f>
        <v>53</v>
      </c>
      <c r="J1375" s="17" t="n">
        <f aca="false">COUNTIFS(Pedidos!$B$2:$B$7000,A1375,Pedidos!$C$2:$C$7000,"&gt;="&amp;(Parámetros!$B$4-180),Pedidos!$C$2:$C$7000,"&lt;"&amp;Parámetros!$B$4)</f>
        <v>1</v>
      </c>
      <c r="K1375" s="18" t="str">
        <f aca="false">IF(H1375&lt;2,"",(G1375-F1375)/(H1375-1))</f>
        <v/>
      </c>
      <c r="L1375" s="19" t="str">
        <f aca="false">IF(OR(K1375="",K1375=0),"",I1375/K1375)</f>
        <v/>
      </c>
      <c r="M1375" s="20" t="n">
        <f aca="false">SUMIFS(Pedidos!$D$2:$D$7000,Pedidos!$B$2:$B$7000,A1375,Pedidos!$C$2:$C$7000,"&gt;="&amp;(Parámetros!$B$4-365),Pedidos!$C$2:$C$7000,"&lt;"&amp;Parámetros!$B$4)</f>
        <v>48.61</v>
      </c>
      <c r="N1375" s="7" t="str">
        <f aca="false">IF(H1375=0,"Sin compras",IF(H1375=1,"Una sola compra",IF(I1375&gt;Parámetros!$B$5,"Perdido","Activo")))</f>
        <v>Una sola compra</v>
      </c>
      <c r="O1375" s="21" t="str">
        <f aca="false">IF(N1375&lt;&gt;"Activo","",1/(1+EXP(-(Parámetros!$B$10+Parámetros!$B$11*I1375+Parámetros!$B$12*J1375))))</f>
        <v/>
      </c>
      <c r="P1375" s="7" t="str">
        <f aca="false">IF(O1375="","",IF(O1375&gt;=Parámetros!$B$7,"Alto",IF(O1375&gt;=Parámetros!$B$8,"Medio","Bajo")))</f>
        <v/>
      </c>
      <c r="Q1375" s="7" t="str">
        <f aca="false">IF(AND(N1375="Activo",L1375&lt;&gt;""),IF(L1375&gt;Parámetros!$B$6,"Se está retrasando",""),"")</f>
        <v/>
      </c>
    </row>
    <row r="1376" customFormat="false" ht="15" hidden="false" customHeight="false" outlineLevel="0" collapsed="false">
      <c r="A1376" s="13" t="s">
        <v>5179</v>
      </c>
      <c r="B1376" s="13" t="s">
        <v>8981</v>
      </c>
      <c r="C1376" s="13" t="s">
        <v>8990</v>
      </c>
      <c r="D1376" s="13" t="s">
        <v>8983</v>
      </c>
      <c r="E1376" s="13" t="s">
        <v>8988</v>
      </c>
      <c r="F1376" s="16" t="n">
        <f aca="false">_xlfn.MINIFS(Pedidos!$C$2:$C$7000,Pedidos!$B$2:$B$7000,A1376,Pedidos!$C$2:$C$7000,"&lt;"&amp;Parámetros!$B$4)</f>
        <v>45992</v>
      </c>
      <c r="G1376" s="16" t="n">
        <f aca="false">_xlfn.MAXIFS(Pedidos!$C$2:$C$7000,Pedidos!$B$2:$B$7000,A1376,Pedidos!$C$2:$C$7000,"&lt;"&amp;Parámetros!$B$4)</f>
        <v>45992</v>
      </c>
      <c r="H1376" s="17" t="n">
        <f aca="false">COUNTIFS(Pedidos!$B$2:$B$7000,A1376,Pedidos!$C$2:$C$7000,"&lt;"&amp;Parámetros!$B$4)</f>
        <v>1</v>
      </c>
      <c r="I1376" s="7" t="n">
        <f aca="false">IF(H1376=0,"",Parámetros!$B$4-G1376)</f>
        <v>304</v>
      </c>
      <c r="J1376" s="17" t="n">
        <f aca="false">COUNTIFS(Pedidos!$B$2:$B$7000,A1376,Pedidos!$C$2:$C$7000,"&gt;="&amp;(Parámetros!$B$4-180),Pedidos!$C$2:$C$7000,"&lt;"&amp;Parámetros!$B$4)</f>
        <v>0</v>
      </c>
      <c r="K1376" s="18" t="str">
        <f aca="false">IF(H1376&lt;2,"",(G1376-F1376)/(H1376-1))</f>
        <v/>
      </c>
      <c r="L1376" s="19" t="str">
        <f aca="false">IF(OR(K1376="",K1376=0),"",I1376/K1376)</f>
        <v/>
      </c>
      <c r="M1376" s="20" t="n">
        <f aca="false">SUMIFS(Pedidos!$D$2:$D$7000,Pedidos!$B$2:$B$7000,A1376,Pedidos!$C$2:$C$7000,"&gt;="&amp;(Parámetros!$B$4-365),Pedidos!$C$2:$C$7000,"&lt;"&amp;Parámetros!$B$4)</f>
        <v>20.91</v>
      </c>
      <c r="N1376" s="7" t="str">
        <f aca="false">IF(H1376=0,"Sin compras",IF(H1376=1,"Una sola compra",IF(I1376&gt;Parámetros!$B$5,"Perdido","Activo")))</f>
        <v>Una sola compra</v>
      </c>
      <c r="O1376" s="21" t="str">
        <f aca="false">IF(N1376&lt;&gt;"Activo","",1/(1+EXP(-(Parámetros!$B$10+Parámetros!$B$11*I1376+Parámetros!$B$12*J1376))))</f>
        <v/>
      </c>
      <c r="P1376" s="7" t="str">
        <f aca="false">IF(O1376="","",IF(O1376&gt;=Parámetros!$B$7,"Alto",IF(O1376&gt;=Parámetros!$B$8,"Medio","Bajo")))</f>
        <v/>
      </c>
      <c r="Q1376" s="7" t="str">
        <f aca="false">IF(AND(N1376="Activo",L1376&lt;&gt;""),IF(L1376&gt;Parámetros!$B$6,"Se está retrasando",""),"")</f>
        <v/>
      </c>
    </row>
    <row r="1377" customFormat="false" ht="15" hidden="false" customHeight="false" outlineLevel="0" collapsed="false">
      <c r="A1377" s="13" t="s">
        <v>504</v>
      </c>
      <c r="B1377" s="13" t="s">
        <v>8989</v>
      </c>
      <c r="C1377" s="13" t="s">
        <v>8986</v>
      </c>
      <c r="D1377" s="13" t="s">
        <v>8999</v>
      </c>
      <c r="E1377" s="13" t="s">
        <v>8984</v>
      </c>
      <c r="F1377" s="16" t="n">
        <f aca="false">_xlfn.MINIFS(Pedidos!$C$2:$C$7000,Pedidos!$B$2:$B$7000,A1377,Pedidos!$C$2:$C$7000,"&lt;"&amp;Parámetros!$B$4)</f>
        <v>45625</v>
      </c>
      <c r="G1377" s="16" t="n">
        <f aca="false">_xlfn.MAXIFS(Pedidos!$C$2:$C$7000,Pedidos!$B$2:$B$7000,A1377,Pedidos!$C$2:$C$7000,"&lt;"&amp;Parámetros!$B$4)</f>
        <v>46292</v>
      </c>
      <c r="H1377" s="17" t="n">
        <f aca="false">COUNTIFS(Pedidos!$B$2:$B$7000,A1377,Pedidos!$C$2:$C$7000,"&lt;"&amp;Parámetros!$B$4)</f>
        <v>12</v>
      </c>
      <c r="I1377" s="7" t="n">
        <f aca="false">IF(H1377=0,"",Parámetros!$B$4-G1377)</f>
        <v>4</v>
      </c>
      <c r="J1377" s="17" t="n">
        <f aca="false">COUNTIFS(Pedidos!$B$2:$B$7000,A1377,Pedidos!$C$2:$C$7000,"&gt;="&amp;(Parámetros!$B$4-180),Pedidos!$C$2:$C$7000,"&lt;"&amp;Parámetros!$B$4)</f>
        <v>4</v>
      </c>
      <c r="K1377" s="18" t="n">
        <f aca="false">IF(H1377&lt;2,"",(G1377-F1377)/(H1377-1))</f>
        <v>60.6363636363636</v>
      </c>
      <c r="L1377" s="19" t="n">
        <f aca="false">IF(OR(K1377="",K1377=0),"",I1377/K1377)</f>
        <v>0.0659670164917541</v>
      </c>
      <c r="M1377" s="20" t="n">
        <f aca="false">SUMIFS(Pedidos!$D$2:$D$7000,Pedidos!$B$2:$B$7000,A1377,Pedidos!$C$2:$C$7000,"&gt;="&amp;(Parámetros!$B$4-365),Pedidos!$C$2:$C$7000,"&lt;"&amp;Parámetros!$B$4)</f>
        <v>268.32</v>
      </c>
      <c r="N1377" s="7" t="str">
        <f aca="false">IF(H1377=0,"Sin compras",IF(H1377=1,"Una sola compra",IF(I1377&gt;Parámetros!$B$5,"Perdido","Activo")))</f>
        <v>Activo</v>
      </c>
      <c r="O1377" s="21" t="n">
        <f aca="false">IF(N1377&lt;&gt;"Activo","",1/(1+EXP(-(Parámetros!$B$10+Parámetros!$B$11*I1377+Parámetros!$B$12*J1377))))</f>
        <v>0.0535450508849595</v>
      </c>
      <c r="P1377" s="7" t="str">
        <f aca="false">IF(O1377="","",IF(O1377&gt;=Parámetros!$B$7,"Alto",IF(O1377&gt;=Parámetros!$B$8,"Medio","Bajo")))</f>
        <v>Bajo</v>
      </c>
      <c r="Q1377" s="7" t="str">
        <f aca="false">IF(AND(N1377="Activo",L1377&lt;&gt;""),IF(L1377&gt;Parámetros!$B$6,"Se está retrasando",""),"")</f>
        <v/>
      </c>
    </row>
    <row r="1378" customFormat="false" ht="15" hidden="false" customHeight="false" outlineLevel="0" collapsed="false">
      <c r="A1378" s="13" t="s">
        <v>2508</v>
      </c>
      <c r="B1378" s="13" t="s">
        <v>8992</v>
      </c>
      <c r="C1378" s="13" t="s">
        <v>8982</v>
      </c>
      <c r="D1378" s="13" t="s">
        <v>8983</v>
      </c>
      <c r="E1378" s="13" t="s">
        <v>8988</v>
      </c>
      <c r="F1378" s="16" t="n">
        <f aca="false">_xlfn.MINIFS(Pedidos!$C$2:$C$7000,Pedidos!$B$2:$B$7000,A1378,Pedidos!$C$2:$C$7000,"&lt;"&amp;Parámetros!$B$4)</f>
        <v>45793</v>
      </c>
      <c r="G1378" s="16" t="n">
        <f aca="false">_xlfn.MAXIFS(Pedidos!$C$2:$C$7000,Pedidos!$B$2:$B$7000,A1378,Pedidos!$C$2:$C$7000,"&lt;"&amp;Parámetros!$B$4)</f>
        <v>45961</v>
      </c>
      <c r="H1378" s="17" t="n">
        <f aca="false">COUNTIFS(Pedidos!$B$2:$B$7000,A1378,Pedidos!$C$2:$C$7000,"&lt;"&amp;Parámetros!$B$4)</f>
        <v>2</v>
      </c>
      <c r="I1378" s="7" t="n">
        <f aca="false">IF(H1378=0,"",Parámetros!$B$4-G1378)</f>
        <v>335</v>
      </c>
      <c r="J1378" s="17" t="n">
        <f aca="false">COUNTIFS(Pedidos!$B$2:$B$7000,A1378,Pedidos!$C$2:$C$7000,"&gt;="&amp;(Parámetros!$B$4-180),Pedidos!$C$2:$C$7000,"&lt;"&amp;Parámetros!$B$4)</f>
        <v>0</v>
      </c>
      <c r="K1378" s="18" t="n">
        <f aca="false">IF(H1378&lt;2,"",(G1378-F1378)/(H1378-1))</f>
        <v>168</v>
      </c>
      <c r="L1378" s="19" t="n">
        <f aca="false">IF(OR(K1378="",K1378=0),"",I1378/K1378)</f>
        <v>1.99404761904762</v>
      </c>
      <c r="M1378" s="20" t="n">
        <f aca="false">SUMIFS(Pedidos!$D$2:$D$7000,Pedidos!$B$2:$B$7000,A1378,Pedidos!$C$2:$C$7000,"&gt;="&amp;(Parámetros!$B$4-365),Pedidos!$C$2:$C$7000,"&lt;"&amp;Parámetros!$B$4)</f>
        <v>29.44</v>
      </c>
      <c r="N1378" s="7" t="str">
        <f aca="false">IF(H1378=0,"Sin compras",IF(H1378=1,"Una sola compra",IF(I1378&gt;Parámetros!$B$5,"Perdido","Activo")))</f>
        <v>Perdido</v>
      </c>
      <c r="O1378" s="21" t="str">
        <f aca="false">IF(N1378&lt;&gt;"Activo","",1/(1+EXP(-(Parámetros!$B$10+Parámetros!$B$11*I1378+Parámetros!$B$12*J1378))))</f>
        <v/>
      </c>
      <c r="P1378" s="7" t="str">
        <f aca="false">IF(O1378="","",IF(O1378&gt;=Parámetros!$B$7,"Alto",IF(O1378&gt;=Parámetros!$B$8,"Medio","Bajo")))</f>
        <v/>
      </c>
      <c r="Q1378" s="7" t="str">
        <f aca="false">IF(AND(N1378="Activo",L1378&lt;&gt;""),IF(L1378&gt;Parámetros!$B$6,"Se está retrasando",""),"")</f>
        <v/>
      </c>
    </row>
    <row r="1379" customFormat="false" ht="15" hidden="false" customHeight="false" outlineLevel="0" collapsed="false">
      <c r="A1379" s="13" t="s">
        <v>8452</v>
      </c>
      <c r="B1379" s="13" t="s">
        <v>9011</v>
      </c>
      <c r="C1379" s="13" t="s">
        <v>8990</v>
      </c>
      <c r="D1379" s="13" t="s">
        <v>9002</v>
      </c>
      <c r="E1379" s="13" t="s">
        <v>8984</v>
      </c>
      <c r="F1379" s="16" t="n">
        <f aca="false">_xlfn.MINIFS(Pedidos!$C$2:$C$7000,Pedidos!$B$2:$B$7000,A1379,Pedidos!$C$2:$C$7000,"&lt;"&amp;Parámetros!$B$4)</f>
        <v>46251</v>
      </c>
      <c r="G1379" s="16" t="n">
        <f aca="false">_xlfn.MAXIFS(Pedidos!$C$2:$C$7000,Pedidos!$B$2:$B$7000,A1379,Pedidos!$C$2:$C$7000,"&lt;"&amp;Parámetros!$B$4)</f>
        <v>46251</v>
      </c>
      <c r="H1379" s="17" t="n">
        <f aca="false">COUNTIFS(Pedidos!$B$2:$B$7000,A1379,Pedidos!$C$2:$C$7000,"&lt;"&amp;Parámetros!$B$4)</f>
        <v>1</v>
      </c>
      <c r="I1379" s="7" t="n">
        <f aca="false">IF(H1379=0,"",Parámetros!$B$4-G1379)</f>
        <v>45</v>
      </c>
      <c r="J1379" s="17" t="n">
        <f aca="false">COUNTIFS(Pedidos!$B$2:$B$7000,A1379,Pedidos!$C$2:$C$7000,"&gt;="&amp;(Parámetros!$B$4-180),Pedidos!$C$2:$C$7000,"&lt;"&amp;Parámetros!$B$4)</f>
        <v>1</v>
      </c>
      <c r="K1379" s="18" t="str">
        <f aca="false">IF(H1379&lt;2,"",(G1379-F1379)/(H1379-1))</f>
        <v/>
      </c>
      <c r="L1379" s="19" t="str">
        <f aca="false">IF(OR(K1379="",K1379=0),"",I1379/K1379)</f>
        <v/>
      </c>
      <c r="M1379" s="20" t="n">
        <f aca="false">SUMIFS(Pedidos!$D$2:$D$7000,Pedidos!$B$2:$B$7000,A1379,Pedidos!$C$2:$C$7000,"&gt;="&amp;(Parámetros!$B$4-365),Pedidos!$C$2:$C$7000,"&lt;"&amp;Parámetros!$B$4)</f>
        <v>47.82</v>
      </c>
      <c r="N1379" s="7" t="str">
        <f aca="false">IF(H1379=0,"Sin compras",IF(H1379=1,"Una sola compra",IF(I1379&gt;Parámetros!$B$5,"Perdido","Activo")))</f>
        <v>Una sola compra</v>
      </c>
      <c r="O1379" s="21" t="str">
        <f aca="false">IF(N1379&lt;&gt;"Activo","",1/(1+EXP(-(Parámetros!$B$10+Parámetros!$B$11*I1379+Parámetros!$B$12*J1379))))</f>
        <v/>
      </c>
      <c r="P1379" s="7" t="str">
        <f aca="false">IF(O1379="","",IF(O1379&gt;=Parámetros!$B$7,"Alto",IF(O1379&gt;=Parámetros!$B$8,"Medio","Bajo")))</f>
        <v/>
      </c>
      <c r="Q1379" s="7" t="str">
        <f aca="false">IF(AND(N1379="Activo",L1379&lt;&gt;""),IF(L1379&gt;Parámetros!$B$6,"Se está retrasando",""),"")</f>
        <v/>
      </c>
    </row>
    <row r="1380" customFormat="false" ht="15" hidden="false" customHeight="false" outlineLevel="0" collapsed="false">
      <c r="A1380" s="13" t="s">
        <v>592</v>
      </c>
      <c r="B1380" s="13" t="s">
        <v>8995</v>
      </c>
      <c r="C1380" s="13" t="s">
        <v>8986</v>
      </c>
      <c r="D1380" s="13" t="s">
        <v>8994</v>
      </c>
      <c r="E1380" s="13" t="s">
        <v>8988</v>
      </c>
      <c r="F1380" s="16" t="n">
        <f aca="false">_xlfn.MINIFS(Pedidos!$C$2:$C$7000,Pedidos!$B$2:$B$7000,A1380,Pedidos!$C$2:$C$7000,"&lt;"&amp;Parámetros!$B$4)</f>
        <v>45635</v>
      </c>
      <c r="G1380" s="16" t="n">
        <f aca="false">_xlfn.MAXIFS(Pedidos!$C$2:$C$7000,Pedidos!$B$2:$B$7000,A1380,Pedidos!$C$2:$C$7000,"&lt;"&amp;Parámetros!$B$4)</f>
        <v>45635</v>
      </c>
      <c r="H1380" s="17" t="n">
        <f aca="false">COUNTIFS(Pedidos!$B$2:$B$7000,A1380,Pedidos!$C$2:$C$7000,"&lt;"&amp;Parámetros!$B$4)</f>
        <v>1</v>
      </c>
      <c r="I1380" s="7" t="n">
        <f aca="false">IF(H1380=0,"",Parámetros!$B$4-G1380)</f>
        <v>661</v>
      </c>
      <c r="J1380" s="17" t="n">
        <f aca="false">COUNTIFS(Pedidos!$B$2:$B$7000,A1380,Pedidos!$C$2:$C$7000,"&gt;="&amp;(Parámetros!$B$4-180),Pedidos!$C$2:$C$7000,"&lt;"&amp;Parámetros!$B$4)</f>
        <v>0</v>
      </c>
      <c r="K1380" s="18" t="str">
        <f aca="false">IF(H1380&lt;2,"",(G1380-F1380)/(H1380-1))</f>
        <v/>
      </c>
      <c r="L1380" s="19" t="str">
        <f aca="false">IF(OR(K1380="",K1380=0),"",I1380/K1380)</f>
        <v/>
      </c>
      <c r="M1380" s="20" t="n">
        <f aca="false">SUMIFS(Pedidos!$D$2:$D$7000,Pedidos!$B$2:$B$7000,A1380,Pedidos!$C$2:$C$7000,"&gt;="&amp;(Parámetros!$B$4-365),Pedidos!$C$2:$C$7000,"&lt;"&amp;Parámetros!$B$4)</f>
        <v>0</v>
      </c>
      <c r="N1380" s="7" t="str">
        <f aca="false">IF(H1380=0,"Sin compras",IF(H1380=1,"Una sola compra",IF(I1380&gt;Parámetros!$B$5,"Perdido","Activo")))</f>
        <v>Una sola compra</v>
      </c>
      <c r="O1380" s="21" t="str">
        <f aca="false">IF(N1380&lt;&gt;"Activo","",1/(1+EXP(-(Parámetros!$B$10+Parámetros!$B$11*I1380+Parámetros!$B$12*J1380))))</f>
        <v/>
      </c>
      <c r="P1380" s="7" t="str">
        <f aca="false">IF(O1380="","",IF(O1380&gt;=Parámetros!$B$7,"Alto",IF(O1380&gt;=Parámetros!$B$8,"Medio","Bajo")))</f>
        <v/>
      </c>
      <c r="Q1380" s="7" t="str">
        <f aca="false">IF(AND(N1380="Activo",L1380&lt;&gt;""),IF(L1380&gt;Parámetros!$B$6,"Se está retrasando",""),"")</f>
        <v/>
      </c>
    </row>
    <row r="1381" customFormat="false" ht="15" hidden="false" customHeight="false" outlineLevel="0" collapsed="false">
      <c r="A1381" s="13" t="s">
        <v>6727</v>
      </c>
      <c r="B1381" s="13" t="s">
        <v>9001</v>
      </c>
      <c r="C1381" s="13" t="s">
        <v>8990</v>
      </c>
      <c r="D1381" s="13" t="s">
        <v>8991</v>
      </c>
      <c r="E1381" s="13" t="s">
        <v>8984</v>
      </c>
      <c r="F1381" s="16" t="n">
        <f aca="false">_xlfn.MINIFS(Pedidos!$C$2:$C$7000,Pedidos!$B$2:$B$7000,A1381,Pedidos!$C$2:$C$7000,"&lt;"&amp;Parámetros!$B$4)</f>
        <v>46111</v>
      </c>
      <c r="G1381" s="16" t="n">
        <f aca="false">_xlfn.MAXIFS(Pedidos!$C$2:$C$7000,Pedidos!$B$2:$B$7000,A1381,Pedidos!$C$2:$C$7000,"&lt;"&amp;Parámetros!$B$4)</f>
        <v>46111</v>
      </c>
      <c r="H1381" s="17" t="n">
        <f aca="false">COUNTIFS(Pedidos!$B$2:$B$7000,A1381,Pedidos!$C$2:$C$7000,"&lt;"&amp;Parámetros!$B$4)</f>
        <v>1</v>
      </c>
      <c r="I1381" s="7" t="n">
        <f aca="false">IF(H1381=0,"",Parámetros!$B$4-G1381)</f>
        <v>185</v>
      </c>
      <c r="J1381" s="17" t="n">
        <f aca="false">COUNTIFS(Pedidos!$B$2:$B$7000,A1381,Pedidos!$C$2:$C$7000,"&gt;="&amp;(Parámetros!$B$4-180),Pedidos!$C$2:$C$7000,"&lt;"&amp;Parámetros!$B$4)</f>
        <v>0</v>
      </c>
      <c r="K1381" s="18" t="str">
        <f aca="false">IF(H1381&lt;2,"",(G1381-F1381)/(H1381-1))</f>
        <v/>
      </c>
      <c r="L1381" s="19" t="str">
        <f aca="false">IF(OR(K1381="",K1381=0),"",I1381/K1381)</f>
        <v/>
      </c>
      <c r="M1381" s="20" t="n">
        <f aca="false">SUMIFS(Pedidos!$D$2:$D$7000,Pedidos!$B$2:$B$7000,A1381,Pedidos!$C$2:$C$7000,"&gt;="&amp;(Parámetros!$B$4-365),Pedidos!$C$2:$C$7000,"&lt;"&amp;Parámetros!$B$4)</f>
        <v>27.54</v>
      </c>
      <c r="N1381" s="7" t="str">
        <f aca="false">IF(H1381=0,"Sin compras",IF(H1381=1,"Una sola compra",IF(I1381&gt;Parámetros!$B$5,"Perdido","Activo")))</f>
        <v>Una sola compra</v>
      </c>
      <c r="O1381" s="21" t="str">
        <f aca="false">IF(N1381&lt;&gt;"Activo","",1/(1+EXP(-(Parámetros!$B$10+Parámetros!$B$11*I1381+Parámetros!$B$12*J1381))))</f>
        <v/>
      </c>
      <c r="P1381" s="7" t="str">
        <f aca="false">IF(O1381="","",IF(O1381&gt;=Parámetros!$B$7,"Alto",IF(O1381&gt;=Parámetros!$B$8,"Medio","Bajo")))</f>
        <v/>
      </c>
      <c r="Q1381" s="7" t="str">
        <f aca="false">IF(AND(N1381="Activo",L1381&lt;&gt;""),IF(L1381&gt;Parámetros!$B$6,"Se está retrasando",""),"")</f>
        <v/>
      </c>
    </row>
    <row r="1382" customFormat="false" ht="15" hidden="false" customHeight="false" outlineLevel="0" collapsed="false">
      <c r="A1382" s="13" t="s">
        <v>2202</v>
      </c>
      <c r="B1382" s="13" t="s">
        <v>8981</v>
      </c>
      <c r="C1382" s="13" t="s">
        <v>8982</v>
      </c>
      <c r="D1382" s="13" t="s">
        <v>8994</v>
      </c>
      <c r="E1382" s="13" t="s">
        <v>8988</v>
      </c>
      <c r="F1382" s="16" t="n">
        <f aca="false">_xlfn.MINIFS(Pedidos!$C$2:$C$7000,Pedidos!$B$2:$B$7000,A1382,Pedidos!$C$2:$C$7000,"&lt;"&amp;Parámetros!$B$4)</f>
        <v>45770</v>
      </c>
      <c r="G1382" s="16" t="n">
        <f aca="false">_xlfn.MAXIFS(Pedidos!$C$2:$C$7000,Pedidos!$B$2:$B$7000,A1382,Pedidos!$C$2:$C$7000,"&lt;"&amp;Parámetros!$B$4)</f>
        <v>45770</v>
      </c>
      <c r="H1382" s="17" t="n">
        <f aca="false">COUNTIFS(Pedidos!$B$2:$B$7000,A1382,Pedidos!$C$2:$C$7000,"&lt;"&amp;Parámetros!$B$4)</f>
        <v>1</v>
      </c>
      <c r="I1382" s="7" t="n">
        <f aca="false">IF(H1382=0,"",Parámetros!$B$4-G1382)</f>
        <v>526</v>
      </c>
      <c r="J1382" s="17" t="n">
        <f aca="false">COUNTIFS(Pedidos!$B$2:$B$7000,A1382,Pedidos!$C$2:$C$7000,"&gt;="&amp;(Parámetros!$B$4-180),Pedidos!$C$2:$C$7000,"&lt;"&amp;Parámetros!$B$4)</f>
        <v>0</v>
      </c>
      <c r="K1382" s="18" t="str">
        <f aca="false">IF(H1382&lt;2,"",(G1382-F1382)/(H1382-1))</f>
        <v/>
      </c>
      <c r="L1382" s="19" t="str">
        <f aca="false">IF(OR(K1382="",K1382=0),"",I1382/K1382)</f>
        <v/>
      </c>
      <c r="M1382" s="20" t="n">
        <f aca="false">SUMIFS(Pedidos!$D$2:$D$7000,Pedidos!$B$2:$B$7000,A1382,Pedidos!$C$2:$C$7000,"&gt;="&amp;(Parámetros!$B$4-365),Pedidos!$C$2:$C$7000,"&lt;"&amp;Parámetros!$B$4)</f>
        <v>0</v>
      </c>
      <c r="N1382" s="7" t="str">
        <f aca="false">IF(H1382=0,"Sin compras",IF(H1382=1,"Una sola compra",IF(I1382&gt;Parámetros!$B$5,"Perdido","Activo")))</f>
        <v>Una sola compra</v>
      </c>
      <c r="O1382" s="21" t="str">
        <f aca="false">IF(N1382&lt;&gt;"Activo","",1/(1+EXP(-(Parámetros!$B$10+Parámetros!$B$11*I1382+Parámetros!$B$12*J1382))))</f>
        <v/>
      </c>
      <c r="P1382" s="7" t="str">
        <f aca="false">IF(O1382="","",IF(O1382&gt;=Parámetros!$B$7,"Alto",IF(O1382&gt;=Parámetros!$B$8,"Medio","Bajo")))</f>
        <v/>
      </c>
      <c r="Q1382" s="7" t="str">
        <f aca="false">IF(AND(N1382="Activo",L1382&lt;&gt;""),IF(L1382&gt;Parámetros!$B$6,"Se está retrasando",""),"")</f>
        <v/>
      </c>
    </row>
    <row r="1383" customFormat="false" ht="15" hidden="false" customHeight="false" outlineLevel="0" collapsed="false">
      <c r="A1383" s="13" t="s">
        <v>1408</v>
      </c>
      <c r="B1383" s="13" t="s">
        <v>8981</v>
      </c>
      <c r="C1383" s="13" t="s">
        <v>8993</v>
      </c>
      <c r="D1383" s="13" t="s">
        <v>9005</v>
      </c>
      <c r="E1383" s="13" t="s">
        <v>8988</v>
      </c>
      <c r="F1383" s="16" t="n">
        <f aca="false">_xlfn.MINIFS(Pedidos!$C$2:$C$7000,Pedidos!$B$2:$B$7000,A1383,Pedidos!$C$2:$C$7000,"&lt;"&amp;Parámetros!$B$4)</f>
        <v>45710</v>
      </c>
      <c r="G1383" s="16" t="n">
        <f aca="false">_xlfn.MAXIFS(Pedidos!$C$2:$C$7000,Pedidos!$B$2:$B$7000,A1383,Pedidos!$C$2:$C$7000,"&lt;"&amp;Parámetros!$B$4)</f>
        <v>46070</v>
      </c>
      <c r="H1383" s="17" t="n">
        <f aca="false">COUNTIFS(Pedidos!$B$2:$B$7000,A1383,Pedidos!$C$2:$C$7000,"&lt;"&amp;Parámetros!$B$4)</f>
        <v>3</v>
      </c>
      <c r="I1383" s="7" t="n">
        <f aca="false">IF(H1383=0,"",Parámetros!$B$4-G1383)</f>
        <v>226</v>
      </c>
      <c r="J1383" s="17" t="n">
        <f aca="false">COUNTIFS(Pedidos!$B$2:$B$7000,A1383,Pedidos!$C$2:$C$7000,"&gt;="&amp;(Parámetros!$B$4-180),Pedidos!$C$2:$C$7000,"&lt;"&amp;Parámetros!$B$4)</f>
        <v>0</v>
      </c>
      <c r="K1383" s="18" t="n">
        <f aca="false">IF(H1383&lt;2,"",(G1383-F1383)/(H1383-1))</f>
        <v>180</v>
      </c>
      <c r="L1383" s="19" t="n">
        <f aca="false">IF(OR(K1383="",K1383=0),"",I1383/K1383)</f>
        <v>1.25555555555556</v>
      </c>
      <c r="M1383" s="20" t="n">
        <f aca="false">SUMIFS(Pedidos!$D$2:$D$7000,Pedidos!$B$2:$B$7000,A1383,Pedidos!$C$2:$C$7000,"&gt;="&amp;(Parámetros!$B$4-365),Pedidos!$C$2:$C$7000,"&lt;"&amp;Parámetros!$B$4)</f>
        <v>65.4</v>
      </c>
      <c r="N1383" s="7" t="str">
        <f aca="false">IF(H1383=0,"Sin compras",IF(H1383=1,"Una sola compra",IF(I1383&gt;Parámetros!$B$5,"Perdido","Activo")))</f>
        <v>Perdido</v>
      </c>
      <c r="O1383" s="21" t="str">
        <f aca="false">IF(N1383&lt;&gt;"Activo","",1/(1+EXP(-(Parámetros!$B$10+Parámetros!$B$11*I1383+Parámetros!$B$12*J1383))))</f>
        <v/>
      </c>
      <c r="P1383" s="7" t="str">
        <f aca="false">IF(O1383="","",IF(O1383&gt;=Parámetros!$B$7,"Alto",IF(O1383&gt;=Parámetros!$B$8,"Medio","Bajo")))</f>
        <v/>
      </c>
      <c r="Q1383" s="7" t="str">
        <f aca="false">IF(AND(N1383="Activo",L1383&lt;&gt;""),IF(L1383&gt;Parámetros!$B$6,"Se está retrasando",""),"")</f>
        <v/>
      </c>
    </row>
    <row r="1384" customFormat="false" ht="15" hidden="false" customHeight="false" outlineLevel="0" collapsed="false">
      <c r="A1384" s="13" t="s">
        <v>1680</v>
      </c>
      <c r="B1384" s="13" t="s">
        <v>9010</v>
      </c>
      <c r="C1384" s="13" t="s">
        <v>8982</v>
      </c>
      <c r="D1384" s="13" t="s">
        <v>8999</v>
      </c>
      <c r="E1384" s="13" t="s">
        <v>8988</v>
      </c>
      <c r="F1384" s="16" t="n">
        <f aca="false">_xlfn.MINIFS(Pedidos!$C$2:$C$7000,Pedidos!$B$2:$B$7000,A1384,Pedidos!$C$2:$C$7000,"&lt;"&amp;Parámetros!$B$4)</f>
        <v>45730</v>
      </c>
      <c r="G1384" s="16" t="n">
        <f aca="false">_xlfn.MAXIFS(Pedidos!$C$2:$C$7000,Pedidos!$B$2:$B$7000,A1384,Pedidos!$C$2:$C$7000,"&lt;"&amp;Parámetros!$B$4)</f>
        <v>46283</v>
      </c>
      <c r="H1384" s="17" t="n">
        <f aca="false">COUNTIFS(Pedidos!$B$2:$B$7000,A1384,Pedidos!$C$2:$C$7000,"&lt;"&amp;Parámetros!$B$4)</f>
        <v>10</v>
      </c>
      <c r="I1384" s="7" t="n">
        <f aca="false">IF(H1384=0,"",Parámetros!$B$4-G1384)</f>
        <v>13</v>
      </c>
      <c r="J1384" s="17" t="n">
        <f aca="false">COUNTIFS(Pedidos!$B$2:$B$7000,A1384,Pedidos!$C$2:$C$7000,"&gt;="&amp;(Parámetros!$B$4-180),Pedidos!$C$2:$C$7000,"&lt;"&amp;Parámetros!$B$4)</f>
        <v>3</v>
      </c>
      <c r="K1384" s="18" t="n">
        <f aca="false">IF(H1384&lt;2,"",(G1384-F1384)/(H1384-1))</f>
        <v>61.4444444444444</v>
      </c>
      <c r="L1384" s="19" t="n">
        <f aca="false">IF(OR(K1384="",K1384=0),"",I1384/K1384)</f>
        <v>0.211573236889693</v>
      </c>
      <c r="M1384" s="20" t="n">
        <f aca="false">SUMIFS(Pedidos!$D$2:$D$7000,Pedidos!$B$2:$B$7000,A1384,Pedidos!$C$2:$C$7000,"&gt;="&amp;(Parámetros!$B$4-365),Pedidos!$C$2:$C$7000,"&lt;"&amp;Parámetros!$B$4)</f>
        <v>250.43</v>
      </c>
      <c r="N1384" s="7" t="str">
        <f aca="false">IF(H1384=0,"Sin compras",IF(H1384=1,"Una sola compra",IF(I1384&gt;Parámetros!$B$5,"Perdido","Activo")))</f>
        <v>Activo</v>
      </c>
      <c r="O1384" s="21" t="n">
        <f aca="false">IF(N1384&lt;&gt;"Activo","",1/(1+EXP(-(Parámetros!$B$10+Parámetros!$B$11*I1384+Parámetros!$B$12*J1384))))</f>
        <v>0.137940721302158</v>
      </c>
      <c r="P1384" s="7" t="str">
        <f aca="false">IF(O1384="","",IF(O1384&gt;=Parámetros!$B$7,"Alto",IF(O1384&gt;=Parámetros!$B$8,"Medio","Bajo")))</f>
        <v>Bajo</v>
      </c>
      <c r="Q1384" s="7" t="str">
        <f aca="false">IF(AND(N1384="Activo",L1384&lt;&gt;""),IF(L1384&gt;Parámetros!$B$6,"Se está retrasando",""),"")</f>
        <v/>
      </c>
    </row>
    <row r="1385" customFormat="false" ht="15" hidden="false" customHeight="false" outlineLevel="0" collapsed="false">
      <c r="A1385" s="13" t="s">
        <v>5074</v>
      </c>
      <c r="B1385" s="13" t="s">
        <v>9000</v>
      </c>
      <c r="C1385" s="13" t="s">
        <v>8982</v>
      </c>
      <c r="D1385" s="13" t="s">
        <v>8983</v>
      </c>
      <c r="E1385" s="13" t="s">
        <v>8988</v>
      </c>
      <c r="F1385" s="16" t="n">
        <f aca="false">_xlfn.MINIFS(Pedidos!$C$2:$C$7000,Pedidos!$B$2:$B$7000,A1385,Pedidos!$C$2:$C$7000,"&lt;"&amp;Parámetros!$B$4)</f>
        <v>45985</v>
      </c>
      <c r="G1385" s="16" t="n">
        <f aca="false">_xlfn.MAXIFS(Pedidos!$C$2:$C$7000,Pedidos!$B$2:$B$7000,A1385,Pedidos!$C$2:$C$7000,"&lt;"&amp;Parámetros!$B$4)</f>
        <v>45985</v>
      </c>
      <c r="H1385" s="17" t="n">
        <f aca="false">COUNTIFS(Pedidos!$B$2:$B$7000,A1385,Pedidos!$C$2:$C$7000,"&lt;"&amp;Parámetros!$B$4)</f>
        <v>1</v>
      </c>
      <c r="I1385" s="7" t="n">
        <f aca="false">IF(H1385=0,"",Parámetros!$B$4-G1385)</f>
        <v>311</v>
      </c>
      <c r="J1385" s="17" t="n">
        <f aca="false">COUNTIFS(Pedidos!$B$2:$B$7000,A1385,Pedidos!$C$2:$C$7000,"&gt;="&amp;(Parámetros!$B$4-180),Pedidos!$C$2:$C$7000,"&lt;"&amp;Parámetros!$B$4)</f>
        <v>0</v>
      </c>
      <c r="K1385" s="18" t="str">
        <f aca="false">IF(H1385&lt;2,"",(G1385-F1385)/(H1385-1))</f>
        <v/>
      </c>
      <c r="L1385" s="19" t="str">
        <f aca="false">IF(OR(K1385="",K1385=0),"",I1385/K1385)</f>
        <v/>
      </c>
      <c r="M1385" s="20" t="n">
        <f aca="false">SUMIFS(Pedidos!$D$2:$D$7000,Pedidos!$B$2:$B$7000,A1385,Pedidos!$C$2:$C$7000,"&gt;="&amp;(Parámetros!$B$4-365),Pedidos!$C$2:$C$7000,"&lt;"&amp;Parámetros!$B$4)</f>
        <v>19.35</v>
      </c>
      <c r="N1385" s="7" t="str">
        <f aca="false">IF(H1385=0,"Sin compras",IF(H1385=1,"Una sola compra",IF(I1385&gt;Parámetros!$B$5,"Perdido","Activo")))</f>
        <v>Una sola compra</v>
      </c>
      <c r="O1385" s="21" t="str">
        <f aca="false">IF(N1385&lt;&gt;"Activo","",1/(1+EXP(-(Parámetros!$B$10+Parámetros!$B$11*I1385+Parámetros!$B$12*J1385))))</f>
        <v/>
      </c>
      <c r="P1385" s="7" t="str">
        <f aca="false">IF(O1385="","",IF(O1385&gt;=Parámetros!$B$7,"Alto",IF(O1385&gt;=Parámetros!$B$8,"Medio","Bajo")))</f>
        <v/>
      </c>
      <c r="Q1385" s="7" t="str">
        <f aca="false">IF(AND(N1385="Activo",L1385&lt;&gt;""),IF(L1385&gt;Parámetros!$B$6,"Se está retrasando",""),"")</f>
        <v/>
      </c>
    </row>
    <row r="1386" customFormat="false" ht="15" hidden="false" customHeight="false" outlineLevel="0" collapsed="false">
      <c r="A1386" s="13" t="s">
        <v>4274</v>
      </c>
      <c r="B1386" s="13" t="s">
        <v>9004</v>
      </c>
      <c r="C1386" s="13" t="s">
        <v>8986</v>
      </c>
      <c r="D1386" s="13" t="s">
        <v>8994</v>
      </c>
      <c r="E1386" s="13" t="s">
        <v>8984</v>
      </c>
      <c r="F1386" s="16" t="n">
        <f aca="false">_xlfn.MINIFS(Pedidos!$C$2:$C$7000,Pedidos!$B$2:$B$7000,A1386,Pedidos!$C$2:$C$7000,"&lt;"&amp;Parámetros!$B$4)</f>
        <v>45926</v>
      </c>
      <c r="G1386" s="16" t="n">
        <f aca="false">_xlfn.MAXIFS(Pedidos!$C$2:$C$7000,Pedidos!$B$2:$B$7000,A1386,Pedidos!$C$2:$C$7000,"&lt;"&amp;Parámetros!$B$4)</f>
        <v>45926</v>
      </c>
      <c r="H1386" s="17" t="n">
        <f aca="false">COUNTIFS(Pedidos!$B$2:$B$7000,A1386,Pedidos!$C$2:$C$7000,"&lt;"&amp;Parámetros!$B$4)</f>
        <v>1</v>
      </c>
      <c r="I1386" s="7" t="n">
        <f aca="false">IF(H1386=0,"",Parámetros!$B$4-G1386)</f>
        <v>370</v>
      </c>
      <c r="J1386" s="17" t="n">
        <f aca="false">COUNTIFS(Pedidos!$B$2:$B$7000,A1386,Pedidos!$C$2:$C$7000,"&gt;="&amp;(Parámetros!$B$4-180),Pedidos!$C$2:$C$7000,"&lt;"&amp;Parámetros!$B$4)</f>
        <v>0</v>
      </c>
      <c r="K1386" s="18" t="str">
        <f aca="false">IF(H1386&lt;2,"",(G1386-F1386)/(H1386-1))</f>
        <v/>
      </c>
      <c r="L1386" s="19" t="str">
        <f aca="false">IF(OR(K1386="",K1386=0),"",I1386/K1386)</f>
        <v/>
      </c>
      <c r="M1386" s="20" t="n">
        <f aca="false">SUMIFS(Pedidos!$D$2:$D$7000,Pedidos!$B$2:$B$7000,A1386,Pedidos!$C$2:$C$7000,"&gt;="&amp;(Parámetros!$B$4-365),Pedidos!$C$2:$C$7000,"&lt;"&amp;Parámetros!$B$4)</f>
        <v>0</v>
      </c>
      <c r="N1386" s="7" t="str">
        <f aca="false">IF(H1386=0,"Sin compras",IF(H1386=1,"Una sola compra",IF(I1386&gt;Parámetros!$B$5,"Perdido","Activo")))</f>
        <v>Una sola compra</v>
      </c>
      <c r="O1386" s="21" t="str">
        <f aca="false">IF(N1386&lt;&gt;"Activo","",1/(1+EXP(-(Parámetros!$B$10+Parámetros!$B$11*I1386+Parámetros!$B$12*J1386))))</f>
        <v/>
      </c>
      <c r="P1386" s="7" t="str">
        <f aca="false">IF(O1386="","",IF(O1386&gt;=Parámetros!$B$7,"Alto",IF(O1386&gt;=Parámetros!$B$8,"Medio","Bajo")))</f>
        <v/>
      </c>
      <c r="Q1386" s="7" t="str">
        <f aca="false">IF(AND(N1386="Activo",L1386&lt;&gt;""),IF(L1386&gt;Parámetros!$B$6,"Se está retrasando",""),"")</f>
        <v/>
      </c>
    </row>
    <row r="1387" customFormat="false" ht="15" hidden="false" customHeight="false" outlineLevel="0" collapsed="false">
      <c r="A1387" s="13" t="s">
        <v>1867</v>
      </c>
      <c r="B1387" s="13" t="s">
        <v>8995</v>
      </c>
      <c r="C1387" s="13" t="s">
        <v>8982</v>
      </c>
      <c r="D1387" s="13" t="s">
        <v>8999</v>
      </c>
      <c r="E1387" s="13" t="s">
        <v>8984</v>
      </c>
      <c r="F1387" s="16" t="n">
        <f aca="false">_xlfn.MINIFS(Pedidos!$C$2:$C$7000,Pedidos!$B$2:$B$7000,A1387,Pedidos!$C$2:$C$7000,"&lt;"&amp;Parámetros!$B$4)</f>
        <v>45745</v>
      </c>
      <c r="G1387" s="16" t="n">
        <f aca="false">_xlfn.MAXIFS(Pedidos!$C$2:$C$7000,Pedidos!$B$2:$B$7000,A1387,Pedidos!$C$2:$C$7000,"&lt;"&amp;Parámetros!$B$4)</f>
        <v>46286</v>
      </c>
      <c r="H1387" s="17" t="n">
        <f aca="false">COUNTIFS(Pedidos!$B$2:$B$7000,A1387,Pedidos!$C$2:$C$7000,"&lt;"&amp;Parámetros!$B$4)</f>
        <v>9</v>
      </c>
      <c r="I1387" s="7" t="n">
        <f aca="false">IF(H1387=0,"",Parámetros!$B$4-G1387)</f>
        <v>10</v>
      </c>
      <c r="J1387" s="17" t="n">
        <f aca="false">COUNTIFS(Pedidos!$B$2:$B$7000,A1387,Pedidos!$C$2:$C$7000,"&gt;="&amp;(Parámetros!$B$4-180),Pedidos!$C$2:$C$7000,"&lt;"&amp;Parámetros!$B$4)</f>
        <v>3</v>
      </c>
      <c r="K1387" s="18" t="n">
        <f aca="false">IF(H1387&lt;2,"",(G1387-F1387)/(H1387-1))</f>
        <v>67.625</v>
      </c>
      <c r="L1387" s="19" t="n">
        <f aca="false">IF(OR(K1387="",K1387=0),"",I1387/K1387)</f>
        <v>0.147874306839187</v>
      </c>
      <c r="M1387" s="20" t="n">
        <f aca="false">SUMIFS(Pedidos!$D$2:$D$7000,Pedidos!$B$2:$B$7000,A1387,Pedidos!$C$2:$C$7000,"&gt;="&amp;(Parámetros!$B$4-365),Pedidos!$C$2:$C$7000,"&lt;"&amp;Parámetros!$B$4)</f>
        <v>255.74</v>
      </c>
      <c r="N1387" s="7" t="str">
        <f aca="false">IF(H1387=0,"Sin compras",IF(H1387=1,"Una sola compra",IF(I1387&gt;Parámetros!$B$5,"Perdido","Activo")))</f>
        <v>Activo</v>
      </c>
      <c r="O1387" s="21" t="n">
        <f aca="false">IF(N1387&lt;&gt;"Activo","",1/(1+EXP(-(Parámetros!$B$10+Parámetros!$B$11*I1387+Parámetros!$B$12*J1387))))</f>
        <v>0.131987373328775</v>
      </c>
      <c r="P1387" s="7" t="str">
        <f aca="false">IF(O1387="","",IF(O1387&gt;=Parámetros!$B$7,"Alto",IF(O1387&gt;=Parámetros!$B$8,"Medio","Bajo")))</f>
        <v>Bajo</v>
      </c>
      <c r="Q1387" s="7" t="str">
        <f aca="false">IF(AND(N1387="Activo",L1387&lt;&gt;""),IF(L1387&gt;Parámetros!$B$6,"Se está retrasando",""),"")</f>
        <v/>
      </c>
    </row>
    <row r="1388" customFormat="false" ht="15" hidden="false" customHeight="false" outlineLevel="0" collapsed="false">
      <c r="A1388" s="13" t="s">
        <v>6636</v>
      </c>
      <c r="B1388" s="13" t="s">
        <v>8981</v>
      </c>
      <c r="C1388" s="13" t="s">
        <v>8993</v>
      </c>
      <c r="D1388" s="13" t="s">
        <v>8991</v>
      </c>
      <c r="E1388" s="13" t="s">
        <v>8988</v>
      </c>
      <c r="F1388" s="16" t="n">
        <f aca="false">_xlfn.MINIFS(Pedidos!$C$2:$C$7000,Pedidos!$B$2:$B$7000,A1388,Pedidos!$C$2:$C$7000,"&lt;"&amp;Parámetros!$B$4)</f>
        <v>46104</v>
      </c>
      <c r="G1388" s="16" t="n">
        <f aca="false">_xlfn.MAXIFS(Pedidos!$C$2:$C$7000,Pedidos!$B$2:$B$7000,A1388,Pedidos!$C$2:$C$7000,"&lt;"&amp;Parámetros!$B$4)</f>
        <v>46104</v>
      </c>
      <c r="H1388" s="17" t="n">
        <f aca="false">COUNTIFS(Pedidos!$B$2:$B$7000,A1388,Pedidos!$C$2:$C$7000,"&lt;"&amp;Parámetros!$B$4)</f>
        <v>1</v>
      </c>
      <c r="I1388" s="7" t="n">
        <f aca="false">IF(H1388=0,"",Parámetros!$B$4-G1388)</f>
        <v>192</v>
      </c>
      <c r="J1388" s="17" t="n">
        <f aca="false">COUNTIFS(Pedidos!$B$2:$B$7000,A1388,Pedidos!$C$2:$C$7000,"&gt;="&amp;(Parámetros!$B$4-180),Pedidos!$C$2:$C$7000,"&lt;"&amp;Parámetros!$B$4)</f>
        <v>0</v>
      </c>
      <c r="K1388" s="18" t="str">
        <f aca="false">IF(H1388&lt;2,"",(G1388-F1388)/(H1388-1))</f>
        <v/>
      </c>
      <c r="L1388" s="19" t="str">
        <f aca="false">IF(OR(K1388="",K1388=0),"",I1388/K1388)</f>
        <v/>
      </c>
      <c r="M1388" s="20" t="n">
        <f aca="false">SUMIFS(Pedidos!$D$2:$D$7000,Pedidos!$B$2:$B$7000,A1388,Pedidos!$C$2:$C$7000,"&gt;="&amp;(Parámetros!$B$4-365),Pedidos!$C$2:$C$7000,"&lt;"&amp;Parámetros!$B$4)</f>
        <v>36.22</v>
      </c>
      <c r="N1388" s="7" t="str">
        <f aca="false">IF(H1388=0,"Sin compras",IF(H1388=1,"Una sola compra",IF(I1388&gt;Parámetros!$B$5,"Perdido","Activo")))</f>
        <v>Una sola compra</v>
      </c>
      <c r="O1388" s="21" t="str">
        <f aca="false">IF(N1388&lt;&gt;"Activo","",1/(1+EXP(-(Parámetros!$B$10+Parámetros!$B$11*I1388+Parámetros!$B$12*J1388))))</f>
        <v/>
      </c>
      <c r="P1388" s="7" t="str">
        <f aca="false">IF(O1388="","",IF(O1388&gt;=Parámetros!$B$7,"Alto",IF(O1388&gt;=Parámetros!$B$8,"Medio","Bajo")))</f>
        <v/>
      </c>
      <c r="Q1388" s="7" t="str">
        <f aca="false">IF(AND(N1388="Activo",L1388&lt;&gt;""),IF(L1388&gt;Parámetros!$B$6,"Se está retrasando",""),"")</f>
        <v/>
      </c>
    </row>
    <row r="1389" customFormat="false" ht="15" hidden="false" customHeight="false" outlineLevel="0" collapsed="false">
      <c r="A1389" s="13" t="s">
        <v>4276</v>
      </c>
      <c r="B1389" s="13" t="s">
        <v>9004</v>
      </c>
      <c r="C1389" s="13" t="s">
        <v>8993</v>
      </c>
      <c r="D1389" s="13" t="s">
        <v>8987</v>
      </c>
      <c r="E1389" s="13" t="s">
        <v>8988</v>
      </c>
      <c r="F1389" s="16" t="n">
        <f aca="false">_xlfn.MINIFS(Pedidos!$C$2:$C$7000,Pedidos!$B$2:$B$7000,A1389,Pedidos!$C$2:$C$7000,"&lt;"&amp;Parámetros!$B$4)</f>
        <v>45926</v>
      </c>
      <c r="G1389" s="16" t="n">
        <f aca="false">_xlfn.MAXIFS(Pedidos!$C$2:$C$7000,Pedidos!$B$2:$B$7000,A1389,Pedidos!$C$2:$C$7000,"&lt;"&amp;Parámetros!$B$4)</f>
        <v>46162</v>
      </c>
      <c r="H1389" s="17" t="n">
        <f aca="false">COUNTIFS(Pedidos!$B$2:$B$7000,A1389,Pedidos!$C$2:$C$7000,"&lt;"&amp;Parámetros!$B$4)</f>
        <v>3</v>
      </c>
      <c r="I1389" s="7" t="n">
        <f aca="false">IF(H1389=0,"",Parámetros!$B$4-G1389)</f>
        <v>134</v>
      </c>
      <c r="J1389" s="17" t="n">
        <f aca="false">COUNTIFS(Pedidos!$B$2:$B$7000,A1389,Pedidos!$C$2:$C$7000,"&gt;="&amp;(Parámetros!$B$4-180),Pedidos!$C$2:$C$7000,"&lt;"&amp;Parámetros!$B$4)</f>
        <v>1</v>
      </c>
      <c r="K1389" s="18" t="n">
        <f aca="false">IF(H1389&lt;2,"",(G1389-F1389)/(H1389-1))</f>
        <v>118</v>
      </c>
      <c r="L1389" s="19" t="n">
        <f aca="false">IF(OR(K1389="",K1389=0),"",I1389/K1389)</f>
        <v>1.13559322033898</v>
      </c>
      <c r="M1389" s="20" t="n">
        <f aca="false">SUMIFS(Pedidos!$D$2:$D$7000,Pedidos!$B$2:$B$7000,A1389,Pedidos!$C$2:$C$7000,"&gt;="&amp;(Parámetros!$B$4-365),Pedidos!$C$2:$C$7000,"&lt;"&amp;Parámetros!$B$4)</f>
        <v>77.86</v>
      </c>
      <c r="N1389" s="7" t="str">
        <f aca="false">IF(H1389=0,"Sin compras",IF(H1389=1,"Una sola compra",IF(I1389&gt;Parámetros!$B$5,"Perdido","Activo")))</f>
        <v>Activo</v>
      </c>
      <c r="O1389" s="21" t="n">
        <f aca="false">IF(N1389&lt;&gt;"Activo","",1/(1+EXP(-(Parámetros!$B$10+Parámetros!$B$11*I1389+Parámetros!$B$12*J1389))))</f>
        <v>0.88057641507127</v>
      </c>
      <c r="P1389" s="7" t="str">
        <f aca="false">IF(O1389="","",IF(O1389&gt;=Parámetros!$B$7,"Alto",IF(O1389&gt;=Parámetros!$B$8,"Medio","Bajo")))</f>
        <v>Alto</v>
      </c>
      <c r="Q1389" s="7" t="str">
        <f aca="false">IF(AND(N1389="Activo",L1389&lt;&gt;""),IF(L1389&gt;Parámetros!$B$6,"Se está retrasando",""),"")</f>
        <v/>
      </c>
    </row>
    <row r="1390" customFormat="false" ht="15" hidden="false" customHeight="false" outlineLevel="0" collapsed="false">
      <c r="A1390" s="13" t="s">
        <v>5216</v>
      </c>
      <c r="B1390" s="13" t="s">
        <v>9010</v>
      </c>
      <c r="C1390" s="13" t="s">
        <v>8990</v>
      </c>
      <c r="D1390" s="13" t="s">
        <v>8999</v>
      </c>
      <c r="E1390" s="13" t="s">
        <v>8988</v>
      </c>
      <c r="F1390" s="16" t="n">
        <f aca="false">_xlfn.MINIFS(Pedidos!$C$2:$C$7000,Pedidos!$B$2:$B$7000,A1390,Pedidos!$C$2:$C$7000,"&lt;"&amp;Parámetros!$B$4)</f>
        <v>45995</v>
      </c>
      <c r="G1390" s="16" t="n">
        <f aca="false">_xlfn.MAXIFS(Pedidos!$C$2:$C$7000,Pedidos!$B$2:$B$7000,A1390,Pedidos!$C$2:$C$7000,"&lt;"&amp;Parámetros!$B$4)</f>
        <v>46283</v>
      </c>
      <c r="H1390" s="17" t="n">
        <f aca="false">COUNTIFS(Pedidos!$B$2:$B$7000,A1390,Pedidos!$C$2:$C$7000,"&lt;"&amp;Parámetros!$B$4)</f>
        <v>4</v>
      </c>
      <c r="I1390" s="7" t="n">
        <f aca="false">IF(H1390=0,"",Parámetros!$B$4-G1390)</f>
        <v>13</v>
      </c>
      <c r="J1390" s="17" t="n">
        <f aca="false">COUNTIFS(Pedidos!$B$2:$B$7000,A1390,Pedidos!$C$2:$C$7000,"&gt;="&amp;(Parámetros!$B$4-180),Pedidos!$C$2:$C$7000,"&lt;"&amp;Parámetros!$B$4)</f>
        <v>2</v>
      </c>
      <c r="K1390" s="18" t="n">
        <f aca="false">IF(H1390&lt;2,"",(G1390-F1390)/(H1390-1))</f>
        <v>96</v>
      </c>
      <c r="L1390" s="19" t="n">
        <f aca="false">IF(OR(K1390="",K1390=0),"",I1390/K1390)</f>
        <v>0.135416666666667</v>
      </c>
      <c r="M1390" s="20" t="n">
        <f aca="false">SUMIFS(Pedidos!$D$2:$D$7000,Pedidos!$B$2:$B$7000,A1390,Pedidos!$C$2:$C$7000,"&gt;="&amp;(Parámetros!$B$4-365),Pedidos!$C$2:$C$7000,"&lt;"&amp;Parámetros!$B$4)</f>
        <v>145.31</v>
      </c>
      <c r="N1390" s="7" t="str">
        <f aca="false">IF(H1390=0,"Sin compras",IF(H1390=1,"Una sola compra",IF(I1390&gt;Parámetros!$B$5,"Perdido","Activo")))</f>
        <v>Activo</v>
      </c>
      <c r="O1390" s="21" t="n">
        <f aca="false">IF(N1390&lt;&gt;"Activo","",1/(1+EXP(-(Parámetros!$B$10+Parámetros!$B$11*I1390+Parámetros!$B$12*J1390))))</f>
        <v>0.279730259806517</v>
      </c>
      <c r="P1390" s="7" t="str">
        <f aca="false">IF(O1390="","",IF(O1390&gt;=Parámetros!$B$7,"Alto",IF(O1390&gt;=Parámetros!$B$8,"Medio","Bajo")))</f>
        <v>Bajo</v>
      </c>
      <c r="Q1390" s="7" t="str">
        <f aca="false">IF(AND(N1390="Activo",L1390&lt;&gt;""),IF(L1390&gt;Parámetros!$B$6,"Se está retrasando",""),"")</f>
        <v/>
      </c>
    </row>
    <row r="1391" customFormat="false" ht="15" hidden="false" customHeight="false" outlineLevel="0" collapsed="false">
      <c r="A1391" s="13" t="s">
        <v>1250</v>
      </c>
      <c r="B1391" s="13" t="s">
        <v>9007</v>
      </c>
      <c r="C1391" s="13" t="s">
        <v>8982</v>
      </c>
      <c r="D1391" s="13" t="s">
        <v>9005</v>
      </c>
      <c r="E1391" s="13" t="s">
        <v>8988</v>
      </c>
      <c r="F1391" s="16" t="n">
        <f aca="false">_xlfn.MINIFS(Pedidos!$C$2:$C$7000,Pedidos!$B$2:$B$7000,A1391,Pedidos!$C$2:$C$7000,"&lt;"&amp;Parámetros!$B$4)</f>
        <v>45697</v>
      </c>
      <c r="G1391" s="16" t="n">
        <f aca="false">_xlfn.MAXIFS(Pedidos!$C$2:$C$7000,Pedidos!$B$2:$B$7000,A1391,Pedidos!$C$2:$C$7000,"&lt;"&amp;Parámetros!$B$4)</f>
        <v>45974</v>
      </c>
      <c r="H1391" s="17" t="n">
        <f aca="false">COUNTIFS(Pedidos!$B$2:$B$7000,A1391,Pedidos!$C$2:$C$7000,"&lt;"&amp;Parámetros!$B$4)</f>
        <v>3</v>
      </c>
      <c r="I1391" s="7" t="n">
        <f aca="false">IF(H1391=0,"",Parámetros!$B$4-G1391)</f>
        <v>322</v>
      </c>
      <c r="J1391" s="17" t="n">
        <f aca="false">COUNTIFS(Pedidos!$B$2:$B$7000,A1391,Pedidos!$C$2:$C$7000,"&gt;="&amp;(Parámetros!$B$4-180),Pedidos!$C$2:$C$7000,"&lt;"&amp;Parámetros!$B$4)</f>
        <v>0</v>
      </c>
      <c r="K1391" s="18" t="n">
        <f aca="false">IF(H1391&lt;2,"",(G1391-F1391)/(H1391-1))</f>
        <v>138.5</v>
      </c>
      <c r="L1391" s="19" t="n">
        <f aca="false">IF(OR(K1391="",K1391=0),"",I1391/K1391)</f>
        <v>2.32490974729242</v>
      </c>
      <c r="M1391" s="20" t="n">
        <f aca="false">SUMIFS(Pedidos!$D$2:$D$7000,Pedidos!$B$2:$B$7000,A1391,Pedidos!$C$2:$C$7000,"&gt;="&amp;(Parámetros!$B$4-365),Pedidos!$C$2:$C$7000,"&lt;"&amp;Parámetros!$B$4)</f>
        <v>30.11</v>
      </c>
      <c r="N1391" s="7" t="str">
        <f aca="false">IF(H1391=0,"Sin compras",IF(H1391=1,"Una sola compra",IF(I1391&gt;Parámetros!$B$5,"Perdido","Activo")))</f>
        <v>Perdido</v>
      </c>
      <c r="O1391" s="21" t="str">
        <f aca="false">IF(N1391&lt;&gt;"Activo","",1/(1+EXP(-(Parámetros!$B$10+Parámetros!$B$11*I1391+Parámetros!$B$12*J1391))))</f>
        <v/>
      </c>
      <c r="P1391" s="7" t="str">
        <f aca="false">IF(O1391="","",IF(O1391&gt;=Parámetros!$B$7,"Alto",IF(O1391&gt;=Parámetros!$B$8,"Medio","Bajo")))</f>
        <v/>
      </c>
      <c r="Q1391" s="7" t="str">
        <f aca="false">IF(AND(N1391="Activo",L1391&lt;&gt;""),IF(L1391&gt;Parámetros!$B$6,"Se está retrasando",""),"")</f>
        <v/>
      </c>
    </row>
    <row r="1392" customFormat="false" ht="15" hidden="false" customHeight="false" outlineLevel="0" collapsed="false">
      <c r="A1392" s="13" t="s">
        <v>2765</v>
      </c>
      <c r="B1392" s="13" t="s">
        <v>9011</v>
      </c>
      <c r="C1392" s="13" t="s">
        <v>8990</v>
      </c>
      <c r="D1392" s="13" t="s">
        <v>8994</v>
      </c>
      <c r="E1392" s="13" t="s">
        <v>8988</v>
      </c>
      <c r="F1392" s="16" t="n">
        <f aca="false">_xlfn.MINIFS(Pedidos!$C$2:$C$7000,Pedidos!$B$2:$B$7000,A1392,Pedidos!$C$2:$C$7000,"&lt;"&amp;Parámetros!$B$4)</f>
        <v>45814</v>
      </c>
      <c r="G1392" s="16" t="n">
        <f aca="false">_xlfn.MAXIFS(Pedidos!$C$2:$C$7000,Pedidos!$B$2:$B$7000,A1392,Pedidos!$C$2:$C$7000,"&lt;"&amp;Parámetros!$B$4)</f>
        <v>45814</v>
      </c>
      <c r="H1392" s="17" t="n">
        <f aca="false">COUNTIFS(Pedidos!$B$2:$B$7000,A1392,Pedidos!$C$2:$C$7000,"&lt;"&amp;Parámetros!$B$4)</f>
        <v>1</v>
      </c>
      <c r="I1392" s="7" t="n">
        <f aca="false">IF(H1392=0,"",Parámetros!$B$4-G1392)</f>
        <v>482</v>
      </c>
      <c r="J1392" s="17" t="n">
        <f aca="false">COUNTIFS(Pedidos!$B$2:$B$7000,A1392,Pedidos!$C$2:$C$7000,"&gt;="&amp;(Parámetros!$B$4-180),Pedidos!$C$2:$C$7000,"&lt;"&amp;Parámetros!$B$4)</f>
        <v>0</v>
      </c>
      <c r="K1392" s="18" t="str">
        <f aca="false">IF(H1392&lt;2,"",(G1392-F1392)/(H1392-1))</f>
        <v/>
      </c>
      <c r="L1392" s="19" t="str">
        <f aca="false">IF(OR(K1392="",K1392=0),"",I1392/K1392)</f>
        <v/>
      </c>
      <c r="M1392" s="20" t="n">
        <f aca="false">SUMIFS(Pedidos!$D$2:$D$7000,Pedidos!$B$2:$B$7000,A1392,Pedidos!$C$2:$C$7000,"&gt;="&amp;(Parámetros!$B$4-365),Pedidos!$C$2:$C$7000,"&lt;"&amp;Parámetros!$B$4)</f>
        <v>0</v>
      </c>
      <c r="N1392" s="7" t="str">
        <f aca="false">IF(H1392=0,"Sin compras",IF(H1392=1,"Una sola compra",IF(I1392&gt;Parámetros!$B$5,"Perdido","Activo")))</f>
        <v>Una sola compra</v>
      </c>
      <c r="O1392" s="21" t="str">
        <f aca="false">IF(N1392&lt;&gt;"Activo","",1/(1+EXP(-(Parámetros!$B$10+Parámetros!$B$11*I1392+Parámetros!$B$12*J1392))))</f>
        <v/>
      </c>
      <c r="P1392" s="7" t="str">
        <f aca="false">IF(O1392="","",IF(O1392&gt;=Parámetros!$B$7,"Alto",IF(O1392&gt;=Parámetros!$B$8,"Medio","Bajo")))</f>
        <v/>
      </c>
      <c r="Q1392" s="7" t="str">
        <f aca="false">IF(AND(N1392="Activo",L1392&lt;&gt;""),IF(L1392&gt;Parámetros!$B$6,"Se está retrasando",""),"")</f>
        <v/>
      </c>
    </row>
    <row r="1393" customFormat="false" ht="15" hidden="false" customHeight="false" outlineLevel="0" collapsed="false">
      <c r="A1393" s="13" t="s">
        <v>2518</v>
      </c>
      <c r="B1393" s="13" t="s">
        <v>9011</v>
      </c>
      <c r="C1393" s="13" t="s">
        <v>8993</v>
      </c>
      <c r="D1393" s="13" t="s">
        <v>8987</v>
      </c>
      <c r="E1393" s="13" t="s">
        <v>8984</v>
      </c>
      <c r="F1393" s="16" t="n">
        <f aca="false">_xlfn.MINIFS(Pedidos!$C$2:$C$7000,Pedidos!$B$2:$B$7000,A1393,Pedidos!$C$2:$C$7000,"&lt;"&amp;Parámetros!$B$4)</f>
        <v>45794</v>
      </c>
      <c r="G1393" s="16" t="n">
        <f aca="false">_xlfn.MAXIFS(Pedidos!$C$2:$C$7000,Pedidos!$B$2:$B$7000,A1393,Pedidos!$C$2:$C$7000,"&lt;"&amp;Parámetros!$B$4)</f>
        <v>46249</v>
      </c>
      <c r="H1393" s="17" t="n">
        <f aca="false">COUNTIFS(Pedidos!$B$2:$B$7000,A1393,Pedidos!$C$2:$C$7000,"&lt;"&amp;Parámetros!$B$4)</f>
        <v>3</v>
      </c>
      <c r="I1393" s="7" t="n">
        <f aca="false">IF(H1393=0,"",Parámetros!$B$4-G1393)</f>
        <v>47</v>
      </c>
      <c r="J1393" s="17" t="n">
        <f aca="false">COUNTIFS(Pedidos!$B$2:$B$7000,A1393,Pedidos!$C$2:$C$7000,"&gt;="&amp;(Parámetros!$B$4-180),Pedidos!$C$2:$C$7000,"&lt;"&amp;Parámetros!$B$4)</f>
        <v>1</v>
      </c>
      <c r="K1393" s="18" t="n">
        <f aca="false">IF(H1393&lt;2,"",(G1393-F1393)/(H1393-1))</f>
        <v>227.5</v>
      </c>
      <c r="L1393" s="19" t="n">
        <f aca="false">IF(OR(K1393="",K1393=0),"",I1393/K1393)</f>
        <v>0.206593406593407</v>
      </c>
      <c r="M1393" s="20" t="n">
        <f aca="false">SUMIFS(Pedidos!$D$2:$D$7000,Pedidos!$B$2:$B$7000,A1393,Pedidos!$C$2:$C$7000,"&gt;="&amp;(Parámetros!$B$4-365),Pedidos!$C$2:$C$7000,"&lt;"&amp;Parámetros!$B$4)</f>
        <v>60.27</v>
      </c>
      <c r="N1393" s="7" t="str">
        <f aca="false">IF(H1393=0,"Sin compras",IF(H1393=1,"Una sola compra",IF(I1393&gt;Parámetros!$B$5,"Perdido","Activo")))</f>
        <v>Activo</v>
      </c>
      <c r="O1393" s="21" t="n">
        <f aca="false">IF(N1393&lt;&gt;"Activo","",1/(1+EXP(-(Parámetros!$B$10+Parámetros!$B$11*I1393+Parámetros!$B$12*J1393))))</f>
        <v>0.626890513569039</v>
      </c>
      <c r="P1393" s="7" t="str">
        <f aca="false">IF(O1393="","",IF(O1393&gt;=Parámetros!$B$7,"Alto",IF(O1393&gt;=Parámetros!$B$8,"Medio","Bajo")))</f>
        <v>Medio</v>
      </c>
      <c r="Q1393" s="7" t="str">
        <f aca="false">IF(AND(N1393="Activo",L1393&lt;&gt;""),IF(L1393&gt;Parámetros!$B$6,"Se está retrasando",""),"")</f>
        <v/>
      </c>
    </row>
    <row r="1394" customFormat="false" ht="15" hidden="false" customHeight="false" outlineLevel="0" collapsed="false">
      <c r="A1394" s="13" t="s">
        <v>7343</v>
      </c>
      <c r="B1394" s="13" t="s">
        <v>8992</v>
      </c>
      <c r="C1394" s="13" t="s">
        <v>8982</v>
      </c>
      <c r="D1394" s="13" t="s">
        <v>8991</v>
      </c>
      <c r="E1394" s="13" t="s">
        <v>8988</v>
      </c>
      <c r="F1394" s="16" t="n">
        <f aca="false">_xlfn.MINIFS(Pedidos!$C$2:$C$7000,Pedidos!$B$2:$B$7000,A1394,Pedidos!$C$2:$C$7000,"&lt;"&amp;Parámetros!$B$4)</f>
        <v>46163</v>
      </c>
      <c r="G1394" s="16" t="n">
        <f aca="false">_xlfn.MAXIFS(Pedidos!$C$2:$C$7000,Pedidos!$B$2:$B$7000,A1394,Pedidos!$C$2:$C$7000,"&lt;"&amp;Parámetros!$B$4)</f>
        <v>46163</v>
      </c>
      <c r="H1394" s="17" t="n">
        <f aca="false">COUNTIFS(Pedidos!$B$2:$B$7000,A1394,Pedidos!$C$2:$C$7000,"&lt;"&amp;Parámetros!$B$4)</f>
        <v>1</v>
      </c>
      <c r="I1394" s="7" t="n">
        <f aca="false">IF(H1394=0,"",Parámetros!$B$4-G1394)</f>
        <v>133</v>
      </c>
      <c r="J1394" s="17" t="n">
        <f aca="false">COUNTIFS(Pedidos!$B$2:$B$7000,A1394,Pedidos!$C$2:$C$7000,"&gt;="&amp;(Parámetros!$B$4-180),Pedidos!$C$2:$C$7000,"&lt;"&amp;Parámetros!$B$4)</f>
        <v>1</v>
      </c>
      <c r="K1394" s="18" t="str">
        <f aca="false">IF(H1394&lt;2,"",(G1394-F1394)/(H1394-1))</f>
        <v/>
      </c>
      <c r="L1394" s="19" t="str">
        <f aca="false">IF(OR(K1394="",K1394=0),"",I1394/K1394)</f>
        <v/>
      </c>
      <c r="M1394" s="20" t="n">
        <f aca="false">SUMIFS(Pedidos!$D$2:$D$7000,Pedidos!$B$2:$B$7000,A1394,Pedidos!$C$2:$C$7000,"&gt;="&amp;(Parámetros!$B$4-365),Pedidos!$C$2:$C$7000,"&lt;"&amp;Parámetros!$B$4)</f>
        <v>31.68</v>
      </c>
      <c r="N1394" s="7" t="str">
        <f aca="false">IF(H1394=0,"Sin compras",IF(H1394=1,"Una sola compra",IF(I1394&gt;Parámetros!$B$5,"Perdido","Activo")))</f>
        <v>Una sola compra</v>
      </c>
      <c r="O1394" s="21" t="str">
        <f aca="false">IF(N1394&lt;&gt;"Activo","",1/(1+EXP(-(Parámetros!$B$10+Parámetros!$B$11*I1394+Parámetros!$B$12*J1394))))</f>
        <v/>
      </c>
      <c r="P1394" s="7" t="str">
        <f aca="false">IF(O1394="","",IF(O1394&gt;=Parámetros!$B$7,"Alto",IF(O1394&gt;=Parámetros!$B$8,"Medio","Bajo")))</f>
        <v/>
      </c>
      <c r="Q1394" s="7" t="str">
        <f aca="false">IF(AND(N1394="Activo",L1394&lt;&gt;""),IF(L1394&gt;Parámetros!$B$6,"Se está retrasando",""),"")</f>
        <v/>
      </c>
    </row>
    <row r="1395" customFormat="false" ht="15" hidden="false" customHeight="false" outlineLevel="0" collapsed="false">
      <c r="A1395" s="13" t="s">
        <v>1748</v>
      </c>
      <c r="B1395" s="13" t="s">
        <v>9001</v>
      </c>
      <c r="C1395" s="13" t="s">
        <v>8982</v>
      </c>
      <c r="D1395" s="13" t="s">
        <v>8994</v>
      </c>
      <c r="E1395" s="13" t="s">
        <v>8988</v>
      </c>
      <c r="F1395" s="16" t="n">
        <f aca="false">_xlfn.MINIFS(Pedidos!$C$2:$C$7000,Pedidos!$B$2:$B$7000,A1395,Pedidos!$C$2:$C$7000,"&lt;"&amp;Parámetros!$B$4)</f>
        <v>45735</v>
      </c>
      <c r="G1395" s="16" t="n">
        <f aca="false">_xlfn.MAXIFS(Pedidos!$C$2:$C$7000,Pedidos!$B$2:$B$7000,A1395,Pedidos!$C$2:$C$7000,"&lt;"&amp;Parámetros!$B$4)</f>
        <v>45735</v>
      </c>
      <c r="H1395" s="17" t="n">
        <f aca="false">COUNTIFS(Pedidos!$B$2:$B$7000,A1395,Pedidos!$C$2:$C$7000,"&lt;"&amp;Parámetros!$B$4)</f>
        <v>1</v>
      </c>
      <c r="I1395" s="7" t="n">
        <f aca="false">IF(H1395=0,"",Parámetros!$B$4-G1395)</f>
        <v>561</v>
      </c>
      <c r="J1395" s="17" t="n">
        <f aca="false">COUNTIFS(Pedidos!$B$2:$B$7000,A1395,Pedidos!$C$2:$C$7000,"&gt;="&amp;(Parámetros!$B$4-180),Pedidos!$C$2:$C$7000,"&lt;"&amp;Parámetros!$B$4)</f>
        <v>0</v>
      </c>
      <c r="K1395" s="18" t="str">
        <f aca="false">IF(H1395&lt;2,"",(G1395-F1395)/(H1395-1))</f>
        <v/>
      </c>
      <c r="L1395" s="19" t="str">
        <f aca="false">IF(OR(K1395="",K1395=0),"",I1395/K1395)</f>
        <v/>
      </c>
      <c r="M1395" s="20" t="n">
        <f aca="false">SUMIFS(Pedidos!$D$2:$D$7000,Pedidos!$B$2:$B$7000,A1395,Pedidos!$C$2:$C$7000,"&gt;="&amp;(Parámetros!$B$4-365),Pedidos!$C$2:$C$7000,"&lt;"&amp;Parámetros!$B$4)</f>
        <v>0</v>
      </c>
      <c r="N1395" s="7" t="str">
        <f aca="false">IF(H1395=0,"Sin compras",IF(H1395=1,"Una sola compra",IF(I1395&gt;Parámetros!$B$5,"Perdido","Activo")))</f>
        <v>Una sola compra</v>
      </c>
      <c r="O1395" s="21" t="str">
        <f aca="false">IF(N1395&lt;&gt;"Activo","",1/(1+EXP(-(Parámetros!$B$10+Parámetros!$B$11*I1395+Parámetros!$B$12*J1395))))</f>
        <v/>
      </c>
      <c r="P1395" s="7" t="str">
        <f aca="false">IF(O1395="","",IF(O1395&gt;=Parámetros!$B$7,"Alto",IF(O1395&gt;=Parámetros!$B$8,"Medio","Bajo")))</f>
        <v/>
      </c>
      <c r="Q1395" s="7" t="str">
        <f aca="false">IF(AND(N1395="Activo",L1395&lt;&gt;""),IF(L1395&gt;Parámetros!$B$6,"Se está retrasando",""),"")</f>
        <v/>
      </c>
    </row>
    <row r="1396" customFormat="false" ht="15" hidden="false" customHeight="false" outlineLevel="0" collapsed="false">
      <c r="A1396" s="13" t="s">
        <v>1977</v>
      </c>
      <c r="B1396" s="13" t="s">
        <v>8992</v>
      </c>
      <c r="C1396" s="13" t="s">
        <v>8982</v>
      </c>
      <c r="D1396" s="13" t="s">
        <v>8997</v>
      </c>
      <c r="E1396" s="13" t="s">
        <v>8984</v>
      </c>
      <c r="F1396" s="16" t="n">
        <f aca="false">_xlfn.MINIFS(Pedidos!$C$2:$C$7000,Pedidos!$B$2:$B$7000,A1396,Pedidos!$C$2:$C$7000,"&lt;"&amp;Parámetros!$B$4)</f>
        <v>45754</v>
      </c>
      <c r="G1396" s="16" t="n">
        <f aca="false">_xlfn.MAXIFS(Pedidos!$C$2:$C$7000,Pedidos!$B$2:$B$7000,A1396,Pedidos!$C$2:$C$7000,"&lt;"&amp;Parámetros!$B$4)</f>
        <v>45960</v>
      </c>
      <c r="H1396" s="17" t="n">
        <f aca="false">COUNTIFS(Pedidos!$B$2:$B$7000,A1396,Pedidos!$C$2:$C$7000,"&lt;"&amp;Parámetros!$B$4)</f>
        <v>4</v>
      </c>
      <c r="I1396" s="7" t="n">
        <f aca="false">IF(H1396=0,"",Parámetros!$B$4-G1396)</f>
        <v>336</v>
      </c>
      <c r="J1396" s="17" t="n">
        <f aca="false">COUNTIFS(Pedidos!$B$2:$B$7000,A1396,Pedidos!$C$2:$C$7000,"&gt;="&amp;(Parámetros!$B$4-180),Pedidos!$C$2:$C$7000,"&lt;"&amp;Parámetros!$B$4)</f>
        <v>0</v>
      </c>
      <c r="K1396" s="18" t="n">
        <f aca="false">IF(H1396&lt;2,"",(G1396-F1396)/(H1396-1))</f>
        <v>68.6666666666667</v>
      </c>
      <c r="L1396" s="19" t="n">
        <f aca="false">IF(OR(K1396="",K1396=0),"",I1396/K1396)</f>
        <v>4.89320388349515</v>
      </c>
      <c r="M1396" s="20" t="n">
        <f aca="false">SUMIFS(Pedidos!$D$2:$D$7000,Pedidos!$B$2:$B$7000,A1396,Pedidos!$C$2:$C$7000,"&gt;="&amp;(Parámetros!$B$4-365),Pedidos!$C$2:$C$7000,"&lt;"&amp;Parámetros!$B$4)</f>
        <v>52.91</v>
      </c>
      <c r="N1396" s="7" t="str">
        <f aca="false">IF(H1396=0,"Sin compras",IF(H1396=1,"Una sola compra",IF(I1396&gt;Parámetros!$B$5,"Perdido","Activo")))</f>
        <v>Perdido</v>
      </c>
      <c r="O1396" s="21" t="str">
        <f aca="false">IF(N1396&lt;&gt;"Activo","",1/(1+EXP(-(Parámetros!$B$10+Parámetros!$B$11*I1396+Parámetros!$B$12*J1396))))</f>
        <v/>
      </c>
      <c r="P1396" s="7" t="str">
        <f aca="false">IF(O1396="","",IF(O1396&gt;=Parámetros!$B$7,"Alto",IF(O1396&gt;=Parámetros!$B$8,"Medio","Bajo")))</f>
        <v/>
      </c>
      <c r="Q1396" s="7" t="str">
        <f aca="false">IF(AND(N1396="Activo",L1396&lt;&gt;""),IF(L1396&gt;Parámetros!$B$6,"Se está retrasando",""),"")</f>
        <v/>
      </c>
    </row>
    <row r="1397" customFormat="false" ht="15" hidden="false" customHeight="false" outlineLevel="0" collapsed="false">
      <c r="A1397" s="13" t="s">
        <v>1869</v>
      </c>
      <c r="B1397" s="13" t="s">
        <v>8998</v>
      </c>
      <c r="C1397" s="13" t="s">
        <v>8993</v>
      </c>
      <c r="D1397" s="13" t="s">
        <v>8983</v>
      </c>
      <c r="E1397" s="13" t="s">
        <v>8988</v>
      </c>
      <c r="F1397" s="16" t="n">
        <f aca="false">_xlfn.MINIFS(Pedidos!$C$2:$C$7000,Pedidos!$B$2:$B$7000,A1397,Pedidos!$C$2:$C$7000,"&lt;"&amp;Parámetros!$B$4)</f>
        <v>45745</v>
      </c>
      <c r="G1397" s="16" t="n">
        <f aca="false">_xlfn.MAXIFS(Pedidos!$C$2:$C$7000,Pedidos!$B$2:$B$7000,A1397,Pedidos!$C$2:$C$7000,"&lt;"&amp;Parámetros!$B$4)</f>
        <v>45951</v>
      </c>
      <c r="H1397" s="17" t="n">
        <f aca="false">COUNTIFS(Pedidos!$B$2:$B$7000,A1397,Pedidos!$C$2:$C$7000,"&lt;"&amp;Parámetros!$B$4)</f>
        <v>2</v>
      </c>
      <c r="I1397" s="7" t="n">
        <f aca="false">IF(H1397=0,"",Parámetros!$B$4-G1397)</f>
        <v>345</v>
      </c>
      <c r="J1397" s="17" t="n">
        <f aca="false">COUNTIFS(Pedidos!$B$2:$B$7000,A1397,Pedidos!$C$2:$C$7000,"&gt;="&amp;(Parámetros!$B$4-180),Pedidos!$C$2:$C$7000,"&lt;"&amp;Parámetros!$B$4)</f>
        <v>0</v>
      </c>
      <c r="K1397" s="18" t="n">
        <f aca="false">IF(H1397&lt;2,"",(G1397-F1397)/(H1397-1))</f>
        <v>206</v>
      </c>
      <c r="L1397" s="19" t="n">
        <f aca="false">IF(OR(K1397="",K1397=0),"",I1397/K1397)</f>
        <v>1.6747572815534</v>
      </c>
      <c r="M1397" s="20" t="n">
        <f aca="false">SUMIFS(Pedidos!$D$2:$D$7000,Pedidos!$B$2:$B$7000,A1397,Pedidos!$C$2:$C$7000,"&gt;="&amp;(Parámetros!$B$4-365),Pedidos!$C$2:$C$7000,"&lt;"&amp;Parámetros!$B$4)</f>
        <v>29.07</v>
      </c>
      <c r="N1397" s="7" t="str">
        <f aca="false">IF(H1397=0,"Sin compras",IF(H1397=1,"Una sola compra",IF(I1397&gt;Parámetros!$B$5,"Perdido","Activo")))</f>
        <v>Perdido</v>
      </c>
      <c r="O1397" s="21" t="str">
        <f aca="false">IF(N1397&lt;&gt;"Activo","",1/(1+EXP(-(Parámetros!$B$10+Parámetros!$B$11*I1397+Parámetros!$B$12*J1397))))</f>
        <v/>
      </c>
      <c r="P1397" s="7" t="str">
        <f aca="false">IF(O1397="","",IF(O1397&gt;=Parámetros!$B$7,"Alto",IF(O1397&gt;=Parámetros!$B$8,"Medio","Bajo")))</f>
        <v/>
      </c>
      <c r="Q1397" s="7" t="str">
        <f aca="false">IF(AND(N1397="Activo",L1397&lt;&gt;""),IF(L1397&gt;Parámetros!$B$6,"Se está retrasando",""),"")</f>
        <v/>
      </c>
    </row>
    <row r="1398" customFormat="false" ht="15" hidden="false" customHeight="false" outlineLevel="0" collapsed="false">
      <c r="A1398" s="13" t="s">
        <v>2050</v>
      </c>
      <c r="B1398" s="13" t="s">
        <v>9007</v>
      </c>
      <c r="C1398" s="13" t="s">
        <v>8993</v>
      </c>
      <c r="D1398" s="13" t="s">
        <v>8994</v>
      </c>
      <c r="E1398" s="13" t="s">
        <v>8984</v>
      </c>
      <c r="F1398" s="16" t="n">
        <f aca="false">_xlfn.MINIFS(Pedidos!$C$2:$C$7000,Pedidos!$B$2:$B$7000,A1398,Pedidos!$C$2:$C$7000,"&lt;"&amp;Parámetros!$B$4)</f>
        <v>45759</v>
      </c>
      <c r="G1398" s="16" t="n">
        <f aca="false">_xlfn.MAXIFS(Pedidos!$C$2:$C$7000,Pedidos!$B$2:$B$7000,A1398,Pedidos!$C$2:$C$7000,"&lt;"&amp;Parámetros!$B$4)</f>
        <v>45759</v>
      </c>
      <c r="H1398" s="17" t="n">
        <f aca="false">COUNTIFS(Pedidos!$B$2:$B$7000,A1398,Pedidos!$C$2:$C$7000,"&lt;"&amp;Parámetros!$B$4)</f>
        <v>1</v>
      </c>
      <c r="I1398" s="7" t="n">
        <f aca="false">IF(H1398=0,"",Parámetros!$B$4-G1398)</f>
        <v>537</v>
      </c>
      <c r="J1398" s="17" t="n">
        <f aca="false">COUNTIFS(Pedidos!$B$2:$B$7000,A1398,Pedidos!$C$2:$C$7000,"&gt;="&amp;(Parámetros!$B$4-180),Pedidos!$C$2:$C$7000,"&lt;"&amp;Parámetros!$B$4)</f>
        <v>0</v>
      </c>
      <c r="K1398" s="18" t="str">
        <f aca="false">IF(H1398&lt;2,"",(G1398-F1398)/(H1398-1))</f>
        <v/>
      </c>
      <c r="L1398" s="19" t="str">
        <f aca="false">IF(OR(K1398="",K1398=0),"",I1398/K1398)</f>
        <v/>
      </c>
      <c r="M1398" s="20" t="n">
        <f aca="false">SUMIFS(Pedidos!$D$2:$D$7000,Pedidos!$B$2:$B$7000,A1398,Pedidos!$C$2:$C$7000,"&gt;="&amp;(Parámetros!$B$4-365),Pedidos!$C$2:$C$7000,"&lt;"&amp;Parámetros!$B$4)</f>
        <v>0</v>
      </c>
      <c r="N1398" s="7" t="str">
        <f aca="false">IF(H1398=0,"Sin compras",IF(H1398=1,"Una sola compra",IF(I1398&gt;Parámetros!$B$5,"Perdido","Activo")))</f>
        <v>Una sola compra</v>
      </c>
      <c r="O1398" s="21" t="str">
        <f aca="false">IF(N1398&lt;&gt;"Activo","",1/(1+EXP(-(Parámetros!$B$10+Parámetros!$B$11*I1398+Parámetros!$B$12*J1398))))</f>
        <v/>
      </c>
      <c r="P1398" s="7" t="str">
        <f aca="false">IF(O1398="","",IF(O1398&gt;=Parámetros!$B$7,"Alto",IF(O1398&gt;=Parámetros!$B$8,"Medio","Bajo")))</f>
        <v/>
      </c>
      <c r="Q1398" s="7" t="str">
        <f aca="false">IF(AND(N1398="Activo",L1398&lt;&gt;""),IF(L1398&gt;Parámetros!$B$6,"Se está retrasando",""),"")</f>
        <v/>
      </c>
    </row>
    <row r="1399" customFormat="false" ht="15" hidden="false" customHeight="false" outlineLevel="0" collapsed="false">
      <c r="A1399" s="13" t="s">
        <v>609</v>
      </c>
      <c r="B1399" s="13" t="s">
        <v>8998</v>
      </c>
      <c r="C1399" s="13" t="s">
        <v>8990</v>
      </c>
      <c r="D1399" s="13" t="s">
        <v>9006</v>
      </c>
      <c r="E1399" s="13" t="s">
        <v>8984</v>
      </c>
      <c r="F1399" s="16" t="n">
        <f aca="false">_xlfn.MINIFS(Pedidos!$C$2:$C$7000,Pedidos!$B$2:$B$7000,A1399,Pedidos!$C$2:$C$7000,"&lt;"&amp;Parámetros!$B$4)</f>
        <v>45636</v>
      </c>
      <c r="G1399" s="16" t="n">
        <f aca="false">_xlfn.MAXIFS(Pedidos!$C$2:$C$7000,Pedidos!$B$2:$B$7000,A1399,Pedidos!$C$2:$C$7000,"&lt;"&amp;Parámetros!$B$4)</f>
        <v>45921</v>
      </c>
      <c r="H1399" s="17" t="n">
        <f aca="false">COUNTIFS(Pedidos!$B$2:$B$7000,A1399,Pedidos!$C$2:$C$7000,"&lt;"&amp;Parámetros!$B$4)</f>
        <v>3</v>
      </c>
      <c r="I1399" s="7" t="n">
        <f aca="false">IF(H1399=0,"",Parámetros!$B$4-G1399)</f>
        <v>375</v>
      </c>
      <c r="J1399" s="17" t="n">
        <f aca="false">COUNTIFS(Pedidos!$B$2:$B$7000,A1399,Pedidos!$C$2:$C$7000,"&gt;="&amp;(Parámetros!$B$4-180),Pedidos!$C$2:$C$7000,"&lt;"&amp;Parámetros!$B$4)</f>
        <v>0</v>
      </c>
      <c r="K1399" s="18" t="n">
        <f aca="false">IF(H1399&lt;2,"",(G1399-F1399)/(H1399-1))</f>
        <v>142.5</v>
      </c>
      <c r="L1399" s="19" t="n">
        <f aca="false">IF(OR(K1399="",K1399=0),"",I1399/K1399)</f>
        <v>2.63157894736842</v>
      </c>
      <c r="M1399" s="20" t="n">
        <f aca="false">SUMIFS(Pedidos!$D$2:$D$7000,Pedidos!$B$2:$B$7000,A1399,Pedidos!$C$2:$C$7000,"&gt;="&amp;(Parámetros!$B$4-365),Pedidos!$C$2:$C$7000,"&lt;"&amp;Parámetros!$B$4)</f>
        <v>0</v>
      </c>
      <c r="N1399" s="7" t="str">
        <f aca="false">IF(H1399=0,"Sin compras",IF(H1399=1,"Una sola compra",IF(I1399&gt;Parámetros!$B$5,"Perdido","Activo")))</f>
        <v>Perdido</v>
      </c>
      <c r="O1399" s="21" t="str">
        <f aca="false">IF(N1399&lt;&gt;"Activo","",1/(1+EXP(-(Parámetros!$B$10+Parámetros!$B$11*I1399+Parámetros!$B$12*J1399))))</f>
        <v/>
      </c>
      <c r="P1399" s="7" t="str">
        <f aca="false">IF(O1399="","",IF(O1399&gt;=Parámetros!$B$7,"Alto",IF(O1399&gt;=Parámetros!$B$8,"Medio","Bajo")))</f>
        <v/>
      </c>
      <c r="Q1399" s="7" t="str">
        <f aca="false">IF(AND(N1399="Activo",L1399&lt;&gt;""),IF(L1399&gt;Parámetros!$B$6,"Se está retrasando",""),"")</f>
        <v/>
      </c>
    </row>
    <row r="1400" customFormat="false" ht="15" hidden="false" customHeight="false" outlineLevel="0" collapsed="false">
      <c r="A1400" s="13" t="s">
        <v>1614</v>
      </c>
      <c r="B1400" s="13" t="s">
        <v>9000</v>
      </c>
      <c r="C1400" s="13" t="s">
        <v>8993</v>
      </c>
      <c r="D1400" s="13" t="s">
        <v>8994</v>
      </c>
      <c r="E1400" s="13" t="s">
        <v>8988</v>
      </c>
      <c r="F1400" s="16" t="n">
        <f aca="false">_xlfn.MINIFS(Pedidos!$C$2:$C$7000,Pedidos!$B$2:$B$7000,A1400,Pedidos!$C$2:$C$7000,"&lt;"&amp;Parámetros!$B$4)</f>
        <v>45726</v>
      </c>
      <c r="G1400" s="16" t="n">
        <f aca="false">_xlfn.MAXIFS(Pedidos!$C$2:$C$7000,Pedidos!$B$2:$B$7000,A1400,Pedidos!$C$2:$C$7000,"&lt;"&amp;Parámetros!$B$4)</f>
        <v>45888</v>
      </c>
      <c r="H1400" s="17" t="n">
        <f aca="false">COUNTIFS(Pedidos!$B$2:$B$7000,A1400,Pedidos!$C$2:$C$7000,"&lt;"&amp;Parámetros!$B$4)</f>
        <v>2</v>
      </c>
      <c r="I1400" s="7" t="n">
        <f aca="false">IF(H1400=0,"",Parámetros!$B$4-G1400)</f>
        <v>408</v>
      </c>
      <c r="J1400" s="17" t="n">
        <f aca="false">COUNTIFS(Pedidos!$B$2:$B$7000,A1400,Pedidos!$C$2:$C$7000,"&gt;="&amp;(Parámetros!$B$4-180),Pedidos!$C$2:$C$7000,"&lt;"&amp;Parámetros!$B$4)</f>
        <v>0</v>
      </c>
      <c r="K1400" s="18" t="n">
        <f aca="false">IF(H1400&lt;2,"",(G1400-F1400)/(H1400-1))</f>
        <v>162</v>
      </c>
      <c r="L1400" s="19" t="n">
        <f aca="false">IF(OR(K1400="",K1400=0),"",I1400/K1400)</f>
        <v>2.51851851851852</v>
      </c>
      <c r="M1400" s="20" t="n">
        <f aca="false">SUMIFS(Pedidos!$D$2:$D$7000,Pedidos!$B$2:$B$7000,A1400,Pedidos!$C$2:$C$7000,"&gt;="&amp;(Parámetros!$B$4-365),Pedidos!$C$2:$C$7000,"&lt;"&amp;Parámetros!$B$4)</f>
        <v>0</v>
      </c>
      <c r="N1400" s="7" t="str">
        <f aca="false">IF(H1400=0,"Sin compras",IF(H1400=1,"Una sola compra",IF(I1400&gt;Parámetros!$B$5,"Perdido","Activo")))</f>
        <v>Perdido</v>
      </c>
      <c r="O1400" s="21" t="str">
        <f aca="false">IF(N1400&lt;&gt;"Activo","",1/(1+EXP(-(Parámetros!$B$10+Parámetros!$B$11*I1400+Parámetros!$B$12*J1400))))</f>
        <v/>
      </c>
      <c r="P1400" s="7" t="str">
        <f aca="false">IF(O1400="","",IF(O1400&gt;=Parámetros!$B$7,"Alto",IF(O1400&gt;=Parámetros!$B$8,"Medio","Bajo")))</f>
        <v/>
      </c>
      <c r="Q1400" s="7" t="str">
        <f aca="false">IF(AND(N1400="Activo",L1400&lt;&gt;""),IF(L1400&gt;Parámetros!$B$6,"Se está retrasando",""),"")</f>
        <v/>
      </c>
    </row>
    <row r="1401" customFormat="false" ht="15" hidden="false" customHeight="false" outlineLevel="0" collapsed="false">
      <c r="A1401" s="13" t="s">
        <v>3661</v>
      </c>
      <c r="B1401" s="13" t="s">
        <v>8995</v>
      </c>
      <c r="C1401" s="13" t="s">
        <v>8993</v>
      </c>
      <c r="D1401" s="13" t="s">
        <v>8999</v>
      </c>
      <c r="E1401" s="13" t="s">
        <v>8988</v>
      </c>
      <c r="F1401" s="16" t="n">
        <f aca="false">_xlfn.MINIFS(Pedidos!$C$2:$C$7000,Pedidos!$B$2:$B$7000,A1401,Pedidos!$C$2:$C$7000,"&lt;"&amp;Parámetros!$B$4)</f>
        <v>45879</v>
      </c>
      <c r="G1401" s="16" t="n">
        <f aca="false">_xlfn.MAXIFS(Pedidos!$C$2:$C$7000,Pedidos!$B$2:$B$7000,A1401,Pedidos!$C$2:$C$7000,"&lt;"&amp;Parámetros!$B$4)</f>
        <v>46245</v>
      </c>
      <c r="H1401" s="17" t="n">
        <f aca="false">COUNTIFS(Pedidos!$B$2:$B$7000,A1401,Pedidos!$C$2:$C$7000,"&lt;"&amp;Parámetros!$B$4)</f>
        <v>8</v>
      </c>
      <c r="I1401" s="7" t="n">
        <f aca="false">IF(H1401=0,"",Parámetros!$B$4-G1401)</f>
        <v>51</v>
      </c>
      <c r="J1401" s="17" t="n">
        <f aca="false">COUNTIFS(Pedidos!$B$2:$B$7000,A1401,Pedidos!$C$2:$C$7000,"&gt;="&amp;(Parámetros!$B$4-180),Pedidos!$C$2:$C$7000,"&lt;"&amp;Parámetros!$B$4)</f>
        <v>3</v>
      </c>
      <c r="K1401" s="18" t="n">
        <f aca="false">IF(H1401&lt;2,"",(G1401-F1401)/(H1401-1))</f>
        <v>52.2857142857143</v>
      </c>
      <c r="L1401" s="19" t="n">
        <f aca="false">IF(OR(K1401="",K1401=0),"",I1401/K1401)</f>
        <v>0.975409836065574</v>
      </c>
      <c r="M1401" s="20" t="n">
        <f aca="false">SUMIFS(Pedidos!$D$2:$D$7000,Pedidos!$B$2:$B$7000,A1401,Pedidos!$C$2:$C$7000,"&gt;="&amp;(Parámetros!$B$4-365),Pedidos!$C$2:$C$7000,"&lt;"&amp;Parámetros!$B$4)</f>
        <v>320.03</v>
      </c>
      <c r="N1401" s="7" t="str">
        <f aca="false">IF(H1401=0,"Sin compras",IF(H1401=1,"Una sola compra",IF(I1401&gt;Parámetros!$B$5,"Perdido","Activo")))</f>
        <v>Activo</v>
      </c>
      <c r="O1401" s="21" t="n">
        <f aca="false">IF(N1401&lt;&gt;"Activo","",1/(1+EXP(-(Parámetros!$B$10+Parámetros!$B$11*I1401+Parámetros!$B$12*J1401))))</f>
        <v>0.233885492297378</v>
      </c>
      <c r="P1401" s="7" t="str">
        <f aca="false">IF(O1401="","",IF(O1401&gt;=Parámetros!$B$7,"Alto",IF(O1401&gt;=Parámetros!$B$8,"Medio","Bajo")))</f>
        <v>Bajo</v>
      </c>
      <c r="Q1401" s="7" t="str">
        <f aca="false">IF(AND(N1401="Activo",L1401&lt;&gt;""),IF(L1401&gt;Parámetros!$B$6,"Se está retrasando",""),"")</f>
        <v/>
      </c>
    </row>
    <row r="1402" customFormat="false" ht="15" hidden="false" customHeight="false" outlineLevel="0" collapsed="false">
      <c r="A1402" s="13" t="s">
        <v>2441</v>
      </c>
      <c r="B1402" s="13" t="s">
        <v>8981</v>
      </c>
      <c r="C1402" s="13" t="s">
        <v>8982</v>
      </c>
      <c r="D1402" s="13" t="s">
        <v>8994</v>
      </c>
      <c r="E1402" s="13" t="s">
        <v>8988</v>
      </c>
      <c r="F1402" s="16" t="n">
        <f aca="false">_xlfn.MINIFS(Pedidos!$C$2:$C$7000,Pedidos!$B$2:$B$7000,A1402,Pedidos!$C$2:$C$7000,"&lt;"&amp;Parámetros!$B$4)</f>
        <v>45788</v>
      </c>
      <c r="G1402" s="16" t="n">
        <f aca="false">_xlfn.MAXIFS(Pedidos!$C$2:$C$7000,Pedidos!$B$2:$B$7000,A1402,Pedidos!$C$2:$C$7000,"&lt;"&amp;Parámetros!$B$4)</f>
        <v>45850</v>
      </c>
      <c r="H1402" s="17" t="n">
        <f aca="false">COUNTIFS(Pedidos!$B$2:$B$7000,A1402,Pedidos!$C$2:$C$7000,"&lt;"&amp;Parámetros!$B$4)</f>
        <v>2</v>
      </c>
      <c r="I1402" s="7" t="n">
        <f aca="false">IF(H1402=0,"",Parámetros!$B$4-G1402)</f>
        <v>446</v>
      </c>
      <c r="J1402" s="17" t="n">
        <f aca="false">COUNTIFS(Pedidos!$B$2:$B$7000,A1402,Pedidos!$C$2:$C$7000,"&gt;="&amp;(Parámetros!$B$4-180),Pedidos!$C$2:$C$7000,"&lt;"&amp;Parámetros!$B$4)</f>
        <v>0</v>
      </c>
      <c r="K1402" s="18" t="n">
        <f aca="false">IF(H1402&lt;2,"",(G1402-F1402)/(H1402-1))</f>
        <v>62</v>
      </c>
      <c r="L1402" s="19" t="n">
        <f aca="false">IF(OR(K1402="",K1402=0),"",I1402/K1402)</f>
        <v>7.19354838709677</v>
      </c>
      <c r="M1402" s="20" t="n">
        <f aca="false">SUMIFS(Pedidos!$D$2:$D$7000,Pedidos!$B$2:$B$7000,A1402,Pedidos!$C$2:$C$7000,"&gt;="&amp;(Parámetros!$B$4-365),Pedidos!$C$2:$C$7000,"&lt;"&amp;Parámetros!$B$4)</f>
        <v>0</v>
      </c>
      <c r="N1402" s="7" t="str">
        <f aca="false">IF(H1402=0,"Sin compras",IF(H1402=1,"Una sola compra",IF(I1402&gt;Parámetros!$B$5,"Perdido","Activo")))</f>
        <v>Perdido</v>
      </c>
      <c r="O1402" s="21" t="str">
        <f aca="false">IF(N1402&lt;&gt;"Activo","",1/(1+EXP(-(Parámetros!$B$10+Parámetros!$B$11*I1402+Parámetros!$B$12*J1402))))</f>
        <v/>
      </c>
      <c r="P1402" s="7" t="str">
        <f aca="false">IF(O1402="","",IF(O1402&gt;=Parámetros!$B$7,"Alto",IF(O1402&gt;=Parámetros!$B$8,"Medio","Bajo")))</f>
        <v/>
      </c>
      <c r="Q1402" s="7" t="str">
        <f aca="false">IF(AND(N1402="Activo",L1402&lt;&gt;""),IF(L1402&gt;Parámetros!$B$6,"Se está retrasando",""),"")</f>
        <v/>
      </c>
    </row>
    <row r="1403" customFormat="false" ht="15" hidden="false" customHeight="false" outlineLevel="0" collapsed="false">
      <c r="A1403" s="13" t="s">
        <v>767</v>
      </c>
      <c r="B1403" s="13" t="s">
        <v>8981</v>
      </c>
      <c r="C1403" s="13" t="s">
        <v>8982</v>
      </c>
      <c r="D1403" s="13" t="s">
        <v>9006</v>
      </c>
      <c r="E1403" s="13" t="s">
        <v>8988</v>
      </c>
      <c r="F1403" s="16" t="n">
        <f aca="false">_xlfn.MINIFS(Pedidos!$C$2:$C$7000,Pedidos!$B$2:$B$7000,A1403,Pedidos!$C$2:$C$7000,"&lt;"&amp;Parámetros!$B$4)</f>
        <v>45651</v>
      </c>
      <c r="G1403" s="16" t="n">
        <f aca="false">_xlfn.MAXIFS(Pedidos!$C$2:$C$7000,Pedidos!$B$2:$B$7000,A1403,Pedidos!$C$2:$C$7000,"&lt;"&amp;Parámetros!$B$4)</f>
        <v>45883</v>
      </c>
      <c r="H1403" s="17" t="n">
        <f aca="false">COUNTIFS(Pedidos!$B$2:$B$7000,A1403,Pedidos!$C$2:$C$7000,"&lt;"&amp;Parámetros!$B$4)</f>
        <v>4</v>
      </c>
      <c r="I1403" s="7" t="n">
        <f aca="false">IF(H1403=0,"",Parámetros!$B$4-G1403)</f>
        <v>413</v>
      </c>
      <c r="J1403" s="17" t="n">
        <f aca="false">COUNTIFS(Pedidos!$B$2:$B$7000,A1403,Pedidos!$C$2:$C$7000,"&gt;="&amp;(Parámetros!$B$4-180),Pedidos!$C$2:$C$7000,"&lt;"&amp;Parámetros!$B$4)</f>
        <v>0</v>
      </c>
      <c r="K1403" s="18" t="n">
        <f aca="false">IF(H1403&lt;2,"",(G1403-F1403)/(H1403-1))</f>
        <v>77.3333333333333</v>
      </c>
      <c r="L1403" s="19" t="n">
        <f aca="false">IF(OR(K1403="",K1403=0),"",I1403/K1403)</f>
        <v>5.34051724137931</v>
      </c>
      <c r="M1403" s="20" t="n">
        <f aca="false">SUMIFS(Pedidos!$D$2:$D$7000,Pedidos!$B$2:$B$7000,A1403,Pedidos!$C$2:$C$7000,"&gt;="&amp;(Parámetros!$B$4-365),Pedidos!$C$2:$C$7000,"&lt;"&amp;Parámetros!$B$4)</f>
        <v>0</v>
      </c>
      <c r="N1403" s="7" t="str">
        <f aca="false">IF(H1403=0,"Sin compras",IF(H1403=1,"Una sola compra",IF(I1403&gt;Parámetros!$B$5,"Perdido","Activo")))</f>
        <v>Perdido</v>
      </c>
      <c r="O1403" s="21" t="str">
        <f aca="false">IF(N1403&lt;&gt;"Activo","",1/(1+EXP(-(Parámetros!$B$10+Parámetros!$B$11*I1403+Parámetros!$B$12*J1403))))</f>
        <v/>
      </c>
      <c r="P1403" s="7" t="str">
        <f aca="false">IF(O1403="","",IF(O1403&gt;=Parámetros!$B$7,"Alto",IF(O1403&gt;=Parámetros!$B$8,"Medio","Bajo")))</f>
        <v/>
      </c>
      <c r="Q1403" s="7" t="str">
        <f aca="false">IF(AND(N1403="Activo",L1403&lt;&gt;""),IF(L1403&gt;Parámetros!$B$6,"Se está retrasando",""),"")</f>
        <v/>
      </c>
    </row>
    <row r="1404" customFormat="false" ht="15" hidden="false" customHeight="false" outlineLevel="0" collapsed="false">
      <c r="A1404" s="13" t="s">
        <v>7376</v>
      </c>
      <c r="B1404" s="13" t="s">
        <v>8989</v>
      </c>
      <c r="C1404" s="13" t="s">
        <v>8990</v>
      </c>
      <c r="D1404" s="13" t="s">
        <v>8987</v>
      </c>
      <c r="E1404" s="13" t="s">
        <v>8988</v>
      </c>
      <c r="F1404" s="16" t="n">
        <f aca="false">_xlfn.MINIFS(Pedidos!$C$2:$C$7000,Pedidos!$B$2:$B$7000,A1404,Pedidos!$C$2:$C$7000,"&lt;"&amp;Parámetros!$B$4)</f>
        <v>46166</v>
      </c>
      <c r="G1404" s="16" t="n">
        <f aca="false">_xlfn.MAXIFS(Pedidos!$C$2:$C$7000,Pedidos!$B$2:$B$7000,A1404,Pedidos!$C$2:$C$7000,"&lt;"&amp;Parámetros!$B$4)</f>
        <v>46290</v>
      </c>
      <c r="H1404" s="17" t="n">
        <f aca="false">COUNTIFS(Pedidos!$B$2:$B$7000,A1404,Pedidos!$C$2:$C$7000,"&lt;"&amp;Parámetros!$B$4)</f>
        <v>2</v>
      </c>
      <c r="I1404" s="7" t="n">
        <f aca="false">IF(H1404=0,"",Parámetros!$B$4-G1404)</f>
        <v>6</v>
      </c>
      <c r="J1404" s="17" t="n">
        <f aca="false">COUNTIFS(Pedidos!$B$2:$B$7000,A1404,Pedidos!$C$2:$C$7000,"&gt;="&amp;(Parámetros!$B$4-180),Pedidos!$C$2:$C$7000,"&lt;"&amp;Parámetros!$B$4)</f>
        <v>2</v>
      </c>
      <c r="K1404" s="18" t="n">
        <f aca="false">IF(H1404&lt;2,"",(G1404-F1404)/(H1404-1))</f>
        <v>124</v>
      </c>
      <c r="L1404" s="19" t="n">
        <f aca="false">IF(OR(K1404="",K1404=0),"",I1404/K1404)</f>
        <v>0.0483870967741936</v>
      </c>
      <c r="M1404" s="20" t="n">
        <f aca="false">SUMIFS(Pedidos!$D$2:$D$7000,Pedidos!$B$2:$B$7000,A1404,Pedidos!$C$2:$C$7000,"&gt;="&amp;(Parámetros!$B$4-365),Pedidos!$C$2:$C$7000,"&lt;"&amp;Parámetros!$B$4)</f>
        <v>58.43</v>
      </c>
      <c r="N1404" s="7" t="str">
        <f aca="false">IF(H1404=0,"Sin compras",IF(H1404=1,"Una sola compra",IF(I1404&gt;Parámetros!$B$5,"Perdido","Activo")))</f>
        <v>Activo</v>
      </c>
      <c r="O1404" s="21" t="n">
        <f aca="false">IF(N1404&lt;&gt;"Activo","",1/(1+EXP(-(Parámetros!$B$10+Parámetros!$B$11*I1404+Parámetros!$B$12*J1404))))</f>
        <v>0.256393237534956</v>
      </c>
      <c r="P1404" s="7" t="str">
        <f aca="false">IF(O1404="","",IF(O1404&gt;=Parámetros!$B$7,"Alto",IF(O1404&gt;=Parámetros!$B$8,"Medio","Bajo")))</f>
        <v>Bajo</v>
      </c>
      <c r="Q1404" s="7" t="str">
        <f aca="false">IF(AND(N1404="Activo",L1404&lt;&gt;""),IF(L1404&gt;Parámetros!$B$6,"Se está retrasando",""),"")</f>
        <v/>
      </c>
    </row>
    <row r="1405" customFormat="false" ht="15" hidden="false" customHeight="false" outlineLevel="0" collapsed="false">
      <c r="A1405" s="13" t="s">
        <v>5623</v>
      </c>
      <c r="B1405" s="13" t="s">
        <v>8996</v>
      </c>
      <c r="C1405" s="13" t="s">
        <v>8990</v>
      </c>
      <c r="D1405" s="13" t="s">
        <v>8983</v>
      </c>
      <c r="E1405" s="13" t="s">
        <v>8988</v>
      </c>
      <c r="F1405" s="16" t="n">
        <f aca="false">_xlfn.MINIFS(Pedidos!$C$2:$C$7000,Pedidos!$B$2:$B$7000,A1405,Pedidos!$C$2:$C$7000,"&lt;"&amp;Parámetros!$B$4)</f>
        <v>46027</v>
      </c>
      <c r="G1405" s="16" t="n">
        <f aca="false">_xlfn.MAXIFS(Pedidos!$C$2:$C$7000,Pedidos!$B$2:$B$7000,A1405,Pedidos!$C$2:$C$7000,"&lt;"&amp;Parámetros!$B$4)</f>
        <v>46027</v>
      </c>
      <c r="H1405" s="17" t="n">
        <f aca="false">COUNTIFS(Pedidos!$B$2:$B$7000,A1405,Pedidos!$C$2:$C$7000,"&lt;"&amp;Parámetros!$B$4)</f>
        <v>1</v>
      </c>
      <c r="I1405" s="7" t="n">
        <f aca="false">IF(H1405=0,"",Parámetros!$B$4-G1405)</f>
        <v>269</v>
      </c>
      <c r="J1405" s="17" t="n">
        <f aca="false">COUNTIFS(Pedidos!$B$2:$B$7000,A1405,Pedidos!$C$2:$C$7000,"&gt;="&amp;(Parámetros!$B$4-180),Pedidos!$C$2:$C$7000,"&lt;"&amp;Parámetros!$B$4)</f>
        <v>0</v>
      </c>
      <c r="K1405" s="18" t="str">
        <f aca="false">IF(H1405&lt;2,"",(G1405-F1405)/(H1405-1))</f>
        <v/>
      </c>
      <c r="L1405" s="19" t="str">
        <f aca="false">IF(OR(K1405="",K1405=0),"",I1405/K1405)</f>
        <v/>
      </c>
      <c r="M1405" s="20" t="n">
        <f aca="false">SUMIFS(Pedidos!$D$2:$D$7000,Pedidos!$B$2:$B$7000,A1405,Pedidos!$C$2:$C$7000,"&gt;="&amp;(Parámetros!$B$4-365),Pedidos!$C$2:$C$7000,"&lt;"&amp;Parámetros!$B$4)</f>
        <v>50.01</v>
      </c>
      <c r="N1405" s="7" t="str">
        <f aca="false">IF(H1405=0,"Sin compras",IF(H1405=1,"Una sola compra",IF(I1405&gt;Parámetros!$B$5,"Perdido","Activo")))</f>
        <v>Una sola compra</v>
      </c>
      <c r="O1405" s="21" t="str">
        <f aca="false">IF(N1405&lt;&gt;"Activo","",1/(1+EXP(-(Parámetros!$B$10+Parámetros!$B$11*I1405+Parámetros!$B$12*J1405))))</f>
        <v/>
      </c>
      <c r="P1405" s="7" t="str">
        <f aca="false">IF(O1405="","",IF(O1405&gt;=Parámetros!$B$7,"Alto",IF(O1405&gt;=Parámetros!$B$8,"Medio","Bajo")))</f>
        <v/>
      </c>
      <c r="Q1405" s="7" t="str">
        <f aca="false">IF(AND(N1405="Activo",L1405&lt;&gt;""),IF(L1405&gt;Parámetros!$B$6,"Se está retrasando",""),"")</f>
        <v/>
      </c>
    </row>
    <row r="1406" customFormat="false" ht="15" hidden="false" customHeight="false" outlineLevel="0" collapsed="false">
      <c r="A1406" s="13" t="s">
        <v>414</v>
      </c>
      <c r="B1406" s="13" t="s">
        <v>8981</v>
      </c>
      <c r="C1406" s="13" t="s">
        <v>8986</v>
      </c>
      <c r="D1406" s="13" t="s">
        <v>8994</v>
      </c>
      <c r="E1406" s="13" t="s">
        <v>8988</v>
      </c>
      <c r="F1406" s="16" t="n">
        <f aca="false">_xlfn.MINIFS(Pedidos!$C$2:$C$7000,Pedidos!$B$2:$B$7000,A1406,Pedidos!$C$2:$C$7000,"&lt;"&amp;Parámetros!$B$4)</f>
        <v>45614</v>
      </c>
      <c r="G1406" s="16" t="n">
        <f aca="false">_xlfn.MAXIFS(Pedidos!$C$2:$C$7000,Pedidos!$B$2:$B$7000,A1406,Pedidos!$C$2:$C$7000,"&lt;"&amp;Parámetros!$B$4)</f>
        <v>45614</v>
      </c>
      <c r="H1406" s="17" t="n">
        <f aca="false">COUNTIFS(Pedidos!$B$2:$B$7000,A1406,Pedidos!$C$2:$C$7000,"&lt;"&amp;Parámetros!$B$4)</f>
        <v>1</v>
      </c>
      <c r="I1406" s="7" t="n">
        <f aca="false">IF(H1406=0,"",Parámetros!$B$4-G1406)</f>
        <v>682</v>
      </c>
      <c r="J1406" s="17" t="n">
        <f aca="false">COUNTIFS(Pedidos!$B$2:$B$7000,A1406,Pedidos!$C$2:$C$7000,"&gt;="&amp;(Parámetros!$B$4-180),Pedidos!$C$2:$C$7000,"&lt;"&amp;Parámetros!$B$4)</f>
        <v>0</v>
      </c>
      <c r="K1406" s="18" t="str">
        <f aca="false">IF(H1406&lt;2,"",(G1406-F1406)/(H1406-1))</f>
        <v/>
      </c>
      <c r="L1406" s="19" t="str">
        <f aca="false">IF(OR(K1406="",K1406=0),"",I1406/K1406)</f>
        <v/>
      </c>
      <c r="M1406" s="20" t="n">
        <f aca="false">SUMIFS(Pedidos!$D$2:$D$7000,Pedidos!$B$2:$B$7000,A1406,Pedidos!$C$2:$C$7000,"&gt;="&amp;(Parámetros!$B$4-365),Pedidos!$C$2:$C$7000,"&lt;"&amp;Parámetros!$B$4)</f>
        <v>0</v>
      </c>
      <c r="N1406" s="7" t="str">
        <f aca="false">IF(H1406=0,"Sin compras",IF(H1406=1,"Una sola compra",IF(I1406&gt;Parámetros!$B$5,"Perdido","Activo")))</f>
        <v>Una sola compra</v>
      </c>
      <c r="O1406" s="21" t="str">
        <f aca="false">IF(N1406&lt;&gt;"Activo","",1/(1+EXP(-(Parámetros!$B$10+Parámetros!$B$11*I1406+Parámetros!$B$12*J1406))))</f>
        <v/>
      </c>
      <c r="P1406" s="7" t="str">
        <f aca="false">IF(O1406="","",IF(O1406&gt;=Parámetros!$B$7,"Alto",IF(O1406&gt;=Parámetros!$B$8,"Medio","Bajo")))</f>
        <v/>
      </c>
      <c r="Q1406" s="7" t="str">
        <f aca="false">IF(AND(N1406="Activo",L1406&lt;&gt;""),IF(L1406&gt;Parámetros!$B$6,"Se está retrasando",""),"")</f>
        <v/>
      </c>
    </row>
    <row r="1407" customFormat="false" ht="15" hidden="false" customHeight="false" outlineLevel="0" collapsed="false">
      <c r="A1407" s="13" t="s">
        <v>4383</v>
      </c>
      <c r="B1407" s="13" t="s">
        <v>9004</v>
      </c>
      <c r="C1407" s="13" t="s">
        <v>8990</v>
      </c>
      <c r="D1407" s="13" t="s">
        <v>8994</v>
      </c>
      <c r="E1407" s="13" t="s">
        <v>8988</v>
      </c>
      <c r="F1407" s="16" t="n">
        <f aca="false">_xlfn.MINIFS(Pedidos!$C$2:$C$7000,Pedidos!$B$2:$B$7000,A1407,Pedidos!$C$2:$C$7000,"&lt;"&amp;Parámetros!$B$4)</f>
        <v>45934</v>
      </c>
      <c r="G1407" s="16" t="n">
        <f aca="false">_xlfn.MAXIFS(Pedidos!$C$2:$C$7000,Pedidos!$B$2:$B$7000,A1407,Pedidos!$C$2:$C$7000,"&lt;"&amp;Parámetros!$B$4)</f>
        <v>45934</v>
      </c>
      <c r="H1407" s="17" t="n">
        <f aca="false">COUNTIFS(Pedidos!$B$2:$B$7000,A1407,Pedidos!$C$2:$C$7000,"&lt;"&amp;Parámetros!$B$4)</f>
        <v>1</v>
      </c>
      <c r="I1407" s="7" t="n">
        <f aca="false">IF(H1407=0,"",Parámetros!$B$4-G1407)</f>
        <v>362</v>
      </c>
      <c r="J1407" s="17" t="n">
        <f aca="false">COUNTIFS(Pedidos!$B$2:$B$7000,A1407,Pedidos!$C$2:$C$7000,"&gt;="&amp;(Parámetros!$B$4-180),Pedidos!$C$2:$C$7000,"&lt;"&amp;Parámetros!$B$4)</f>
        <v>0</v>
      </c>
      <c r="K1407" s="18" t="str">
        <f aca="false">IF(H1407&lt;2,"",(G1407-F1407)/(H1407-1))</f>
        <v/>
      </c>
      <c r="L1407" s="19" t="str">
        <f aca="false">IF(OR(K1407="",K1407=0),"",I1407/K1407)</f>
        <v/>
      </c>
      <c r="M1407" s="20" t="n">
        <f aca="false">SUMIFS(Pedidos!$D$2:$D$7000,Pedidos!$B$2:$B$7000,A1407,Pedidos!$C$2:$C$7000,"&gt;="&amp;(Parámetros!$B$4-365),Pedidos!$C$2:$C$7000,"&lt;"&amp;Parámetros!$B$4)</f>
        <v>29.98</v>
      </c>
      <c r="N1407" s="7" t="str">
        <f aca="false">IF(H1407=0,"Sin compras",IF(H1407=1,"Una sola compra",IF(I1407&gt;Parámetros!$B$5,"Perdido","Activo")))</f>
        <v>Una sola compra</v>
      </c>
      <c r="O1407" s="21" t="str">
        <f aca="false">IF(N1407&lt;&gt;"Activo","",1/(1+EXP(-(Parámetros!$B$10+Parámetros!$B$11*I1407+Parámetros!$B$12*J1407))))</f>
        <v/>
      </c>
      <c r="P1407" s="7" t="str">
        <f aca="false">IF(O1407="","",IF(O1407&gt;=Parámetros!$B$7,"Alto",IF(O1407&gt;=Parámetros!$B$8,"Medio","Bajo")))</f>
        <v/>
      </c>
      <c r="Q1407" s="7" t="str">
        <f aca="false">IF(AND(N1407="Activo",L1407&lt;&gt;""),IF(L1407&gt;Parámetros!$B$6,"Se está retrasando",""),"")</f>
        <v/>
      </c>
    </row>
    <row r="1408" customFormat="false" ht="15" hidden="false" customHeight="false" outlineLevel="0" collapsed="false">
      <c r="A1408" s="13" t="s">
        <v>8116</v>
      </c>
      <c r="B1408" s="13" t="s">
        <v>9003</v>
      </c>
      <c r="C1408" s="13" t="s">
        <v>8982</v>
      </c>
      <c r="D1408" s="13" t="s">
        <v>8991</v>
      </c>
      <c r="E1408" s="13" t="s">
        <v>8988</v>
      </c>
      <c r="F1408" s="16" t="n">
        <f aca="false">_xlfn.MINIFS(Pedidos!$C$2:$C$7000,Pedidos!$B$2:$B$7000,A1408,Pedidos!$C$2:$C$7000,"&lt;"&amp;Parámetros!$B$4)</f>
        <v>46225</v>
      </c>
      <c r="G1408" s="16" t="n">
        <f aca="false">_xlfn.MAXIFS(Pedidos!$C$2:$C$7000,Pedidos!$B$2:$B$7000,A1408,Pedidos!$C$2:$C$7000,"&lt;"&amp;Parámetros!$B$4)</f>
        <v>46225</v>
      </c>
      <c r="H1408" s="17" t="n">
        <f aca="false">COUNTIFS(Pedidos!$B$2:$B$7000,A1408,Pedidos!$C$2:$C$7000,"&lt;"&amp;Parámetros!$B$4)</f>
        <v>1</v>
      </c>
      <c r="I1408" s="7" t="n">
        <f aca="false">IF(H1408=0,"",Parámetros!$B$4-G1408)</f>
        <v>71</v>
      </c>
      <c r="J1408" s="17" t="n">
        <f aca="false">COUNTIFS(Pedidos!$B$2:$B$7000,A1408,Pedidos!$C$2:$C$7000,"&gt;="&amp;(Parámetros!$B$4-180),Pedidos!$C$2:$C$7000,"&lt;"&amp;Parámetros!$B$4)</f>
        <v>1</v>
      </c>
      <c r="K1408" s="18" t="str">
        <f aca="false">IF(H1408&lt;2,"",(G1408-F1408)/(H1408-1))</f>
        <v/>
      </c>
      <c r="L1408" s="19" t="str">
        <f aca="false">IF(OR(K1408="",K1408=0),"",I1408/K1408)</f>
        <v/>
      </c>
      <c r="M1408" s="20" t="n">
        <f aca="false">SUMIFS(Pedidos!$D$2:$D$7000,Pedidos!$B$2:$B$7000,A1408,Pedidos!$C$2:$C$7000,"&gt;="&amp;(Parámetros!$B$4-365),Pedidos!$C$2:$C$7000,"&lt;"&amp;Parámetros!$B$4)</f>
        <v>58.8</v>
      </c>
      <c r="N1408" s="7" t="str">
        <f aca="false">IF(H1408=0,"Sin compras",IF(H1408=1,"Una sola compra",IF(I1408&gt;Parámetros!$B$5,"Perdido","Activo")))</f>
        <v>Una sola compra</v>
      </c>
      <c r="O1408" s="21" t="str">
        <f aca="false">IF(N1408&lt;&gt;"Activo","",1/(1+EXP(-(Parámetros!$B$10+Parámetros!$B$11*I1408+Parámetros!$B$12*J1408))))</f>
        <v/>
      </c>
      <c r="P1408" s="7" t="str">
        <f aca="false">IF(O1408="","",IF(O1408&gt;=Parámetros!$B$7,"Alto",IF(O1408&gt;=Parámetros!$B$8,"Medio","Bajo")))</f>
        <v/>
      </c>
      <c r="Q1408" s="7" t="str">
        <f aca="false">IF(AND(N1408="Activo",L1408&lt;&gt;""),IF(L1408&gt;Parámetros!$B$6,"Se está retrasando",""),"")</f>
        <v/>
      </c>
    </row>
    <row r="1409" customFormat="false" ht="15" hidden="false" customHeight="false" outlineLevel="0" collapsed="false">
      <c r="A1409" s="13" t="s">
        <v>1217</v>
      </c>
      <c r="B1409" s="13" t="s">
        <v>9001</v>
      </c>
      <c r="C1409" s="13" t="s">
        <v>8993</v>
      </c>
      <c r="D1409" s="13" t="s">
        <v>8994</v>
      </c>
      <c r="E1409" s="13" t="s">
        <v>8984</v>
      </c>
      <c r="F1409" s="16" t="n">
        <f aca="false">_xlfn.MINIFS(Pedidos!$C$2:$C$7000,Pedidos!$B$2:$B$7000,A1409,Pedidos!$C$2:$C$7000,"&lt;"&amp;Parámetros!$B$4)</f>
        <v>45694</v>
      </c>
      <c r="G1409" s="16" t="n">
        <f aca="false">_xlfn.MAXIFS(Pedidos!$C$2:$C$7000,Pedidos!$B$2:$B$7000,A1409,Pedidos!$C$2:$C$7000,"&lt;"&amp;Parámetros!$B$4)</f>
        <v>45694</v>
      </c>
      <c r="H1409" s="17" t="n">
        <f aca="false">COUNTIFS(Pedidos!$B$2:$B$7000,A1409,Pedidos!$C$2:$C$7000,"&lt;"&amp;Parámetros!$B$4)</f>
        <v>1</v>
      </c>
      <c r="I1409" s="7" t="n">
        <f aca="false">IF(H1409=0,"",Parámetros!$B$4-G1409)</f>
        <v>602</v>
      </c>
      <c r="J1409" s="17" t="n">
        <f aca="false">COUNTIFS(Pedidos!$B$2:$B$7000,A1409,Pedidos!$C$2:$C$7000,"&gt;="&amp;(Parámetros!$B$4-180),Pedidos!$C$2:$C$7000,"&lt;"&amp;Parámetros!$B$4)</f>
        <v>0</v>
      </c>
      <c r="K1409" s="18" t="str">
        <f aca="false">IF(H1409&lt;2,"",(G1409-F1409)/(H1409-1))</f>
        <v/>
      </c>
      <c r="L1409" s="19" t="str">
        <f aca="false">IF(OR(K1409="",K1409=0),"",I1409/K1409)</f>
        <v/>
      </c>
      <c r="M1409" s="20" t="n">
        <f aca="false">SUMIFS(Pedidos!$D$2:$D$7000,Pedidos!$B$2:$B$7000,A1409,Pedidos!$C$2:$C$7000,"&gt;="&amp;(Parámetros!$B$4-365),Pedidos!$C$2:$C$7000,"&lt;"&amp;Parámetros!$B$4)</f>
        <v>0</v>
      </c>
      <c r="N1409" s="7" t="str">
        <f aca="false">IF(H1409=0,"Sin compras",IF(H1409=1,"Una sola compra",IF(I1409&gt;Parámetros!$B$5,"Perdido","Activo")))</f>
        <v>Una sola compra</v>
      </c>
      <c r="O1409" s="21" t="str">
        <f aca="false">IF(N1409&lt;&gt;"Activo","",1/(1+EXP(-(Parámetros!$B$10+Parámetros!$B$11*I1409+Parámetros!$B$12*J1409))))</f>
        <v/>
      </c>
      <c r="P1409" s="7" t="str">
        <f aca="false">IF(O1409="","",IF(O1409&gt;=Parámetros!$B$7,"Alto",IF(O1409&gt;=Parámetros!$B$8,"Medio","Bajo")))</f>
        <v/>
      </c>
      <c r="Q1409" s="7" t="str">
        <f aca="false">IF(AND(N1409="Activo",L1409&lt;&gt;""),IF(L1409&gt;Parámetros!$B$6,"Se está retrasando",""),"")</f>
        <v/>
      </c>
    </row>
    <row r="1410" customFormat="false" ht="15" hidden="false" customHeight="false" outlineLevel="0" collapsed="false">
      <c r="A1410" s="13" t="s">
        <v>2118</v>
      </c>
      <c r="B1410" s="13" t="s">
        <v>8981</v>
      </c>
      <c r="C1410" s="13" t="s">
        <v>8990</v>
      </c>
      <c r="D1410" s="13" t="s">
        <v>8994</v>
      </c>
      <c r="E1410" s="13" t="s">
        <v>8984</v>
      </c>
      <c r="F1410" s="16" t="n">
        <f aca="false">_xlfn.MINIFS(Pedidos!$C$2:$C$7000,Pedidos!$B$2:$B$7000,A1410,Pedidos!$C$2:$C$7000,"&lt;"&amp;Parámetros!$B$4)</f>
        <v>45764</v>
      </c>
      <c r="G1410" s="16" t="n">
        <f aca="false">_xlfn.MAXIFS(Pedidos!$C$2:$C$7000,Pedidos!$B$2:$B$7000,A1410,Pedidos!$C$2:$C$7000,"&lt;"&amp;Parámetros!$B$4)</f>
        <v>45764</v>
      </c>
      <c r="H1410" s="17" t="n">
        <f aca="false">COUNTIFS(Pedidos!$B$2:$B$7000,A1410,Pedidos!$C$2:$C$7000,"&lt;"&amp;Parámetros!$B$4)</f>
        <v>1</v>
      </c>
      <c r="I1410" s="7" t="n">
        <f aca="false">IF(H1410=0,"",Parámetros!$B$4-G1410)</f>
        <v>532</v>
      </c>
      <c r="J1410" s="17" t="n">
        <f aca="false">COUNTIFS(Pedidos!$B$2:$B$7000,A1410,Pedidos!$C$2:$C$7000,"&gt;="&amp;(Parámetros!$B$4-180),Pedidos!$C$2:$C$7000,"&lt;"&amp;Parámetros!$B$4)</f>
        <v>0</v>
      </c>
      <c r="K1410" s="18" t="str">
        <f aca="false">IF(H1410&lt;2,"",(G1410-F1410)/(H1410-1))</f>
        <v/>
      </c>
      <c r="L1410" s="19" t="str">
        <f aca="false">IF(OR(K1410="",K1410=0),"",I1410/K1410)</f>
        <v/>
      </c>
      <c r="M1410" s="20" t="n">
        <f aca="false">SUMIFS(Pedidos!$D$2:$D$7000,Pedidos!$B$2:$B$7000,A1410,Pedidos!$C$2:$C$7000,"&gt;="&amp;(Parámetros!$B$4-365),Pedidos!$C$2:$C$7000,"&lt;"&amp;Parámetros!$B$4)</f>
        <v>0</v>
      </c>
      <c r="N1410" s="7" t="str">
        <f aca="false">IF(H1410=0,"Sin compras",IF(H1410=1,"Una sola compra",IF(I1410&gt;Parámetros!$B$5,"Perdido","Activo")))</f>
        <v>Una sola compra</v>
      </c>
      <c r="O1410" s="21" t="str">
        <f aca="false">IF(N1410&lt;&gt;"Activo","",1/(1+EXP(-(Parámetros!$B$10+Parámetros!$B$11*I1410+Parámetros!$B$12*J1410))))</f>
        <v/>
      </c>
      <c r="P1410" s="7" t="str">
        <f aca="false">IF(O1410="","",IF(O1410&gt;=Parámetros!$B$7,"Alto",IF(O1410&gt;=Parámetros!$B$8,"Medio","Bajo")))</f>
        <v/>
      </c>
      <c r="Q1410" s="7" t="str">
        <f aca="false">IF(AND(N1410="Activo",L1410&lt;&gt;""),IF(L1410&gt;Parámetros!$B$6,"Se está retrasando",""),"")</f>
        <v/>
      </c>
    </row>
    <row r="1411" customFormat="false" ht="15" hidden="false" customHeight="false" outlineLevel="0" collapsed="false">
      <c r="A1411" s="13" t="s">
        <v>3791</v>
      </c>
      <c r="B1411" s="13" t="s">
        <v>8981</v>
      </c>
      <c r="C1411" s="13" t="s">
        <v>8990</v>
      </c>
      <c r="D1411" s="13" t="s">
        <v>8994</v>
      </c>
      <c r="E1411" s="13" t="s">
        <v>8988</v>
      </c>
      <c r="F1411" s="16" t="n">
        <f aca="false">_xlfn.MINIFS(Pedidos!$C$2:$C$7000,Pedidos!$B$2:$B$7000,A1411,Pedidos!$C$2:$C$7000,"&lt;"&amp;Parámetros!$B$4)</f>
        <v>45888</v>
      </c>
      <c r="G1411" s="16" t="n">
        <f aca="false">_xlfn.MAXIFS(Pedidos!$C$2:$C$7000,Pedidos!$B$2:$B$7000,A1411,Pedidos!$C$2:$C$7000,"&lt;"&amp;Parámetros!$B$4)</f>
        <v>45888</v>
      </c>
      <c r="H1411" s="17" t="n">
        <f aca="false">COUNTIFS(Pedidos!$B$2:$B$7000,A1411,Pedidos!$C$2:$C$7000,"&lt;"&amp;Parámetros!$B$4)</f>
        <v>1</v>
      </c>
      <c r="I1411" s="7" t="n">
        <f aca="false">IF(H1411=0,"",Parámetros!$B$4-G1411)</f>
        <v>408</v>
      </c>
      <c r="J1411" s="17" t="n">
        <f aca="false">COUNTIFS(Pedidos!$B$2:$B$7000,A1411,Pedidos!$C$2:$C$7000,"&gt;="&amp;(Parámetros!$B$4-180),Pedidos!$C$2:$C$7000,"&lt;"&amp;Parámetros!$B$4)</f>
        <v>0</v>
      </c>
      <c r="K1411" s="18" t="str">
        <f aca="false">IF(H1411&lt;2,"",(G1411-F1411)/(H1411-1))</f>
        <v/>
      </c>
      <c r="L1411" s="19" t="str">
        <f aca="false">IF(OR(K1411="",K1411=0),"",I1411/K1411)</f>
        <v/>
      </c>
      <c r="M1411" s="20" t="n">
        <f aca="false">SUMIFS(Pedidos!$D$2:$D$7000,Pedidos!$B$2:$B$7000,A1411,Pedidos!$C$2:$C$7000,"&gt;="&amp;(Parámetros!$B$4-365),Pedidos!$C$2:$C$7000,"&lt;"&amp;Parámetros!$B$4)</f>
        <v>0</v>
      </c>
      <c r="N1411" s="7" t="str">
        <f aca="false">IF(H1411=0,"Sin compras",IF(H1411=1,"Una sola compra",IF(I1411&gt;Parámetros!$B$5,"Perdido","Activo")))</f>
        <v>Una sola compra</v>
      </c>
      <c r="O1411" s="21" t="str">
        <f aca="false">IF(N1411&lt;&gt;"Activo","",1/(1+EXP(-(Parámetros!$B$10+Parámetros!$B$11*I1411+Parámetros!$B$12*J1411))))</f>
        <v/>
      </c>
      <c r="P1411" s="7" t="str">
        <f aca="false">IF(O1411="","",IF(O1411&gt;=Parámetros!$B$7,"Alto",IF(O1411&gt;=Parámetros!$B$8,"Medio","Bajo")))</f>
        <v/>
      </c>
      <c r="Q1411" s="7" t="str">
        <f aca="false">IF(AND(N1411="Activo",L1411&lt;&gt;""),IF(L1411&gt;Parámetros!$B$6,"Se está retrasando",""),"")</f>
        <v/>
      </c>
    </row>
    <row r="1412" customFormat="false" ht="15" hidden="false" customHeight="false" outlineLevel="0" collapsed="false">
      <c r="A1412" s="13" t="s">
        <v>2241</v>
      </c>
      <c r="B1412" s="13" t="s">
        <v>9001</v>
      </c>
      <c r="C1412" s="13" t="s">
        <v>8990</v>
      </c>
      <c r="D1412" s="13" t="s">
        <v>8994</v>
      </c>
      <c r="E1412" s="13" t="s">
        <v>8988</v>
      </c>
      <c r="F1412" s="16" t="n">
        <f aca="false">_xlfn.MINIFS(Pedidos!$C$2:$C$7000,Pedidos!$B$2:$B$7000,A1412,Pedidos!$C$2:$C$7000,"&lt;"&amp;Parámetros!$B$4)</f>
        <v>45773</v>
      </c>
      <c r="G1412" s="16" t="n">
        <f aca="false">_xlfn.MAXIFS(Pedidos!$C$2:$C$7000,Pedidos!$B$2:$B$7000,A1412,Pedidos!$C$2:$C$7000,"&lt;"&amp;Parámetros!$B$4)</f>
        <v>45773</v>
      </c>
      <c r="H1412" s="17" t="n">
        <f aca="false">COUNTIFS(Pedidos!$B$2:$B$7000,A1412,Pedidos!$C$2:$C$7000,"&lt;"&amp;Parámetros!$B$4)</f>
        <v>1</v>
      </c>
      <c r="I1412" s="7" t="n">
        <f aca="false">IF(H1412=0,"",Parámetros!$B$4-G1412)</f>
        <v>523</v>
      </c>
      <c r="J1412" s="17" t="n">
        <f aca="false">COUNTIFS(Pedidos!$B$2:$B$7000,A1412,Pedidos!$C$2:$C$7000,"&gt;="&amp;(Parámetros!$B$4-180),Pedidos!$C$2:$C$7000,"&lt;"&amp;Parámetros!$B$4)</f>
        <v>0</v>
      </c>
      <c r="K1412" s="18" t="str">
        <f aca="false">IF(H1412&lt;2,"",(G1412-F1412)/(H1412-1))</f>
        <v/>
      </c>
      <c r="L1412" s="19" t="str">
        <f aca="false">IF(OR(K1412="",K1412=0),"",I1412/K1412)</f>
        <v/>
      </c>
      <c r="M1412" s="20" t="n">
        <f aca="false">SUMIFS(Pedidos!$D$2:$D$7000,Pedidos!$B$2:$B$7000,A1412,Pedidos!$C$2:$C$7000,"&gt;="&amp;(Parámetros!$B$4-365),Pedidos!$C$2:$C$7000,"&lt;"&amp;Parámetros!$B$4)</f>
        <v>0</v>
      </c>
      <c r="N1412" s="7" t="str">
        <f aca="false">IF(H1412=0,"Sin compras",IF(H1412=1,"Una sola compra",IF(I1412&gt;Parámetros!$B$5,"Perdido","Activo")))</f>
        <v>Una sola compra</v>
      </c>
      <c r="O1412" s="21" t="str">
        <f aca="false">IF(N1412&lt;&gt;"Activo","",1/(1+EXP(-(Parámetros!$B$10+Parámetros!$B$11*I1412+Parámetros!$B$12*J1412))))</f>
        <v/>
      </c>
      <c r="P1412" s="7" t="str">
        <f aca="false">IF(O1412="","",IF(O1412&gt;=Parámetros!$B$7,"Alto",IF(O1412&gt;=Parámetros!$B$8,"Medio","Bajo")))</f>
        <v/>
      </c>
      <c r="Q1412" s="7" t="str">
        <f aca="false">IF(AND(N1412="Activo",L1412&lt;&gt;""),IF(L1412&gt;Parámetros!$B$6,"Se está retrasando",""),"")</f>
        <v/>
      </c>
    </row>
    <row r="1413" customFormat="false" ht="15" hidden="false" customHeight="false" outlineLevel="0" collapsed="false">
      <c r="A1413" s="13" t="s">
        <v>76</v>
      </c>
      <c r="B1413" s="13" t="s">
        <v>8995</v>
      </c>
      <c r="C1413" s="13" t="s">
        <v>8990</v>
      </c>
      <c r="D1413" s="13" t="s">
        <v>9006</v>
      </c>
      <c r="E1413" s="13" t="s">
        <v>8984</v>
      </c>
      <c r="F1413" s="16" t="n">
        <f aca="false">_xlfn.MINIFS(Pedidos!$C$2:$C$7000,Pedidos!$B$2:$B$7000,A1413,Pedidos!$C$2:$C$7000,"&lt;"&amp;Parámetros!$B$4)</f>
        <v>45571</v>
      </c>
      <c r="G1413" s="16" t="n">
        <f aca="false">_xlfn.MAXIFS(Pedidos!$C$2:$C$7000,Pedidos!$B$2:$B$7000,A1413,Pedidos!$C$2:$C$7000,"&lt;"&amp;Parámetros!$B$4)</f>
        <v>45721</v>
      </c>
      <c r="H1413" s="17" t="n">
        <f aca="false">COUNTIFS(Pedidos!$B$2:$B$7000,A1413,Pedidos!$C$2:$C$7000,"&lt;"&amp;Parámetros!$B$4)</f>
        <v>4</v>
      </c>
      <c r="I1413" s="7" t="n">
        <f aca="false">IF(H1413=0,"",Parámetros!$B$4-G1413)</f>
        <v>575</v>
      </c>
      <c r="J1413" s="17" t="n">
        <f aca="false">COUNTIFS(Pedidos!$B$2:$B$7000,A1413,Pedidos!$C$2:$C$7000,"&gt;="&amp;(Parámetros!$B$4-180),Pedidos!$C$2:$C$7000,"&lt;"&amp;Parámetros!$B$4)</f>
        <v>0</v>
      </c>
      <c r="K1413" s="18" t="n">
        <f aca="false">IF(H1413&lt;2,"",(G1413-F1413)/(H1413-1))</f>
        <v>50</v>
      </c>
      <c r="L1413" s="19" t="n">
        <f aca="false">IF(OR(K1413="",K1413=0),"",I1413/K1413)</f>
        <v>11.5</v>
      </c>
      <c r="M1413" s="20" t="n">
        <f aca="false">SUMIFS(Pedidos!$D$2:$D$7000,Pedidos!$B$2:$B$7000,A1413,Pedidos!$C$2:$C$7000,"&gt;="&amp;(Parámetros!$B$4-365),Pedidos!$C$2:$C$7000,"&lt;"&amp;Parámetros!$B$4)</f>
        <v>0</v>
      </c>
      <c r="N1413" s="7" t="str">
        <f aca="false">IF(H1413=0,"Sin compras",IF(H1413=1,"Una sola compra",IF(I1413&gt;Parámetros!$B$5,"Perdido","Activo")))</f>
        <v>Perdido</v>
      </c>
      <c r="O1413" s="21" t="str">
        <f aca="false">IF(N1413&lt;&gt;"Activo","",1/(1+EXP(-(Parámetros!$B$10+Parámetros!$B$11*I1413+Parámetros!$B$12*J1413))))</f>
        <v/>
      </c>
      <c r="P1413" s="7" t="str">
        <f aca="false">IF(O1413="","",IF(O1413&gt;=Parámetros!$B$7,"Alto",IF(O1413&gt;=Parámetros!$B$8,"Medio","Bajo")))</f>
        <v/>
      </c>
      <c r="Q1413" s="7" t="str">
        <f aca="false">IF(AND(N1413="Activo",L1413&lt;&gt;""),IF(L1413&gt;Parámetros!$B$6,"Se está retrasando",""),"")</f>
        <v/>
      </c>
    </row>
    <row r="1414" customFormat="false" ht="15" hidden="false" customHeight="false" outlineLevel="0" collapsed="false">
      <c r="A1414" s="13" t="s">
        <v>4756</v>
      </c>
      <c r="B1414" s="13" t="s">
        <v>8996</v>
      </c>
      <c r="C1414" s="13" t="s">
        <v>8990</v>
      </c>
      <c r="D1414" s="13" t="s">
        <v>8983</v>
      </c>
      <c r="E1414" s="13" t="s">
        <v>8988</v>
      </c>
      <c r="F1414" s="16" t="n">
        <f aca="false">_xlfn.MINIFS(Pedidos!$C$2:$C$7000,Pedidos!$B$2:$B$7000,A1414,Pedidos!$C$2:$C$7000,"&lt;"&amp;Parámetros!$B$4)</f>
        <v>45961</v>
      </c>
      <c r="G1414" s="16" t="n">
        <f aca="false">_xlfn.MAXIFS(Pedidos!$C$2:$C$7000,Pedidos!$B$2:$B$7000,A1414,Pedidos!$C$2:$C$7000,"&lt;"&amp;Parámetros!$B$4)</f>
        <v>45961</v>
      </c>
      <c r="H1414" s="17" t="n">
        <f aca="false">COUNTIFS(Pedidos!$B$2:$B$7000,A1414,Pedidos!$C$2:$C$7000,"&lt;"&amp;Parámetros!$B$4)</f>
        <v>1</v>
      </c>
      <c r="I1414" s="7" t="n">
        <f aca="false">IF(H1414=0,"",Parámetros!$B$4-G1414)</f>
        <v>335</v>
      </c>
      <c r="J1414" s="17" t="n">
        <f aca="false">COUNTIFS(Pedidos!$B$2:$B$7000,A1414,Pedidos!$C$2:$C$7000,"&gt;="&amp;(Parámetros!$B$4-180),Pedidos!$C$2:$C$7000,"&lt;"&amp;Parámetros!$B$4)</f>
        <v>0</v>
      </c>
      <c r="K1414" s="18" t="str">
        <f aca="false">IF(H1414&lt;2,"",(G1414-F1414)/(H1414-1))</f>
        <v/>
      </c>
      <c r="L1414" s="19" t="str">
        <f aca="false">IF(OR(K1414="",K1414=0),"",I1414/K1414)</f>
        <v/>
      </c>
      <c r="M1414" s="20" t="n">
        <f aca="false">SUMIFS(Pedidos!$D$2:$D$7000,Pedidos!$B$2:$B$7000,A1414,Pedidos!$C$2:$C$7000,"&gt;="&amp;(Parámetros!$B$4-365),Pedidos!$C$2:$C$7000,"&lt;"&amp;Parámetros!$B$4)</f>
        <v>27.66</v>
      </c>
      <c r="N1414" s="7" t="str">
        <f aca="false">IF(H1414=0,"Sin compras",IF(H1414=1,"Una sola compra",IF(I1414&gt;Parámetros!$B$5,"Perdido","Activo")))</f>
        <v>Una sola compra</v>
      </c>
      <c r="O1414" s="21" t="str">
        <f aca="false">IF(N1414&lt;&gt;"Activo","",1/(1+EXP(-(Parámetros!$B$10+Parámetros!$B$11*I1414+Parámetros!$B$12*J1414))))</f>
        <v/>
      </c>
      <c r="P1414" s="7" t="str">
        <f aca="false">IF(O1414="","",IF(O1414&gt;=Parámetros!$B$7,"Alto",IF(O1414&gt;=Parámetros!$B$8,"Medio","Bajo")))</f>
        <v/>
      </c>
      <c r="Q1414" s="7" t="str">
        <f aca="false">IF(AND(N1414="Activo",L1414&lt;&gt;""),IF(L1414&gt;Parámetros!$B$6,"Se está retrasando",""),"")</f>
        <v/>
      </c>
    </row>
    <row r="1415" customFormat="false" ht="15" hidden="false" customHeight="false" outlineLevel="0" collapsed="false">
      <c r="A1415" s="13" t="s">
        <v>3817</v>
      </c>
      <c r="B1415" s="13" t="s">
        <v>8998</v>
      </c>
      <c r="C1415" s="13" t="s">
        <v>8993</v>
      </c>
      <c r="D1415" s="13" t="s">
        <v>8994</v>
      </c>
      <c r="E1415" s="13" t="s">
        <v>8988</v>
      </c>
      <c r="F1415" s="16" t="n">
        <f aca="false">_xlfn.MINIFS(Pedidos!$C$2:$C$7000,Pedidos!$B$2:$B$7000,A1415,Pedidos!$C$2:$C$7000,"&lt;"&amp;Parámetros!$B$4)</f>
        <v>45889</v>
      </c>
      <c r="G1415" s="16" t="n">
        <f aca="false">_xlfn.MAXIFS(Pedidos!$C$2:$C$7000,Pedidos!$B$2:$B$7000,A1415,Pedidos!$C$2:$C$7000,"&lt;"&amp;Parámetros!$B$4)</f>
        <v>45889</v>
      </c>
      <c r="H1415" s="17" t="n">
        <f aca="false">COUNTIFS(Pedidos!$B$2:$B$7000,A1415,Pedidos!$C$2:$C$7000,"&lt;"&amp;Parámetros!$B$4)</f>
        <v>1</v>
      </c>
      <c r="I1415" s="7" t="n">
        <f aca="false">IF(H1415=0,"",Parámetros!$B$4-G1415)</f>
        <v>407</v>
      </c>
      <c r="J1415" s="17" t="n">
        <f aca="false">COUNTIFS(Pedidos!$B$2:$B$7000,A1415,Pedidos!$C$2:$C$7000,"&gt;="&amp;(Parámetros!$B$4-180),Pedidos!$C$2:$C$7000,"&lt;"&amp;Parámetros!$B$4)</f>
        <v>0</v>
      </c>
      <c r="K1415" s="18" t="str">
        <f aca="false">IF(H1415&lt;2,"",(G1415-F1415)/(H1415-1))</f>
        <v/>
      </c>
      <c r="L1415" s="19" t="str">
        <f aca="false">IF(OR(K1415="",K1415=0),"",I1415/K1415)</f>
        <v/>
      </c>
      <c r="M1415" s="20" t="n">
        <f aca="false">SUMIFS(Pedidos!$D$2:$D$7000,Pedidos!$B$2:$B$7000,A1415,Pedidos!$C$2:$C$7000,"&gt;="&amp;(Parámetros!$B$4-365),Pedidos!$C$2:$C$7000,"&lt;"&amp;Parámetros!$B$4)</f>
        <v>0</v>
      </c>
      <c r="N1415" s="7" t="str">
        <f aca="false">IF(H1415=0,"Sin compras",IF(H1415=1,"Una sola compra",IF(I1415&gt;Parámetros!$B$5,"Perdido","Activo")))</f>
        <v>Una sola compra</v>
      </c>
      <c r="O1415" s="21" t="str">
        <f aca="false">IF(N1415&lt;&gt;"Activo","",1/(1+EXP(-(Parámetros!$B$10+Parámetros!$B$11*I1415+Parámetros!$B$12*J1415))))</f>
        <v/>
      </c>
      <c r="P1415" s="7" t="str">
        <f aca="false">IF(O1415="","",IF(O1415&gt;=Parámetros!$B$7,"Alto",IF(O1415&gt;=Parámetros!$B$8,"Medio","Bajo")))</f>
        <v/>
      </c>
      <c r="Q1415" s="7" t="str">
        <f aca="false">IF(AND(N1415="Activo",L1415&lt;&gt;""),IF(L1415&gt;Parámetros!$B$6,"Se está retrasando",""),"")</f>
        <v/>
      </c>
    </row>
    <row r="1416" customFormat="false" ht="15" hidden="false" customHeight="false" outlineLevel="0" collapsed="false">
      <c r="A1416" s="13" t="s">
        <v>2749</v>
      </c>
      <c r="B1416" s="13" t="s">
        <v>8996</v>
      </c>
      <c r="C1416" s="13" t="s">
        <v>8990</v>
      </c>
      <c r="D1416" s="13" t="s">
        <v>8994</v>
      </c>
      <c r="E1416" s="13" t="s">
        <v>8988</v>
      </c>
      <c r="F1416" s="16" t="n">
        <f aca="false">_xlfn.MINIFS(Pedidos!$C$2:$C$7000,Pedidos!$B$2:$B$7000,A1416,Pedidos!$C$2:$C$7000,"&lt;"&amp;Parámetros!$B$4)</f>
        <v>45813</v>
      </c>
      <c r="G1416" s="16" t="n">
        <f aca="false">_xlfn.MAXIFS(Pedidos!$C$2:$C$7000,Pedidos!$B$2:$B$7000,A1416,Pedidos!$C$2:$C$7000,"&lt;"&amp;Parámetros!$B$4)</f>
        <v>45895</v>
      </c>
      <c r="H1416" s="17" t="n">
        <f aca="false">COUNTIFS(Pedidos!$B$2:$B$7000,A1416,Pedidos!$C$2:$C$7000,"&lt;"&amp;Parámetros!$B$4)</f>
        <v>2</v>
      </c>
      <c r="I1416" s="7" t="n">
        <f aca="false">IF(H1416=0,"",Parámetros!$B$4-G1416)</f>
        <v>401</v>
      </c>
      <c r="J1416" s="17" t="n">
        <f aca="false">COUNTIFS(Pedidos!$B$2:$B$7000,A1416,Pedidos!$C$2:$C$7000,"&gt;="&amp;(Parámetros!$B$4-180),Pedidos!$C$2:$C$7000,"&lt;"&amp;Parámetros!$B$4)</f>
        <v>0</v>
      </c>
      <c r="K1416" s="18" t="n">
        <f aca="false">IF(H1416&lt;2,"",(G1416-F1416)/(H1416-1))</f>
        <v>82</v>
      </c>
      <c r="L1416" s="19" t="n">
        <f aca="false">IF(OR(K1416="",K1416=0),"",I1416/K1416)</f>
        <v>4.89024390243903</v>
      </c>
      <c r="M1416" s="20" t="n">
        <f aca="false">SUMIFS(Pedidos!$D$2:$D$7000,Pedidos!$B$2:$B$7000,A1416,Pedidos!$C$2:$C$7000,"&gt;="&amp;(Parámetros!$B$4-365),Pedidos!$C$2:$C$7000,"&lt;"&amp;Parámetros!$B$4)</f>
        <v>0</v>
      </c>
      <c r="N1416" s="7" t="str">
        <f aca="false">IF(H1416=0,"Sin compras",IF(H1416=1,"Una sola compra",IF(I1416&gt;Parámetros!$B$5,"Perdido","Activo")))</f>
        <v>Perdido</v>
      </c>
      <c r="O1416" s="21" t="str">
        <f aca="false">IF(N1416&lt;&gt;"Activo","",1/(1+EXP(-(Parámetros!$B$10+Parámetros!$B$11*I1416+Parámetros!$B$12*J1416))))</f>
        <v/>
      </c>
      <c r="P1416" s="7" t="str">
        <f aca="false">IF(O1416="","",IF(O1416&gt;=Parámetros!$B$7,"Alto",IF(O1416&gt;=Parámetros!$B$8,"Medio","Bajo")))</f>
        <v/>
      </c>
      <c r="Q1416" s="7" t="str">
        <f aca="false">IF(AND(N1416="Activo",L1416&lt;&gt;""),IF(L1416&gt;Parámetros!$B$6,"Se está retrasando",""),"")</f>
        <v/>
      </c>
    </row>
    <row r="1417" customFormat="false" ht="15" hidden="false" customHeight="false" outlineLevel="0" collapsed="false">
      <c r="A1417" s="13" t="s">
        <v>5579</v>
      </c>
      <c r="B1417" s="13" t="s">
        <v>9008</v>
      </c>
      <c r="C1417" s="13" t="s">
        <v>8982</v>
      </c>
      <c r="D1417" s="13" t="s">
        <v>8983</v>
      </c>
      <c r="E1417" s="13" t="s">
        <v>8988</v>
      </c>
      <c r="F1417" s="16" t="n">
        <f aca="false">_xlfn.MINIFS(Pedidos!$C$2:$C$7000,Pedidos!$B$2:$B$7000,A1417,Pedidos!$C$2:$C$7000,"&lt;"&amp;Parámetros!$B$4)</f>
        <v>46023</v>
      </c>
      <c r="G1417" s="16" t="n">
        <f aca="false">_xlfn.MAXIFS(Pedidos!$C$2:$C$7000,Pedidos!$B$2:$B$7000,A1417,Pedidos!$C$2:$C$7000,"&lt;"&amp;Parámetros!$B$4)</f>
        <v>46023</v>
      </c>
      <c r="H1417" s="17" t="n">
        <f aca="false">COUNTIFS(Pedidos!$B$2:$B$7000,A1417,Pedidos!$C$2:$C$7000,"&lt;"&amp;Parámetros!$B$4)</f>
        <v>1</v>
      </c>
      <c r="I1417" s="7" t="n">
        <f aca="false">IF(H1417=0,"",Parámetros!$B$4-G1417)</f>
        <v>273</v>
      </c>
      <c r="J1417" s="17" t="n">
        <f aca="false">COUNTIFS(Pedidos!$B$2:$B$7000,A1417,Pedidos!$C$2:$C$7000,"&gt;="&amp;(Parámetros!$B$4-180),Pedidos!$C$2:$C$7000,"&lt;"&amp;Parámetros!$B$4)</f>
        <v>0</v>
      </c>
      <c r="K1417" s="18" t="str">
        <f aca="false">IF(H1417&lt;2,"",(G1417-F1417)/(H1417-1))</f>
        <v/>
      </c>
      <c r="L1417" s="19" t="str">
        <f aca="false">IF(OR(K1417="",K1417=0),"",I1417/K1417)</f>
        <v/>
      </c>
      <c r="M1417" s="20" t="n">
        <f aca="false">SUMIFS(Pedidos!$D$2:$D$7000,Pedidos!$B$2:$B$7000,A1417,Pedidos!$C$2:$C$7000,"&gt;="&amp;(Parámetros!$B$4-365),Pedidos!$C$2:$C$7000,"&lt;"&amp;Parámetros!$B$4)</f>
        <v>45.9</v>
      </c>
      <c r="N1417" s="7" t="str">
        <f aca="false">IF(H1417=0,"Sin compras",IF(H1417=1,"Una sola compra",IF(I1417&gt;Parámetros!$B$5,"Perdido","Activo")))</f>
        <v>Una sola compra</v>
      </c>
      <c r="O1417" s="21" t="str">
        <f aca="false">IF(N1417&lt;&gt;"Activo","",1/(1+EXP(-(Parámetros!$B$10+Parámetros!$B$11*I1417+Parámetros!$B$12*J1417))))</f>
        <v/>
      </c>
      <c r="P1417" s="7" t="str">
        <f aca="false">IF(O1417="","",IF(O1417&gt;=Parámetros!$B$7,"Alto",IF(O1417&gt;=Parámetros!$B$8,"Medio","Bajo")))</f>
        <v/>
      </c>
      <c r="Q1417" s="7" t="str">
        <f aca="false">IF(AND(N1417="Activo",L1417&lt;&gt;""),IF(L1417&gt;Parámetros!$B$6,"Se está retrasando",""),"")</f>
        <v/>
      </c>
    </row>
    <row r="1418" customFormat="false" ht="15" hidden="false" customHeight="false" outlineLevel="0" collapsed="false">
      <c r="A1418" s="13" t="s">
        <v>3281</v>
      </c>
      <c r="B1418" s="13" t="s">
        <v>8981</v>
      </c>
      <c r="C1418" s="13" t="s">
        <v>8993</v>
      </c>
      <c r="D1418" s="13" t="s">
        <v>8994</v>
      </c>
      <c r="E1418" s="13" t="s">
        <v>8988</v>
      </c>
      <c r="F1418" s="16" t="n">
        <f aca="false">_xlfn.MINIFS(Pedidos!$C$2:$C$7000,Pedidos!$B$2:$B$7000,A1418,Pedidos!$C$2:$C$7000,"&lt;"&amp;Parámetros!$B$4)</f>
        <v>45852</v>
      </c>
      <c r="G1418" s="16" t="n">
        <f aca="false">_xlfn.MAXIFS(Pedidos!$C$2:$C$7000,Pedidos!$B$2:$B$7000,A1418,Pedidos!$C$2:$C$7000,"&lt;"&amp;Parámetros!$B$4)</f>
        <v>45852</v>
      </c>
      <c r="H1418" s="17" t="n">
        <f aca="false">COUNTIFS(Pedidos!$B$2:$B$7000,A1418,Pedidos!$C$2:$C$7000,"&lt;"&amp;Parámetros!$B$4)</f>
        <v>1</v>
      </c>
      <c r="I1418" s="7" t="n">
        <f aca="false">IF(H1418=0,"",Parámetros!$B$4-G1418)</f>
        <v>444</v>
      </c>
      <c r="J1418" s="17" t="n">
        <f aca="false">COUNTIFS(Pedidos!$B$2:$B$7000,A1418,Pedidos!$C$2:$C$7000,"&gt;="&amp;(Parámetros!$B$4-180),Pedidos!$C$2:$C$7000,"&lt;"&amp;Parámetros!$B$4)</f>
        <v>0</v>
      </c>
      <c r="K1418" s="18" t="str">
        <f aca="false">IF(H1418&lt;2,"",(G1418-F1418)/(H1418-1))</f>
        <v/>
      </c>
      <c r="L1418" s="19" t="str">
        <f aca="false">IF(OR(K1418="",K1418=0),"",I1418/K1418)</f>
        <v/>
      </c>
      <c r="M1418" s="20" t="n">
        <f aca="false">SUMIFS(Pedidos!$D$2:$D$7000,Pedidos!$B$2:$B$7000,A1418,Pedidos!$C$2:$C$7000,"&gt;="&amp;(Parámetros!$B$4-365),Pedidos!$C$2:$C$7000,"&lt;"&amp;Parámetros!$B$4)</f>
        <v>0</v>
      </c>
      <c r="N1418" s="7" t="str">
        <f aca="false">IF(H1418=0,"Sin compras",IF(H1418=1,"Una sola compra",IF(I1418&gt;Parámetros!$B$5,"Perdido","Activo")))</f>
        <v>Una sola compra</v>
      </c>
      <c r="O1418" s="21" t="str">
        <f aca="false">IF(N1418&lt;&gt;"Activo","",1/(1+EXP(-(Parámetros!$B$10+Parámetros!$B$11*I1418+Parámetros!$B$12*J1418))))</f>
        <v/>
      </c>
      <c r="P1418" s="7" t="str">
        <f aca="false">IF(O1418="","",IF(O1418&gt;=Parámetros!$B$7,"Alto",IF(O1418&gt;=Parámetros!$B$8,"Medio","Bajo")))</f>
        <v/>
      </c>
      <c r="Q1418" s="7" t="str">
        <f aca="false">IF(AND(N1418="Activo",L1418&lt;&gt;""),IF(L1418&gt;Parámetros!$B$6,"Se está retrasando",""),"")</f>
        <v/>
      </c>
    </row>
    <row r="1419" customFormat="false" ht="15" hidden="false" customHeight="false" outlineLevel="0" collapsed="false">
      <c r="A1419" s="13" t="s">
        <v>8204</v>
      </c>
      <c r="B1419" s="13" t="s">
        <v>8981</v>
      </c>
      <c r="C1419" s="13" t="s">
        <v>8993</v>
      </c>
      <c r="D1419" s="13" t="s">
        <v>9002</v>
      </c>
      <c r="E1419" s="13" t="s">
        <v>8988</v>
      </c>
      <c r="F1419" s="16" t="n">
        <f aca="false">_xlfn.MINIFS(Pedidos!$C$2:$C$7000,Pedidos!$B$2:$B$7000,A1419,Pedidos!$C$2:$C$7000,"&lt;"&amp;Parámetros!$B$4)</f>
        <v>46233</v>
      </c>
      <c r="G1419" s="16" t="n">
        <f aca="false">_xlfn.MAXIFS(Pedidos!$C$2:$C$7000,Pedidos!$B$2:$B$7000,A1419,Pedidos!$C$2:$C$7000,"&lt;"&amp;Parámetros!$B$4)</f>
        <v>46233</v>
      </c>
      <c r="H1419" s="17" t="n">
        <f aca="false">COUNTIFS(Pedidos!$B$2:$B$7000,A1419,Pedidos!$C$2:$C$7000,"&lt;"&amp;Parámetros!$B$4)</f>
        <v>1</v>
      </c>
      <c r="I1419" s="7" t="n">
        <f aca="false">IF(H1419=0,"",Parámetros!$B$4-G1419)</f>
        <v>63</v>
      </c>
      <c r="J1419" s="17" t="n">
        <f aca="false">COUNTIFS(Pedidos!$B$2:$B$7000,A1419,Pedidos!$C$2:$C$7000,"&gt;="&amp;(Parámetros!$B$4-180),Pedidos!$C$2:$C$7000,"&lt;"&amp;Parámetros!$B$4)</f>
        <v>1</v>
      </c>
      <c r="K1419" s="18" t="str">
        <f aca="false">IF(H1419&lt;2,"",(G1419-F1419)/(H1419-1))</f>
        <v/>
      </c>
      <c r="L1419" s="19" t="str">
        <f aca="false">IF(OR(K1419="",K1419=0),"",I1419/K1419)</f>
        <v/>
      </c>
      <c r="M1419" s="20" t="n">
        <f aca="false">SUMIFS(Pedidos!$D$2:$D$7000,Pedidos!$B$2:$B$7000,A1419,Pedidos!$C$2:$C$7000,"&gt;="&amp;(Parámetros!$B$4-365),Pedidos!$C$2:$C$7000,"&lt;"&amp;Parámetros!$B$4)</f>
        <v>40.31</v>
      </c>
      <c r="N1419" s="7" t="str">
        <f aca="false">IF(H1419=0,"Sin compras",IF(H1419=1,"Una sola compra",IF(I1419&gt;Parámetros!$B$5,"Perdido","Activo")))</f>
        <v>Una sola compra</v>
      </c>
      <c r="O1419" s="21" t="str">
        <f aca="false">IF(N1419&lt;&gt;"Activo","",1/(1+EXP(-(Parámetros!$B$10+Parámetros!$B$11*I1419+Parámetros!$B$12*J1419))))</f>
        <v/>
      </c>
      <c r="P1419" s="7" t="str">
        <f aca="false">IF(O1419="","",IF(O1419&gt;=Parámetros!$B$7,"Alto",IF(O1419&gt;=Parámetros!$B$8,"Medio","Bajo")))</f>
        <v/>
      </c>
      <c r="Q1419" s="7" t="str">
        <f aca="false">IF(AND(N1419="Activo",L1419&lt;&gt;""),IF(L1419&gt;Parámetros!$B$6,"Se está retrasando",""),"")</f>
        <v/>
      </c>
    </row>
    <row r="1420" customFormat="false" ht="15" hidden="false" customHeight="false" outlineLevel="0" collapsed="false">
      <c r="A1420" s="13" t="s">
        <v>1107</v>
      </c>
      <c r="B1420" s="13" t="s">
        <v>8995</v>
      </c>
      <c r="C1420" s="13" t="s">
        <v>8982</v>
      </c>
      <c r="D1420" s="13" t="s">
        <v>8997</v>
      </c>
      <c r="E1420" s="13" t="s">
        <v>8988</v>
      </c>
      <c r="F1420" s="16" t="n">
        <f aca="false">_xlfn.MINIFS(Pedidos!$C$2:$C$7000,Pedidos!$B$2:$B$7000,A1420,Pedidos!$C$2:$C$7000,"&lt;"&amp;Parámetros!$B$4)</f>
        <v>45684</v>
      </c>
      <c r="G1420" s="16" t="n">
        <f aca="false">_xlfn.MAXIFS(Pedidos!$C$2:$C$7000,Pedidos!$B$2:$B$7000,A1420,Pedidos!$C$2:$C$7000,"&lt;"&amp;Parámetros!$B$4)</f>
        <v>46025</v>
      </c>
      <c r="H1420" s="17" t="n">
        <f aca="false">COUNTIFS(Pedidos!$B$2:$B$7000,A1420,Pedidos!$C$2:$C$7000,"&lt;"&amp;Parámetros!$B$4)</f>
        <v>8</v>
      </c>
      <c r="I1420" s="7" t="n">
        <f aca="false">IF(H1420=0,"",Parámetros!$B$4-G1420)</f>
        <v>271</v>
      </c>
      <c r="J1420" s="17" t="n">
        <f aca="false">COUNTIFS(Pedidos!$B$2:$B$7000,A1420,Pedidos!$C$2:$C$7000,"&gt;="&amp;(Parámetros!$B$4-180),Pedidos!$C$2:$C$7000,"&lt;"&amp;Parámetros!$B$4)</f>
        <v>0</v>
      </c>
      <c r="K1420" s="18" t="n">
        <f aca="false">IF(H1420&lt;2,"",(G1420-F1420)/(H1420-1))</f>
        <v>48.7142857142857</v>
      </c>
      <c r="L1420" s="19" t="n">
        <f aca="false">IF(OR(K1420="",K1420=0),"",I1420/K1420)</f>
        <v>5.56304985337243</v>
      </c>
      <c r="M1420" s="20" t="n">
        <f aca="false">SUMIFS(Pedidos!$D$2:$D$7000,Pedidos!$B$2:$B$7000,A1420,Pedidos!$C$2:$C$7000,"&gt;="&amp;(Parámetros!$B$4-365),Pedidos!$C$2:$C$7000,"&lt;"&amp;Parámetros!$B$4)</f>
        <v>56.09</v>
      </c>
      <c r="N1420" s="7" t="str">
        <f aca="false">IF(H1420=0,"Sin compras",IF(H1420=1,"Una sola compra",IF(I1420&gt;Parámetros!$B$5,"Perdido","Activo")))</f>
        <v>Perdido</v>
      </c>
      <c r="O1420" s="21" t="str">
        <f aca="false">IF(N1420&lt;&gt;"Activo","",1/(1+EXP(-(Parámetros!$B$10+Parámetros!$B$11*I1420+Parámetros!$B$12*J1420))))</f>
        <v/>
      </c>
      <c r="P1420" s="7" t="str">
        <f aca="false">IF(O1420="","",IF(O1420&gt;=Parámetros!$B$7,"Alto",IF(O1420&gt;=Parámetros!$B$8,"Medio","Bajo")))</f>
        <v/>
      </c>
      <c r="Q1420" s="7" t="str">
        <f aca="false">IF(AND(N1420="Activo",L1420&lt;&gt;""),IF(L1420&gt;Parámetros!$B$6,"Se está retrasando",""),"")</f>
        <v/>
      </c>
    </row>
    <row r="1421" customFormat="false" ht="15" hidden="false" customHeight="false" outlineLevel="0" collapsed="false">
      <c r="A1421" s="13" t="s">
        <v>4587</v>
      </c>
      <c r="B1421" s="13" t="s">
        <v>8992</v>
      </c>
      <c r="C1421" s="13" t="s">
        <v>8982</v>
      </c>
      <c r="D1421" s="13" t="s">
        <v>8983</v>
      </c>
      <c r="E1421" s="13" t="s">
        <v>8988</v>
      </c>
      <c r="F1421" s="16" t="n">
        <f aca="false">_xlfn.MINIFS(Pedidos!$C$2:$C$7000,Pedidos!$B$2:$B$7000,A1421,Pedidos!$C$2:$C$7000,"&lt;"&amp;Parámetros!$B$4)</f>
        <v>45948</v>
      </c>
      <c r="G1421" s="16" t="n">
        <f aca="false">_xlfn.MAXIFS(Pedidos!$C$2:$C$7000,Pedidos!$B$2:$B$7000,A1421,Pedidos!$C$2:$C$7000,"&lt;"&amp;Parámetros!$B$4)</f>
        <v>45948</v>
      </c>
      <c r="H1421" s="17" t="n">
        <f aca="false">COUNTIFS(Pedidos!$B$2:$B$7000,A1421,Pedidos!$C$2:$C$7000,"&lt;"&amp;Parámetros!$B$4)</f>
        <v>1</v>
      </c>
      <c r="I1421" s="7" t="n">
        <f aca="false">IF(H1421=0,"",Parámetros!$B$4-G1421)</f>
        <v>348</v>
      </c>
      <c r="J1421" s="17" t="n">
        <f aca="false">COUNTIFS(Pedidos!$B$2:$B$7000,A1421,Pedidos!$C$2:$C$7000,"&gt;="&amp;(Parámetros!$B$4-180),Pedidos!$C$2:$C$7000,"&lt;"&amp;Parámetros!$B$4)</f>
        <v>0</v>
      </c>
      <c r="K1421" s="18" t="str">
        <f aca="false">IF(H1421&lt;2,"",(G1421-F1421)/(H1421-1))</f>
        <v/>
      </c>
      <c r="L1421" s="19" t="str">
        <f aca="false">IF(OR(K1421="",K1421=0),"",I1421/K1421)</f>
        <v/>
      </c>
      <c r="M1421" s="20" t="n">
        <f aca="false">SUMIFS(Pedidos!$D$2:$D$7000,Pedidos!$B$2:$B$7000,A1421,Pedidos!$C$2:$C$7000,"&gt;="&amp;(Parámetros!$B$4-365),Pedidos!$C$2:$C$7000,"&lt;"&amp;Parámetros!$B$4)</f>
        <v>25.08</v>
      </c>
      <c r="N1421" s="7" t="str">
        <f aca="false">IF(H1421=0,"Sin compras",IF(H1421=1,"Una sola compra",IF(I1421&gt;Parámetros!$B$5,"Perdido","Activo")))</f>
        <v>Una sola compra</v>
      </c>
      <c r="O1421" s="21" t="str">
        <f aca="false">IF(N1421&lt;&gt;"Activo","",1/(1+EXP(-(Parámetros!$B$10+Parámetros!$B$11*I1421+Parámetros!$B$12*J1421))))</f>
        <v/>
      </c>
      <c r="P1421" s="7" t="str">
        <f aca="false">IF(O1421="","",IF(O1421&gt;=Parámetros!$B$7,"Alto",IF(O1421&gt;=Parámetros!$B$8,"Medio","Bajo")))</f>
        <v/>
      </c>
      <c r="Q1421" s="7" t="str">
        <f aca="false">IF(AND(N1421="Activo",L1421&lt;&gt;""),IF(L1421&gt;Parámetros!$B$6,"Se está retrasando",""),"")</f>
        <v/>
      </c>
    </row>
    <row r="1422" customFormat="false" ht="15" hidden="false" customHeight="false" outlineLevel="0" collapsed="false">
      <c r="A1422" s="13" t="s">
        <v>2510</v>
      </c>
      <c r="B1422" s="13" t="s">
        <v>8989</v>
      </c>
      <c r="C1422" s="13" t="s">
        <v>8993</v>
      </c>
      <c r="D1422" s="13" t="s">
        <v>8994</v>
      </c>
      <c r="E1422" s="13" t="s">
        <v>8984</v>
      </c>
      <c r="F1422" s="16" t="n">
        <f aca="false">_xlfn.MINIFS(Pedidos!$C$2:$C$7000,Pedidos!$B$2:$B$7000,A1422,Pedidos!$C$2:$C$7000,"&lt;"&amp;Parámetros!$B$4)</f>
        <v>45793</v>
      </c>
      <c r="G1422" s="16" t="n">
        <f aca="false">_xlfn.MAXIFS(Pedidos!$C$2:$C$7000,Pedidos!$B$2:$B$7000,A1422,Pedidos!$C$2:$C$7000,"&lt;"&amp;Parámetros!$B$4)</f>
        <v>45793</v>
      </c>
      <c r="H1422" s="17" t="n">
        <f aca="false">COUNTIFS(Pedidos!$B$2:$B$7000,A1422,Pedidos!$C$2:$C$7000,"&lt;"&amp;Parámetros!$B$4)</f>
        <v>1</v>
      </c>
      <c r="I1422" s="7" t="n">
        <f aca="false">IF(H1422=0,"",Parámetros!$B$4-G1422)</f>
        <v>503</v>
      </c>
      <c r="J1422" s="17" t="n">
        <f aca="false">COUNTIFS(Pedidos!$B$2:$B$7000,A1422,Pedidos!$C$2:$C$7000,"&gt;="&amp;(Parámetros!$B$4-180),Pedidos!$C$2:$C$7000,"&lt;"&amp;Parámetros!$B$4)</f>
        <v>0</v>
      </c>
      <c r="K1422" s="18" t="str">
        <f aca="false">IF(H1422&lt;2,"",(G1422-F1422)/(H1422-1))</f>
        <v/>
      </c>
      <c r="L1422" s="19" t="str">
        <f aca="false">IF(OR(K1422="",K1422=0),"",I1422/K1422)</f>
        <v/>
      </c>
      <c r="M1422" s="20" t="n">
        <f aca="false">SUMIFS(Pedidos!$D$2:$D$7000,Pedidos!$B$2:$B$7000,A1422,Pedidos!$C$2:$C$7000,"&gt;="&amp;(Parámetros!$B$4-365),Pedidos!$C$2:$C$7000,"&lt;"&amp;Parámetros!$B$4)</f>
        <v>0</v>
      </c>
      <c r="N1422" s="7" t="str">
        <f aca="false">IF(H1422=0,"Sin compras",IF(H1422=1,"Una sola compra",IF(I1422&gt;Parámetros!$B$5,"Perdido","Activo")))</f>
        <v>Una sola compra</v>
      </c>
      <c r="O1422" s="21" t="str">
        <f aca="false">IF(N1422&lt;&gt;"Activo","",1/(1+EXP(-(Parámetros!$B$10+Parámetros!$B$11*I1422+Parámetros!$B$12*J1422))))</f>
        <v/>
      </c>
      <c r="P1422" s="7" t="str">
        <f aca="false">IF(O1422="","",IF(O1422&gt;=Parámetros!$B$7,"Alto",IF(O1422&gt;=Parámetros!$B$8,"Medio","Bajo")))</f>
        <v/>
      </c>
      <c r="Q1422" s="7" t="str">
        <f aca="false">IF(AND(N1422="Activo",L1422&lt;&gt;""),IF(L1422&gt;Parámetros!$B$6,"Se está retrasando",""),"")</f>
        <v/>
      </c>
    </row>
    <row r="1423" customFormat="false" ht="15" hidden="false" customHeight="false" outlineLevel="0" collapsed="false">
      <c r="A1423" s="13" t="s">
        <v>420</v>
      </c>
      <c r="B1423" s="13" t="s">
        <v>8995</v>
      </c>
      <c r="C1423" s="13" t="s">
        <v>8982</v>
      </c>
      <c r="D1423" s="13" t="s">
        <v>8994</v>
      </c>
      <c r="E1423" s="13" t="s">
        <v>8988</v>
      </c>
      <c r="F1423" s="16" t="n">
        <f aca="false">_xlfn.MINIFS(Pedidos!$C$2:$C$7000,Pedidos!$B$2:$B$7000,A1423,Pedidos!$C$2:$C$7000,"&lt;"&amp;Parámetros!$B$4)</f>
        <v>45615</v>
      </c>
      <c r="G1423" s="16" t="n">
        <f aca="false">_xlfn.MAXIFS(Pedidos!$C$2:$C$7000,Pedidos!$B$2:$B$7000,A1423,Pedidos!$C$2:$C$7000,"&lt;"&amp;Parámetros!$B$4)</f>
        <v>45615</v>
      </c>
      <c r="H1423" s="17" t="n">
        <f aca="false">COUNTIFS(Pedidos!$B$2:$B$7000,A1423,Pedidos!$C$2:$C$7000,"&lt;"&amp;Parámetros!$B$4)</f>
        <v>1</v>
      </c>
      <c r="I1423" s="7" t="n">
        <f aca="false">IF(H1423=0,"",Parámetros!$B$4-G1423)</f>
        <v>681</v>
      </c>
      <c r="J1423" s="17" t="n">
        <f aca="false">COUNTIFS(Pedidos!$B$2:$B$7000,A1423,Pedidos!$C$2:$C$7000,"&gt;="&amp;(Parámetros!$B$4-180),Pedidos!$C$2:$C$7000,"&lt;"&amp;Parámetros!$B$4)</f>
        <v>0</v>
      </c>
      <c r="K1423" s="18" t="str">
        <f aca="false">IF(H1423&lt;2,"",(G1423-F1423)/(H1423-1))</f>
        <v/>
      </c>
      <c r="L1423" s="19" t="str">
        <f aca="false">IF(OR(K1423="",K1423=0),"",I1423/K1423)</f>
        <v/>
      </c>
      <c r="M1423" s="20" t="n">
        <f aca="false">SUMIFS(Pedidos!$D$2:$D$7000,Pedidos!$B$2:$B$7000,A1423,Pedidos!$C$2:$C$7000,"&gt;="&amp;(Parámetros!$B$4-365),Pedidos!$C$2:$C$7000,"&lt;"&amp;Parámetros!$B$4)</f>
        <v>0</v>
      </c>
      <c r="N1423" s="7" t="str">
        <f aca="false">IF(H1423=0,"Sin compras",IF(H1423=1,"Una sola compra",IF(I1423&gt;Parámetros!$B$5,"Perdido","Activo")))</f>
        <v>Una sola compra</v>
      </c>
      <c r="O1423" s="21" t="str">
        <f aca="false">IF(N1423&lt;&gt;"Activo","",1/(1+EXP(-(Parámetros!$B$10+Parámetros!$B$11*I1423+Parámetros!$B$12*J1423))))</f>
        <v/>
      </c>
      <c r="P1423" s="7" t="str">
        <f aca="false">IF(O1423="","",IF(O1423&gt;=Parámetros!$B$7,"Alto",IF(O1423&gt;=Parámetros!$B$8,"Medio","Bajo")))</f>
        <v/>
      </c>
      <c r="Q1423" s="7" t="str">
        <f aca="false">IF(AND(N1423="Activo",L1423&lt;&gt;""),IF(L1423&gt;Parámetros!$B$6,"Se está retrasando",""),"")</f>
        <v/>
      </c>
    </row>
    <row r="1424" customFormat="false" ht="15" hidden="false" customHeight="false" outlineLevel="0" collapsed="false">
      <c r="A1424" s="13" t="s">
        <v>1455</v>
      </c>
      <c r="B1424" s="13" t="s">
        <v>8995</v>
      </c>
      <c r="C1424" s="13" t="s">
        <v>8990</v>
      </c>
      <c r="D1424" s="13" t="s">
        <v>8994</v>
      </c>
      <c r="E1424" s="13" t="s">
        <v>8988</v>
      </c>
      <c r="F1424" s="16" t="n">
        <f aca="false">_xlfn.MINIFS(Pedidos!$C$2:$C$7000,Pedidos!$B$2:$B$7000,A1424,Pedidos!$C$2:$C$7000,"&lt;"&amp;Parámetros!$B$4)</f>
        <v>45714</v>
      </c>
      <c r="G1424" s="16" t="n">
        <f aca="false">_xlfn.MAXIFS(Pedidos!$C$2:$C$7000,Pedidos!$B$2:$B$7000,A1424,Pedidos!$C$2:$C$7000,"&lt;"&amp;Parámetros!$B$4)</f>
        <v>45847</v>
      </c>
      <c r="H1424" s="17" t="n">
        <f aca="false">COUNTIFS(Pedidos!$B$2:$B$7000,A1424,Pedidos!$C$2:$C$7000,"&lt;"&amp;Parámetros!$B$4)</f>
        <v>2</v>
      </c>
      <c r="I1424" s="7" t="n">
        <f aca="false">IF(H1424=0,"",Parámetros!$B$4-G1424)</f>
        <v>449</v>
      </c>
      <c r="J1424" s="17" t="n">
        <f aca="false">COUNTIFS(Pedidos!$B$2:$B$7000,A1424,Pedidos!$C$2:$C$7000,"&gt;="&amp;(Parámetros!$B$4-180),Pedidos!$C$2:$C$7000,"&lt;"&amp;Parámetros!$B$4)</f>
        <v>0</v>
      </c>
      <c r="K1424" s="18" t="n">
        <f aca="false">IF(H1424&lt;2,"",(G1424-F1424)/(H1424-1))</f>
        <v>133</v>
      </c>
      <c r="L1424" s="19" t="n">
        <f aca="false">IF(OR(K1424="",K1424=0),"",I1424/K1424)</f>
        <v>3.37593984962406</v>
      </c>
      <c r="M1424" s="20" t="n">
        <f aca="false">SUMIFS(Pedidos!$D$2:$D$7000,Pedidos!$B$2:$B$7000,A1424,Pedidos!$C$2:$C$7000,"&gt;="&amp;(Parámetros!$B$4-365),Pedidos!$C$2:$C$7000,"&lt;"&amp;Parámetros!$B$4)</f>
        <v>0</v>
      </c>
      <c r="N1424" s="7" t="str">
        <f aca="false">IF(H1424=0,"Sin compras",IF(H1424=1,"Una sola compra",IF(I1424&gt;Parámetros!$B$5,"Perdido","Activo")))</f>
        <v>Perdido</v>
      </c>
      <c r="O1424" s="21" t="str">
        <f aca="false">IF(N1424&lt;&gt;"Activo","",1/(1+EXP(-(Parámetros!$B$10+Parámetros!$B$11*I1424+Parámetros!$B$12*J1424))))</f>
        <v/>
      </c>
      <c r="P1424" s="7" t="str">
        <f aca="false">IF(O1424="","",IF(O1424&gt;=Parámetros!$B$7,"Alto",IF(O1424&gt;=Parámetros!$B$8,"Medio","Bajo")))</f>
        <v/>
      </c>
      <c r="Q1424" s="7" t="str">
        <f aca="false">IF(AND(N1424="Activo",L1424&lt;&gt;""),IF(L1424&gt;Parámetros!$B$6,"Se está retrasando",""),"")</f>
        <v/>
      </c>
    </row>
    <row r="1425" customFormat="false" ht="15" hidden="false" customHeight="false" outlineLevel="0" collapsed="false">
      <c r="A1425" s="13" t="s">
        <v>5766</v>
      </c>
      <c r="B1425" s="13" t="s">
        <v>8996</v>
      </c>
      <c r="C1425" s="13" t="s">
        <v>8990</v>
      </c>
      <c r="D1425" s="13" t="s">
        <v>8999</v>
      </c>
      <c r="E1425" s="13" t="s">
        <v>8988</v>
      </c>
      <c r="F1425" s="16" t="n">
        <f aca="false">_xlfn.MINIFS(Pedidos!$C$2:$C$7000,Pedidos!$B$2:$B$7000,A1425,Pedidos!$C$2:$C$7000,"&lt;"&amp;Parámetros!$B$4)</f>
        <v>46037</v>
      </c>
      <c r="G1425" s="16" t="n">
        <f aca="false">_xlfn.MAXIFS(Pedidos!$C$2:$C$7000,Pedidos!$B$2:$B$7000,A1425,Pedidos!$C$2:$C$7000,"&lt;"&amp;Parámetros!$B$4)</f>
        <v>46265</v>
      </c>
      <c r="H1425" s="17" t="n">
        <f aca="false">COUNTIFS(Pedidos!$B$2:$B$7000,A1425,Pedidos!$C$2:$C$7000,"&lt;"&amp;Parámetros!$B$4)</f>
        <v>6</v>
      </c>
      <c r="I1425" s="7" t="n">
        <f aca="false">IF(H1425=0,"",Parámetros!$B$4-G1425)</f>
        <v>31</v>
      </c>
      <c r="J1425" s="17" t="n">
        <f aca="false">COUNTIFS(Pedidos!$B$2:$B$7000,A1425,Pedidos!$C$2:$C$7000,"&gt;="&amp;(Parámetros!$B$4-180),Pedidos!$C$2:$C$7000,"&lt;"&amp;Parámetros!$B$4)</f>
        <v>4</v>
      </c>
      <c r="K1425" s="18" t="n">
        <f aca="false">IF(H1425&lt;2,"",(G1425-F1425)/(H1425-1))</f>
        <v>45.6</v>
      </c>
      <c r="L1425" s="19" t="n">
        <f aca="false">IF(OR(K1425="",K1425=0),"",I1425/K1425)</f>
        <v>0.679824561403509</v>
      </c>
      <c r="M1425" s="20" t="n">
        <f aca="false">SUMIFS(Pedidos!$D$2:$D$7000,Pedidos!$B$2:$B$7000,A1425,Pedidos!$C$2:$C$7000,"&gt;="&amp;(Parámetros!$B$4-365),Pedidos!$C$2:$C$7000,"&lt;"&amp;Parámetros!$B$4)</f>
        <v>226.02</v>
      </c>
      <c r="N1425" s="7" t="str">
        <f aca="false">IF(H1425=0,"Sin compras",IF(H1425=1,"Una sola compra",IF(I1425&gt;Parámetros!$B$5,"Perdido","Activo")))</f>
        <v>Activo</v>
      </c>
      <c r="O1425" s="21" t="n">
        <f aca="false">IF(N1425&lt;&gt;"Activo","",1/(1+EXP(-(Parámetros!$B$10+Parámetros!$B$11*I1425+Parámetros!$B$12*J1425))))</f>
        <v>0.0821716529039128</v>
      </c>
      <c r="P1425" s="7" t="str">
        <f aca="false">IF(O1425="","",IF(O1425&gt;=Parámetros!$B$7,"Alto",IF(O1425&gt;=Parámetros!$B$8,"Medio","Bajo")))</f>
        <v>Bajo</v>
      </c>
      <c r="Q1425" s="7" t="str">
        <f aca="false">IF(AND(N1425="Activo",L1425&lt;&gt;""),IF(L1425&gt;Parámetros!$B$6,"Se está retrasando",""),"")</f>
        <v/>
      </c>
    </row>
    <row r="1426" customFormat="false" ht="15" hidden="false" customHeight="false" outlineLevel="0" collapsed="false">
      <c r="A1426" s="13" t="s">
        <v>3924</v>
      </c>
      <c r="B1426" s="13" t="s">
        <v>9000</v>
      </c>
      <c r="C1426" s="13" t="s">
        <v>8982</v>
      </c>
      <c r="D1426" s="13" t="s">
        <v>8994</v>
      </c>
      <c r="E1426" s="13" t="s">
        <v>8988</v>
      </c>
      <c r="F1426" s="16" t="n">
        <f aca="false">_xlfn.MINIFS(Pedidos!$C$2:$C$7000,Pedidos!$B$2:$B$7000,A1426,Pedidos!$C$2:$C$7000,"&lt;"&amp;Parámetros!$B$4)</f>
        <v>45898</v>
      </c>
      <c r="G1426" s="16" t="n">
        <f aca="false">_xlfn.MAXIFS(Pedidos!$C$2:$C$7000,Pedidos!$B$2:$B$7000,A1426,Pedidos!$C$2:$C$7000,"&lt;"&amp;Parámetros!$B$4)</f>
        <v>45898</v>
      </c>
      <c r="H1426" s="17" t="n">
        <f aca="false">COUNTIFS(Pedidos!$B$2:$B$7000,A1426,Pedidos!$C$2:$C$7000,"&lt;"&amp;Parámetros!$B$4)</f>
        <v>1</v>
      </c>
      <c r="I1426" s="7" t="n">
        <f aca="false">IF(H1426=0,"",Parámetros!$B$4-G1426)</f>
        <v>398</v>
      </c>
      <c r="J1426" s="17" t="n">
        <f aca="false">COUNTIFS(Pedidos!$B$2:$B$7000,A1426,Pedidos!$C$2:$C$7000,"&gt;="&amp;(Parámetros!$B$4-180),Pedidos!$C$2:$C$7000,"&lt;"&amp;Parámetros!$B$4)</f>
        <v>0</v>
      </c>
      <c r="K1426" s="18" t="str">
        <f aca="false">IF(H1426&lt;2,"",(G1426-F1426)/(H1426-1))</f>
        <v/>
      </c>
      <c r="L1426" s="19" t="str">
        <f aca="false">IF(OR(K1426="",K1426=0),"",I1426/K1426)</f>
        <v/>
      </c>
      <c r="M1426" s="20" t="n">
        <f aca="false">SUMIFS(Pedidos!$D$2:$D$7000,Pedidos!$B$2:$B$7000,A1426,Pedidos!$C$2:$C$7000,"&gt;="&amp;(Parámetros!$B$4-365),Pedidos!$C$2:$C$7000,"&lt;"&amp;Parámetros!$B$4)</f>
        <v>0</v>
      </c>
      <c r="N1426" s="7" t="str">
        <f aca="false">IF(H1426=0,"Sin compras",IF(H1426=1,"Una sola compra",IF(I1426&gt;Parámetros!$B$5,"Perdido","Activo")))</f>
        <v>Una sola compra</v>
      </c>
      <c r="O1426" s="21" t="str">
        <f aca="false">IF(N1426&lt;&gt;"Activo","",1/(1+EXP(-(Parámetros!$B$10+Parámetros!$B$11*I1426+Parámetros!$B$12*J1426))))</f>
        <v/>
      </c>
      <c r="P1426" s="7" t="str">
        <f aca="false">IF(O1426="","",IF(O1426&gt;=Parámetros!$B$7,"Alto",IF(O1426&gt;=Parámetros!$B$8,"Medio","Bajo")))</f>
        <v/>
      </c>
      <c r="Q1426" s="7" t="str">
        <f aca="false">IF(AND(N1426="Activo",L1426&lt;&gt;""),IF(L1426&gt;Parámetros!$B$6,"Se está retrasando",""),"")</f>
        <v/>
      </c>
    </row>
    <row r="1427" customFormat="false" ht="15" hidden="false" customHeight="false" outlineLevel="0" collapsed="false">
      <c r="A1427" s="13" t="s">
        <v>874</v>
      </c>
      <c r="B1427" s="13" t="s">
        <v>8995</v>
      </c>
      <c r="C1427" s="13" t="s">
        <v>8986</v>
      </c>
      <c r="D1427" s="13" t="s">
        <v>9009</v>
      </c>
      <c r="E1427" s="13" t="s">
        <v>8984</v>
      </c>
      <c r="F1427" s="16" t="n">
        <f aca="false">_xlfn.MINIFS(Pedidos!$C$2:$C$7000,Pedidos!$B$2:$B$7000,A1427,Pedidos!$C$2:$C$7000,"&lt;"&amp;Parámetros!$B$4)</f>
        <v>45662</v>
      </c>
      <c r="G1427" s="16" t="n">
        <f aca="false">_xlfn.MAXIFS(Pedidos!$C$2:$C$7000,Pedidos!$B$2:$B$7000,A1427,Pedidos!$C$2:$C$7000,"&lt;"&amp;Parámetros!$B$4)</f>
        <v>45892</v>
      </c>
      <c r="H1427" s="17" t="n">
        <f aca="false">COUNTIFS(Pedidos!$B$2:$B$7000,A1427,Pedidos!$C$2:$C$7000,"&lt;"&amp;Parámetros!$B$4)</f>
        <v>7</v>
      </c>
      <c r="I1427" s="7" t="n">
        <f aca="false">IF(H1427=0,"",Parámetros!$B$4-G1427)</f>
        <v>404</v>
      </c>
      <c r="J1427" s="17" t="n">
        <f aca="false">COUNTIFS(Pedidos!$B$2:$B$7000,A1427,Pedidos!$C$2:$C$7000,"&gt;="&amp;(Parámetros!$B$4-180),Pedidos!$C$2:$C$7000,"&lt;"&amp;Parámetros!$B$4)</f>
        <v>0</v>
      </c>
      <c r="K1427" s="18" t="n">
        <f aca="false">IF(H1427&lt;2,"",(G1427-F1427)/(H1427-1))</f>
        <v>38.3333333333333</v>
      </c>
      <c r="L1427" s="19" t="n">
        <f aca="false">IF(OR(K1427="",K1427=0),"",I1427/K1427)</f>
        <v>10.5391304347826</v>
      </c>
      <c r="M1427" s="20" t="n">
        <f aca="false">SUMIFS(Pedidos!$D$2:$D$7000,Pedidos!$B$2:$B$7000,A1427,Pedidos!$C$2:$C$7000,"&gt;="&amp;(Parámetros!$B$4-365),Pedidos!$C$2:$C$7000,"&lt;"&amp;Parámetros!$B$4)</f>
        <v>0</v>
      </c>
      <c r="N1427" s="7" t="str">
        <f aca="false">IF(H1427=0,"Sin compras",IF(H1427=1,"Una sola compra",IF(I1427&gt;Parámetros!$B$5,"Perdido","Activo")))</f>
        <v>Perdido</v>
      </c>
      <c r="O1427" s="21" t="str">
        <f aca="false">IF(N1427&lt;&gt;"Activo","",1/(1+EXP(-(Parámetros!$B$10+Parámetros!$B$11*I1427+Parámetros!$B$12*J1427))))</f>
        <v/>
      </c>
      <c r="P1427" s="7" t="str">
        <f aca="false">IF(O1427="","",IF(O1427&gt;=Parámetros!$B$7,"Alto",IF(O1427&gt;=Parámetros!$B$8,"Medio","Bajo")))</f>
        <v/>
      </c>
      <c r="Q1427" s="7" t="str">
        <f aca="false">IF(AND(N1427="Activo",L1427&lt;&gt;""),IF(L1427&gt;Parámetros!$B$6,"Se está retrasando",""),"")</f>
        <v/>
      </c>
    </row>
    <row r="1428" customFormat="false" ht="15" hidden="false" customHeight="false" outlineLevel="0" collapsed="false">
      <c r="A1428" s="13" t="s">
        <v>2992</v>
      </c>
      <c r="B1428" s="13" t="s">
        <v>9007</v>
      </c>
      <c r="C1428" s="13" t="s">
        <v>8993</v>
      </c>
      <c r="D1428" s="13" t="s">
        <v>8987</v>
      </c>
      <c r="E1428" s="13" t="s">
        <v>8984</v>
      </c>
      <c r="F1428" s="16" t="n">
        <f aca="false">_xlfn.MINIFS(Pedidos!$C$2:$C$7000,Pedidos!$B$2:$B$7000,A1428,Pedidos!$C$2:$C$7000,"&lt;"&amp;Parámetros!$B$4)</f>
        <v>45830</v>
      </c>
      <c r="G1428" s="16" t="n">
        <f aca="false">_xlfn.MAXIFS(Pedidos!$C$2:$C$7000,Pedidos!$B$2:$B$7000,A1428,Pedidos!$C$2:$C$7000,"&lt;"&amp;Parámetros!$B$4)</f>
        <v>46149</v>
      </c>
      <c r="H1428" s="17" t="n">
        <f aca="false">COUNTIFS(Pedidos!$B$2:$B$7000,A1428,Pedidos!$C$2:$C$7000,"&lt;"&amp;Parámetros!$B$4)</f>
        <v>3</v>
      </c>
      <c r="I1428" s="7" t="n">
        <f aca="false">IF(H1428=0,"",Parámetros!$B$4-G1428)</f>
        <v>147</v>
      </c>
      <c r="J1428" s="17" t="n">
        <f aca="false">COUNTIFS(Pedidos!$B$2:$B$7000,A1428,Pedidos!$C$2:$C$7000,"&gt;="&amp;(Parámetros!$B$4-180),Pedidos!$C$2:$C$7000,"&lt;"&amp;Parámetros!$B$4)</f>
        <v>1</v>
      </c>
      <c r="K1428" s="18" t="n">
        <f aca="false">IF(H1428&lt;2,"",(G1428-F1428)/(H1428-1))</f>
        <v>159.5</v>
      </c>
      <c r="L1428" s="19" t="n">
        <f aca="false">IF(OR(K1428="",K1428=0),"",I1428/K1428)</f>
        <v>0.921630094043887</v>
      </c>
      <c r="M1428" s="20" t="n">
        <f aca="false">SUMIFS(Pedidos!$D$2:$D$7000,Pedidos!$B$2:$B$7000,A1428,Pedidos!$C$2:$C$7000,"&gt;="&amp;(Parámetros!$B$4-365),Pedidos!$C$2:$C$7000,"&lt;"&amp;Parámetros!$B$4)</f>
        <v>40.91</v>
      </c>
      <c r="N1428" s="7" t="str">
        <f aca="false">IF(H1428=0,"Sin compras",IF(H1428=1,"Una sola compra",IF(I1428&gt;Parámetros!$B$5,"Perdido","Activo")))</f>
        <v>Activo</v>
      </c>
      <c r="O1428" s="21" t="n">
        <f aca="false">IF(N1428&lt;&gt;"Activo","",1/(1+EXP(-(Parámetros!$B$10+Parámetros!$B$11*I1428+Parámetros!$B$12*J1428))))</f>
        <v>0.901933944695069</v>
      </c>
      <c r="P1428" s="7" t="str">
        <f aca="false">IF(O1428="","",IF(O1428&gt;=Parámetros!$B$7,"Alto",IF(O1428&gt;=Parámetros!$B$8,"Medio","Bajo")))</f>
        <v>Alto</v>
      </c>
      <c r="Q1428" s="7" t="str">
        <f aca="false">IF(AND(N1428="Activo",L1428&lt;&gt;""),IF(L1428&gt;Parámetros!$B$6,"Se está retrasando",""),"")</f>
        <v/>
      </c>
    </row>
    <row r="1429" customFormat="false" ht="15" hidden="false" customHeight="false" outlineLevel="0" collapsed="false">
      <c r="A1429" s="13" t="s">
        <v>618</v>
      </c>
      <c r="B1429" s="13" t="s">
        <v>9011</v>
      </c>
      <c r="C1429" s="13" t="s">
        <v>8990</v>
      </c>
      <c r="D1429" s="13" t="s">
        <v>8999</v>
      </c>
      <c r="E1429" s="13" t="s">
        <v>8988</v>
      </c>
      <c r="F1429" s="16" t="n">
        <f aca="false">_xlfn.MINIFS(Pedidos!$C$2:$C$7000,Pedidos!$B$2:$B$7000,A1429,Pedidos!$C$2:$C$7000,"&lt;"&amp;Parámetros!$B$4)</f>
        <v>45637</v>
      </c>
      <c r="G1429" s="16" t="n">
        <f aca="false">_xlfn.MAXIFS(Pedidos!$C$2:$C$7000,Pedidos!$B$2:$B$7000,A1429,Pedidos!$C$2:$C$7000,"&lt;"&amp;Parámetros!$B$4)</f>
        <v>46279</v>
      </c>
      <c r="H1429" s="17" t="n">
        <f aca="false">COUNTIFS(Pedidos!$B$2:$B$7000,A1429,Pedidos!$C$2:$C$7000,"&lt;"&amp;Parámetros!$B$4)</f>
        <v>26</v>
      </c>
      <c r="I1429" s="7" t="n">
        <f aca="false">IF(H1429=0,"",Parámetros!$B$4-G1429)</f>
        <v>17</v>
      </c>
      <c r="J1429" s="17" t="n">
        <f aca="false">COUNTIFS(Pedidos!$B$2:$B$7000,A1429,Pedidos!$C$2:$C$7000,"&gt;="&amp;(Parámetros!$B$4-180),Pedidos!$C$2:$C$7000,"&lt;"&amp;Parámetros!$B$4)</f>
        <v>7</v>
      </c>
      <c r="K1429" s="18" t="n">
        <f aca="false">IF(H1429&lt;2,"",(G1429-F1429)/(H1429-1))</f>
        <v>25.68</v>
      </c>
      <c r="L1429" s="19" t="n">
        <f aca="false">IF(OR(K1429="",K1429=0),"",I1429/K1429)</f>
        <v>0.661993769470405</v>
      </c>
      <c r="M1429" s="20" t="n">
        <f aca="false">SUMIFS(Pedidos!$D$2:$D$7000,Pedidos!$B$2:$B$7000,A1429,Pedidos!$C$2:$C$7000,"&gt;="&amp;(Parámetros!$B$4-365),Pedidos!$C$2:$C$7000,"&lt;"&amp;Parámetros!$B$4)</f>
        <v>646.63</v>
      </c>
      <c r="N1429" s="7" t="str">
        <f aca="false">IF(H1429=0,"Sin compras",IF(H1429=1,"Una sola compra",IF(I1429&gt;Parámetros!$B$5,"Perdido","Activo")))</f>
        <v>Activo</v>
      </c>
      <c r="O1429" s="21" t="n">
        <f aca="false">IF(N1429&lt;&gt;"Activo","",1/(1+EXP(-(Parámetros!$B$10+Parámetros!$B$11*I1429+Parámetros!$B$12*J1429))))</f>
        <v>0.00491126679841378</v>
      </c>
      <c r="P1429" s="7" t="str">
        <f aca="false">IF(O1429="","",IF(O1429&gt;=Parámetros!$B$7,"Alto",IF(O1429&gt;=Parámetros!$B$8,"Medio","Bajo")))</f>
        <v>Bajo</v>
      </c>
      <c r="Q1429" s="7" t="str">
        <f aca="false">IF(AND(N1429="Activo",L1429&lt;&gt;""),IF(L1429&gt;Parámetros!$B$6,"Se está retrasando",""),"")</f>
        <v/>
      </c>
    </row>
    <row r="1430" customFormat="false" ht="15" hidden="false" customHeight="false" outlineLevel="0" collapsed="false">
      <c r="A1430" s="13" t="s">
        <v>4351</v>
      </c>
      <c r="B1430" s="13" t="s">
        <v>8989</v>
      </c>
      <c r="C1430" s="13" t="s">
        <v>8993</v>
      </c>
      <c r="D1430" s="13" t="s">
        <v>8997</v>
      </c>
      <c r="E1430" s="13" t="s">
        <v>8984</v>
      </c>
      <c r="F1430" s="16" t="n">
        <f aca="false">_xlfn.MINIFS(Pedidos!$C$2:$C$7000,Pedidos!$B$2:$B$7000,A1430,Pedidos!$C$2:$C$7000,"&lt;"&amp;Parámetros!$B$4)</f>
        <v>45932</v>
      </c>
      <c r="G1430" s="16" t="n">
        <f aca="false">_xlfn.MAXIFS(Pedidos!$C$2:$C$7000,Pedidos!$B$2:$B$7000,A1430,Pedidos!$C$2:$C$7000,"&lt;"&amp;Parámetros!$B$4)</f>
        <v>46211</v>
      </c>
      <c r="H1430" s="17" t="n">
        <f aca="false">COUNTIFS(Pedidos!$B$2:$B$7000,A1430,Pedidos!$C$2:$C$7000,"&lt;"&amp;Parámetros!$B$4)</f>
        <v>5</v>
      </c>
      <c r="I1430" s="7" t="n">
        <f aca="false">IF(H1430=0,"",Parámetros!$B$4-G1430)</f>
        <v>85</v>
      </c>
      <c r="J1430" s="17" t="n">
        <f aca="false">COUNTIFS(Pedidos!$B$2:$B$7000,A1430,Pedidos!$C$2:$C$7000,"&gt;="&amp;(Parámetros!$B$4-180),Pedidos!$C$2:$C$7000,"&lt;"&amp;Parámetros!$B$4)</f>
        <v>1</v>
      </c>
      <c r="K1430" s="18" t="n">
        <f aca="false">IF(H1430&lt;2,"",(G1430-F1430)/(H1430-1))</f>
        <v>69.75</v>
      </c>
      <c r="L1430" s="19" t="n">
        <f aca="false">IF(OR(K1430="",K1430=0),"",I1430/K1430)</f>
        <v>1.21863799283154</v>
      </c>
      <c r="M1430" s="20" t="n">
        <f aca="false">SUMIFS(Pedidos!$D$2:$D$7000,Pedidos!$B$2:$B$7000,A1430,Pedidos!$C$2:$C$7000,"&gt;="&amp;(Parámetros!$B$4-365),Pedidos!$C$2:$C$7000,"&lt;"&amp;Parámetros!$B$4)</f>
        <v>227.98</v>
      </c>
      <c r="N1430" s="7" t="str">
        <f aca="false">IF(H1430=0,"Sin compras",IF(H1430=1,"Una sola compra",IF(I1430&gt;Parámetros!$B$5,"Perdido","Activo")))</f>
        <v>Activo</v>
      </c>
      <c r="O1430" s="21" t="n">
        <f aca="false">IF(N1430&lt;&gt;"Activo","",1/(1+EXP(-(Parámetros!$B$10+Parámetros!$B$11*I1430+Parámetros!$B$12*J1430))))</f>
        <v>0.762221929936416</v>
      </c>
      <c r="P1430" s="7" t="str">
        <f aca="false">IF(O1430="","",IF(O1430&gt;=Parámetros!$B$7,"Alto",IF(O1430&gt;=Parámetros!$B$8,"Medio","Bajo")))</f>
        <v>Alto</v>
      </c>
      <c r="Q1430" s="7" t="str">
        <f aca="false">IF(AND(N1430="Activo",L1430&lt;&gt;""),IF(L1430&gt;Parámetros!$B$6,"Se está retrasando",""),"")</f>
        <v/>
      </c>
    </row>
    <row r="1431" customFormat="false" ht="15" hidden="false" customHeight="false" outlineLevel="0" collapsed="false">
      <c r="A1431" s="13" t="s">
        <v>1911</v>
      </c>
      <c r="B1431" s="13" t="s">
        <v>8996</v>
      </c>
      <c r="C1431" s="13" t="s">
        <v>8982</v>
      </c>
      <c r="D1431" s="13" t="s">
        <v>8997</v>
      </c>
      <c r="E1431" s="13" t="s">
        <v>8988</v>
      </c>
      <c r="F1431" s="16" t="n">
        <f aca="false">_xlfn.MINIFS(Pedidos!$C$2:$C$7000,Pedidos!$B$2:$B$7000,A1431,Pedidos!$C$2:$C$7000,"&lt;"&amp;Parámetros!$B$4)</f>
        <v>45748</v>
      </c>
      <c r="G1431" s="16" t="n">
        <f aca="false">_xlfn.MAXIFS(Pedidos!$C$2:$C$7000,Pedidos!$B$2:$B$7000,A1431,Pedidos!$C$2:$C$7000,"&lt;"&amp;Parámetros!$B$4)</f>
        <v>45947</v>
      </c>
      <c r="H1431" s="17" t="n">
        <f aca="false">COUNTIFS(Pedidos!$B$2:$B$7000,A1431,Pedidos!$C$2:$C$7000,"&lt;"&amp;Parámetros!$B$4)</f>
        <v>4</v>
      </c>
      <c r="I1431" s="7" t="n">
        <f aca="false">IF(H1431=0,"",Parámetros!$B$4-G1431)</f>
        <v>349</v>
      </c>
      <c r="J1431" s="17" t="n">
        <f aca="false">COUNTIFS(Pedidos!$B$2:$B$7000,A1431,Pedidos!$C$2:$C$7000,"&gt;="&amp;(Parámetros!$B$4-180),Pedidos!$C$2:$C$7000,"&lt;"&amp;Parámetros!$B$4)</f>
        <v>0</v>
      </c>
      <c r="K1431" s="18" t="n">
        <f aca="false">IF(H1431&lt;2,"",(G1431-F1431)/(H1431-1))</f>
        <v>66.3333333333333</v>
      </c>
      <c r="L1431" s="19" t="n">
        <f aca="false">IF(OR(K1431="",K1431=0),"",I1431/K1431)</f>
        <v>5.26130653266332</v>
      </c>
      <c r="M1431" s="20" t="n">
        <f aca="false">SUMIFS(Pedidos!$D$2:$D$7000,Pedidos!$B$2:$B$7000,A1431,Pedidos!$C$2:$C$7000,"&gt;="&amp;(Parámetros!$B$4-365),Pedidos!$C$2:$C$7000,"&lt;"&amp;Parámetros!$B$4)</f>
        <v>37.39</v>
      </c>
      <c r="N1431" s="7" t="str">
        <f aca="false">IF(H1431=0,"Sin compras",IF(H1431=1,"Una sola compra",IF(I1431&gt;Parámetros!$B$5,"Perdido","Activo")))</f>
        <v>Perdido</v>
      </c>
      <c r="O1431" s="21" t="str">
        <f aca="false">IF(N1431&lt;&gt;"Activo","",1/(1+EXP(-(Parámetros!$B$10+Parámetros!$B$11*I1431+Parámetros!$B$12*J1431))))</f>
        <v/>
      </c>
      <c r="P1431" s="7" t="str">
        <f aca="false">IF(O1431="","",IF(O1431&gt;=Parámetros!$B$7,"Alto",IF(O1431&gt;=Parámetros!$B$8,"Medio","Bajo")))</f>
        <v/>
      </c>
      <c r="Q1431" s="7" t="str">
        <f aca="false">IF(AND(N1431="Activo",L1431&lt;&gt;""),IF(L1431&gt;Parámetros!$B$6,"Se está retrasando",""),"")</f>
        <v/>
      </c>
    </row>
    <row r="1432" customFormat="false" ht="15" hidden="false" customHeight="false" outlineLevel="0" collapsed="false">
      <c r="A1432" s="13" t="s">
        <v>4807</v>
      </c>
      <c r="B1432" s="13" t="s">
        <v>8995</v>
      </c>
      <c r="C1432" s="13" t="s">
        <v>8986</v>
      </c>
      <c r="D1432" s="13" t="s">
        <v>8983</v>
      </c>
      <c r="E1432" s="13" t="s">
        <v>8988</v>
      </c>
      <c r="F1432" s="16" t="n">
        <f aca="false">_xlfn.MINIFS(Pedidos!$C$2:$C$7000,Pedidos!$B$2:$B$7000,A1432,Pedidos!$C$2:$C$7000,"&lt;"&amp;Parámetros!$B$4)</f>
        <v>45965</v>
      </c>
      <c r="G1432" s="16" t="n">
        <f aca="false">_xlfn.MAXIFS(Pedidos!$C$2:$C$7000,Pedidos!$B$2:$B$7000,A1432,Pedidos!$C$2:$C$7000,"&lt;"&amp;Parámetros!$B$4)</f>
        <v>45965</v>
      </c>
      <c r="H1432" s="17" t="n">
        <f aca="false">COUNTIFS(Pedidos!$B$2:$B$7000,A1432,Pedidos!$C$2:$C$7000,"&lt;"&amp;Parámetros!$B$4)</f>
        <v>1</v>
      </c>
      <c r="I1432" s="7" t="n">
        <f aca="false">IF(H1432=0,"",Parámetros!$B$4-G1432)</f>
        <v>331</v>
      </c>
      <c r="J1432" s="17" t="n">
        <f aca="false">COUNTIFS(Pedidos!$B$2:$B$7000,A1432,Pedidos!$C$2:$C$7000,"&gt;="&amp;(Parámetros!$B$4-180),Pedidos!$C$2:$C$7000,"&lt;"&amp;Parámetros!$B$4)</f>
        <v>0</v>
      </c>
      <c r="K1432" s="18" t="str">
        <f aca="false">IF(H1432&lt;2,"",(G1432-F1432)/(H1432-1))</f>
        <v/>
      </c>
      <c r="L1432" s="19" t="str">
        <f aca="false">IF(OR(K1432="",K1432=0),"",I1432/K1432)</f>
        <v/>
      </c>
      <c r="M1432" s="20" t="n">
        <f aca="false">SUMIFS(Pedidos!$D$2:$D$7000,Pedidos!$B$2:$B$7000,A1432,Pedidos!$C$2:$C$7000,"&gt;="&amp;(Parámetros!$B$4-365),Pedidos!$C$2:$C$7000,"&lt;"&amp;Parámetros!$B$4)</f>
        <v>43.8</v>
      </c>
      <c r="N1432" s="7" t="str">
        <f aca="false">IF(H1432=0,"Sin compras",IF(H1432=1,"Una sola compra",IF(I1432&gt;Parámetros!$B$5,"Perdido","Activo")))</f>
        <v>Una sola compra</v>
      </c>
      <c r="O1432" s="21" t="str">
        <f aca="false">IF(N1432&lt;&gt;"Activo","",1/(1+EXP(-(Parámetros!$B$10+Parámetros!$B$11*I1432+Parámetros!$B$12*J1432))))</f>
        <v/>
      </c>
      <c r="P1432" s="7" t="str">
        <f aca="false">IF(O1432="","",IF(O1432&gt;=Parámetros!$B$7,"Alto",IF(O1432&gt;=Parámetros!$B$8,"Medio","Bajo")))</f>
        <v/>
      </c>
      <c r="Q1432" s="7" t="str">
        <f aca="false">IF(AND(N1432="Activo",L1432&lt;&gt;""),IF(L1432&gt;Parámetros!$B$6,"Se está retrasando",""),"")</f>
        <v/>
      </c>
    </row>
    <row r="1433" customFormat="false" ht="15" hidden="false" customHeight="false" outlineLevel="0" collapsed="false">
      <c r="A1433" s="13" t="s">
        <v>54</v>
      </c>
      <c r="B1433" s="13" t="s">
        <v>8996</v>
      </c>
      <c r="C1433" s="13" t="s">
        <v>8993</v>
      </c>
      <c r="D1433" s="13" t="s">
        <v>9006</v>
      </c>
      <c r="E1433" s="13" t="s">
        <v>8984</v>
      </c>
      <c r="F1433" s="16" t="n">
        <f aca="false">_xlfn.MINIFS(Pedidos!$C$2:$C$7000,Pedidos!$B$2:$B$7000,A1433,Pedidos!$C$2:$C$7000,"&lt;"&amp;Parámetros!$B$4)</f>
        <v>45569</v>
      </c>
      <c r="G1433" s="16" t="n">
        <f aca="false">_xlfn.MAXIFS(Pedidos!$C$2:$C$7000,Pedidos!$B$2:$B$7000,A1433,Pedidos!$C$2:$C$7000,"&lt;"&amp;Parámetros!$B$4)</f>
        <v>45792</v>
      </c>
      <c r="H1433" s="17" t="n">
        <f aca="false">COUNTIFS(Pedidos!$B$2:$B$7000,A1433,Pedidos!$C$2:$C$7000,"&lt;"&amp;Parámetros!$B$4)</f>
        <v>4</v>
      </c>
      <c r="I1433" s="7" t="n">
        <f aca="false">IF(H1433=0,"",Parámetros!$B$4-G1433)</f>
        <v>504</v>
      </c>
      <c r="J1433" s="17" t="n">
        <f aca="false">COUNTIFS(Pedidos!$B$2:$B$7000,A1433,Pedidos!$C$2:$C$7000,"&gt;="&amp;(Parámetros!$B$4-180),Pedidos!$C$2:$C$7000,"&lt;"&amp;Parámetros!$B$4)</f>
        <v>0</v>
      </c>
      <c r="K1433" s="18" t="n">
        <f aca="false">IF(H1433&lt;2,"",(G1433-F1433)/(H1433-1))</f>
        <v>74.3333333333333</v>
      </c>
      <c r="L1433" s="19" t="n">
        <f aca="false">IF(OR(K1433="",K1433=0),"",I1433/K1433)</f>
        <v>6.78026905829596</v>
      </c>
      <c r="M1433" s="20" t="n">
        <f aca="false">SUMIFS(Pedidos!$D$2:$D$7000,Pedidos!$B$2:$B$7000,A1433,Pedidos!$C$2:$C$7000,"&gt;="&amp;(Parámetros!$B$4-365),Pedidos!$C$2:$C$7000,"&lt;"&amp;Parámetros!$B$4)</f>
        <v>0</v>
      </c>
      <c r="N1433" s="7" t="str">
        <f aca="false">IF(H1433=0,"Sin compras",IF(H1433=1,"Una sola compra",IF(I1433&gt;Parámetros!$B$5,"Perdido","Activo")))</f>
        <v>Perdido</v>
      </c>
      <c r="O1433" s="21" t="str">
        <f aca="false">IF(N1433&lt;&gt;"Activo","",1/(1+EXP(-(Parámetros!$B$10+Parámetros!$B$11*I1433+Parámetros!$B$12*J1433))))</f>
        <v/>
      </c>
      <c r="P1433" s="7" t="str">
        <f aca="false">IF(O1433="","",IF(O1433&gt;=Parámetros!$B$7,"Alto",IF(O1433&gt;=Parámetros!$B$8,"Medio","Bajo")))</f>
        <v/>
      </c>
      <c r="Q1433" s="7" t="str">
        <f aca="false">IF(AND(N1433="Activo",L1433&lt;&gt;""),IF(L1433&gt;Parámetros!$B$6,"Se está retrasando",""),"")</f>
        <v/>
      </c>
    </row>
    <row r="1434" customFormat="false" ht="15" hidden="false" customHeight="false" outlineLevel="0" collapsed="false">
      <c r="A1434" s="13" t="s">
        <v>7378</v>
      </c>
      <c r="B1434" s="13" t="s">
        <v>9004</v>
      </c>
      <c r="C1434" s="13" t="s">
        <v>8990</v>
      </c>
      <c r="D1434" s="13" t="s">
        <v>8987</v>
      </c>
      <c r="E1434" s="13" t="s">
        <v>8988</v>
      </c>
      <c r="F1434" s="16" t="n">
        <f aca="false">_xlfn.MINIFS(Pedidos!$C$2:$C$7000,Pedidos!$B$2:$B$7000,A1434,Pedidos!$C$2:$C$7000,"&lt;"&amp;Parámetros!$B$4)</f>
        <v>46166</v>
      </c>
      <c r="G1434" s="16" t="n">
        <f aca="false">_xlfn.MAXIFS(Pedidos!$C$2:$C$7000,Pedidos!$B$2:$B$7000,A1434,Pedidos!$C$2:$C$7000,"&lt;"&amp;Parámetros!$B$4)</f>
        <v>46224</v>
      </c>
      <c r="H1434" s="17" t="n">
        <f aca="false">COUNTIFS(Pedidos!$B$2:$B$7000,A1434,Pedidos!$C$2:$C$7000,"&lt;"&amp;Parámetros!$B$4)</f>
        <v>2</v>
      </c>
      <c r="I1434" s="7" t="n">
        <f aca="false">IF(H1434=0,"",Parámetros!$B$4-G1434)</f>
        <v>72</v>
      </c>
      <c r="J1434" s="17" t="n">
        <f aca="false">COUNTIFS(Pedidos!$B$2:$B$7000,A1434,Pedidos!$C$2:$C$7000,"&gt;="&amp;(Parámetros!$B$4-180),Pedidos!$C$2:$C$7000,"&lt;"&amp;Parámetros!$B$4)</f>
        <v>2</v>
      </c>
      <c r="K1434" s="18" t="n">
        <f aca="false">IF(H1434&lt;2,"",(G1434-F1434)/(H1434-1))</f>
        <v>58</v>
      </c>
      <c r="L1434" s="19" t="n">
        <f aca="false">IF(OR(K1434="",K1434=0),"",I1434/K1434)</f>
        <v>1.24137931034483</v>
      </c>
      <c r="M1434" s="20" t="n">
        <f aca="false">SUMIFS(Pedidos!$D$2:$D$7000,Pedidos!$B$2:$B$7000,A1434,Pedidos!$C$2:$C$7000,"&gt;="&amp;(Parámetros!$B$4-365),Pedidos!$C$2:$C$7000,"&lt;"&amp;Parámetros!$B$4)</f>
        <v>76.19</v>
      </c>
      <c r="N1434" s="7" t="str">
        <f aca="false">IF(H1434=0,"Sin compras",IF(H1434=1,"Una sola compra",IF(I1434&gt;Parámetros!$B$5,"Perdido","Activo")))</f>
        <v>Activo</v>
      </c>
      <c r="O1434" s="21" t="n">
        <f aca="false">IF(N1434&lt;&gt;"Activo","",1/(1+EXP(-(Parámetros!$B$10+Parámetros!$B$11*I1434+Parámetros!$B$12*J1434))))</f>
        <v>0.514296102332583</v>
      </c>
      <c r="P1434" s="7" t="str">
        <f aca="false">IF(O1434="","",IF(O1434&gt;=Parámetros!$B$7,"Alto",IF(O1434&gt;=Parámetros!$B$8,"Medio","Bajo")))</f>
        <v>Medio</v>
      </c>
      <c r="Q1434" s="7" t="str">
        <f aca="false">IF(AND(N1434="Activo",L1434&lt;&gt;""),IF(L1434&gt;Parámetros!$B$6,"Se está retrasando",""),"")</f>
        <v/>
      </c>
    </row>
    <row r="1435" customFormat="false" ht="15" hidden="false" customHeight="false" outlineLevel="0" collapsed="false">
      <c r="A1435" s="13" t="s">
        <v>3347</v>
      </c>
      <c r="B1435" s="13" t="s">
        <v>9001</v>
      </c>
      <c r="C1435" s="13" t="s">
        <v>8990</v>
      </c>
      <c r="D1435" s="13" t="s">
        <v>8994</v>
      </c>
      <c r="E1435" s="13" t="s">
        <v>8984</v>
      </c>
      <c r="F1435" s="16" t="n">
        <f aca="false">_xlfn.MINIFS(Pedidos!$C$2:$C$7000,Pedidos!$B$2:$B$7000,A1435,Pedidos!$C$2:$C$7000,"&lt;"&amp;Parámetros!$B$4)</f>
        <v>45857</v>
      </c>
      <c r="G1435" s="16" t="n">
        <f aca="false">_xlfn.MAXIFS(Pedidos!$C$2:$C$7000,Pedidos!$B$2:$B$7000,A1435,Pedidos!$C$2:$C$7000,"&lt;"&amp;Parámetros!$B$4)</f>
        <v>45857</v>
      </c>
      <c r="H1435" s="17" t="n">
        <f aca="false">COUNTIFS(Pedidos!$B$2:$B$7000,A1435,Pedidos!$C$2:$C$7000,"&lt;"&amp;Parámetros!$B$4)</f>
        <v>1</v>
      </c>
      <c r="I1435" s="7" t="n">
        <f aca="false">IF(H1435=0,"",Parámetros!$B$4-G1435)</f>
        <v>439</v>
      </c>
      <c r="J1435" s="17" t="n">
        <f aca="false">COUNTIFS(Pedidos!$B$2:$B$7000,A1435,Pedidos!$C$2:$C$7000,"&gt;="&amp;(Parámetros!$B$4-180),Pedidos!$C$2:$C$7000,"&lt;"&amp;Parámetros!$B$4)</f>
        <v>0</v>
      </c>
      <c r="K1435" s="18" t="str">
        <f aca="false">IF(H1435&lt;2,"",(G1435-F1435)/(H1435-1))</f>
        <v/>
      </c>
      <c r="L1435" s="19" t="str">
        <f aca="false">IF(OR(K1435="",K1435=0),"",I1435/K1435)</f>
        <v/>
      </c>
      <c r="M1435" s="20" t="n">
        <f aca="false">SUMIFS(Pedidos!$D$2:$D$7000,Pedidos!$B$2:$B$7000,A1435,Pedidos!$C$2:$C$7000,"&gt;="&amp;(Parámetros!$B$4-365),Pedidos!$C$2:$C$7000,"&lt;"&amp;Parámetros!$B$4)</f>
        <v>0</v>
      </c>
      <c r="N1435" s="7" t="str">
        <f aca="false">IF(H1435=0,"Sin compras",IF(H1435=1,"Una sola compra",IF(I1435&gt;Parámetros!$B$5,"Perdido","Activo")))</f>
        <v>Una sola compra</v>
      </c>
      <c r="O1435" s="21" t="str">
        <f aca="false">IF(N1435&lt;&gt;"Activo","",1/(1+EXP(-(Parámetros!$B$10+Parámetros!$B$11*I1435+Parámetros!$B$12*J1435))))</f>
        <v/>
      </c>
      <c r="P1435" s="7" t="str">
        <f aca="false">IF(O1435="","",IF(O1435&gt;=Parámetros!$B$7,"Alto",IF(O1435&gt;=Parámetros!$B$8,"Medio","Bajo")))</f>
        <v/>
      </c>
      <c r="Q1435" s="7" t="str">
        <f aca="false">IF(AND(N1435="Activo",L1435&lt;&gt;""),IF(L1435&gt;Parámetros!$B$6,"Se está retrasando",""),"")</f>
        <v/>
      </c>
    </row>
    <row r="1436" customFormat="false" ht="15" hidden="false" customHeight="false" outlineLevel="0" collapsed="false">
      <c r="A1436" s="13" t="s">
        <v>5393</v>
      </c>
      <c r="B1436" s="13" t="s">
        <v>8995</v>
      </c>
      <c r="C1436" s="13" t="s">
        <v>8982</v>
      </c>
      <c r="D1436" s="13" t="s">
        <v>8983</v>
      </c>
      <c r="E1436" s="13" t="s">
        <v>8988</v>
      </c>
      <c r="F1436" s="16" t="n">
        <f aca="false">_xlfn.MINIFS(Pedidos!$C$2:$C$7000,Pedidos!$B$2:$B$7000,A1436,Pedidos!$C$2:$C$7000,"&lt;"&amp;Parámetros!$B$4)</f>
        <v>46008</v>
      </c>
      <c r="G1436" s="16" t="n">
        <f aca="false">_xlfn.MAXIFS(Pedidos!$C$2:$C$7000,Pedidos!$B$2:$B$7000,A1436,Pedidos!$C$2:$C$7000,"&lt;"&amp;Parámetros!$B$4)</f>
        <v>46008</v>
      </c>
      <c r="H1436" s="17" t="n">
        <f aca="false">COUNTIFS(Pedidos!$B$2:$B$7000,A1436,Pedidos!$C$2:$C$7000,"&lt;"&amp;Parámetros!$B$4)</f>
        <v>1</v>
      </c>
      <c r="I1436" s="7" t="n">
        <f aca="false">IF(H1436=0,"",Parámetros!$B$4-G1436)</f>
        <v>288</v>
      </c>
      <c r="J1436" s="17" t="n">
        <f aca="false">COUNTIFS(Pedidos!$B$2:$B$7000,A1436,Pedidos!$C$2:$C$7000,"&gt;="&amp;(Parámetros!$B$4-180),Pedidos!$C$2:$C$7000,"&lt;"&amp;Parámetros!$B$4)</f>
        <v>0</v>
      </c>
      <c r="K1436" s="18" t="str">
        <f aca="false">IF(H1436&lt;2,"",(G1436-F1436)/(H1436-1))</f>
        <v/>
      </c>
      <c r="L1436" s="19" t="str">
        <f aca="false">IF(OR(K1436="",K1436=0),"",I1436/K1436)</f>
        <v/>
      </c>
      <c r="M1436" s="20" t="n">
        <f aca="false">SUMIFS(Pedidos!$D$2:$D$7000,Pedidos!$B$2:$B$7000,A1436,Pedidos!$C$2:$C$7000,"&gt;="&amp;(Parámetros!$B$4-365),Pedidos!$C$2:$C$7000,"&lt;"&amp;Parámetros!$B$4)</f>
        <v>58.68</v>
      </c>
      <c r="N1436" s="7" t="str">
        <f aca="false">IF(H1436=0,"Sin compras",IF(H1436=1,"Una sola compra",IF(I1436&gt;Parámetros!$B$5,"Perdido","Activo")))</f>
        <v>Una sola compra</v>
      </c>
      <c r="O1436" s="21" t="str">
        <f aca="false">IF(N1436&lt;&gt;"Activo","",1/(1+EXP(-(Parámetros!$B$10+Parámetros!$B$11*I1436+Parámetros!$B$12*J1436))))</f>
        <v/>
      </c>
      <c r="P1436" s="7" t="str">
        <f aca="false">IF(O1436="","",IF(O1436&gt;=Parámetros!$B$7,"Alto",IF(O1436&gt;=Parámetros!$B$8,"Medio","Bajo")))</f>
        <v/>
      </c>
      <c r="Q1436" s="7" t="str">
        <f aca="false">IF(AND(N1436="Activo",L1436&lt;&gt;""),IF(L1436&gt;Parámetros!$B$6,"Se está retrasando",""),"")</f>
        <v/>
      </c>
    </row>
    <row r="1437" customFormat="false" ht="15" hidden="false" customHeight="false" outlineLevel="0" collapsed="false">
      <c r="A1437" s="13" t="s">
        <v>5727</v>
      </c>
      <c r="B1437" s="13" t="s">
        <v>9004</v>
      </c>
      <c r="C1437" s="13" t="s">
        <v>8990</v>
      </c>
      <c r="D1437" s="13" t="s">
        <v>8983</v>
      </c>
      <c r="E1437" s="13" t="s">
        <v>8988</v>
      </c>
      <c r="F1437" s="16" t="n">
        <f aca="false">_xlfn.MINIFS(Pedidos!$C$2:$C$7000,Pedidos!$B$2:$B$7000,A1437,Pedidos!$C$2:$C$7000,"&lt;"&amp;Parámetros!$B$4)</f>
        <v>46034</v>
      </c>
      <c r="G1437" s="16" t="n">
        <f aca="false">_xlfn.MAXIFS(Pedidos!$C$2:$C$7000,Pedidos!$B$2:$B$7000,A1437,Pedidos!$C$2:$C$7000,"&lt;"&amp;Parámetros!$B$4)</f>
        <v>46034</v>
      </c>
      <c r="H1437" s="17" t="n">
        <f aca="false">COUNTIFS(Pedidos!$B$2:$B$7000,A1437,Pedidos!$C$2:$C$7000,"&lt;"&amp;Parámetros!$B$4)</f>
        <v>1</v>
      </c>
      <c r="I1437" s="7" t="n">
        <f aca="false">IF(H1437=0,"",Parámetros!$B$4-G1437)</f>
        <v>262</v>
      </c>
      <c r="J1437" s="17" t="n">
        <f aca="false">COUNTIFS(Pedidos!$B$2:$B$7000,A1437,Pedidos!$C$2:$C$7000,"&gt;="&amp;(Parámetros!$B$4-180),Pedidos!$C$2:$C$7000,"&lt;"&amp;Parámetros!$B$4)</f>
        <v>0</v>
      </c>
      <c r="K1437" s="18" t="str">
        <f aca="false">IF(H1437&lt;2,"",(G1437-F1437)/(H1437-1))</f>
        <v/>
      </c>
      <c r="L1437" s="19" t="str">
        <f aca="false">IF(OR(K1437="",K1437=0),"",I1437/K1437)</f>
        <v/>
      </c>
      <c r="M1437" s="20" t="n">
        <f aca="false">SUMIFS(Pedidos!$D$2:$D$7000,Pedidos!$B$2:$B$7000,A1437,Pedidos!$C$2:$C$7000,"&gt;="&amp;(Parámetros!$B$4-365),Pedidos!$C$2:$C$7000,"&lt;"&amp;Parámetros!$B$4)</f>
        <v>112.52</v>
      </c>
      <c r="N1437" s="7" t="str">
        <f aca="false">IF(H1437=0,"Sin compras",IF(H1437=1,"Una sola compra",IF(I1437&gt;Parámetros!$B$5,"Perdido","Activo")))</f>
        <v>Una sola compra</v>
      </c>
      <c r="O1437" s="21" t="str">
        <f aca="false">IF(N1437&lt;&gt;"Activo","",1/(1+EXP(-(Parámetros!$B$10+Parámetros!$B$11*I1437+Parámetros!$B$12*J1437))))</f>
        <v/>
      </c>
      <c r="P1437" s="7" t="str">
        <f aca="false">IF(O1437="","",IF(O1437&gt;=Parámetros!$B$7,"Alto",IF(O1437&gt;=Parámetros!$B$8,"Medio","Bajo")))</f>
        <v/>
      </c>
      <c r="Q1437" s="7" t="str">
        <f aca="false">IF(AND(N1437="Activo",L1437&lt;&gt;""),IF(L1437&gt;Parámetros!$B$6,"Se está retrasando",""),"")</f>
        <v/>
      </c>
    </row>
    <row r="1438" customFormat="false" ht="15" hidden="false" customHeight="false" outlineLevel="0" collapsed="false">
      <c r="A1438" s="13" t="s">
        <v>3169</v>
      </c>
      <c r="B1438" s="13" t="s">
        <v>8995</v>
      </c>
      <c r="C1438" s="13" t="s">
        <v>8982</v>
      </c>
      <c r="D1438" s="13" t="s">
        <v>8994</v>
      </c>
      <c r="E1438" s="13" t="s">
        <v>8984</v>
      </c>
      <c r="F1438" s="16" t="n">
        <f aca="false">_xlfn.MINIFS(Pedidos!$C$2:$C$7000,Pedidos!$B$2:$B$7000,A1438,Pedidos!$C$2:$C$7000,"&lt;"&amp;Parámetros!$B$4)</f>
        <v>45843</v>
      </c>
      <c r="G1438" s="16" t="n">
        <f aca="false">_xlfn.MAXIFS(Pedidos!$C$2:$C$7000,Pedidos!$B$2:$B$7000,A1438,Pedidos!$C$2:$C$7000,"&lt;"&amp;Parámetros!$B$4)</f>
        <v>45843</v>
      </c>
      <c r="H1438" s="17" t="n">
        <f aca="false">COUNTIFS(Pedidos!$B$2:$B$7000,A1438,Pedidos!$C$2:$C$7000,"&lt;"&amp;Parámetros!$B$4)</f>
        <v>1</v>
      </c>
      <c r="I1438" s="7" t="n">
        <f aca="false">IF(H1438=0,"",Parámetros!$B$4-G1438)</f>
        <v>453</v>
      </c>
      <c r="J1438" s="17" t="n">
        <f aca="false">COUNTIFS(Pedidos!$B$2:$B$7000,A1438,Pedidos!$C$2:$C$7000,"&gt;="&amp;(Parámetros!$B$4-180),Pedidos!$C$2:$C$7000,"&lt;"&amp;Parámetros!$B$4)</f>
        <v>0</v>
      </c>
      <c r="K1438" s="18" t="str">
        <f aca="false">IF(H1438&lt;2,"",(G1438-F1438)/(H1438-1))</f>
        <v/>
      </c>
      <c r="L1438" s="19" t="str">
        <f aca="false">IF(OR(K1438="",K1438=0),"",I1438/K1438)</f>
        <v/>
      </c>
      <c r="M1438" s="20" t="n">
        <f aca="false">SUMIFS(Pedidos!$D$2:$D$7000,Pedidos!$B$2:$B$7000,A1438,Pedidos!$C$2:$C$7000,"&gt;="&amp;(Parámetros!$B$4-365),Pedidos!$C$2:$C$7000,"&lt;"&amp;Parámetros!$B$4)</f>
        <v>0</v>
      </c>
      <c r="N1438" s="7" t="str">
        <f aca="false">IF(H1438=0,"Sin compras",IF(H1438=1,"Una sola compra",IF(I1438&gt;Parámetros!$B$5,"Perdido","Activo")))</f>
        <v>Una sola compra</v>
      </c>
      <c r="O1438" s="21" t="str">
        <f aca="false">IF(N1438&lt;&gt;"Activo","",1/(1+EXP(-(Parámetros!$B$10+Parámetros!$B$11*I1438+Parámetros!$B$12*J1438))))</f>
        <v/>
      </c>
      <c r="P1438" s="7" t="str">
        <f aca="false">IF(O1438="","",IF(O1438&gt;=Parámetros!$B$7,"Alto",IF(O1438&gt;=Parámetros!$B$8,"Medio","Bajo")))</f>
        <v/>
      </c>
      <c r="Q1438" s="7" t="str">
        <f aca="false">IF(AND(N1438="Activo",L1438&lt;&gt;""),IF(L1438&gt;Parámetros!$B$6,"Se está retrasando",""),"")</f>
        <v/>
      </c>
    </row>
    <row r="1439" customFormat="false" ht="15" hidden="false" customHeight="false" outlineLevel="0" collapsed="false">
      <c r="A1439" s="13" t="s">
        <v>6997</v>
      </c>
      <c r="B1439" s="13" t="s">
        <v>8981</v>
      </c>
      <c r="C1439" s="13" t="s">
        <v>8993</v>
      </c>
      <c r="D1439" s="13" t="s">
        <v>8991</v>
      </c>
      <c r="E1439" s="13" t="s">
        <v>8988</v>
      </c>
      <c r="F1439" s="16" t="n">
        <f aca="false">_xlfn.MINIFS(Pedidos!$C$2:$C$7000,Pedidos!$B$2:$B$7000,A1439,Pedidos!$C$2:$C$7000,"&lt;"&amp;Parámetros!$B$4)</f>
        <v>46134</v>
      </c>
      <c r="G1439" s="16" t="n">
        <f aca="false">_xlfn.MAXIFS(Pedidos!$C$2:$C$7000,Pedidos!$B$2:$B$7000,A1439,Pedidos!$C$2:$C$7000,"&lt;"&amp;Parámetros!$B$4)</f>
        <v>46134</v>
      </c>
      <c r="H1439" s="17" t="n">
        <f aca="false">COUNTIFS(Pedidos!$B$2:$B$7000,A1439,Pedidos!$C$2:$C$7000,"&lt;"&amp;Parámetros!$B$4)</f>
        <v>1</v>
      </c>
      <c r="I1439" s="7" t="n">
        <f aca="false">IF(H1439=0,"",Parámetros!$B$4-G1439)</f>
        <v>162</v>
      </c>
      <c r="J1439" s="17" t="n">
        <f aca="false">COUNTIFS(Pedidos!$B$2:$B$7000,A1439,Pedidos!$C$2:$C$7000,"&gt;="&amp;(Parámetros!$B$4-180),Pedidos!$C$2:$C$7000,"&lt;"&amp;Parámetros!$B$4)</f>
        <v>1</v>
      </c>
      <c r="K1439" s="18" t="str">
        <f aca="false">IF(H1439&lt;2,"",(G1439-F1439)/(H1439-1))</f>
        <v/>
      </c>
      <c r="L1439" s="19" t="str">
        <f aca="false">IF(OR(K1439="",K1439=0),"",I1439/K1439)</f>
        <v/>
      </c>
      <c r="M1439" s="20" t="n">
        <f aca="false">SUMIFS(Pedidos!$D$2:$D$7000,Pedidos!$B$2:$B$7000,A1439,Pedidos!$C$2:$C$7000,"&gt;="&amp;(Parámetros!$B$4-365),Pedidos!$C$2:$C$7000,"&lt;"&amp;Parámetros!$B$4)</f>
        <v>55.09</v>
      </c>
      <c r="N1439" s="7" t="str">
        <f aca="false">IF(H1439=0,"Sin compras",IF(H1439=1,"Una sola compra",IF(I1439&gt;Parámetros!$B$5,"Perdido","Activo")))</f>
        <v>Una sola compra</v>
      </c>
      <c r="O1439" s="21" t="str">
        <f aca="false">IF(N1439&lt;&gt;"Activo","",1/(1+EXP(-(Parámetros!$B$10+Parámetros!$B$11*I1439+Parámetros!$B$12*J1439))))</f>
        <v/>
      </c>
      <c r="P1439" s="7" t="str">
        <f aca="false">IF(O1439="","",IF(O1439&gt;=Parámetros!$B$7,"Alto",IF(O1439&gt;=Parámetros!$B$8,"Medio","Bajo")))</f>
        <v/>
      </c>
      <c r="Q1439" s="7" t="str">
        <f aca="false">IF(AND(N1439="Activo",L1439&lt;&gt;""),IF(L1439&gt;Parámetros!$B$6,"Se está retrasando",""),"")</f>
        <v/>
      </c>
    </row>
    <row r="1440" customFormat="false" ht="15" hidden="false" customHeight="false" outlineLevel="0" collapsed="false">
      <c r="A1440" s="13" t="s">
        <v>1295</v>
      </c>
      <c r="B1440" s="13" t="s">
        <v>8995</v>
      </c>
      <c r="C1440" s="13" t="s">
        <v>8982</v>
      </c>
      <c r="D1440" s="13" t="s">
        <v>8994</v>
      </c>
      <c r="E1440" s="13" t="s">
        <v>8984</v>
      </c>
      <c r="F1440" s="16" t="n">
        <f aca="false">_xlfn.MINIFS(Pedidos!$C$2:$C$7000,Pedidos!$B$2:$B$7000,A1440,Pedidos!$C$2:$C$7000,"&lt;"&amp;Parámetros!$B$4)</f>
        <v>45701</v>
      </c>
      <c r="G1440" s="16" t="n">
        <f aca="false">_xlfn.MAXIFS(Pedidos!$C$2:$C$7000,Pedidos!$B$2:$B$7000,A1440,Pedidos!$C$2:$C$7000,"&lt;"&amp;Parámetros!$B$4)</f>
        <v>45701</v>
      </c>
      <c r="H1440" s="17" t="n">
        <f aca="false">COUNTIFS(Pedidos!$B$2:$B$7000,A1440,Pedidos!$C$2:$C$7000,"&lt;"&amp;Parámetros!$B$4)</f>
        <v>1</v>
      </c>
      <c r="I1440" s="7" t="n">
        <f aca="false">IF(H1440=0,"",Parámetros!$B$4-G1440)</f>
        <v>595</v>
      </c>
      <c r="J1440" s="17" t="n">
        <f aca="false">COUNTIFS(Pedidos!$B$2:$B$7000,A1440,Pedidos!$C$2:$C$7000,"&gt;="&amp;(Parámetros!$B$4-180),Pedidos!$C$2:$C$7000,"&lt;"&amp;Parámetros!$B$4)</f>
        <v>0</v>
      </c>
      <c r="K1440" s="18" t="str">
        <f aca="false">IF(H1440&lt;2,"",(G1440-F1440)/(H1440-1))</f>
        <v/>
      </c>
      <c r="L1440" s="19" t="str">
        <f aca="false">IF(OR(K1440="",K1440=0),"",I1440/K1440)</f>
        <v/>
      </c>
      <c r="M1440" s="20" t="n">
        <f aca="false">SUMIFS(Pedidos!$D$2:$D$7000,Pedidos!$B$2:$B$7000,A1440,Pedidos!$C$2:$C$7000,"&gt;="&amp;(Parámetros!$B$4-365),Pedidos!$C$2:$C$7000,"&lt;"&amp;Parámetros!$B$4)</f>
        <v>0</v>
      </c>
      <c r="N1440" s="7" t="str">
        <f aca="false">IF(H1440=0,"Sin compras",IF(H1440=1,"Una sola compra",IF(I1440&gt;Parámetros!$B$5,"Perdido","Activo")))</f>
        <v>Una sola compra</v>
      </c>
      <c r="O1440" s="21" t="str">
        <f aca="false">IF(N1440&lt;&gt;"Activo","",1/(1+EXP(-(Parámetros!$B$10+Parámetros!$B$11*I1440+Parámetros!$B$12*J1440))))</f>
        <v/>
      </c>
      <c r="P1440" s="7" t="str">
        <f aca="false">IF(O1440="","",IF(O1440&gt;=Parámetros!$B$7,"Alto",IF(O1440&gt;=Parámetros!$B$8,"Medio","Bajo")))</f>
        <v/>
      </c>
      <c r="Q1440" s="7" t="str">
        <f aca="false">IF(AND(N1440="Activo",L1440&lt;&gt;""),IF(L1440&gt;Parámetros!$B$6,"Se está retrasando",""),"")</f>
        <v/>
      </c>
    </row>
    <row r="1441" customFormat="false" ht="15" hidden="false" customHeight="false" outlineLevel="0" collapsed="false">
      <c r="A1441" s="13" t="s">
        <v>4133</v>
      </c>
      <c r="B1441" s="13" t="s">
        <v>8995</v>
      </c>
      <c r="C1441" s="13" t="s">
        <v>8993</v>
      </c>
      <c r="D1441" s="13" t="s">
        <v>8994</v>
      </c>
      <c r="E1441" s="13" t="s">
        <v>8988</v>
      </c>
      <c r="F1441" s="16" t="n">
        <f aca="false">_xlfn.MINIFS(Pedidos!$C$2:$C$7000,Pedidos!$B$2:$B$7000,A1441,Pedidos!$C$2:$C$7000,"&lt;"&amp;Parámetros!$B$4)</f>
        <v>45915</v>
      </c>
      <c r="G1441" s="16" t="n">
        <f aca="false">_xlfn.MAXIFS(Pedidos!$C$2:$C$7000,Pedidos!$B$2:$B$7000,A1441,Pedidos!$C$2:$C$7000,"&lt;"&amp;Parámetros!$B$4)</f>
        <v>45915</v>
      </c>
      <c r="H1441" s="17" t="n">
        <f aca="false">COUNTIFS(Pedidos!$B$2:$B$7000,A1441,Pedidos!$C$2:$C$7000,"&lt;"&amp;Parámetros!$B$4)</f>
        <v>1</v>
      </c>
      <c r="I1441" s="7" t="n">
        <f aca="false">IF(H1441=0,"",Parámetros!$B$4-G1441)</f>
        <v>381</v>
      </c>
      <c r="J1441" s="17" t="n">
        <f aca="false">COUNTIFS(Pedidos!$B$2:$B$7000,A1441,Pedidos!$C$2:$C$7000,"&gt;="&amp;(Parámetros!$B$4-180),Pedidos!$C$2:$C$7000,"&lt;"&amp;Parámetros!$B$4)</f>
        <v>0</v>
      </c>
      <c r="K1441" s="18" t="str">
        <f aca="false">IF(H1441&lt;2,"",(G1441-F1441)/(H1441-1))</f>
        <v/>
      </c>
      <c r="L1441" s="19" t="str">
        <f aca="false">IF(OR(K1441="",K1441=0),"",I1441/K1441)</f>
        <v/>
      </c>
      <c r="M1441" s="20" t="n">
        <f aca="false">SUMIFS(Pedidos!$D$2:$D$7000,Pedidos!$B$2:$B$7000,A1441,Pedidos!$C$2:$C$7000,"&gt;="&amp;(Parámetros!$B$4-365),Pedidos!$C$2:$C$7000,"&lt;"&amp;Parámetros!$B$4)</f>
        <v>0</v>
      </c>
      <c r="N1441" s="7" t="str">
        <f aca="false">IF(H1441=0,"Sin compras",IF(H1441=1,"Una sola compra",IF(I1441&gt;Parámetros!$B$5,"Perdido","Activo")))</f>
        <v>Una sola compra</v>
      </c>
      <c r="O1441" s="21" t="str">
        <f aca="false">IF(N1441&lt;&gt;"Activo","",1/(1+EXP(-(Parámetros!$B$10+Parámetros!$B$11*I1441+Parámetros!$B$12*J1441))))</f>
        <v/>
      </c>
      <c r="P1441" s="7" t="str">
        <f aca="false">IF(O1441="","",IF(O1441&gt;=Parámetros!$B$7,"Alto",IF(O1441&gt;=Parámetros!$B$8,"Medio","Bajo")))</f>
        <v/>
      </c>
      <c r="Q1441" s="7" t="str">
        <f aca="false">IF(AND(N1441="Activo",L1441&lt;&gt;""),IF(L1441&gt;Parámetros!$B$6,"Se está retrasando",""),"")</f>
        <v/>
      </c>
    </row>
    <row r="1442" customFormat="false" ht="15" hidden="false" customHeight="false" outlineLevel="0" collapsed="false">
      <c r="A1442" s="13" t="s">
        <v>44</v>
      </c>
      <c r="B1442" s="13" t="s">
        <v>8992</v>
      </c>
      <c r="C1442" s="13" t="s">
        <v>8993</v>
      </c>
      <c r="D1442" s="13" t="s">
        <v>8994</v>
      </c>
      <c r="E1442" s="13" t="s">
        <v>8988</v>
      </c>
      <c r="F1442" s="16" t="n">
        <f aca="false">_xlfn.MINIFS(Pedidos!$C$2:$C$7000,Pedidos!$B$2:$B$7000,A1442,Pedidos!$C$2:$C$7000,"&lt;"&amp;Parámetros!$B$4)</f>
        <v>45567</v>
      </c>
      <c r="G1442" s="16" t="n">
        <f aca="false">_xlfn.MAXIFS(Pedidos!$C$2:$C$7000,Pedidos!$B$2:$B$7000,A1442,Pedidos!$C$2:$C$7000,"&lt;"&amp;Parámetros!$B$4)</f>
        <v>45567</v>
      </c>
      <c r="H1442" s="17" t="n">
        <f aca="false">COUNTIFS(Pedidos!$B$2:$B$7000,A1442,Pedidos!$C$2:$C$7000,"&lt;"&amp;Parámetros!$B$4)</f>
        <v>1</v>
      </c>
      <c r="I1442" s="7" t="n">
        <f aca="false">IF(H1442=0,"",Parámetros!$B$4-G1442)</f>
        <v>729</v>
      </c>
      <c r="J1442" s="17" t="n">
        <f aca="false">COUNTIFS(Pedidos!$B$2:$B$7000,A1442,Pedidos!$C$2:$C$7000,"&gt;="&amp;(Parámetros!$B$4-180),Pedidos!$C$2:$C$7000,"&lt;"&amp;Parámetros!$B$4)</f>
        <v>0</v>
      </c>
      <c r="K1442" s="18" t="str">
        <f aca="false">IF(H1442&lt;2,"",(G1442-F1442)/(H1442-1))</f>
        <v/>
      </c>
      <c r="L1442" s="19" t="str">
        <f aca="false">IF(OR(K1442="",K1442=0),"",I1442/K1442)</f>
        <v/>
      </c>
      <c r="M1442" s="20" t="n">
        <f aca="false">SUMIFS(Pedidos!$D$2:$D$7000,Pedidos!$B$2:$B$7000,A1442,Pedidos!$C$2:$C$7000,"&gt;="&amp;(Parámetros!$B$4-365),Pedidos!$C$2:$C$7000,"&lt;"&amp;Parámetros!$B$4)</f>
        <v>0</v>
      </c>
      <c r="N1442" s="7" t="str">
        <f aca="false">IF(H1442=0,"Sin compras",IF(H1442=1,"Una sola compra",IF(I1442&gt;Parámetros!$B$5,"Perdido","Activo")))</f>
        <v>Una sola compra</v>
      </c>
      <c r="O1442" s="21" t="str">
        <f aca="false">IF(N1442&lt;&gt;"Activo","",1/(1+EXP(-(Parámetros!$B$10+Parámetros!$B$11*I1442+Parámetros!$B$12*J1442))))</f>
        <v/>
      </c>
      <c r="P1442" s="7" t="str">
        <f aca="false">IF(O1442="","",IF(O1442&gt;=Parámetros!$B$7,"Alto",IF(O1442&gt;=Parámetros!$B$8,"Medio","Bajo")))</f>
        <v/>
      </c>
      <c r="Q1442" s="7" t="str">
        <f aca="false">IF(AND(N1442="Activo",L1442&lt;&gt;""),IF(L1442&gt;Parámetros!$B$6,"Se está retrasando",""),"")</f>
        <v/>
      </c>
    </row>
    <row r="1443" customFormat="false" ht="15" hidden="false" customHeight="false" outlineLevel="0" collapsed="false">
      <c r="A1443" s="13" t="s">
        <v>6101</v>
      </c>
      <c r="B1443" s="13" t="s">
        <v>9008</v>
      </c>
      <c r="C1443" s="13" t="s">
        <v>8993</v>
      </c>
      <c r="D1443" s="13" t="s">
        <v>8983</v>
      </c>
      <c r="E1443" s="13" t="s">
        <v>8988</v>
      </c>
      <c r="F1443" s="16" t="n">
        <f aca="false">_xlfn.MINIFS(Pedidos!$C$2:$C$7000,Pedidos!$B$2:$B$7000,A1443,Pedidos!$C$2:$C$7000,"&lt;"&amp;Parámetros!$B$4)</f>
        <v>46063</v>
      </c>
      <c r="G1443" s="16" t="n">
        <f aca="false">_xlfn.MAXIFS(Pedidos!$C$2:$C$7000,Pedidos!$B$2:$B$7000,A1443,Pedidos!$C$2:$C$7000,"&lt;"&amp;Parámetros!$B$4)</f>
        <v>46063</v>
      </c>
      <c r="H1443" s="17" t="n">
        <f aca="false">COUNTIFS(Pedidos!$B$2:$B$7000,A1443,Pedidos!$C$2:$C$7000,"&lt;"&amp;Parámetros!$B$4)</f>
        <v>1</v>
      </c>
      <c r="I1443" s="7" t="n">
        <f aca="false">IF(H1443=0,"",Parámetros!$B$4-G1443)</f>
        <v>233</v>
      </c>
      <c r="J1443" s="17" t="n">
        <f aca="false">COUNTIFS(Pedidos!$B$2:$B$7000,A1443,Pedidos!$C$2:$C$7000,"&gt;="&amp;(Parámetros!$B$4-180),Pedidos!$C$2:$C$7000,"&lt;"&amp;Parámetros!$B$4)</f>
        <v>0</v>
      </c>
      <c r="K1443" s="18" t="str">
        <f aca="false">IF(H1443&lt;2,"",(G1443-F1443)/(H1443-1))</f>
        <v/>
      </c>
      <c r="L1443" s="19" t="str">
        <f aca="false">IF(OR(K1443="",K1443=0),"",I1443/K1443)</f>
        <v/>
      </c>
      <c r="M1443" s="20" t="n">
        <f aca="false">SUMIFS(Pedidos!$D$2:$D$7000,Pedidos!$B$2:$B$7000,A1443,Pedidos!$C$2:$C$7000,"&gt;="&amp;(Parámetros!$B$4-365),Pedidos!$C$2:$C$7000,"&lt;"&amp;Parámetros!$B$4)</f>
        <v>68.65</v>
      </c>
      <c r="N1443" s="7" t="str">
        <f aca="false">IF(H1443=0,"Sin compras",IF(H1443=1,"Una sola compra",IF(I1443&gt;Parámetros!$B$5,"Perdido","Activo")))</f>
        <v>Una sola compra</v>
      </c>
      <c r="O1443" s="21" t="str">
        <f aca="false">IF(N1443&lt;&gt;"Activo","",1/(1+EXP(-(Parámetros!$B$10+Parámetros!$B$11*I1443+Parámetros!$B$12*J1443))))</f>
        <v/>
      </c>
      <c r="P1443" s="7" t="str">
        <f aca="false">IF(O1443="","",IF(O1443&gt;=Parámetros!$B$7,"Alto",IF(O1443&gt;=Parámetros!$B$8,"Medio","Bajo")))</f>
        <v/>
      </c>
      <c r="Q1443" s="7" t="str">
        <f aca="false">IF(AND(N1443="Activo",L1443&lt;&gt;""),IF(L1443&gt;Parámetros!$B$6,"Se está retrasando",""),"")</f>
        <v/>
      </c>
    </row>
    <row r="1444" customFormat="false" ht="15" hidden="false" customHeight="false" outlineLevel="0" collapsed="false">
      <c r="A1444" s="13" t="s">
        <v>5710</v>
      </c>
      <c r="B1444" s="13" t="s">
        <v>8989</v>
      </c>
      <c r="C1444" s="13" t="s">
        <v>8986</v>
      </c>
      <c r="D1444" s="13" t="s">
        <v>8983</v>
      </c>
      <c r="E1444" s="13" t="s">
        <v>8984</v>
      </c>
      <c r="F1444" s="16" t="n">
        <f aca="false">_xlfn.MINIFS(Pedidos!$C$2:$C$7000,Pedidos!$B$2:$B$7000,A1444,Pedidos!$C$2:$C$7000,"&lt;"&amp;Parámetros!$B$4)</f>
        <v>46033</v>
      </c>
      <c r="G1444" s="16" t="n">
        <f aca="false">_xlfn.MAXIFS(Pedidos!$C$2:$C$7000,Pedidos!$B$2:$B$7000,A1444,Pedidos!$C$2:$C$7000,"&lt;"&amp;Parámetros!$B$4)</f>
        <v>46033</v>
      </c>
      <c r="H1444" s="17" t="n">
        <f aca="false">COUNTIFS(Pedidos!$B$2:$B$7000,A1444,Pedidos!$C$2:$C$7000,"&lt;"&amp;Parámetros!$B$4)</f>
        <v>1</v>
      </c>
      <c r="I1444" s="7" t="n">
        <f aca="false">IF(H1444=0,"",Parámetros!$B$4-G1444)</f>
        <v>263</v>
      </c>
      <c r="J1444" s="17" t="n">
        <f aca="false">COUNTIFS(Pedidos!$B$2:$B$7000,A1444,Pedidos!$C$2:$C$7000,"&gt;="&amp;(Parámetros!$B$4-180),Pedidos!$C$2:$C$7000,"&lt;"&amp;Parámetros!$B$4)</f>
        <v>0</v>
      </c>
      <c r="K1444" s="18" t="str">
        <f aca="false">IF(H1444&lt;2,"",(G1444-F1444)/(H1444-1))</f>
        <v/>
      </c>
      <c r="L1444" s="19" t="str">
        <f aca="false">IF(OR(K1444="",K1444=0),"",I1444/K1444)</f>
        <v/>
      </c>
      <c r="M1444" s="20" t="n">
        <f aca="false">SUMIFS(Pedidos!$D$2:$D$7000,Pedidos!$B$2:$B$7000,A1444,Pedidos!$C$2:$C$7000,"&gt;="&amp;(Parámetros!$B$4-365),Pedidos!$C$2:$C$7000,"&lt;"&amp;Parámetros!$B$4)</f>
        <v>22.31</v>
      </c>
      <c r="N1444" s="7" t="str">
        <f aca="false">IF(H1444=0,"Sin compras",IF(H1444=1,"Una sola compra",IF(I1444&gt;Parámetros!$B$5,"Perdido","Activo")))</f>
        <v>Una sola compra</v>
      </c>
      <c r="O1444" s="21" t="str">
        <f aca="false">IF(N1444&lt;&gt;"Activo","",1/(1+EXP(-(Parámetros!$B$10+Parámetros!$B$11*I1444+Parámetros!$B$12*J1444))))</f>
        <v/>
      </c>
      <c r="P1444" s="7" t="str">
        <f aca="false">IF(O1444="","",IF(O1444&gt;=Parámetros!$B$7,"Alto",IF(O1444&gt;=Parámetros!$B$8,"Medio","Bajo")))</f>
        <v/>
      </c>
      <c r="Q1444" s="7" t="str">
        <f aca="false">IF(AND(N1444="Activo",L1444&lt;&gt;""),IF(L1444&gt;Parámetros!$B$6,"Se está retrasando",""),"")</f>
        <v/>
      </c>
    </row>
    <row r="1445" customFormat="false" ht="15" hidden="false" customHeight="false" outlineLevel="0" collapsed="false">
      <c r="A1445" s="13" t="s">
        <v>1964</v>
      </c>
      <c r="B1445" s="13" t="s">
        <v>9004</v>
      </c>
      <c r="C1445" s="13" t="s">
        <v>8982</v>
      </c>
      <c r="D1445" s="13" t="s">
        <v>8997</v>
      </c>
      <c r="E1445" s="13" t="s">
        <v>8984</v>
      </c>
      <c r="F1445" s="16" t="n">
        <f aca="false">_xlfn.MINIFS(Pedidos!$C$2:$C$7000,Pedidos!$B$2:$B$7000,A1445,Pedidos!$C$2:$C$7000,"&lt;"&amp;Parámetros!$B$4)</f>
        <v>45753</v>
      </c>
      <c r="G1445" s="16" t="n">
        <f aca="false">_xlfn.MAXIFS(Pedidos!$C$2:$C$7000,Pedidos!$B$2:$B$7000,A1445,Pedidos!$C$2:$C$7000,"&lt;"&amp;Parámetros!$B$4)</f>
        <v>45941</v>
      </c>
      <c r="H1445" s="17" t="n">
        <f aca="false">COUNTIFS(Pedidos!$B$2:$B$7000,A1445,Pedidos!$C$2:$C$7000,"&lt;"&amp;Parámetros!$B$4)</f>
        <v>4</v>
      </c>
      <c r="I1445" s="7" t="n">
        <f aca="false">IF(H1445=0,"",Parámetros!$B$4-G1445)</f>
        <v>355</v>
      </c>
      <c r="J1445" s="17" t="n">
        <f aca="false">COUNTIFS(Pedidos!$B$2:$B$7000,A1445,Pedidos!$C$2:$C$7000,"&gt;="&amp;(Parámetros!$B$4-180),Pedidos!$C$2:$C$7000,"&lt;"&amp;Parámetros!$B$4)</f>
        <v>0</v>
      </c>
      <c r="K1445" s="18" t="n">
        <f aca="false">IF(H1445&lt;2,"",(G1445-F1445)/(H1445-1))</f>
        <v>62.6666666666667</v>
      </c>
      <c r="L1445" s="19" t="n">
        <f aca="false">IF(OR(K1445="",K1445=0),"",I1445/K1445)</f>
        <v>5.66489361702128</v>
      </c>
      <c r="M1445" s="20" t="n">
        <f aca="false">SUMIFS(Pedidos!$D$2:$D$7000,Pedidos!$B$2:$B$7000,A1445,Pedidos!$C$2:$C$7000,"&gt;="&amp;(Parámetros!$B$4-365),Pedidos!$C$2:$C$7000,"&lt;"&amp;Parámetros!$B$4)</f>
        <v>32.8</v>
      </c>
      <c r="N1445" s="7" t="str">
        <f aca="false">IF(H1445=0,"Sin compras",IF(H1445=1,"Una sola compra",IF(I1445&gt;Parámetros!$B$5,"Perdido","Activo")))</f>
        <v>Perdido</v>
      </c>
      <c r="O1445" s="21" t="str">
        <f aca="false">IF(N1445&lt;&gt;"Activo","",1/(1+EXP(-(Parámetros!$B$10+Parámetros!$B$11*I1445+Parámetros!$B$12*J1445))))</f>
        <v/>
      </c>
      <c r="P1445" s="7" t="str">
        <f aca="false">IF(O1445="","",IF(O1445&gt;=Parámetros!$B$7,"Alto",IF(O1445&gt;=Parámetros!$B$8,"Medio","Bajo")))</f>
        <v/>
      </c>
      <c r="Q1445" s="7" t="str">
        <f aca="false">IF(AND(N1445="Activo",L1445&lt;&gt;""),IF(L1445&gt;Parámetros!$B$6,"Se está retrasando",""),"")</f>
        <v/>
      </c>
    </row>
    <row r="1446" customFormat="false" ht="15" hidden="false" customHeight="false" outlineLevel="0" collapsed="false">
      <c r="A1446" s="13" t="s">
        <v>3564</v>
      </c>
      <c r="B1446" s="13" t="s">
        <v>8989</v>
      </c>
      <c r="C1446" s="13" t="s">
        <v>8993</v>
      </c>
      <c r="D1446" s="13" t="s">
        <v>8983</v>
      </c>
      <c r="E1446" s="13" t="s">
        <v>8988</v>
      </c>
      <c r="F1446" s="16" t="n">
        <f aca="false">_xlfn.MINIFS(Pedidos!$C$2:$C$7000,Pedidos!$B$2:$B$7000,A1446,Pedidos!$C$2:$C$7000,"&lt;"&amp;Parámetros!$B$4)</f>
        <v>45871</v>
      </c>
      <c r="G1446" s="16" t="n">
        <f aca="false">_xlfn.MAXIFS(Pedidos!$C$2:$C$7000,Pedidos!$B$2:$B$7000,A1446,Pedidos!$C$2:$C$7000,"&lt;"&amp;Parámetros!$B$4)</f>
        <v>46061</v>
      </c>
      <c r="H1446" s="17" t="n">
        <f aca="false">COUNTIFS(Pedidos!$B$2:$B$7000,A1446,Pedidos!$C$2:$C$7000,"&lt;"&amp;Parámetros!$B$4)</f>
        <v>2</v>
      </c>
      <c r="I1446" s="7" t="n">
        <f aca="false">IF(H1446=0,"",Parámetros!$B$4-G1446)</f>
        <v>235</v>
      </c>
      <c r="J1446" s="17" t="n">
        <f aca="false">COUNTIFS(Pedidos!$B$2:$B$7000,A1446,Pedidos!$C$2:$C$7000,"&gt;="&amp;(Parámetros!$B$4-180),Pedidos!$C$2:$C$7000,"&lt;"&amp;Parámetros!$B$4)</f>
        <v>0</v>
      </c>
      <c r="K1446" s="18" t="n">
        <f aca="false">IF(H1446&lt;2,"",(G1446-F1446)/(H1446-1))</f>
        <v>190</v>
      </c>
      <c r="L1446" s="19" t="n">
        <f aca="false">IF(OR(K1446="",K1446=0),"",I1446/K1446)</f>
        <v>1.23684210526316</v>
      </c>
      <c r="M1446" s="20" t="n">
        <f aca="false">SUMIFS(Pedidos!$D$2:$D$7000,Pedidos!$B$2:$B$7000,A1446,Pedidos!$C$2:$C$7000,"&gt;="&amp;(Parámetros!$B$4-365),Pedidos!$C$2:$C$7000,"&lt;"&amp;Parámetros!$B$4)</f>
        <v>72.06</v>
      </c>
      <c r="N1446" s="7" t="str">
        <f aca="false">IF(H1446=0,"Sin compras",IF(H1446=1,"Una sola compra",IF(I1446&gt;Parámetros!$B$5,"Perdido","Activo")))</f>
        <v>Perdido</v>
      </c>
      <c r="O1446" s="21" t="str">
        <f aca="false">IF(N1446&lt;&gt;"Activo","",1/(1+EXP(-(Parámetros!$B$10+Parámetros!$B$11*I1446+Parámetros!$B$12*J1446))))</f>
        <v/>
      </c>
      <c r="P1446" s="7" t="str">
        <f aca="false">IF(O1446="","",IF(O1446&gt;=Parámetros!$B$7,"Alto",IF(O1446&gt;=Parámetros!$B$8,"Medio","Bajo")))</f>
        <v/>
      </c>
      <c r="Q1446" s="7" t="str">
        <f aca="false">IF(AND(N1446="Activo",L1446&lt;&gt;""),IF(L1446&gt;Parámetros!$B$6,"Se está retrasando",""),"")</f>
        <v/>
      </c>
    </row>
    <row r="1447" customFormat="false" ht="15" hidden="false" customHeight="false" outlineLevel="0" collapsed="false">
      <c r="A1447" s="13" t="s">
        <v>4314</v>
      </c>
      <c r="B1447" s="13" t="s">
        <v>8995</v>
      </c>
      <c r="C1447" s="13" t="s">
        <v>8986</v>
      </c>
      <c r="D1447" s="13" t="s">
        <v>8983</v>
      </c>
      <c r="E1447" s="13" t="s">
        <v>8988</v>
      </c>
      <c r="F1447" s="16" t="n">
        <f aca="false">_xlfn.MINIFS(Pedidos!$C$2:$C$7000,Pedidos!$B$2:$B$7000,A1447,Pedidos!$C$2:$C$7000,"&lt;"&amp;Parámetros!$B$4)</f>
        <v>45929</v>
      </c>
      <c r="G1447" s="16" t="n">
        <f aca="false">_xlfn.MAXIFS(Pedidos!$C$2:$C$7000,Pedidos!$B$2:$B$7000,A1447,Pedidos!$C$2:$C$7000,"&lt;"&amp;Parámetros!$B$4)</f>
        <v>46031</v>
      </c>
      <c r="H1447" s="17" t="n">
        <f aca="false">COUNTIFS(Pedidos!$B$2:$B$7000,A1447,Pedidos!$C$2:$C$7000,"&lt;"&amp;Parámetros!$B$4)</f>
        <v>2</v>
      </c>
      <c r="I1447" s="7" t="n">
        <f aca="false">IF(H1447=0,"",Parámetros!$B$4-G1447)</f>
        <v>265</v>
      </c>
      <c r="J1447" s="17" t="n">
        <f aca="false">COUNTIFS(Pedidos!$B$2:$B$7000,A1447,Pedidos!$C$2:$C$7000,"&gt;="&amp;(Parámetros!$B$4-180),Pedidos!$C$2:$C$7000,"&lt;"&amp;Parámetros!$B$4)</f>
        <v>0</v>
      </c>
      <c r="K1447" s="18" t="n">
        <f aca="false">IF(H1447&lt;2,"",(G1447-F1447)/(H1447-1))</f>
        <v>102</v>
      </c>
      <c r="L1447" s="19" t="n">
        <f aca="false">IF(OR(K1447="",K1447=0),"",I1447/K1447)</f>
        <v>2.59803921568627</v>
      </c>
      <c r="M1447" s="20" t="n">
        <f aca="false">SUMIFS(Pedidos!$D$2:$D$7000,Pedidos!$B$2:$B$7000,A1447,Pedidos!$C$2:$C$7000,"&gt;="&amp;(Parámetros!$B$4-365),Pedidos!$C$2:$C$7000,"&lt;"&amp;Parámetros!$B$4)</f>
        <v>40.23</v>
      </c>
      <c r="N1447" s="7" t="str">
        <f aca="false">IF(H1447=0,"Sin compras",IF(H1447=1,"Una sola compra",IF(I1447&gt;Parámetros!$B$5,"Perdido","Activo")))</f>
        <v>Perdido</v>
      </c>
      <c r="O1447" s="21" t="str">
        <f aca="false">IF(N1447&lt;&gt;"Activo","",1/(1+EXP(-(Parámetros!$B$10+Parámetros!$B$11*I1447+Parámetros!$B$12*J1447))))</f>
        <v/>
      </c>
      <c r="P1447" s="7" t="str">
        <f aca="false">IF(O1447="","",IF(O1447&gt;=Parámetros!$B$7,"Alto",IF(O1447&gt;=Parámetros!$B$8,"Medio","Bajo")))</f>
        <v/>
      </c>
      <c r="Q1447" s="7" t="str">
        <f aca="false">IF(AND(N1447="Activo",L1447&lt;&gt;""),IF(L1447&gt;Parámetros!$B$6,"Se está retrasando",""),"")</f>
        <v/>
      </c>
    </row>
    <row r="1448" customFormat="false" ht="15" hidden="false" customHeight="false" outlineLevel="0" collapsed="false">
      <c r="A1448" s="13" t="s">
        <v>1933</v>
      </c>
      <c r="B1448" s="13" t="s">
        <v>9010</v>
      </c>
      <c r="C1448" s="13" t="s">
        <v>8982</v>
      </c>
      <c r="D1448" s="13" t="s">
        <v>8997</v>
      </c>
      <c r="E1448" s="13" t="s">
        <v>8988</v>
      </c>
      <c r="F1448" s="16" t="n">
        <f aca="false">_xlfn.MINIFS(Pedidos!$C$2:$C$7000,Pedidos!$B$2:$B$7000,A1448,Pedidos!$C$2:$C$7000,"&lt;"&amp;Parámetros!$B$4)</f>
        <v>45750</v>
      </c>
      <c r="G1448" s="16" t="n">
        <f aca="false">_xlfn.MAXIFS(Pedidos!$C$2:$C$7000,Pedidos!$B$2:$B$7000,A1448,Pedidos!$C$2:$C$7000,"&lt;"&amp;Parámetros!$B$4)</f>
        <v>45961</v>
      </c>
      <c r="H1448" s="17" t="n">
        <f aca="false">COUNTIFS(Pedidos!$B$2:$B$7000,A1448,Pedidos!$C$2:$C$7000,"&lt;"&amp;Parámetros!$B$4)</f>
        <v>7</v>
      </c>
      <c r="I1448" s="7" t="n">
        <f aca="false">IF(H1448=0,"",Parámetros!$B$4-G1448)</f>
        <v>335</v>
      </c>
      <c r="J1448" s="17" t="n">
        <f aca="false">COUNTIFS(Pedidos!$B$2:$B$7000,A1448,Pedidos!$C$2:$C$7000,"&gt;="&amp;(Parámetros!$B$4-180),Pedidos!$C$2:$C$7000,"&lt;"&amp;Parámetros!$B$4)</f>
        <v>0</v>
      </c>
      <c r="K1448" s="18" t="n">
        <f aca="false">IF(H1448&lt;2,"",(G1448-F1448)/(H1448-1))</f>
        <v>35.1666666666667</v>
      </c>
      <c r="L1448" s="19" t="n">
        <f aca="false">IF(OR(K1448="",K1448=0),"",I1448/K1448)</f>
        <v>9.5260663507109</v>
      </c>
      <c r="M1448" s="20" t="n">
        <f aca="false">SUMIFS(Pedidos!$D$2:$D$7000,Pedidos!$B$2:$B$7000,A1448,Pedidos!$C$2:$C$7000,"&gt;="&amp;(Parámetros!$B$4-365),Pedidos!$C$2:$C$7000,"&lt;"&amp;Parámetros!$B$4)</f>
        <v>61.24</v>
      </c>
      <c r="N1448" s="7" t="str">
        <f aca="false">IF(H1448=0,"Sin compras",IF(H1448=1,"Una sola compra",IF(I1448&gt;Parámetros!$B$5,"Perdido","Activo")))</f>
        <v>Perdido</v>
      </c>
      <c r="O1448" s="21" t="str">
        <f aca="false">IF(N1448&lt;&gt;"Activo","",1/(1+EXP(-(Parámetros!$B$10+Parámetros!$B$11*I1448+Parámetros!$B$12*J1448))))</f>
        <v/>
      </c>
      <c r="P1448" s="7" t="str">
        <f aca="false">IF(O1448="","",IF(O1448&gt;=Parámetros!$B$7,"Alto",IF(O1448&gt;=Parámetros!$B$8,"Medio","Bajo")))</f>
        <v/>
      </c>
      <c r="Q1448" s="7" t="str">
        <f aca="false">IF(AND(N1448="Activo",L1448&lt;&gt;""),IF(L1448&gt;Parámetros!$B$6,"Se está retrasando",""),"")</f>
        <v/>
      </c>
    </row>
    <row r="1449" customFormat="false" ht="15" hidden="false" customHeight="false" outlineLevel="0" collapsed="false">
      <c r="A1449" s="13" t="s">
        <v>2084</v>
      </c>
      <c r="B1449" s="13" t="s">
        <v>8996</v>
      </c>
      <c r="C1449" s="13" t="s">
        <v>8986</v>
      </c>
      <c r="D1449" s="13" t="s">
        <v>8994</v>
      </c>
      <c r="E1449" s="13" t="s">
        <v>8988</v>
      </c>
      <c r="F1449" s="16" t="n">
        <f aca="false">_xlfn.MINIFS(Pedidos!$C$2:$C$7000,Pedidos!$B$2:$B$7000,A1449,Pedidos!$C$2:$C$7000,"&lt;"&amp;Parámetros!$B$4)</f>
        <v>45762</v>
      </c>
      <c r="G1449" s="16" t="n">
        <f aca="false">_xlfn.MAXIFS(Pedidos!$C$2:$C$7000,Pedidos!$B$2:$B$7000,A1449,Pedidos!$C$2:$C$7000,"&lt;"&amp;Parámetros!$B$4)</f>
        <v>45762</v>
      </c>
      <c r="H1449" s="17" t="n">
        <f aca="false">COUNTIFS(Pedidos!$B$2:$B$7000,A1449,Pedidos!$C$2:$C$7000,"&lt;"&amp;Parámetros!$B$4)</f>
        <v>1</v>
      </c>
      <c r="I1449" s="7" t="n">
        <f aca="false">IF(H1449=0,"",Parámetros!$B$4-G1449)</f>
        <v>534</v>
      </c>
      <c r="J1449" s="17" t="n">
        <f aca="false">COUNTIFS(Pedidos!$B$2:$B$7000,A1449,Pedidos!$C$2:$C$7000,"&gt;="&amp;(Parámetros!$B$4-180),Pedidos!$C$2:$C$7000,"&lt;"&amp;Parámetros!$B$4)</f>
        <v>0</v>
      </c>
      <c r="K1449" s="18" t="str">
        <f aca="false">IF(H1449&lt;2,"",(G1449-F1449)/(H1449-1))</f>
        <v/>
      </c>
      <c r="L1449" s="19" t="str">
        <f aca="false">IF(OR(K1449="",K1449=0),"",I1449/K1449)</f>
        <v/>
      </c>
      <c r="M1449" s="20" t="n">
        <f aca="false">SUMIFS(Pedidos!$D$2:$D$7000,Pedidos!$B$2:$B$7000,A1449,Pedidos!$C$2:$C$7000,"&gt;="&amp;(Parámetros!$B$4-365),Pedidos!$C$2:$C$7000,"&lt;"&amp;Parámetros!$B$4)</f>
        <v>0</v>
      </c>
      <c r="N1449" s="7" t="str">
        <f aca="false">IF(H1449=0,"Sin compras",IF(H1449=1,"Una sola compra",IF(I1449&gt;Parámetros!$B$5,"Perdido","Activo")))</f>
        <v>Una sola compra</v>
      </c>
      <c r="O1449" s="21" t="str">
        <f aca="false">IF(N1449&lt;&gt;"Activo","",1/(1+EXP(-(Parámetros!$B$10+Parámetros!$B$11*I1449+Parámetros!$B$12*J1449))))</f>
        <v/>
      </c>
      <c r="P1449" s="7" t="str">
        <f aca="false">IF(O1449="","",IF(O1449&gt;=Parámetros!$B$7,"Alto",IF(O1449&gt;=Parámetros!$B$8,"Medio","Bajo")))</f>
        <v/>
      </c>
      <c r="Q1449" s="7" t="str">
        <f aca="false">IF(AND(N1449="Activo",L1449&lt;&gt;""),IF(L1449&gt;Parámetros!$B$6,"Se está retrasando",""),"")</f>
        <v/>
      </c>
    </row>
    <row r="1450" customFormat="false" ht="15" hidden="false" customHeight="false" outlineLevel="0" collapsed="false">
      <c r="A1450" s="13" t="s">
        <v>2135</v>
      </c>
      <c r="B1450" s="13" t="s">
        <v>8981</v>
      </c>
      <c r="C1450" s="13" t="s">
        <v>8986</v>
      </c>
      <c r="D1450" s="13" t="s">
        <v>8997</v>
      </c>
      <c r="E1450" s="13" t="s">
        <v>8988</v>
      </c>
      <c r="F1450" s="16" t="n">
        <f aca="false">_xlfn.MINIFS(Pedidos!$C$2:$C$7000,Pedidos!$B$2:$B$7000,A1450,Pedidos!$C$2:$C$7000,"&lt;"&amp;Parámetros!$B$4)</f>
        <v>45765</v>
      </c>
      <c r="G1450" s="16" t="n">
        <f aca="false">_xlfn.MAXIFS(Pedidos!$C$2:$C$7000,Pedidos!$B$2:$B$7000,A1450,Pedidos!$C$2:$C$7000,"&lt;"&amp;Parámetros!$B$4)</f>
        <v>46110</v>
      </c>
      <c r="H1450" s="17" t="n">
        <f aca="false">COUNTIFS(Pedidos!$B$2:$B$7000,A1450,Pedidos!$C$2:$C$7000,"&lt;"&amp;Parámetros!$B$4)</f>
        <v>11</v>
      </c>
      <c r="I1450" s="7" t="n">
        <f aca="false">IF(H1450=0,"",Parámetros!$B$4-G1450)</f>
        <v>186</v>
      </c>
      <c r="J1450" s="17" t="n">
        <f aca="false">COUNTIFS(Pedidos!$B$2:$B$7000,A1450,Pedidos!$C$2:$C$7000,"&gt;="&amp;(Parámetros!$B$4-180),Pedidos!$C$2:$C$7000,"&lt;"&amp;Parámetros!$B$4)</f>
        <v>0</v>
      </c>
      <c r="K1450" s="18" t="n">
        <f aca="false">IF(H1450&lt;2,"",(G1450-F1450)/(H1450-1))</f>
        <v>34.5</v>
      </c>
      <c r="L1450" s="19" t="n">
        <f aca="false">IF(OR(K1450="",K1450=0),"",I1450/K1450)</f>
        <v>5.39130434782609</v>
      </c>
      <c r="M1450" s="20" t="n">
        <f aca="false">SUMIFS(Pedidos!$D$2:$D$7000,Pedidos!$B$2:$B$7000,A1450,Pedidos!$C$2:$C$7000,"&gt;="&amp;(Parámetros!$B$4-365),Pedidos!$C$2:$C$7000,"&lt;"&amp;Parámetros!$B$4)</f>
        <v>273.27</v>
      </c>
      <c r="N1450" s="7" t="str">
        <f aca="false">IF(H1450=0,"Sin compras",IF(H1450=1,"Una sola compra",IF(I1450&gt;Parámetros!$B$5,"Perdido","Activo")))</f>
        <v>Perdido</v>
      </c>
      <c r="O1450" s="21" t="str">
        <f aca="false">IF(N1450&lt;&gt;"Activo","",1/(1+EXP(-(Parámetros!$B$10+Parámetros!$B$11*I1450+Parámetros!$B$12*J1450))))</f>
        <v/>
      </c>
      <c r="P1450" s="7" t="str">
        <f aca="false">IF(O1450="","",IF(O1450&gt;=Parámetros!$B$7,"Alto",IF(O1450&gt;=Parámetros!$B$8,"Medio","Bajo")))</f>
        <v/>
      </c>
      <c r="Q1450" s="7" t="str">
        <f aca="false">IF(AND(N1450="Activo",L1450&lt;&gt;""),IF(L1450&gt;Parámetros!$B$6,"Se está retrasando",""),"")</f>
        <v/>
      </c>
    </row>
    <row r="1451" customFormat="false" ht="15" hidden="false" customHeight="false" outlineLevel="0" collapsed="false">
      <c r="A1451" s="13" t="s">
        <v>7833</v>
      </c>
      <c r="B1451" s="13" t="s">
        <v>8998</v>
      </c>
      <c r="C1451" s="13" t="s">
        <v>8982</v>
      </c>
      <c r="D1451" s="13" t="s">
        <v>8991</v>
      </c>
      <c r="E1451" s="13" t="s">
        <v>8988</v>
      </c>
      <c r="F1451" s="16" t="n">
        <f aca="false">_xlfn.MINIFS(Pedidos!$C$2:$C$7000,Pedidos!$B$2:$B$7000,A1451,Pedidos!$C$2:$C$7000,"&lt;"&amp;Parámetros!$B$4)</f>
        <v>46204</v>
      </c>
      <c r="G1451" s="16" t="n">
        <f aca="false">_xlfn.MAXIFS(Pedidos!$C$2:$C$7000,Pedidos!$B$2:$B$7000,A1451,Pedidos!$C$2:$C$7000,"&lt;"&amp;Parámetros!$B$4)</f>
        <v>46204</v>
      </c>
      <c r="H1451" s="17" t="n">
        <f aca="false">COUNTIFS(Pedidos!$B$2:$B$7000,A1451,Pedidos!$C$2:$C$7000,"&lt;"&amp;Parámetros!$B$4)</f>
        <v>1</v>
      </c>
      <c r="I1451" s="7" t="n">
        <f aca="false">IF(H1451=0,"",Parámetros!$B$4-G1451)</f>
        <v>92</v>
      </c>
      <c r="J1451" s="17" t="n">
        <f aca="false">COUNTIFS(Pedidos!$B$2:$B$7000,A1451,Pedidos!$C$2:$C$7000,"&gt;="&amp;(Parámetros!$B$4-180),Pedidos!$C$2:$C$7000,"&lt;"&amp;Parámetros!$B$4)</f>
        <v>1</v>
      </c>
      <c r="K1451" s="18" t="str">
        <f aca="false">IF(H1451&lt;2,"",(G1451-F1451)/(H1451-1))</f>
        <v/>
      </c>
      <c r="L1451" s="19" t="str">
        <f aca="false">IF(OR(K1451="",K1451=0),"",I1451/K1451)</f>
        <v/>
      </c>
      <c r="M1451" s="20" t="n">
        <f aca="false">SUMIFS(Pedidos!$D$2:$D$7000,Pedidos!$B$2:$B$7000,A1451,Pedidos!$C$2:$C$7000,"&gt;="&amp;(Parámetros!$B$4-365),Pedidos!$C$2:$C$7000,"&lt;"&amp;Parámetros!$B$4)</f>
        <v>32.86</v>
      </c>
      <c r="N1451" s="7" t="str">
        <f aca="false">IF(H1451=0,"Sin compras",IF(H1451=1,"Una sola compra",IF(I1451&gt;Parámetros!$B$5,"Perdido","Activo")))</f>
        <v>Una sola compra</v>
      </c>
      <c r="O1451" s="21" t="str">
        <f aca="false">IF(N1451&lt;&gt;"Activo","",1/(1+EXP(-(Parámetros!$B$10+Parámetros!$B$11*I1451+Parámetros!$B$12*J1451))))</f>
        <v/>
      </c>
      <c r="P1451" s="7" t="str">
        <f aca="false">IF(O1451="","",IF(O1451&gt;=Parámetros!$B$7,"Alto",IF(O1451&gt;=Parámetros!$B$8,"Medio","Bajo")))</f>
        <v/>
      </c>
      <c r="Q1451" s="7" t="str">
        <f aca="false">IF(AND(N1451="Activo",L1451&lt;&gt;""),IF(L1451&gt;Parámetros!$B$6,"Se está retrasando",""),"")</f>
        <v/>
      </c>
    </row>
    <row r="1452" customFormat="false" ht="15" hidden="false" customHeight="false" outlineLevel="0" collapsed="false">
      <c r="A1452" s="13" t="s">
        <v>5395</v>
      </c>
      <c r="B1452" s="13" t="s">
        <v>8981</v>
      </c>
      <c r="C1452" s="13" t="s">
        <v>8982</v>
      </c>
      <c r="D1452" s="13" t="s">
        <v>8983</v>
      </c>
      <c r="E1452" s="13" t="s">
        <v>8988</v>
      </c>
      <c r="F1452" s="16" t="n">
        <f aca="false">_xlfn.MINIFS(Pedidos!$C$2:$C$7000,Pedidos!$B$2:$B$7000,A1452,Pedidos!$C$2:$C$7000,"&lt;"&amp;Parámetros!$B$4)</f>
        <v>46008</v>
      </c>
      <c r="G1452" s="16" t="n">
        <f aca="false">_xlfn.MAXIFS(Pedidos!$C$2:$C$7000,Pedidos!$B$2:$B$7000,A1452,Pedidos!$C$2:$C$7000,"&lt;"&amp;Parámetros!$B$4)</f>
        <v>46008</v>
      </c>
      <c r="H1452" s="17" t="n">
        <f aca="false">COUNTIFS(Pedidos!$B$2:$B$7000,A1452,Pedidos!$C$2:$C$7000,"&lt;"&amp;Parámetros!$B$4)</f>
        <v>1</v>
      </c>
      <c r="I1452" s="7" t="n">
        <f aca="false">IF(H1452=0,"",Parámetros!$B$4-G1452)</f>
        <v>288</v>
      </c>
      <c r="J1452" s="17" t="n">
        <f aca="false">COUNTIFS(Pedidos!$B$2:$B$7000,A1452,Pedidos!$C$2:$C$7000,"&gt;="&amp;(Parámetros!$B$4-180),Pedidos!$C$2:$C$7000,"&lt;"&amp;Parámetros!$B$4)</f>
        <v>0</v>
      </c>
      <c r="K1452" s="18" t="str">
        <f aca="false">IF(H1452&lt;2,"",(G1452-F1452)/(H1452-1))</f>
        <v/>
      </c>
      <c r="L1452" s="19" t="str">
        <f aca="false">IF(OR(K1452="",K1452=0),"",I1452/K1452)</f>
        <v/>
      </c>
      <c r="M1452" s="20" t="n">
        <f aca="false">SUMIFS(Pedidos!$D$2:$D$7000,Pedidos!$B$2:$B$7000,A1452,Pedidos!$C$2:$C$7000,"&gt;="&amp;(Parámetros!$B$4-365),Pedidos!$C$2:$C$7000,"&lt;"&amp;Parámetros!$B$4)</f>
        <v>24.35</v>
      </c>
      <c r="N1452" s="7" t="str">
        <f aca="false">IF(H1452=0,"Sin compras",IF(H1452=1,"Una sola compra",IF(I1452&gt;Parámetros!$B$5,"Perdido","Activo")))</f>
        <v>Una sola compra</v>
      </c>
      <c r="O1452" s="21" t="str">
        <f aca="false">IF(N1452&lt;&gt;"Activo","",1/(1+EXP(-(Parámetros!$B$10+Parámetros!$B$11*I1452+Parámetros!$B$12*J1452))))</f>
        <v/>
      </c>
      <c r="P1452" s="7" t="str">
        <f aca="false">IF(O1452="","",IF(O1452&gt;=Parámetros!$B$7,"Alto",IF(O1452&gt;=Parámetros!$B$8,"Medio","Bajo")))</f>
        <v/>
      </c>
      <c r="Q1452" s="7" t="str">
        <f aca="false">IF(AND(N1452="Activo",L1452&lt;&gt;""),IF(L1452&gt;Parámetros!$B$6,"Se está retrasando",""),"")</f>
        <v/>
      </c>
    </row>
    <row r="1453" customFormat="false" ht="15" hidden="false" customHeight="false" outlineLevel="0" collapsed="false">
      <c r="A1453" s="13" t="s">
        <v>8167</v>
      </c>
      <c r="B1453" s="13" t="s">
        <v>8989</v>
      </c>
      <c r="C1453" s="13" t="s">
        <v>8993</v>
      </c>
      <c r="D1453" s="13" t="s">
        <v>8991</v>
      </c>
      <c r="E1453" s="13" t="s">
        <v>8988</v>
      </c>
      <c r="F1453" s="16" t="n">
        <f aca="false">_xlfn.MINIFS(Pedidos!$C$2:$C$7000,Pedidos!$B$2:$B$7000,A1453,Pedidos!$C$2:$C$7000,"&lt;"&amp;Parámetros!$B$4)</f>
        <v>46230</v>
      </c>
      <c r="G1453" s="16" t="n">
        <f aca="false">_xlfn.MAXIFS(Pedidos!$C$2:$C$7000,Pedidos!$B$2:$B$7000,A1453,Pedidos!$C$2:$C$7000,"&lt;"&amp;Parámetros!$B$4)</f>
        <v>46230</v>
      </c>
      <c r="H1453" s="17" t="n">
        <f aca="false">COUNTIFS(Pedidos!$B$2:$B$7000,A1453,Pedidos!$C$2:$C$7000,"&lt;"&amp;Parámetros!$B$4)</f>
        <v>1</v>
      </c>
      <c r="I1453" s="7" t="n">
        <f aca="false">IF(H1453=0,"",Parámetros!$B$4-G1453)</f>
        <v>66</v>
      </c>
      <c r="J1453" s="17" t="n">
        <f aca="false">COUNTIFS(Pedidos!$B$2:$B$7000,A1453,Pedidos!$C$2:$C$7000,"&gt;="&amp;(Parámetros!$B$4-180),Pedidos!$C$2:$C$7000,"&lt;"&amp;Parámetros!$B$4)</f>
        <v>1</v>
      </c>
      <c r="K1453" s="18" t="str">
        <f aca="false">IF(H1453&lt;2,"",(G1453-F1453)/(H1453-1))</f>
        <v/>
      </c>
      <c r="L1453" s="19" t="str">
        <f aca="false">IF(OR(K1453="",K1453=0),"",I1453/K1453)</f>
        <v/>
      </c>
      <c r="M1453" s="20" t="n">
        <f aca="false">SUMIFS(Pedidos!$D$2:$D$7000,Pedidos!$B$2:$B$7000,A1453,Pedidos!$C$2:$C$7000,"&gt;="&amp;(Parámetros!$B$4-365),Pedidos!$C$2:$C$7000,"&lt;"&amp;Parámetros!$B$4)</f>
        <v>35.7</v>
      </c>
      <c r="N1453" s="7" t="str">
        <f aca="false">IF(H1453=0,"Sin compras",IF(H1453=1,"Una sola compra",IF(I1453&gt;Parámetros!$B$5,"Perdido","Activo")))</f>
        <v>Una sola compra</v>
      </c>
      <c r="O1453" s="21" t="str">
        <f aca="false">IF(N1453&lt;&gt;"Activo","",1/(1+EXP(-(Parámetros!$B$10+Parámetros!$B$11*I1453+Parámetros!$B$12*J1453))))</f>
        <v/>
      </c>
      <c r="P1453" s="7" t="str">
        <f aca="false">IF(O1453="","",IF(O1453&gt;=Parámetros!$B$7,"Alto",IF(O1453&gt;=Parámetros!$B$8,"Medio","Bajo")))</f>
        <v/>
      </c>
      <c r="Q1453" s="7" t="str">
        <f aca="false">IF(AND(N1453="Activo",L1453&lt;&gt;""),IF(L1453&gt;Parámetros!$B$6,"Se está retrasando",""),"")</f>
        <v/>
      </c>
    </row>
    <row r="1454" customFormat="false" ht="15" hidden="false" customHeight="false" outlineLevel="0" collapsed="false">
      <c r="A1454" s="13" t="s">
        <v>3663</v>
      </c>
      <c r="B1454" s="13" t="s">
        <v>9008</v>
      </c>
      <c r="C1454" s="13" t="s">
        <v>8993</v>
      </c>
      <c r="D1454" s="13" t="s">
        <v>8994</v>
      </c>
      <c r="E1454" s="13" t="s">
        <v>8988</v>
      </c>
      <c r="F1454" s="16" t="n">
        <f aca="false">_xlfn.MINIFS(Pedidos!$C$2:$C$7000,Pedidos!$B$2:$B$7000,A1454,Pedidos!$C$2:$C$7000,"&lt;"&amp;Parámetros!$B$4)</f>
        <v>45879</v>
      </c>
      <c r="G1454" s="16" t="n">
        <f aca="false">_xlfn.MAXIFS(Pedidos!$C$2:$C$7000,Pedidos!$B$2:$B$7000,A1454,Pedidos!$C$2:$C$7000,"&lt;"&amp;Parámetros!$B$4)</f>
        <v>45879</v>
      </c>
      <c r="H1454" s="17" t="n">
        <f aca="false">COUNTIFS(Pedidos!$B$2:$B$7000,A1454,Pedidos!$C$2:$C$7000,"&lt;"&amp;Parámetros!$B$4)</f>
        <v>1</v>
      </c>
      <c r="I1454" s="7" t="n">
        <f aca="false">IF(H1454=0,"",Parámetros!$B$4-G1454)</f>
        <v>417</v>
      </c>
      <c r="J1454" s="17" t="n">
        <f aca="false">COUNTIFS(Pedidos!$B$2:$B$7000,A1454,Pedidos!$C$2:$C$7000,"&gt;="&amp;(Parámetros!$B$4-180),Pedidos!$C$2:$C$7000,"&lt;"&amp;Parámetros!$B$4)</f>
        <v>0</v>
      </c>
      <c r="K1454" s="18" t="str">
        <f aca="false">IF(H1454&lt;2,"",(G1454-F1454)/(H1454-1))</f>
        <v/>
      </c>
      <c r="L1454" s="19" t="str">
        <f aca="false">IF(OR(K1454="",K1454=0),"",I1454/K1454)</f>
        <v/>
      </c>
      <c r="M1454" s="20" t="n">
        <f aca="false">SUMIFS(Pedidos!$D$2:$D$7000,Pedidos!$B$2:$B$7000,A1454,Pedidos!$C$2:$C$7000,"&gt;="&amp;(Parámetros!$B$4-365),Pedidos!$C$2:$C$7000,"&lt;"&amp;Parámetros!$B$4)</f>
        <v>0</v>
      </c>
      <c r="N1454" s="7" t="str">
        <f aca="false">IF(H1454=0,"Sin compras",IF(H1454=1,"Una sola compra",IF(I1454&gt;Parámetros!$B$5,"Perdido","Activo")))</f>
        <v>Una sola compra</v>
      </c>
      <c r="O1454" s="21" t="str">
        <f aca="false">IF(N1454&lt;&gt;"Activo","",1/(1+EXP(-(Parámetros!$B$10+Parámetros!$B$11*I1454+Parámetros!$B$12*J1454))))</f>
        <v/>
      </c>
      <c r="P1454" s="7" t="str">
        <f aca="false">IF(O1454="","",IF(O1454&gt;=Parámetros!$B$7,"Alto",IF(O1454&gt;=Parámetros!$B$8,"Medio","Bajo")))</f>
        <v/>
      </c>
      <c r="Q1454" s="7" t="str">
        <f aca="false">IF(AND(N1454="Activo",L1454&lt;&gt;""),IF(L1454&gt;Parámetros!$B$6,"Se está retrasando",""),"")</f>
        <v/>
      </c>
    </row>
    <row r="1455" customFormat="false" ht="15" hidden="false" customHeight="false" outlineLevel="0" collapsed="false">
      <c r="A1455" s="13" t="s">
        <v>7898</v>
      </c>
      <c r="B1455" s="13" t="s">
        <v>8992</v>
      </c>
      <c r="C1455" s="13" t="s">
        <v>8993</v>
      </c>
      <c r="D1455" s="13" t="s">
        <v>8991</v>
      </c>
      <c r="E1455" s="13" t="s">
        <v>8988</v>
      </c>
      <c r="F1455" s="16" t="n">
        <f aca="false">_xlfn.MINIFS(Pedidos!$C$2:$C$7000,Pedidos!$B$2:$B$7000,A1455,Pedidos!$C$2:$C$7000,"&lt;"&amp;Parámetros!$B$4)</f>
        <v>46209</v>
      </c>
      <c r="G1455" s="16" t="n">
        <f aca="false">_xlfn.MAXIFS(Pedidos!$C$2:$C$7000,Pedidos!$B$2:$B$7000,A1455,Pedidos!$C$2:$C$7000,"&lt;"&amp;Parámetros!$B$4)</f>
        <v>46209</v>
      </c>
      <c r="H1455" s="17" t="n">
        <f aca="false">COUNTIFS(Pedidos!$B$2:$B$7000,A1455,Pedidos!$C$2:$C$7000,"&lt;"&amp;Parámetros!$B$4)</f>
        <v>1</v>
      </c>
      <c r="I1455" s="7" t="n">
        <f aca="false">IF(H1455=0,"",Parámetros!$B$4-G1455)</f>
        <v>87</v>
      </c>
      <c r="J1455" s="17" t="n">
        <f aca="false">COUNTIFS(Pedidos!$B$2:$B$7000,A1455,Pedidos!$C$2:$C$7000,"&gt;="&amp;(Parámetros!$B$4-180),Pedidos!$C$2:$C$7000,"&lt;"&amp;Parámetros!$B$4)</f>
        <v>1</v>
      </c>
      <c r="K1455" s="18" t="str">
        <f aca="false">IF(H1455&lt;2,"",(G1455-F1455)/(H1455-1))</f>
        <v/>
      </c>
      <c r="L1455" s="19" t="str">
        <f aca="false">IF(OR(K1455="",K1455=0),"",I1455/K1455)</f>
        <v/>
      </c>
      <c r="M1455" s="20" t="n">
        <f aca="false">SUMIFS(Pedidos!$D$2:$D$7000,Pedidos!$B$2:$B$7000,A1455,Pedidos!$C$2:$C$7000,"&gt;="&amp;(Parámetros!$B$4-365),Pedidos!$C$2:$C$7000,"&lt;"&amp;Parámetros!$B$4)</f>
        <v>24.93</v>
      </c>
      <c r="N1455" s="7" t="str">
        <f aca="false">IF(H1455=0,"Sin compras",IF(H1455=1,"Una sola compra",IF(I1455&gt;Parámetros!$B$5,"Perdido","Activo")))</f>
        <v>Una sola compra</v>
      </c>
      <c r="O1455" s="21" t="str">
        <f aca="false">IF(N1455&lt;&gt;"Activo","",1/(1+EXP(-(Parámetros!$B$10+Parámetros!$B$11*I1455+Parámetros!$B$12*J1455))))</f>
        <v/>
      </c>
      <c r="P1455" s="7" t="str">
        <f aca="false">IF(O1455="","",IF(O1455&gt;=Parámetros!$B$7,"Alto",IF(O1455&gt;=Parámetros!$B$8,"Medio","Bajo")))</f>
        <v/>
      </c>
      <c r="Q1455" s="7" t="str">
        <f aca="false">IF(AND(N1455="Activo",L1455&lt;&gt;""),IF(L1455&gt;Parámetros!$B$6,"Se está retrasando",""),"")</f>
        <v/>
      </c>
    </row>
    <row r="1456" customFormat="false" ht="15" hidden="false" customHeight="false" outlineLevel="0" collapsed="false">
      <c r="A1456" s="13" t="s">
        <v>6920</v>
      </c>
      <c r="B1456" s="13" t="s">
        <v>8995</v>
      </c>
      <c r="C1456" s="13" t="s">
        <v>8993</v>
      </c>
      <c r="D1456" s="13" t="s">
        <v>8991</v>
      </c>
      <c r="E1456" s="13" t="s">
        <v>8988</v>
      </c>
      <c r="F1456" s="16" t="n">
        <f aca="false">_xlfn.MINIFS(Pedidos!$C$2:$C$7000,Pedidos!$B$2:$B$7000,A1456,Pedidos!$C$2:$C$7000,"&lt;"&amp;Parámetros!$B$4)</f>
        <v>46126</v>
      </c>
      <c r="G1456" s="16" t="n">
        <f aca="false">_xlfn.MAXIFS(Pedidos!$C$2:$C$7000,Pedidos!$B$2:$B$7000,A1456,Pedidos!$C$2:$C$7000,"&lt;"&amp;Parámetros!$B$4)</f>
        <v>46126</v>
      </c>
      <c r="H1456" s="17" t="n">
        <f aca="false">COUNTIFS(Pedidos!$B$2:$B$7000,A1456,Pedidos!$C$2:$C$7000,"&lt;"&amp;Parámetros!$B$4)</f>
        <v>1</v>
      </c>
      <c r="I1456" s="7" t="n">
        <f aca="false">IF(H1456=0,"",Parámetros!$B$4-G1456)</f>
        <v>170</v>
      </c>
      <c r="J1456" s="17" t="n">
        <f aca="false">COUNTIFS(Pedidos!$B$2:$B$7000,A1456,Pedidos!$C$2:$C$7000,"&gt;="&amp;(Parámetros!$B$4-180),Pedidos!$C$2:$C$7000,"&lt;"&amp;Parámetros!$B$4)</f>
        <v>1</v>
      </c>
      <c r="K1456" s="18" t="str">
        <f aca="false">IF(H1456&lt;2,"",(G1456-F1456)/(H1456-1))</f>
        <v/>
      </c>
      <c r="L1456" s="19" t="str">
        <f aca="false">IF(OR(K1456="",K1456=0),"",I1456/K1456)</f>
        <v/>
      </c>
      <c r="M1456" s="20" t="n">
        <f aca="false">SUMIFS(Pedidos!$D$2:$D$7000,Pedidos!$B$2:$B$7000,A1456,Pedidos!$C$2:$C$7000,"&gt;="&amp;(Parámetros!$B$4-365),Pedidos!$C$2:$C$7000,"&lt;"&amp;Parámetros!$B$4)</f>
        <v>37.15</v>
      </c>
      <c r="N1456" s="7" t="str">
        <f aca="false">IF(H1456=0,"Sin compras",IF(H1456=1,"Una sola compra",IF(I1456&gt;Parámetros!$B$5,"Perdido","Activo")))</f>
        <v>Una sola compra</v>
      </c>
      <c r="O1456" s="21" t="str">
        <f aca="false">IF(N1456&lt;&gt;"Activo","",1/(1+EXP(-(Parámetros!$B$10+Parámetros!$B$11*I1456+Parámetros!$B$12*J1456))))</f>
        <v/>
      </c>
      <c r="P1456" s="7" t="str">
        <f aca="false">IF(O1456="","",IF(O1456&gt;=Parámetros!$B$7,"Alto",IF(O1456&gt;=Parámetros!$B$8,"Medio","Bajo")))</f>
        <v/>
      </c>
      <c r="Q1456" s="7" t="str">
        <f aca="false">IF(AND(N1456="Activo",L1456&lt;&gt;""),IF(L1456&gt;Parámetros!$B$6,"Se está retrasando",""),"")</f>
        <v/>
      </c>
    </row>
    <row r="1457" customFormat="false" ht="15" hidden="false" customHeight="false" outlineLevel="0" collapsed="false">
      <c r="A1457" s="13" t="s">
        <v>1027</v>
      </c>
      <c r="B1457" s="13" t="s">
        <v>8992</v>
      </c>
      <c r="C1457" s="13" t="s">
        <v>8990</v>
      </c>
      <c r="D1457" s="13" t="s">
        <v>8999</v>
      </c>
      <c r="E1457" s="13" t="s">
        <v>8988</v>
      </c>
      <c r="F1457" s="16" t="n">
        <f aca="false">_xlfn.MINIFS(Pedidos!$C$2:$C$7000,Pedidos!$B$2:$B$7000,A1457,Pedidos!$C$2:$C$7000,"&lt;"&amp;Parámetros!$B$4)</f>
        <v>45677</v>
      </c>
      <c r="G1457" s="16" t="n">
        <f aca="false">_xlfn.MAXIFS(Pedidos!$C$2:$C$7000,Pedidos!$B$2:$B$7000,A1457,Pedidos!$C$2:$C$7000,"&lt;"&amp;Parámetros!$B$4)</f>
        <v>46255</v>
      </c>
      <c r="H1457" s="17" t="n">
        <f aca="false">COUNTIFS(Pedidos!$B$2:$B$7000,A1457,Pedidos!$C$2:$C$7000,"&lt;"&amp;Parámetros!$B$4)</f>
        <v>8</v>
      </c>
      <c r="I1457" s="7" t="n">
        <f aca="false">IF(H1457=0,"",Parámetros!$B$4-G1457)</f>
        <v>41</v>
      </c>
      <c r="J1457" s="17" t="n">
        <f aca="false">COUNTIFS(Pedidos!$B$2:$B$7000,A1457,Pedidos!$C$2:$C$7000,"&gt;="&amp;(Parámetros!$B$4-180),Pedidos!$C$2:$C$7000,"&lt;"&amp;Parámetros!$B$4)</f>
        <v>3</v>
      </c>
      <c r="K1457" s="18" t="n">
        <f aca="false">IF(H1457&lt;2,"",(G1457-F1457)/(H1457-1))</f>
        <v>82.5714285714286</v>
      </c>
      <c r="L1457" s="19" t="n">
        <f aca="false">IF(OR(K1457="",K1457=0),"",I1457/K1457)</f>
        <v>0.496539792387543</v>
      </c>
      <c r="M1457" s="20" t="n">
        <f aca="false">SUMIFS(Pedidos!$D$2:$D$7000,Pedidos!$B$2:$B$7000,A1457,Pedidos!$C$2:$C$7000,"&gt;="&amp;(Parámetros!$B$4-365),Pedidos!$C$2:$C$7000,"&lt;"&amp;Parámetros!$B$4)</f>
        <v>172.16</v>
      </c>
      <c r="N1457" s="7" t="str">
        <f aca="false">IF(H1457=0,"Sin compras",IF(H1457=1,"Una sola compra",IF(I1457&gt;Parámetros!$B$5,"Perdido","Activo")))</f>
        <v>Activo</v>
      </c>
      <c r="O1457" s="21" t="n">
        <f aca="false">IF(N1457&lt;&gt;"Activo","",1/(1+EXP(-(Parámetros!$B$10+Parámetros!$B$11*I1457+Parámetros!$B$12*J1457))))</f>
        <v>0.204809732858173</v>
      </c>
      <c r="P1457" s="7" t="str">
        <f aca="false">IF(O1457="","",IF(O1457&gt;=Parámetros!$B$7,"Alto",IF(O1457&gt;=Parámetros!$B$8,"Medio","Bajo")))</f>
        <v>Bajo</v>
      </c>
      <c r="Q1457" s="7" t="str">
        <f aca="false">IF(AND(N1457="Activo",L1457&lt;&gt;""),IF(L1457&gt;Parámetros!$B$6,"Se está retrasando",""),"")</f>
        <v/>
      </c>
    </row>
    <row r="1458" customFormat="false" ht="15" hidden="false" customHeight="false" outlineLevel="0" collapsed="false">
      <c r="A1458" s="13" t="s">
        <v>2243</v>
      </c>
      <c r="B1458" s="13" t="s">
        <v>8995</v>
      </c>
      <c r="C1458" s="13" t="s">
        <v>8986</v>
      </c>
      <c r="D1458" s="13" t="s">
        <v>8994</v>
      </c>
      <c r="E1458" s="13" t="s">
        <v>8988</v>
      </c>
      <c r="F1458" s="16" t="n">
        <f aca="false">_xlfn.MINIFS(Pedidos!$C$2:$C$7000,Pedidos!$B$2:$B$7000,A1458,Pedidos!$C$2:$C$7000,"&lt;"&amp;Parámetros!$B$4)</f>
        <v>45773</v>
      </c>
      <c r="G1458" s="16" t="n">
        <f aca="false">_xlfn.MAXIFS(Pedidos!$C$2:$C$7000,Pedidos!$B$2:$B$7000,A1458,Pedidos!$C$2:$C$7000,"&lt;"&amp;Parámetros!$B$4)</f>
        <v>45773</v>
      </c>
      <c r="H1458" s="17" t="n">
        <f aca="false">COUNTIFS(Pedidos!$B$2:$B$7000,A1458,Pedidos!$C$2:$C$7000,"&lt;"&amp;Parámetros!$B$4)</f>
        <v>1</v>
      </c>
      <c r="I1458" s="7" t="n">
        <f aca="false">IF(H1458=0,"",Parámetros!$B$4-G1458)</f>
        <v>523</v>
      </c>
      <c r="J1458" s="17" t="n">
        <f aca="false">COUNTIFS(Pedidos!$B$2:$B$7000,A1458,Pedidos!$C$2:$C$7000,"&gt;="&amp;(Parámetros!$B$4-180),Pedidos!$C$2:$C$7000,"&lt;"&amp;Parámetros!$B$4)</f>
        <v>0</v>
      </c>
      <c r="K1458" s="18" t="str">
        <f aca="false">IF(H1458&lt;2,"",(G1458-F1458)/(H1458-1))</f>
        <v/>
      </c>
      <c r="L1458" s="19" t="str">
        <f aca="false">IF(OR(K1458="",K1458=0),"",I1458/K1458)</f>
        <v/>
      </c>
      <c r="M1458" s="20" t="n">
        <f aca="false">SUMIFS(Pedidos!$D$2:$D$7000,Pedidos!$B$2:$B$7000,A1458,Pedidos!$C$2:$C$7000,"&gt;="&amp;(Parámetros!$B$4-365),Pedidos!$C$2:$C$7000,"&lt;"&amp;Parámetros!$B$4)</f>
        <v>0</v>
      </c>
      <c r="N1458" s="7" t="str">
        <f aca="false">IF(H1458=0,"Sin compras",IF(H1458=1,"Una sola compra",IF(I1458&gt;Parámetros!$B$5,"Perdido","Activo")))</f>
        <v>Una sola compra</v>
      </c>
      <c r="O1458" s="21" t="str">
        <f aca="false">IF(N1458&lt;&gt;"Activo","",1/(1+EXP(-(Parámetros!$B$10+Parámetros!$B$11*I1458+Parámetros!$B$12*J1458))))</f>
        <v/>
      </c>
      <c r="P1458" s="7" t="str">
        <f aca="false">IF(O1458="","",IF(O1458&gt;=Parámetros!$B$7,"Alto",IF(O1458&gt;=Parámetros!$B$8,"Medio","Bajo")))</f>
        <v/>
      </c>
      <c r="Q1458" s="7" t="str">
        <f aca="false">IF(AND(N1458="Activo",L1458&lt;&gt;""),IF(L1458&gt;Parámetros!$B$6,"Se está retrasando",""),"")</f>
        <v/>
      </c>
    </row>
    <row r="1459" customFormat="false" ht="15" hidden="false" customHeight="false" outlineLevel="0" collapsed="false">
      <c r="A1459" s="13" t="s">
        <v>3902</v>
      </c>
      <c r="B1459" s="13" t="s">
        <v>9011</v>
      </c>
      <c r="C1459" s="13" t="s">
        <v>8990</v>
      </c>
      <c r="D1459" s="13" t="s">
        <v>8999</v>
      </c>
      <c r="E1459" s="13" t="s">
        <v>8988</v>
      </c>
      <c r="F1459" s="16" t="n">
        <f aca="false">_xlfn.MINIFS(Pedidos!$C$2:$C$7000,Pedidos!$B$2:$B$7000,A1459,Pedidos!$C$2:$C$7000,"&lt;"&amp;Parámetros!$B$4)</f>
        <v>45897</v>
      </c>
      <c r="G1459" s="16" t="n">
        <f aca="false">_xlfn.MAXIFS(Pedidos!$C$2:$C$7000,Pedidos!$B$2:$B$7000,A1459,Pedidos!$C$2:$C$7000,"&lt;"&amp;Parámetros!$B$4)</f>
        <v>46292</v>
      </c>
      <c r="H1459" s="17" t="n">
        <f aca="false">COUNTIFS(Pedidos!$B$2:$B$7000,A1459,Pedidos!$C$2:$C$7000,"&lt;"&amp;Parámetros!$B$4)</f>
        <v>9</v>
      </c>
      <c r="I1459" s="7" t="n">
        <f aca="false">IF(H1459=0,"",Parámetros!$B$4-G1459)</f>
        <v>4</v>
      </c>
      <c r="J1459" s="17" t="n">
        <f aca="false">COUNTIFS(Pedidos!$B$2:$B$7000,A1459,Pedidos!$C$2:$C$7000,"&gt;="&amp;(Parámetros!$B$4-180),Pedidos!$C$2:$C$7000,"&lt;"&amp;Parámetros!$B$4)</f>
        <v>4</v>
      </c>
      <c r="K1459" s="18" t="n">
        <f aca="false">IF(H1459&lt;2,"",(G1459-F1459)/(H1459-1))</f>
        <v>49.375</v>
      </c>
      <c r="L1459" s="19" t="n">
        <f aca="false">IF(OR(K1459="",K1459=0),"",I1459/K1459)</f>
        <v>0.0810126582278481</v>
      </c>
      <c r="M1459" s="20" t="n">
        <f aca="false">SUMIFS(Pedidos!$D$2:$D$7000,Pedidos!$B$2:$B$7000,A1459,Pedidos!$C$2:$C$7000,"&gt;="&amp;(Parámetros!$B$4-365),Pedidos!$C$2:$C$7000,"&lt;"&amp;Parámetros!$B$4)</f>
        <v>369.01</v>
      </c>
      <c r="N1459" s="7" t="str">
        <f aca="false">IF(H1459=0,"Sin compras",IF(H1459=1,"Una sola compra",IF(I1459&gt;Parámetros!$B$5,"Perdido","Activo")))</f>
        <v>Activo</v>
      </c>
      <c r="O1459" s="21" t="n">
        <f aca="false">IF(N1459&lt;&gt;"Activo","",1/(1+EXP(-(Parámetros!$B$10+Parámetros!$B$11*I1459+Parámetros!$B$12*J1459))))</f>
        <v>0.0535450508849595</v>
      </c>
      <c r="P1459" s="7" t="str">
        <f aca="false">IF(O1459="","",IF(O1459&gt;=Parámetros!$B$7,"Alto",IF(O1459&gt;=Parámetros!$B$8,"Medio","Bajo")))</f>
        <v>Bajo</v>
      </c>
      <c r="Q1459" s="7" t="str">
        <f aca="false">IF(AND(N1459="Activo",L1459&lt;&gt;""),IF(L1459&gt;Parámetros!$B$6,"Se está retrasando",""),"")</f>
        <v/>
      </c>
    </row>
    <row r="1460" customFormat="false" ht="15" hidden="false" customHeight="false" outlineLevel="0" collapsed="false">
      <c r="A1460" s="13" t="s">
        <v>1342</v>
      </c>
      <c r="B1460" s="13" t="s">
        <v>8995</v>
      </c>
      <c r="C1460" s="13" t="s">
        <v>8986</v>
      </c>
      <c r="D1460" s="13" t="s">
        <v>8994</v>
      </c>
      <c r="E1460" s="13" t="s">
        <v>8984</v>
      </c>
      <c r="F1460" s="16" t="n">
        <f aca="false">_xlfn.MINIFS(Pedidos!$C$2:$C$7000,Pedidos!$B$2:$B$7000,A1460,Pedidos!$C$2:$C$7000,"&lt;"&amp;Parámetros!$B$4)</f>
        <v>45704</v>
      </c>
      <c r="G1460" s="16" t="n">
        <f aca="false">_xlfn.MAXIFS(Pedidos!$C$2:$C$7000,Pedidos!$B$2:$B$7000,A1460,Pedidos!$C$2:$C$7000,"&lt;"&amp;Parámetros!$B$4)</f>
        <v>45704</v>
      </c>
      <c r="H1460" s="17" t="n">
        <f aca="false">COUNTIFS(Pedidos!$B$2:$B$7000,A1460,Pedidos!$C$2:$C$7000,"&lt;"&amp;Parámetros!$B$4)</f>
        <v>1</v>
      </c>
      <c r="I1460" s="7" t="n">
        <f aca="false">IF(H1460=0,"",Parámetros!$B$4-G1460)</f>
        <v>592</v>
      </c>
      <c r="J1460" s="17" t="n">
        <f aca="false">COUNTIFS(Pedidos!$B$2:$B$7000,A1460,Pedidos!$C$2:$C$7000,"&gt;="&amp;(Parámetros!$B$4-180),Pedidos!$C$2:$C$7000,"&lt;"&amp;Parámetros!$B$4)</f>
        <v>0</v>
      </c>
      <c r="K1460" s="18" t="str">
        <f aca="false">IF(H1460&lt;2,"",(G1460-F1460)/(H1460-1))</f>
        <v/>
      </c>
      <c r="L1460" s="19" t="str">
        <f aca="false">IF(OR(K1460="",K1460=0),"",I1460/K1460)</f>
        <v/>
      </c>
      <c r="M1460" s="20" t="n">
        <f aca="false">SUMIFS(Pedidos!$D$2:$D$7000,Pedidos!$B$2:$B$7000,A1460,Pedidos!$C$2:$C$7000,"&gt;="&amp;(Parámetros!$B$4-365),Pedidos!$C$2:$C$7000,"&lt;"&amp;Parámetros!$B$4)</f>
        <v>0</v>
      </c>
      <c r="N1460" s="7" t="str">
        <f aca="false">IF(H1460=0,"Sin compras",IF(H1460=1,"Una sola compra",IF(I1460&gt;Parámetros!$B$5,"Perdido","Activo")))</f>
        <v>Una sola compra</v>
      </c>
      <c r="O1460" s="21" t="str">
        <f aca="false">IF(N1460&lt;&gt;"Activo","",1/(1+EXP(-(Parámetros!$B$10+Parámetros!$B$11*I1460+Parámetros!$B$12*J1460))))</f>
        <v/>
      </c>
      <c r="P1460" s="7" t="str">
        <f aca="false">IF(O1460="","",IF(O1460&gt;=Parámetros!$B$7,"Alto",IF(O1460&gt;=Parámetros!$B$8,"Medio","Bajo")))</f>
        <v/>
      </c>
      <c r="Q1460" s="7" t="str">
        <f aca="false">IF(AND(N1460="Activo",L1460&lt;&gt;""),IF(L1460&gt;Parámetros!$B$6,"Se está retrasando",""),"")</f>
        <v/>
      </c>
    </row>
    <row r="1461" customFormat="false" ht="15" hidden="false" customHeight="false" outlineLevel="0" collapsed="false">
      <c r="A1461" s="13" t="s">
        <v>8546</v>
      </c>
      <c r="B1461" s="13" t="s">
        <v>8981</v>
      </c>
      <c r="C1461" s="13" t="s">
        <v>8990</v>
      </c>
      <c r="D1461" s="13" t="s">
        <v>9002</v>
      </c>
      <c r="E1461" s="13" t="s">
        <v>8988</v>
      </c>
      <c r="F1461" s="16" t="n">
        <f aca="false">_xlfn.MINIFS(Pedidos!$C$2:$C$7000,Pedidos!$B$2:$B$7000,A1461,Pedidos!$C$2:$C$7000,"&lt;"&amp;Parámetros!$B$4)</f>
        <v>46261</v>
      </c>
      <c r="G1461" s="16" t="n">
        <f aca="false">_xlfn.MAXIFS(Pedidos!$C$2:$C$7000,Pedidos!$B$2:$B$7000,A1461,Pedidos!$C$2:$C$7000,"&lt;"&amp;Parámetros!$B$4)</f>
        <v>46261</v>
      </c>
      <c r="H1461" s="17" t="n">
        <f aca="false">COUNTIFS(Pedidos!$B$2:$B$7000,A1461,Pedidos!$C$2:$C$7000,"&lt;"&amp;Parámetros!$B$4)</f>
        <v>1</v>
      </c>
      <c r="I1461" s="7" t="n">
        <f aca="false">IF(H1461=0,"",Parámetros!$B$4-G1461)</f>
        <v>35</v>
      </c>
      <c r="J1461" s="17" t="n">
        <f aca="false">COUNTIFS(Pedidos!$B$2:$B$7000,A1461,Pedidos!$C$2:$C$7000,"&gt;="&amp;(Parámetros!$B$4-180),Pedidos!$C$2:$C$7000,"&lt;"&amp;Parámetros!$B$4)</f>
        <v>1</v>
      </c>
      <c r="K1461" s="18" t="str">
        <f aca="false">IF(H1461&lt;2,"",(G1461-F1461)/(H1461-1))</f>
        <v/>
      </c>
      <c r="L1461" s="19" t="str">
        <f aca="false">IF(OR(K1461="",K1461=0),"",I1461/K1461)</f>
        <v/>
      </c>
      <c r="M1461" s="20" t="n">
        <f aca="false">SUMIFS(Pedidos!$D$2:$D$7000,Pedidos!$B$2:$B$7000,A1461,Pedidos!$C$2:$C$7000,"&gt;="&amp;(Parámetros!$B$4-365),Pedidos!$C$2:$C$7000,"&lt;"&amp;Parámetros!$B$4)</f>
        <v>27.17</v>
      </c>
      <c r="N1461" s="7" t="str">
        <f aca="false">IF(H1461=0,"Sin compras",IF(H1461=1,"Una sola compra",IF(I1461&gt;Parámetros!$B$5,"Perdido","Activo")))</f>
        <v>Una sola compra</v>
      </c>
      <c r="O1461" s="21" t="str">
        <f aca="false">IF(N1461&lt;&gt;"Activo","",1/(1+EXP(-(Parámetros!$B$10+Parámetros!$B$11*I1461+Parámetros!$B$12*J1461))))</f>
        <v/>
      </c>
      <c r="P1461" s="7" t="str">
        <f aca="false">IF(O1461="","",IF(O1461&gt;=Parámetros!$B$7,"Alto",IF(O1461&gt;=Parámetros!$B$8,"Medio","Bajo")))</f>
        <v/>
      </c>
      <c r="Q1461" s="7" t="str">
        <f aca="false">IF(AND(N1461="Activo",L1461&lt;&gt;""),IF(L1461&gt;Parámetros!$B$6,"Se está retrasando",""),"")</f>
        <v/>
      </c>
    </row>
    <row r="1462" customFormat="false" ht="15" hidden="false" customHeight="false" outlineLevel="0" collapsed="false">
      <c r="A1462" s="13" t="s">
        <v>2903</v>
      </c>
      <c r="B1462" s="13" t="s">
        <v>8989</v>
      </c>
      <c r="C1462" s="13" t="s">
        <v>8993</v>
      </c>
      <c r="D1462" s="13" t="s">
        <v>8994</v>
      </c>
      <c r="E1462" s="13" t="s">
        <v>8988</v>
      </c>
      <c r="F1462" s="16" t="n">
        <f aca="false">_xlfn.MINIFS(Pedidos!$C$2:$C$7000,Pedidos!$B$2:$B$7000,A1462,Pedidos!$C$2:$C$7000,"&lt;"&amp;Parámetros!$B$4)</f>
        <v>45823</v>
      </c>
      <c r="G1462" s="16" t="n">
        <f aca="false">_xlfn.MAXIFS(Pedidos!$C$2:$C$7000,Pedidos!$B$2:$B$7000,A1462,Pedidos!$C$2:$C$7000,"&lt;"&amp;Parámetros!$B$4)</f>
        <v>45823</v>
      </c>
      <c r="H1462" s="17" t="n">
        <f aca="false">COUNTIFS(Pedidos!$B$2:$B$7000,A1462,Pedidos!$C$2:$C$7000,"&lt;"&amp;Parámetros!$B$4)</f>
        <v>1</v>
      </c>
      <c r="I1462" s="7" t="n">
        <f aca="false">IF(H1462=0,"",Parámetros!$B$4-G1462)</f>
        <v>473</v>
      </c>
      <c r="J1462" s="17" t="n">
        <f aca="false">COUNTIFS(Pedidos!$B$2:$B$7000,A1462,Pedidos!$C$2:$C$7000,"&gt;="&amp;(Parámetros!$B$4-180),Pedidos!$C$2:$C$7000,"&lt;"&amp;Parámetros!$B$4)</f>
        <v>0</v>
      </c>
      <c r="K1462" s="18" t="str">
        <f aca="false">IF(H1462&lt;2,"",(G1462-F1462)/(H1462-1))</f>
        <v/>
      </c>
      <c r="L1462" s="19" t="str">
        <f aca="false">IF(OR(K1462="",K1462=0),"",I1462/K1462)</f>
        <v/>
      </c>
      <c r="M1462" s="20" t="n">
        <f aca="false">SUMIFS(Pedidos!$D$2:$D$7000,Pedidos!$B$2:$B$7000,A1462,Pedidos!$C$2:$C$7000,"&gt;="&amp;(Parámetros!$B$4-365),Pedidos!$C$2:$C$7000,"&lt;"&amp;Parámetros!$B$4)</f>
        <v>0</v>
      </c>
      <c r="N1462" s="7" t="str">
        <f aca="false">IF(H1462=0,"Sin compras",IF(H1462=1,"Una sola compra",IF(I1462&gt;Parámetros!$B$5,"Perdido","Activo")))</f>
        <v>Una sola compra</v>
      </c>
      <c r="O1462" s="21" t="str">
        <f aca="false">IF(N1462&lt;&gt;"Activo","",1/(1+EXP(-(Parámetros!$B$10+Parámetros!$B$11*I1462+Parámetros!$B$12*J1462))))</f>
        <v/>
      </c>
      <c r="P1462" s="7" t="str">
        <f aca="false">IF(O1462="","",IF(O1462&gt;=Parámetros!$B$7,"Alto",IF(O1462&gt;=Parámetros!$B$8,"Medio","Bajo")))</f>
        <v/>
      </c>
      <c r="Q1462" s="7" t="str">
        <f aca="false">IF(AND(N1462="Activo",L1462&lt;&gt;""),IF(L1462&gt;Parámetros!$B$6,"Se está retrasando",""),"")</f>
        <v/>
      </c>
    </row>
    <row r="1463" customFormat="false" ht="15" hidden="false" customHeight="false" outlineLevel="0" collapsed="false">
      <c r="A1463" s="13" t="s">
        <v>4976</v>
      </c>
      <c r="B1463" s="13" t="s">
        <v>8995</v>
      </c>
      <c r="C1463" s="13" t="s">
        <v>8982</v>
      </c>
      <c r="D1463" s="13" t="s">
        <v>8983</v>
      </c>
      <c r="E1463" s="13" t="s">
        <v>8988</v>
      </c>
      <c r="F1463" s="16" t="n">
        <f aca="false">_xlfn.MINIFS(Pedidos!$C$2:$C$7000,Pedidos!$B$2:$B$7000,A1463,Pedidos!$C$2:$C$7000,"&lt;"&amp;Parámetros!$B$4)</f>
        <v>45977</v>
      </c>
      <c r="G1463" s="16" t="n">
        <f aca="false">_xlfn.MAXIFS(Pedidos!$C$2:$C$7000,Pedidos!$B$2:$B$7000,A1463,Pedidos!$C$2:$C$7000,"&lt;"&amp;Parámetros!$B$4)</f>
        <v>45977</v>
      </c>
      <c r="H1463" s="17" t="n">
        <f aca="false">COUNTIFS(Pedidos!$B$2:$B$7000,A1463,Pedidos!$C$2:$C$7000,"&lt;"&amp;Parámetros!$B$4)</f>
        <v>1</v>
      </c>
      <c r="I1463" s="7" t="n">
        <f aca="false">IF(H1463=0,"",Parámetros!$B$4-G1463)</f>
        <v>319</v>
      </c>
      <c r="J1463" s="17" t="n">
        <f aca="false">COUNTIFS(Pedidos!$B$2:$B$7000,A1463,Pedidos!$C$2:$C$7000,"&gt;="&amp;(Parámetros!$B$4-180),Pedidos!$C$2:$C$7000,"&lt;"&amp;Parámetros!$B$4)</f>
        <v>0</v>
      </c>
      <c r="K1463" s="18" t="str">
        <f aca="false">IF(H1463&lt;2,"",(G1463-F1463)/(H1463-1))</f>
        <v/>
      </c>
      <c r="L1463" s="19" t="str">
        <f aca="false">IF(OR(K1463="",K1463=0),"",I1463/K1463)</f>
        <v/>
      </c>
      <c r="M1463" s="20" t="n">
        <f aca="false">SUMIFS(Pedidos!$D$2:$D$7000,Pedidos!$B$2:$B$7000,A1463,Pedidos!$C$2:$C$7000,"&gt;="&amp;(Parámetros!$B$4-365),Pedidos!$C$2:$C$7000,"&lt;"&amp;Parámetros!$B$4)</f>
        <v>37.96</v>
      </c>
      <c r="N1463" s="7" t="str">
        <f aca="false">IF(H1463=0,"Sin compras",IF(H1463=1,"Una sola compra",IF(I1463&gt;Parámetros!$B$5,"Perdido","Activo")))</f>
        <v>Una sola compra</v>
      </c>
      <c r="O1463" s="21" t="str">
        <f aca="false">IF(N1463&lt;&gt;"Activo","",1/(1+EXP(-(Parámetros!$B$10+Parámetros!$B$11*I1463+Parámetros!$B$12*J1463))))</f>
        <v/>
      </c>
      <c r="P1463" s="7" t="str">
        <f aca="false">IF(O1463="","",IF(O1463&gt;=Parámetros!$B$7,"Alto",IF(O1463&gt;=Parámetros!$B$8,"Medio","Bajo")))</f>
        <v/>
      </c>
      <c r="Q1463" s="7" t="str">
        <f aca="false">IF(AND(N1463="Activo",L1463&lt;&gt;""),IF(L1463&gt;Parámetros!$B$6,"Se está retrasando",""),"")</f>
        <v/>
      </c>
    </row>
    <row r="1464" customFormat="false" ht="15" hidden="false" customHeight="false" outlineLevel="0" collapsed="false">
      <c r="A1464" s="13" t="s">
        <v>686</v>
      </c>
      <c r="B1464" s="13" t="s">
        <v>9007</v>
      </c>
      <c r="C1464" s="13" t="s">
        <v>8993</v>
      </c>
      <c r="D1464" s="13" t="s">
        <v>8994</v>
      </c>
      <c r="E1464" s="13" t="s">
        <v>8988</v>
      </c>
      <c r="F1464" s="16" t="n">
        <f aca="false">_xlfn.MINIFS(Pedidos!$C$2:$C$7000,Pedidos!$B$2:$B$7000,A1464,Pedidos!$C$2:$C$7000,"&lt;"&amp;Parámetros!$B$4)</f>
        <v>45644</v>
      </c>
      <c r="G1464" s="16" t="n">
        <f aca="false">_xlfn.MAXIFS(Pedidos!$C$2:$C$7000,Pedidos!$B$2:$B$7000,A1464,Pedidos!$C$2:$C$7000,"&lt;"&amp;Parámetros!$B$4)</f>
        <v>45829</v>
      </c>
      <c r="H1464" s="17" t="n">
        <f aca="false">COUNTIFS(Pedidos!$B$2:$B$7000,A1464,Pedidos!$C$2:$C$7000,"&lt;"&amp;Parámetros!$B$4)</f>
        <v>2</v>
      </c>
      <c r="I1464" s="7" t="n">
        <f aca="false">IF(H1464=0,"",Parámetros!$B$4-G1464)</f>
        <v>467</v>
      </c>
      <c r="J1464" s="17" t="n">
        <f aca="false">COUNTIFS(Pedidos!$B$2:$B$7000,A1464,Pedidos!$C$2:$C$7000,"&gt;="&amp;(Parámetros!$B$4-180),Pedidos!$C$2:$C$7000,"&lt;"&amp;Parámetros!$B$4)</f>
        <v>0</v>
      </c>
      <c r="K1464" s="18" t="n">
        <f aca="false">IF(H1464&lt;2,"",(G1464-F1464)/(H1464-1))</f>
        <v>185</v>
      </c>
      <c r="L1464" s="19" t="n">
        <f aca="false">IF(OR(K1464="",K1464=0),"",I1464/K1464)</f>
        <v>2.52432432432432</v>
      </c>
      <c r="M1464" s="20" t="n">
        <f aca="false">SUMIFS(Pedidos!$D$2:$D$7000,Pedidos!$B$2:$B$7000,A1464,Pedidos!$C$2:$C$7000,"&gt;="&amp;(Parámetros!$B$4-365),Pedidos!$C$2:$C$7000,"&lt;"&amp;Parámetros!$B$4)</f>
        <v>0</v>
      </c>
      <c r="N1464" s="7" t="str">
        <f aca="false">IF(H1464=0,"Sin compras",IF(H1464=1,"Una sola compra",IF(I1464&gt;Parámetros!$B$5,"Perdido","Activo")))</f>
        <v>Perdido</v>
      </c>
      <c r="O1464" s="21" t="str">
        <f aca="false">IF(N1464&lt;&gt;"Activo","",1/(1+EXP(-(Parámetros!$B$10+Parámetros!$B$11*I1464+Parámetros!$B$12*J1464))))</f>
        <v/>
      </c>
      <c r="P1464" s="7" t="str">
        <f aca="false">IF(O1464="","",IF(O1464&gt;=Parámetros!$B$7,"Alto",IF(O1464&gt;=Parámetros!$B$8,"Medio","Bajo")))</f>
        <v/>
      </c>
      <c r="Q1464" s="7" t="str">
        <f aca="false">IF(AND(N1464="Activo",L1464&lt;&gt;""),IF(L1464&gt;Parámetros!$B$6,"Se está retrasando",""),"")</f>
        <v/>
      </c>
    </row>
    <row r="1465" customFormat="false" ht="15" hidden="false" customHeight="false" outlineLevel="0" collapsed="false">
      <c r="A1465" s="13" t="s">
        <v>8589</v>
      </c>
      <c r="B1465" s="13" t="s">
        <v>8992</v>
      </c>
      <c r="C1465" s="13" t="s">
        <v>8993</v>
      </c>
      <c r="D1465" s="13" t="s">
        <v>9002</v>
      </c>
      <c r="E1465" s="13" t="s">
        <v>8988</v>
      </c>
      <c r="F1465" s="16" t="n">
        <f aca="false">_xlfn.MINIFS(Pedidos!$C$2:$C$7000,Pedidos!$B$2:$B$7000,A1465,Pedidos!$C$2:$C$7000,"&lt;"&amp;Parámetros!$B$4)</f>
        <v>46265</v>
      </c>
      <c r="G1465" s="16" t="n">
        <f aca="false">_xlfn.MAXIFS(Pedidos!$C$2:$C$7000,Pedidos!$B$2:$B$7000,A1465,Pedidos!$C$2:$C$7000,"&lt;"&amp;Parámetros!$B$4)</f>
        <v>46265</v>
      </c>
      <c r="H1465" s="17" t="n">
        <f aca="false">COUNTIFS(Pedidos!$B$2:$B$7000,A1465,Pedidos!$C$2:$C$7000,"&lt;"&amp;Parámetros!$B$4)</f>
        <v>1</v>
      </c>
      <c r="I1465" s="7" t="n">
        <f aca="false">IF(H1465=0,"",Parámetros!$B$4-G1465)</f>
        <v>31</v>
      </c>
      <c r="J1465" s="17" t="n">
        <f aca="false">COUNTIFS(Pedidos!$B$2:$B$7000,A1465,Pedidos!$C$2:$C$7000,"&gt;="&amp;(Parámetros!$B$4-180),Pedidos!$C$2:$C$7000,"&lt;"&amp;Parámetros!$B$4)</f>
        <v>1</v>
      </c>
      <c r="K1465" s="18" t="str">
        <f aca="false">IF(H1465&lt;2,"",(G1465-F1465)/(H1465-1))</f>
        <v/>
      </c>
      <c r="L1465" s="19" t="str">
        <f aca="false">IF(OR(K1465="",K1465=0),"",I1465/K1465)</f>
        <v/>
      </c>
      <c r="M1465" s="20" t="n">
        <f aca="false">SUMIFS(Pedidos!$D$2:$D$7000,Pedidos!$B$2:$B$7000,A1465,Pedidos!$C$2:$C$7000,"&gt;="&amp;(Parámetros!$B$4-365),Pedidos!$C$2:$C$7000,"&lt;"&amp;Parámetros!$B$4)</f>
        <v>31.75</v>
      </c>
      <c r="N1465" s="7" t="str">
        <f aca="false">IF(H1465=0,"Sin compras",IF(H1465=1,"Una sola compra",IF(I1465&gt;Parámetros!$B$5,"Perdido","Activo")))</f>
        <v>Una sola compra</v>
      </c>
      <c r="O1465" s="21" t="str">
        <f aca="false">IF(N1465&lt;&gt;"Activo","",1/(1+EXP(-(Parámetros!$B$10+Parámetros!$B$11*I1465+Parámetros!$B$12*J1465))))</f>
        <v/>
      </c>
      <c r="P1465" s="7" t="str">
        <f aca="false">IF(O1465="","",IF(O1465&gt;=Parámetros!$B$7,"Alto",IF(O1465&gt;=Parámetros!$B$8,"Medio","Bajo")))</f>
        <v/>
      </c>
      <c r="Q1465" s="7" t="str">
        <f aca="false">IF(AND(N1465="Activo",L1465&lt;&gt;""),IF(L1465&gt;Parámetros!$B$6,"Se está retrasando",""),"")</f>
        <v/>
      </c>
    </row>
    <row r="1466" customFormat="false" ht="15" hidden="false" customHeight="false" outlineLevel="0" collapsed="false">
      <c r="A1466" s="13" t="s">
        <v>6949</v>
      </c>
      <c r="B1466" s="13" t="s">
        <v>8981</v>
      </c>
      <c r="C1466" s="13" t="s">
        <v>8986</v>
      </c>
      <c r="D1466" s="13" t="s">
        <v>8987</v>
      </c>
      <c r="E1466" s="13" t="s">
        <v>8984</v>
      </c>
      <c r="F1466" s="16" t="n">
        <f aca="false">_xlfn.MINIFS(Pedidos!$C$2:$C$7000,Pedidos!$B$2:$B$7000,A1466,Pedidos!$C$2:$C$7000,"&lt;"&amp;Parámetros!$B$4)</f>
        <v>46129</v>
      </c>
      <c r="G1466" s="16" t="n">
        <f aca="false">_xlfn.MAXIFS(Pedidos!$C$2:$C$7000,Pedidos!$B$2:$B$7000,A1466,Pedidos!$C$2:$C$7000,"&lt;"&amp;Parámetros!$B$4)</f>
        <v>46270</v>
      </c>
      <c r="H1466" s="17" t="n">
        <f aca="false">COUNTIFS(Pedidos!$B$2:$B$7000,A1466,Pedidos!$C$2:$C$7000,"&lt;"&amp;Parámetros!$B$4)</f>
        <v>2</v>
      </c>
      <c r="I1466" s="7" t="n">
        <f aca="false">IF(H1466=0,"",Parámetros!$B$4-G1466)</f>
        <v>26</v>
      </c>
      <c r="J1466" s="17" t="n">
        <f aca="false">COUNTIFS(Pedidos!$B$2:$B$7000,A1466,Pedidos!$C$2:$C$7000,"&gt;="&amp;(Parámetros!$B$4-180),Pedidos!$C$2:$C$7000,"&lt;"&amp;Parámetros!$B$4)</f>
        <v>2</v>
      </c>
      <c r="K1466" s="18" t="n">
        <f aca="false">IF(H1466&lt;2,"",(G1466-F1466)/(H1466-1))</f>
        <v>141</v>
      </c>
      <c r="L1466" s="19" t="n">
        <f aca="false">IF(OR(K1466="",K1466=0),"",I1466/K1466)</f>
        <v>0.184397163120567</v>
      </c>
      <c r="M1466" s="20" t="n">
        <f aca="false">SUMIFS(Pedidos!$D$2:$D$7000,Pedidos!$B$2:$B$7000,A1466,Pedidos!$C$2:$C$7000,"&gt;="&amp;(Parámetros!$B$4-365),Pedidos!$C$2:$C$7000,"&lt;"&amp;Parámetros!$B$4)</f>
        <v>69.74</v>
      </c>
      <c r="N1466" s="7" t="str">
        <f aca="false">IF(H1466=0,"Sin compras",IF(H1466=1,"Una sola compra",IF(I1466&gt;Parámetros!$B$5,"Perdido","Activo")))</f>
        <v>Activo</v>
      </c>
      <c r="O1466" s="21" t="n">
        <f aca="false">IF(N1466&lt;&gt;"Activo","",1/(1+EXP(-(Parámetros!$B$10+Parámetros!$B$11*I1466+Parámetros!$B$12*J1466))))</f>
        <v>0.326336867241517</v>
      </c>
      <c r="P1466" s="7" t="str">
        <f aca="false">IF(O1466="","",IF(O1466&gt;=Parámetros!$B$7,"Alto",IF(O1466&gt;=Parámetros!$B$8,"Medio","Bajo")))</f>
        <v>Bajo</v>
      </c>
      <c r="Q1466" s="7" t="str">
        <f aca="false">IF(AND(N1466="Activo",L1466&lt;&gt;""),IF(L1466&gt;Parámetros!$B$6,"Se está retrasando",""),"")</f>
        <v/>
      </c>
    </row>
    <row r="1467" customFormat="false" ht="15" hidden="false" customHeight="false" outlineLevel="0" collapsed="false">
      <c r="A1467" s="13" t="s">
        <v>2334</v>
      </c>
      <c r="B1467" s="13" t="s">
        <v>8996</v>
      </c>
      <c r="C1467" s="13" t="s">
        <v>8993</v>
      </c>
      <c r="D1467" s="13" t="s">
        <v>8994</v>
      </c>
      <c r="E1467" s="13" t="s">
        <v>8988</v>
      </c>
      <c r="F1467" s="16" t="n">
        <f aca="false">_xlfn.MINIFS(Pedidos!$C$2:$C$7000,Pedidos!$B$2:$B$7000,A1467,Pedidos!$C$2:$C$7000,"&lt;"&amp;Parámetros!$B$4)</f>
        <v>45780</v>
      </c>
      <c r="G1467" s="16" t="n">
        <f aca="false">_xlfn.MAXIFS(Pedidos!$C$2:$C$7000,Pedidos!$B$2:$B$7000,A1467,Pedidos!$C$2:$C$7000,"&lt;"&amp;Parámetros!$B$4)</f>
        <v>45780</v>
      </c>
      <c r="H1467" s="17" t="n">
        <f aca="false">COUNTIFS(Pedidos!$B$2:$B$7000,A1467,Pedidos!$C$2:$C$7000,"&lt;"&amp;Parámetros!$B$4)</f>
        <v>1</v>
      </c>
      <c r="I1467" s="7" t="n">
        <f aca="false">IF(H1467=0,"",Parámetros!$B$4-G1467)</f>
        <v>516</v>
      </c>
      <c r="J1467" s="17" t="n">
        <f aca="false">COUNTIFS(Pedidos!$B$2:$B$7000,A1467,Pedidos!$C$2:$C$7000,"&gt;="&amp;(Parámetros!$B$4-180),Pedidos!$C$2:$C$7000,"&lt;"&amp;Parámetros!$B$4)</f>
        <v>0</v>
      </c>
      <c r="K1467" s="18" t="str">
        <f aca="false">IF(H1467&lt;2,"",(G1467-F1467)/(H1467-1))</f>
        <v/>
      </c>
      <c r="L1467" s="19" t="str">
        <f aca="false">IF(OR(K1467="",K1467=0),"",I1467/K1467)</f>
        <v/>
      </c>
      <c r="M1467" s="20" t="n">
        <f aca="false">SUMIFS(Pedidos!$D$2:$D$7000,Pedidos!$B$2:$B$7000,A1467,Pedidos!$C$2:$C$7000,"&gt;="&amp;(Parámetros!$B$4-365),Pedidos!$C$2:$C$7000,"&lt;"&amp;Parámetros!$B$4)</f>
        <v>0</v>
      </c>
      <c r="N1467" s="7" t="str">
        <f aca="false">IF(H1467=0,"Sin compras",IF(H1467=1,"Una sola compra",IF(I1467&gt;Parámetros!$B$5,"Perdido","Activo")))</f>
        <v>Una sola compra</v>
      </c>
      <c r="O1467" s="21" t="str">
        <f aca="false">IF(N1467&lt;&gt;"Activo","",1/(1+EXP(-(Parámetros!$B$10+Parámetros!$B$11*I1467+Parámetros!$B$12*J1467))))</f>
        <v/>
      </c>
      <c r="P1467" s="7" t="str">
        <f aca="false">IF(O1467="","",IF(O1467&gt;=Parámetros!$B$7,"Alto",IF(O1467&gt;=Parámetros!$B$8,"Medio","Bajo")))</f>
        <v/>
      </c>
      <c r="Q1467" s="7" t="str">
        <f aca="false">IF(AND(N1467="Activo",L1467&lt;&gt;""),IF(L1467&gt;Parámetros!$B$6,"Se está retrasando",""),"")</f>
        <v/>
      </c>
    </row>
    <row r="1468" customFormat="false" ht="15" hidden="false" customHeight="false" outlineLevel="0" collapsed="false">
      <c r="A1468" s="13" t="s">
        <v>8220</v>
      </c>
      <c r="B1468" s="13" t="s">
        <v>9004</v>
      </c>
      <c r="C1468" s="13" t="s">
        <v>8993</v>
      </c>
      <c r="D1468" s="13" t="s">
        <v>9002</v>
      </c>
      <c r="E1468" s="13" t="s">
        <v>8984</v>
      </c>
      <c r="F1468" s="16" t="n">
        <f aca="false">_xlfn.MINIFS(Pedidos!$C$2:$C$7000,Pedidos!$B$2:$B$7000,A1468,Pedidos!$C$2:$C$7000,"&lt;"&amp;Parámetros!$B$4)</f>
        <v>46234</v>
      </c>
      <c r="G1468" s="16" t="n">
        <f aca="false">_xlfn.MAXIFS(Pedidos!$C$2:$C$7000,Pedidos!$B$2:$B$7000,A1468,Pedidos!$C$2:$C$7000,"&lt;"&amp;Parámetros!$B$4)</f>
        <v>46234</v>
      </c>
      <c r="H1468" s="17" t="n">
        <f aca="false">COUNTIFS(Pedidos!$B$2:$B$7000,A1468,Pedidos!$C$2:$C$7000,"&lt;"&amp;Parámetros!$B$4)</f>
        <v>1</v>
      </c>
      <c r="I1468" s="7" t="n">
        <f aca="false">IF(H1468=0,"",Parámetros!$B$4-G1468)</f>
        <v>62</v>
      </c>
      <c r="J1468" s="17" t="n">
        <f aca="false">COUNTIFS(Pedidos!$B$2:$B$7000,A1468,Pedidos!$C$2:$C$7000,"&gt;="&amp;(Parámetros!$B$4-180),Pedidos!$C$2:$C$7000,"&lt;"&amp;Parámetros!$B$4)</f>
        <v>1</v>
      </c>
      <c r="K1468" s="18" t="str">
        <f aca="false">IF(H1468&lt;2,"",(G1468-F1468)/(H1468-1))</f>
        <v/>
      </c>
      <c r="L1468" s="19" t="str">
        <f aca="false">IF(OR(K1468="",K1468=0),"",I1468/K1468)</f>
        <v/>
      </c>
      <c r="M1468" s="20" t="n">
        <f aca="false">SUMIFS(Pedidos!$D$2:$D$7000,Pedidos!$B$2:$B$7000,A1468,Pedidos!$C$2:$C$7000,"&gt;="&amp;(Parámetros!$B$4-365),Pedidos!$C$2:$C$7000,"&lt;"&amp;Parámetros!$B$4)</f>
        <v>34.38</v>
      </c>
      <c r="N1468" s="7" t="str">
        <f aca="false">IF(H1468=0,"Sin compras",IF(H1468=1,"Una sola compra",IF(I1468&gt;Parámetros!$B$5,"Perdido","Activo")))</f>
        <v>Una sola compra</v>
      </c>
      <c r="O1468" s="21" t="str">
        <f aca="false">IF(N1468&lt;&gt;"Activo","",1/(1+EXP(-(Parámetros!$B$10+Parámetros!$B$11*I1468+Parámetros!$B$12*J1468))))</f>
        <v/>
      </c>
      <c r="P1468" s="7" t="str">
        <f aca="false">IF(O1468="","",IF(O1468&gt;=Parámetros!$B$7,"Alto",IF(O1468&gt;=Parámetros!$B$8,"Medio","Bajo")))</f>
        <v/>
      </c>
      <c r="Q1468" s="7" t="str">
        <f aca="false">IF(AND(N1468="Activo",L1468&lt;&gt;""),IF(L1468&gt;Parámetros!$B$6,"Se está retrasando",""),"")</f>
        <v/>
      </c>
    </row>
    <row r="1469" customFormat="false" ht="15" hidden="false" customHeight="false" outlineLevel="0" collapsed="false">
      <c r="A1469" s="13" t="s">
        <v>1316</v>
      </c>
      <c r="B1469" s="13" t="s">
        <v>8995</v>
      </c>
      <c r="C1469" s="13" t="s">
        <v>8993</v>
      </c>
      <c r="D1469" s="13" t="s">
        <v>8994</v>
      </c>
      <c r="E1469" s="13" t="s">
        <v>8988</v>
      </c>
      <c r="F1469" s="16" t="n">
        <f aca="false">_xlfn.MINIFS(Pedidos!$C$2:$C$7000,Pedidos!$B$2:$B$7000,A1469,Pedidos!$C$2:$C$7000,"&lt;"&amp;Parámetros!$B$4)</f>
        <v>45702</v>
      </c>
      <c r="G1469" s="16" t="n">
        <f aca="false">_xlfn.MAXIFS(Pedidos!$C$2:$C$7000,Pedidos!$B$2:$B$7000,A1469,Pedidos!$C$2:$C$7000,"&lt;"&amp;Parámetros!$B$4)</f>
        <v>45702</v>
      </c>
      <c r="H1469" s="17" t="n">
        <f aca="false">COUNTIFS(Pedidos!$B$2:$B$7000,A1469,Pedidos!$C$2:$C$7000,"&lt;"&amp;Parámetros!$B$4)</f>
        <v>1</v>
      </c>
      <c r="I1469" s="7" t="n">
        <f aca="false">IF(H1469=0,"",Parámetros!$B$4-G1469)</f>
        <v>594</v>
      </c>
      <c r="J1469" s="17" t="n">
        <f aca="false">COUNTIFS(Pedidos!$B$2:$B$7000,A1469,Pedidos!$C$2:$C$7000,"&gt;="&amp;(Parámetros!$B$4-180),Pedidos!$C$2:$C$7000,"&lt;"&amp;Parámetros!$B$4)</f>
        <v>0</v>
      </c>
      <c r="K1469" s="18" t="str">
        <f aca="false">IF(H1469&lt;2,"",(G1469-F1469)/(H1469-1))</f>
        <v/>
      </c>
      <c r="L1469" s="19" t="str">
        <f aca="false">IF(OR(K1469="",K1469=0),"",I1469/K1469)</f>
        <v/>
      </c>
      <c r="M1469" s="20" t="n">
        <f aca="false">SUMIFS(Pedidos!$D$2:$D$7000,Pedidos!$B$2:$B$7000,A1469,Pedidos!$C$2:$C$7000,"&gt;="&amp;(Parámetros!$B$4-365),Pedidos!$C$2:$C$7000,"&lt;"&amp;Parámetros!$B$4)</f>
        <v>0</v>
      </c>
      <c r="N1469" s="7" t="str">
        <f aca="false">IF(H1469=0,"Sin compras",IF(H1469=1,"Una sola compra",IF(I1469&gt;Parámetros!$B$5,"Perdido","Activo")))</f>
        <v>Una sola compra</v>
      </c>
      <c r="O1469" s="21" t="str">
        <f aca="false">IF(N1469&lt;&gt;"Activo","",1/(1+EXP(-(Parámetros!$B$10+Parámetros!$B$11*I1469+Parámetros!$B$12*J1469))))</f>
        <v/>
      </c>
      <c r="P1469" s="7" t="str">
        <f aca="false">IF(O1469="","",IF(O1469&gt;=Parámetros!$B$7,"Alto",IF(O1469&gt;=Parámetros!$B$8,"Medio","Bajo")))</f>
        <v/>
      </c>
      <c r="Q1469" s="7" t="str">
        <f aca="false">IF(AND(N1469="Activo",L1469&lt;&gt;""),IF(L1469&gt;Parámetros!$B$6,"Se está retrasando",""),"")</f>
        <v/>
      </c>
    </row>
    <row r="1470" customFormat="false" ht="15" hidden="false" customHeight="false" outlineLevel="0" collapsed="false">
      <c r="A1470" s="13" t="s">
        <v>6638</v>
      </c>
      <c r="B1470" s="13" t="s">
        <v>8995</v>
      </c>
      <c r="C1470" s="13" t="s">
        <v>8990</v>
      </c>
      <c r="D1470" s="13" t="s">
        <v>8999</v>
      </c>
      <c r="E1470" s="13" t="s">
        <v>8988</v>
      </c>
      <c r="F1470" s="16" t="n">
        <f aca="false">_xlfn.MINIFS(Pedidos!$C$2:$C$7000,Pedidos!$B$2:$B$7000,A1470,Pedidos!$C$2:$C$7000,"&lt;"&amp;Parámetros!$B$4)</f>
        <v>46104</v>
      </c>
      <c r="G1470" s="16" t="n">
        <f aca="false">_xlfn.MAXIFS(Pedidos!$C$2:$C$7000,Pedidos!$B$2:$B$7000,A1470,Pedidos!$C$2:$C$7000,"&lt;"&amp;Parámetros!$B$4)</f>
        <v>46286</v>
      </c>
      <c r="H1470" s="17" t="n">
        <f aca="false">COUNTIFS(Pedidos!$B$2:$B$7000,A1470,Pedidos!$C$2:$C$7000,"&lt;"&amp;Parámetros!$B$4)</f>
        <v>7</v>
      </c>
      <c r="I1470" s="7" t="n">
        <f aca="false">IF(H1470=0,"",Parámetros!$B$4-G1470)</f>
        <v>10</v>
      </c>
      <c r="J1470" s="17" t="n">
        <f aca="false">COUNTIFS(Pedidos!$B$2:$B$7000,A1470,Pedidos!$C$2:$C$7000,"&gt;="&amp;(Parámetros!$B$4-180),Pedidos!$C$2:$C$7000,"&lt;"&amp;Parámetros!$B$4)</f>
        <v>6</v>
      </c>
      <c r="K1470" s="18" t="n">
        <f aca="false">IF(H1470&lt;2,"",(G1470-F1470)/(H1470-1))</f>
        <v>30.3333333333333</v>
      </c>
      <c r="L1470" s="19" t="n">
        <f aca="false">IF(OR(K1470="",K1470=0),"",I1470/K1470)</f>
        <v>0.32967032967033</v>
      </c>
      <c r="M1470" s="20" t="n">
        <f aca="false">SUMIFS(Pedidos!$D$2:$D$7000,Pedidos!$B$2:$B$7000,A1470,Pedidos!$C$2:$C$7000,"&gt;="&amp;(Parámetros!$B$4-365),Pedidos!$C$2:$C$7000,"&lt;"&amp;Parámetros!$B$4)</f>
        <v>318.05</v>
      </c>
      <c r="N1470" s="7" t="str">
        <f aca="false">IF(H1470=0,"Sin compras",IF(H1470=1,"Una sola compra",IF(I1470&gt;Parámetros!$B$5,"Perdido","Activo")))</f>
        <v>Activo</v>
      </c>
      <c r="O1470" s="21" t="n">
        <f aca="false">IF(N1470&lt;&gt;"Activo","",1/(1+EXP(-(Parámetros!$B$10+Parámetros!$B$11*I1470+Parámetros!$B$12*J1470))))</f>
        <v>0.0105231372652859</v>
      </c>
      <c r="P1470" s="7" t="str">
        <f aca="false">IF(O1470="","",IF(O1470&gt;=Parámetros!$B$7,"Alto",IF(O1470&gt;=Parámetros!$B$8,"Medio","Bajo")))</f>
        <v>Bajo</v>
      </c>
      <c r="Q1470" s="7" t="str">
        <f aca="false">IF(AND(N1470="Activo",L1470&lt;&gt;""),IF(L1470&gt;Parámetros!$B$6,"Se está retrasando",""),"")</f>
        <v/>
      </c>
    </row>
    <row r="1471" customFormat="false" ht="15" hidden="false" customHeight="false" outlineLevel="0" collapsed="false">
      <c r="A1471" s="13" t="s">
        <v>7360</v>
      </c>
      <c r="B1471" s="13" t="s">
        <v>8981</v>
      </c>
      <c r="C1471" s="13" t="s">
        <v>8982</v>
      </c>
      <c r="D1471" s="13" t="s">
        <v>8991</v>
      </c>
      <c r="E1471" s="13" t="s">
        <v>8984</v>
      </c>
      <c r="F1471" s="16" t="n">
        <f aca="false">_xlfn.MINIFS(Pedidos!$C$2:$C$7000,Pedidos!$B$2:$B$7000,A1471,Pedidos!$C$2:$C$7000,"&lt;"&amp;Parámetros!$B$4)</f>
        <v>46164</v>
      </c>
      <c r="G1471" s="16" t="n">
        <f aca="false">_xlfn.MAXIFS(Pedidos!$C$2:$C$7000,Pedidos!$B$2:$B$7000,A1471,Pedidos!$C$2:$C$7000,"&lt;"&amp;Parámetros!$B$4)</f>
        <v>46164</v>
      </c>
      <c r="H1471" s="17" t="n">
        <f aca="false">COUNTIFS(Pedidos!$B$2:$B$7000,A1471,Pedidos!$C$2:$C$7000,"&lt;"&amp;Parámetros!$B$4)</f>
        <v>1</v>
      </c>
      <c r="I1471" s="7" t="n">
        <f aca="false">IF(H1471=0,"",Parámetros!$B$4-G1471)</f>
        <v>132</v>
      </c>
      <c r="J1471" s="17" t="n">
        <f aca="false">COUNTIFS(Pedidos!$B$2:$B$7000,A1471,Pedidos!$C$2:$C$7000,"&gt;="&amp;(Parámetros!$B$4-180),Pedidos!$C$2:$C$7000,"&lt;"&amp;Parámetros!$B$4)</f>
        <v>1</v>
      </c>
      <c r="K1471" s="18" t="str">
        <f aca="false">IF(H1471&lt;2,"",(G1471-F1471)/(H1471-1))</f>
        <v/>
      </c>
      <c r="L1471" s="19" t="str">
        <f aca="false">IF(OR(K1471="",K1471=0),"",I1471/K1471)</f>
        <v/>
      </c>
      <c r="M1471" s="20" t="n">
        <f aca="false">SUMIFS(Pedidos!$D$2:$D$7000,Pedidos!$B$2:$B$7000,A1471,Pedidos!$C$2:$C$7000,"&gt;="&amp;(Parámetros!$B$4-365),Pedidos!$C$2:$C$7000,"&lt;"&amp;Parámetros!$B$4)</f>
        <v>25.72</v>
      </c>
      <c r="N1471" s="7" t="str">
        <f aca="false">IF(H1471=0,"Sin compras",IF(H1471=1,"Una sola compra",IF(I1471&gt;Parámetros!$B$5,"Perdido","Activo")))</f>
        <v>Una sola compra</v>
      </c>
      <c r="O1471" s="21" t="str">
        <f aca="false">IF(N1471&lt;&gt;"Activo","",1/(1+EXP(-(Parámetros!$B$10+Parámetros!$B$11*I1471+Parámetros!$B$12*J1471))))</f>
        <v/>
      </c>
      <c r="P1471" s="7" t="str">
        <f aca="false">IF(O1471="","",IF(O1471&gt;=Parámetros!$B$7,"Alto",IF(O1471&gt;=Parámetros!$B$8,"Medio","Bajo")))</f>
        <v/>
      </c>
      <c r="Q1471" s="7" t="str">
        <f aca="false">IF(AND(N1471="Activo",L1471&lt;&gt;""),IF(L1471&gt;Parámetros!$B$6,"Se está retrasando",""),"")</f>
        <v/>
      </c>
    </row>
    <row r="1472" customFormat="false" ht="15" hidden="false" customHeight="false" outlineLevel="0" collapsed="false">
      <c r="A1472" s="13" t="s">
        <v>1261</v>
      </c>
      <c r="B1472" s="13" t="s">
        <v>9004</v>
      </c>
      <c r="C1472" s="13" t="s">
        <v>8993</v>
      </c>
      <c r="D1472" s="13" t="s">
        <v>8994</v>
      </c>
      <c r="E1472" s="13" t="s">
        <v>8988</v>
      </c>
      <c r="F1472" s="16" t="n">
        <f aca="false">_xlfn.MINIFS(Pedidos!$C$2:$C$7000,Pedidos!$B$2:$B$7000,A1472,Pedidos!$C$2:$C$7000,"&lt;"&amp;Parámetros!$B$4)</f>
        <v>45698</v>
      </c>
      <c r="G1472" s="16" t="n">
        <f aca="false">_xlfn.MAXIFS(Pedidos!$C$2:$C$7000,Pedidos!$B$2:$B$7000,A1472,Pedidos!$C$2:$C$7000,"&lt;"&amp;Parámetros!$B$4)</f>
        <v>45803</v>
      </c>
      <c r="H1472" s="17" t="n">
        <f aca="false">COUNTIFS(Pedidos!$B$2:$B$7000,A1472,Pedidos!$C$2:$C$7000,"&lt;"&amp;Parámetros!$B$4)</f>
        <v>2</v>
      </c>
      <c r="I1472" s="7" t="n">
        <f aca="false">IF(H1472=0,"",Parámetros!$B$4-G1472)</f>
        <v>493</v>
      </c>
      <c r="J1472" s="17" t="n">
        <f aca="false">COUNTIFS(Pedidos!$B$2:$B$7000,A1472,Pedidos!$C$2:$C$7000,"&gt;="&amp;(Parámetros!$B$4-180),Pedidos!$C$2:$C$7000,"&lt;"&amp;Parámetros!$B$4)</f>
        <v>0</v>
      </c>
      <c r="K1472" s="18" t="n">
        <f aca="false">IF(H1472&lt;2,"",(G1472-F1472)/(H1472-1))</f>
        <v>105</v>
      </c>
      <c r="L1472" s="19" t="n">
        <f aca="false">IF(OR(K1472="",K1472=0),"",I1472/K1472)</f>
        <v>4.6952380952381</v>
      </c>
      <c r="M1472" s="20" t="n">
        <f aca="false">SUMIFS(Pedidos!$D$2:$D$7000,Pedidos!$B$2:$B$7000,A1472,Pedidos!$C$2:$C$7000,"&gt;="&amp;(Parámetros!$B$4-365),Pedidos!$C$2:$C$7000,"&lt;"&amp;Parámetros!$B$4)</f>
        <v>0</v>
      </c>
      <c r="N1472" s="7" t="str">
        <f aca="false">IF(H1472=0,"Sin compras",IF(H1472=1,"Una sola compra",IF(I1472&gt;Parámetros!$B$5,"Perdido","Activo")))</f>
        <v>Perdido</v>
      </c>
      <c r="O1472" s="21" t="str">
        <f aca="false">IF(N1472&lt;&gt;"Activo","",1/(1+EXP(-(Parámetros!$B$10+Parámetros!$B$11*I1472+Parámetros!$B$12*J1472))))</f>
        <v/>
      </c>
      <c r="P1472" s="7" t="str">
        <f aca="false">IF(O1472="","",IF(O1472&gt;=Parámetros!$B$7,"Alto",IF(O1472&gt;=Parámetros!$B$8,"Medio","Bajo")))</f>
        <v/>
      </c>
      <c r="Q1472" s="7" t="str">
        <f aca="false">IF(AND(N1472="Activo",L1472&lt;&gt;""),IF(L1472&gt;Parámetros!$B$6,"Se está retrasando",""),"")</f>
        <v/>
      </c>
    </row>
    <row r="1473" customFormat="false" ht="15" hidden="false" customHeight="false" outlineLevel="0" collapsed="false">
      <c r="A1473" s="13" t="s">
        <v>8591</v>
      </c>
      <c r="B1473" s="13" t="s">
        <v>8981</v>
      </c>
      <c r="C1473" s="13" t="s">
        <v>8982</v>
      </c>
      <c r="D1473" s="13" t="s">
        <v>9002</v>
      </c>
      <c r="E1473" s="13" t="s">
        <v>8988</v>
      </c>
      <c r="F1473" s="16" t="n">
        <f aca="false">_xlfn.MINIFS(Pedidos!$C$2:$C$7000,Pedidos!$B$2:$B$7000,A1473,Pedidos!$C$2:$C$7000,"&lt;"&amp;Parámetros!$B$4)</f>
        <v>46265</v>
      </c>
      <c r="G1473" s="16" t="n">
        <f aca="false">_xlfn.MAXIFS(Pedidos!$C$2:$C$7000,Pedidos!$B$2:$B$7000,A1473,Pedidos!$C$2:$C$7000,"&lt;"&amp;Parámetros!$B$4)</f>
        <v>46265</v>
      </c>
      <c r="H1473" s="17" t="n">
        <f aca="false">COUNTIFS(Pedidos!$B$2:$B$7000,A1473,Pedidos!$C$2:$C$7000,"&lt;"&amp;Parámetros!$B$4)</f>
        <v>1</v>
      </c>
      <c r="I1473" s="7" t="n">
        <f aca="false">IF(H1473=0,"",Parámetros!$B$4-G1473)</f>
        <v>31</v>
      </c>
      <c r="J1473" s="17" t="n">
        <f aca="false">COUNTIFS(Pedidos!$B$2:$B$7000,A1473,Pedidos!$C$2:$C$7000,"&gt;="&amp;(Parámetros!$B$4-180),Pedidos!$C$2:$C$7000,"&lt;"&amp;Parámetros!$B$4)</f>
        <v>1</v>
      </c>
      <c r="K1473" s="18" t="str">
        <f aca="false">IF(H1473&lt;2,"",(G1473-F1473)/(H1473-1))</f>
        <v/>
      </c>
      <c r="L1473" s="19" t="str">
        <f aca="false">IF(OR(K1473="",K1473=0),"",I1473/K1473)</f>
        <v/>
      </c>
      <c r="M1473" s="20" t="n">
        <f aca="false">SUMIFS(Pedidos!$D$2:$D$7000,Pedidos!$B$2:$B$7000,A1473,Pedidos!$C$2:$C$7000,"&gt;="&amp;(Parámetros!$B$4-365),Pedidos!$C$2:$C$7000,"&lt;"&amp;Parámetros!$B$4)</f>
        <v>27.44</v>
      </c>
      <c r="N1473" s="7" t="str">
        <f aca="false">IF(H1473=0,"Sin compras",IF(H1473=1,"Una sola compra",IF(I1473&gt;Parámetros!$B$5,"Perdido","Activo")))</f>
        <v>Una sola compra</v>
      </c>
      <c r="O1473" s="21" t="str">
        <f aca="false">IF(N1473&lt;&gt;"Activo","",1/(1+EXP(-(Parámetros!$B$10+Parámetros!$B$11*I1473+Parámetros!$B$12*J1473))))</f>
        <v/>
      </c>
      <c r="P1473" s="7" t="str">
        <f aca="false">IF(O1473="","",IF(O1473&gt;=Parámetros!$B$7,"Alto",IF(O1473&gt;=Parámetros!$B$8,"Medio","Bajo")))</f>
        <v/>
      </c>
      <c r="Q1473" s="7" t="str">
        <f aca="false">IF(AND(N1473="Activo",L1473&lt;&gt;""),IF(L1473&gt;Parámetros!$B$6,"Se está retrasando",""),"")</f>
        <v/>
      </c>
    </row>
    <row r="1474" customFormat="false" ht="15" hidden="false" customHeight="false" outlineLevel="0" collapsed="false">
      <c r="A1474" s="13" t="s">
        <v>8343</v>
      </c>
      <c r="B1474" s="13" t="s">
        <v>8996</v>
      </c>
      <c r="C1474" s="13" t="s">
        <v>8993</v>
      </c>
      <c r="D1474" s="13" t="s">
        <v>9002</v>
      </c>
      <c r="E1474" s="13" t="s">
        <v>8988</v>
      </c>
      <c r="F1474" s="16" t="n">
        <f aca="false">_xlfn.MINIFS(Pedidos!$C$2:$C$7000,Pedidos!$B$2:$B$7000,A1474,Pedidos!$C$2:$C$7000,"&lt;"&amp;Parámetros!$B$4)</f>
        <v>46244</v>
      </c>
      <c r="G1474" s="16" t="n">
        <f aca="false">_xlfn.MAXIFS(Pedidos!$C$2:$C$7000,Pedidos!$B$2:$B$7000,A1474,Pedidos!$C$2:$C$7000,"&lt;"&amp;Parámetros!$B$4)</f>
        <v>46244</v>
      </c>
      <c r="H1474" s="17" t="n">
        <f aca="false">COUNTIFS(Pedidos!$B$2:$B$7000,A1474,Pedidos!$C$2:$C$7000,"&lt;"&amp;Parámetros!$B$4)</f>
        <v>1</v>
      </c>
      <c r="I1474" s="7" t="n">
        <f aca="false">IF(H1474=0,"",Parámetros!$B$4-G1474)</f>
        <v>52</v>
      </c>
      <c r="J1474" s="17" t="n">
        <f aca="false">COUNTIFS(Pedidos!$B$2:$B$7000,A1474,Pedidos!$C$2:$C$7000,"&gt;="&amp;(Parámetros!$B$4-180),Pedidos!$C$2:$C$7000,"&lt;"&amp;Parámetros!$B$4)</f>
        <v>1</v>
      </c>
      <c r="K1474" s="18" t="str">
        <f aca="false">IF(H1474&lt;2,"",(G1474-F1474)/(H1474-1))</f>
        <v/>
      </c>
      <c r="L1474" s="19" t="str">
        <f aca="false">IF(OR(K1474="",K1474=0),"",I1474/K1474)</f>
        <v/>
      </c>
      <c r="M1474" s="20" t="n">
        <f aca="false">SUMIFS(Pedidos!$D$2:$D$7000,Pedidos!$B$2:$B$7000,A1474,Pedidos!$C$2:$C$7000,"&gt;="&amp;(Parámetros!$B$4-365),Pedidos!$C$2:$C$7000,"&lt;"&amp;Parámetros!$B$4)</f>
        <v>18.41</v>
      </c>
      <c r="N1474" s="7" t="str">
        <f aca="false">IF(H1474=0,"Sin compras",IF(H1474=1,"Una sola compra",IF(I1474&gt;Parámetros!$B$5,"Perdido","Activo")))</f>
        <v>Una sola compra</v>
      </c>
      <c r="O1474" s="21" t="str">
        <f aca="false">IF(N1474&lt;&gt;"Activo","",1/(1+EXP(-(Parámetros!$B$10+Parámetros!$B$11*I1474+Parámetros!$B$12*J1474))))</f>
        <v/>
      </c>
      <c r="P1474" s="7" t="str">
        <f aca="false">IF(O1474="","",IF(O1474&gt;=Parámetros!$B$7,"Alto",IF(O1474&gt;=Parámetros!$B$8,"Medio","Bajo")))</f>
        <v/>
      </c>
      <c r="Q1474" s="7" t="str">
        <f aca="false">IF(AND(N1474="Activo",L1474&lt;&gt;""),IF(L1474&gt;Parámetros!$B$6,"Se está retrasando",""),"")</f>
        <v/>
      </c>
    </row>
    <row r="1475" customFormat="false" ht="15" hidden="false" customHeight="false" outlineLevel="0" collapsed="false">
      <c r="A1475" s="13" t="s">
        <v>3283</v>
      </c>
      <c r="B1475" s="13" t="s">
        <v>9003</v>
      </c>
      <c r="C1475" s="13" t="s">
        <v>8990</v>
      </c>
      <c r="D1475" s="13" t="s">
        <v>8994</v>
      </c>
      <c r="E1475" s="13" t="s">
        <v>8988</v>
      </c>
      <c r="F1475" s="16" t="n">
        <f aca="false">_xlfn.MINIFS(Pedidos!$C$2:$C$7000,Pedidos!$B$2:$B$7000,A1475,Pedidos!$C$2:$C$7000,"&lt;"&amp;Parámetros!$B$4)</f>
        <v>45852</v>
      </c>
      <c r="G1475" s="16" t="n">
        <f aca="false">_xlfn.MAXIFS(Pedidos!$C$2:$C$7000,Pedidos!$B$2:$B$7000,A1475,Pedidos!$C$2:$C$7000,"&lt;"&amp;Parámetros!$B$4)</f>
        <v>45852</v>
      </c>
      <c r="H1475" s="17" t="n">
        <f aca="false">COUNTIFS(Pedidos!$B$2:$B$7000,A1475,Pedidos!$C$2:$C$7000,"&lt;"&amp;Parámetros!$B$4)</f>
        <v>1</v>
      </c>
      <c r="I1475" s="7" t="n">
        <f aca="false">IF(H1475=0,"",Parámetros!$B$4-G1475)</f>
        <v>444</v>
      </c>
      <c r="J1475" s="17" t="n">
        <f aca="false">COUNTIFS(Pedidos!$B$2:$B$7000,A1475,Pedidos!$C$2:$C$7000,"&gt;="&amp;(Parámetros!$B$4-180),Pedidos!$C$2:$C$7000,"&lt;"&amp;Parámetros!$B$4)</f>
        <v>0</v>
      </c>
      <c r="K1475" s="18" t="str">
        <f aca="false">IF(H1475&lt;2,"",(G1475-F1475)/(H1475-1))</f>
        <v/>
      </c>
      <c r="L1475" s="19" t="str">
        <f aca="false">IF(OR(K1475="",K1475=0),"",I1475/K1475)</f>
        <v/>
      </c>
      <c r="M1475" s="20" t="n">
        <f aca="false">SUMIFS(Pedidos!$D$2:$D$7000,Pedidos!$B$2:$B$7000,A1475,Pedidos!$C$2:$C$7000,"&gt;="&amp;(Parámetros!$B$4-365),Pedidos!$C$2:$C$7000,"&lt;"&amp;Parámetros!$B$4)</f>
        <v>0</v>
      </c>
      <c r="N1475" s="7" t="str">
        <f aca="false">IF(H1475=0,"Sin compras",IF(H1475=1,"Una sola compra",IF(I1475&gt;Parámetros!$B$5,"Perdido","Activo")))</f>
        <v>Una sola compra</v>
      </c>
      <c r="O1475" s="21" t="str">
        <f aca="false">IF(N1475&lt;&gt;"Activo","",1/(1+EXP(-(Parámetros!$B$10+Parámetros!$B$11*I1475+Parámetros!$B$12*J1475))))</f>
        <v/>
      </c>
      <c r="P1475" s="7" t="str">
        <f aca="false">IF(O1475="","",IF(O1475&gt;=Parámetros!$B$7,"Alto",IF(O1475&gt;=Parámetros!$B$8,"Medio","Bajo")))</f>
        <v/>
      </c>
      <c r="Q1475" s="7" t="str">
        <f aca="false">IF(AND(N1475="Activo",L1475&lt;&gt;""),IF(L1475&gt;Parámetros!$B$6,"Se está retrasando",""),"")</f>
        <v/>
      </c>
    </row>
    <row r="1476" customFormat="false" ht="15" hidden="false" customHeight="false" outlineLevel="0" collapsed="false">
      <c r="A1476" s="13" t="s">
        <v>8085</v>
      </c>
      <c r="B1476" s="13" t="s">
        <v>8996</v>
      </c>
      <c r="C1476" s="13" t="s">
        <v>8982</v>
      </c>
      <c r="D1476" s="13" t="s">
        <v>8991</v>
      </c>
      <c r="E1476" s="13" t="s">
        <v>8988</v>
      </c>
      <c r="F1476" s="16" t="n">
        <f aca="false">_xlfn.MINIFS(Pedidos!$C$2:$C$7000,Pedidos!$B$2:$B$7000,A1476,Pedidos!$C$2:$C$7000,"&lt;"&amp;Parámetros!$B$4)</f>
        <v>46223</v>
      </c>
      <c r="G1476" s="16" t="n">
        <f aca="false">_xlfn.MAXIFS(Pedidos!$C$2:$C$7000,Pedidos!$B$2:$B$7000,A1476,Pedidos!$C$2:$C$7000,"&lt;"&amp;Parámetros!$B$4)</f>
        <v>46223</v>
      </c>
      <c r="H1476" s="17" t="n">
        <f aca="false">COUNTIFS(Pedidos!$B$2:$B$7000,A1476,Pedidos!$C$2:$C$7000,"&lt;"&amp;Parámetros!$B$4)</f>
        <v>1</v>
      </c>
      <c r="I1476" s="7" t="n">
        <f aca="false">IF(H1476=0,"",Parámetros!$B$4-G1476)</f>
        <v>73</v>
      </c>
      <c r="J1476" s="17" t="n">
        <f aca="false">COUNTIFS(Pedidos!$B$2:$B$7000,A1476,Pedidos!$C$2:$C$7000,"&gt;="&amp;(Parámetros!$B$4-180),Pedidos!$C$2:$C$7000,"&lt;"&amp;Parámetros!$B$4)</f>
        <v>1</v>
      </c>
      <c r="K1476" s="18" t="str">
        <f aca="false">IF(H1476&lt;2,"",(G1476-F1476)/(H1476-1))</f>
        <v/>
      </c>
      <c r="L1476" s="19" t="str">
        <f aca="false">IF(OR(K1476="",K1476=0),"",I1476/K1476)</f>
        <v/>
      </c>
      <c r="M1476" s="20" t="n">
        <f aca="false">SUMIFS(Pedidos!$D$2:$D$7000,Pedidos!$B$2:$B$7000,A1476,Pedidos!$C$2:$C$7000,"&gt;="&amp;(Parámetros!$B$4-365),Pedidos!$C$2:$C$7000,"&lt;"&amp;Parámetros!$B$4)</f>
        <v>49.7</v>
      </c>
      <c r="N1476" s="7" t="str">
        <f aca="false">IF(H1476=0,"Sin compras",IF(H1476=1,"Una sola compra",IF(I1476&gt;Parámetros!$B$5,"Perdido","Activo")))</f>
        <v>Una sola compra</v>
      </c>
      <c r="O1476" s="21" t="str">
        <f aca="false">IF(N1476&lt;&gt;"Activo","",1/(1+EXP(-(Parámetros!$B$10+Parámetros!$B$11*I1476+Parámetros!$B$12*J1476))))</f>
        <v/>
      </c>
      <c r="P1476" s="7" t="str">
        <f aca="false">IF(O1476="","",IF(O1476&gt;=Parámetros!$B$7,"Alto",IF(O1476&gt;=Parámetros!$B$8,"Medio","Bajo")))</f>
        <v/>
      </c>
      <c r="Q1476" s="7" t="str">
        <f aca="false">IF(AND(N1476="Activo",L1476&lt;&gt;""),IF(L1476&gt;Parámetros!$B$6,"Se está retrasando",""),"")</f>
        <v/>
      </c>
    </row>
    <row r="1477" customFormat="false" ht="15" hidden="false" customHeight="false" outlineLevel="0" collapsed="false">
      <c r="A1477" s="13" t="s">
        <v>3434</v>
      </c>
      <c r="B1477" s="13" t="s">
        <v>9004</v>
      </c>
      <c r="C1477" s="13" t="s">
        <v>8982</v>
      </c>
      <c r="D1477" s="13" t="s">
        <v>8994</v>
      </c>
      <c r="E1477" s="13" t="s">
        <v>8988</v>
      </c>
      <c r="F1477" s="16" t="n">
        <f aca="false">_xlfn.MINIFS(Pedidos!$C$2:$C$7000,Pedidos!$B$2:$B$7000,A1477,Pedidos!$C$2:$C$7000,"&lt;"&amp;Parámetros!$B$4)</f>
        <v>45864</v>
      </c>
      <c r="G1477" s="16" t="n">
        <f aca="false">_xlfn.MAXIFS(Pedidos!$C$2:$C$7000,Pedidos!$B$2:$B$7000,A1477,Pedidos!$C$2:$C$7000,"&lt;"&amp;Parámetros!$B$4)</f>
        <v>45864</v>
      </c>
      <c r="H1477" s="17" t="n">
        <f aca="false">COUNTIFS(Pedidos!$B$2:$B$7000,A1477,Pedidos!$C$2:$C$7000,"&lt;"&amp;Parámetros!$B$4)</f>
        <v>1</v>
      </c>
      <c r="I1477" s="7" t="n">
        <f aca="false">IF(H1477=0,"",Parámetros!$B$4-G1477)</f>
        <v>432</v>
      </c>
      <c r="J1477" s="17" t="n">
        <f aca="false">COUNTIFS(Pedidos!$B$2:$B$7000,A1477,Pedidos!$C$2:$C$7000,"&gt;="&amp;(Parámetros!$B$4-180),Pedidos!$C$2:$C$7000,"&lt;"&amp;Parámetros!$B$4)</f>
        <v>0</v>
      </c>
      <c r="K1477" s="18" t="str">
        <f aca="false">IF(H1477&lt;2,"",(G1477-F1477)/(H1477-1))</f>
        <v/>
      </c>
      <c r="L1477" s="19" t="str">
        <f aca="false">IF(OR(K1477="",K1477=0),"",I1477/K1477)</f>
        <v/>
      </c>
      <c r="M1477" s="20" t="n">
        <f aca="false">SUMIFS(Pedidos!$D$2:$D$7000,Pedidos!$B$2:$B$7000,A1477,Pedidos!$C$2:$C$7000,"&gt;="&amp;(Parámetros!$B$4-365),Pedidos!$C$2:$C$7000,"&lt;"&amp;Parámetros!$B$4)</f>
        <v>0</v>
      </c>
      <c r="N1477" s="7" t="str">
        <f aca="false">IF(H1477=0,"Sin compras",IF(H1477=1,"Una sola compra",IF(I1477&gt;Parámetros!$B$5,"Perdido","Activo")))</f>
        <v>Una sola compra</v>
      </c>
      <c r="O1477" s="21" t="str">
        <f aca="false">IF(N1477&lt;&gt;"Activo","",1/(1+EXP(-(Parámetros!$B$10+Parámetros!$B$11*I1477+Parámetros!$B$12*J1477))))</f>
        <v/>
      </c>
      <c r="P1477" s="7" t="str">
        <f aca="false">IF(O1477="","",IF(O1477&gt;=Parámetros!$B$7,"Alto",IF(O1477&gt;=Parámetros!$B$8,"Medio","Bajo")))</f>
        <v/>
      </c>
      <c r="Q1477" s="7" t="str">
        <f aca="false">IF(AND(N1477="Activo",L1477&lt;&gt;""),IF(L1477&gt;Parámetros!$B$6,"Se está retrasando",""),"")</f>
        <v/>
      </c>
    </row>
    <row r="1478" customFormat="false" ht="15" hidden="false" customHeight="false" outlineLevel="0" collapsed="false">
      <c r="A1478" s="13" t="s">
        <v>1856</v>
      </c>
      <c r="B1478" s="13" t="s">
        <v>9000</v>
      </c>
      <c r="C1478" s="13" t="s">
        <v>8990</v>
      </c>
      <c r="D1478" s="13" t="s">
        <v>8997</v>
      </c>
      <c r="E1478" s="13" t="s">
        <v>8988</v>
      </c>
      <c r="F1478" s="16" t="n">
        <f aca="false">_xlfn.MINIFS(Pedidos!$C$2:$C$7000,Pedidos!$B$2:$B$7000,A1478,Pedidos!$C$2:$C$7000,"&lt;"&amp;Parámetros!$B$4)</f>
        <v>45744</v>
      </c>
      <c r="G1478" s="16" t="n">
        <f aca="false">_xlfn.MAXIFS(Pedidos!$C$2:$C$7000,Pedidos!$B$2:$B$7000,A1478,Pedidos!$C$2:$C$7000,"&lt;"&amp;Parámetros!$B$4)</f>
        <v>45976</v>
      </c>
      <c r="H1478" s="17" t="n">
        <f aca="false">COUNTIFS(Pedidos!$B$2:$B$7000,A1478,Pedidos!$C$2:$C$7000,"&lt;"&amp;Parámetros!$B$4)</f>
        <v>7</v>
      </c>
      <c r="I1478" s="7" t="n">
        <f aca="false">IF(H1478=0,"",Parámetros!$B$4-G1478)</f>
        <v>320</v>
      </c>
      <c r="J1478" s="17" t="n">
        <f aca="false">COUNTIFS(Pedidos!$B$2:$B$7000,A1478,Pedidos!$C$2:$C$7000,"&gt;="&amp;(Parámetros!$B$4-180),Pedidos!$C$2:$C$7000,"&lt;"&amp;Parámetros!$B$4)</f>
        <v>0</v>
      </c>
      <c r="K1478" s="18" t="n">
        <f aca="false">IF(H1478&lt;2,"",(G1478-F1478)/(H1478-1))</f>
        <v>38.6666666666667</v>
      </c>
      <c r="L1478" s="19" t="n">
        <f aca="false">IF(OR(K1478="",K1478=0),"",I1478/K1478)</f>
        <v>8.27586206896552</v>
      </c>
      <c r="M1478" s="20" t="n">
        <f aca="false">SUMIFS(Pedidos!$D$2:$D$7000,Pedidos!$B$2:$B$7000,A1478,Pedidos!$C$2:$C$7000,"&gt;="&amp;(Parámetros!$B$4-365),Pedidos!$C$2:$C$7000,"&lt;"&amp;Parámetros!$B$4)</f>
        <v>76.78</v>
      </c>
      <c r="N1478" s="7" t="str">
        <f aca="false">IF(H1478=0,"Sin compras",IF(H1478=1,"Una sola compra",IF(I1478&gt;Parámetros!$B$5,"Perdido","Activo")))</f>
        <v>Perdido</v>
      </c>
      <c r="O1478" s="21" t="str">
        <f aca="false">IF(N1478&lt;&gt;"Activo","",1/(1+EXP(-(Parámetros!$B$10+Parámetros!$B$11*I1478+Parámetros!$B$12*J1478))))</f>
        <v/>
      </c>
      <c r="P1478" s="7" t="str">
        <f aca="false">IF(O1478="","",IF(O1478&gt;=Parámetros!$B$7,"Alto",IF(O1478&gt;=Parámetros!$B$8,"Medio","Bajo")))</f>
        <v/>
      </c>
      <c r="Q1478" s="7" t="str">
        <f aca="false">IF(AND(N1478="Activo",L1478&lt;&gt;""),IF(L1478&gt;Parámetros!$B$6,"Se está retrasando",""),"")</f>
        <v/>
      </c>
    </row>
    <row r="1479" customFormat="false" ht="15" hidden="false" customHeight="false" outlineLevel="0" collapsed="false">
      <c r="A1479" s="13" t="s">
        <v>3372</v>
      </c>
      <c r="B1479" s="13" t="s">
        <v>8985</v>
      </c>
      <c r="C1479" s="13" t="s">
        <v>8990</v>
      </c>
      <c r="D1479" s="13" t="s">
        <v>8999</v>
      </c>
      <c r="E1479" s="13" t="s">
        <v>8988</v>
      </c>
      <c r="F1479" s="16" t="n">
        <f aca="false">_xlfn.MINIFS(Pedidos!$C$2:$C$7000,Pedidos!$B$2:$B$7000,A1479,Pedidos!$C$2:$C$7000,"&lt;"&amp;Parámetros!$B$4)</f>
        <v>45859</v>
      </c>
      <c r="G1479" s="16" t="n">
        <f aca="false">_xlfn.MAXIFS(Pedidos!$C$2:$C$7000,Pedidos!$B$2:$B$7000,A1479,Pedidos!$C$2:$C$7000,"&lt;"&amp;Parámetros!$B$4)</f>
        <v>46271</v>
      </c>
      <c r="H1479" s="17" t="n">
        <f aca="false">COUNTIFS(Pedidos!$B$2:$B$7000,A1479,Pedidos!$C$2:$C$7000,"&lt;"&amp;Parámetros!$B$4)</f>
        <v>11</v>
      </c>
      <c r="I1479" s="7" t="n">
        <f aca="false">IF(H1479=0,"",Parámetros!$B$4-G1479)</f>
        <v>25</v>
      </c>
      <c r="J1479" s="17" t="n">
        <f aca="false">COUNTIFS(Pedidos!$B$2:$B$7000,A1479,Pedidos!$C$2:$C$7000,"&gt;="&amp;(Parámetros!$B$4-180),Pedidos!$C$2:$C$7000,"&lt;"&amp;Parámetros!$B$4)</f>
        <v>5</v>
      </c>
      <c r="K1479" s="18" t="n">
        <f aca="false">IF(H1479&lt;2,"",(G1479-F1479)/(H1479-1))</f>
        <v>41.2</v>
      </c>
      <c r="L1479" s="19" t="n">
        <f aca="false">IF(OR(K1479="",K1479=0),"",I1479/K1479)</f>
        <v>0.606796116504854</v>
      </c>
      <c r="M1479" s="20" t="n">
        <f aca="false">SUMIFS(Pedidos!$D$2:$D$7000,Pedidos!$B$2:$B$7000,A1479,Pedidos!$C$2:$C$7000,"&gt;="&amp;(Parámetros!$B$4-365),Pedidos!$C$2:$C$7000,"&lt;"&amp;Parámetros!$B$4)</f>
        <v>348.22</v>
      </c>
      <c r="N1479" s="7" t="str">
        <f aca="false">IF(H1479=0,"Sin compras",IF(H1479=1,"Una sola compra",IF(I1479&gt;Parámetros!$B$5,"Perdido","Activo")))</f>
        <v>Activo</v>
      </c>
      <c r="O1479" s="21" t="n">
        <f aca="false">IF(N1479&lt;&gt;"Activo","",1/(1+EXP(-(Parámetros!$B$10+Parámetros!$B$11*I1479+Parámetros!$B$12*J1479))))</f>
        <v>0.0322361377479664</v>
      </c>
      <c r="P1479" s="7" t="str">
        <f aca="false">IF(O1479="","",IF(O1479&gt;=Parámetros!$B$7,"Alto",IF(O1479&gt;=Parámetros!$B$8,"Medio","Bajo")))</f>
        <v>Bajo</v>
      </c>
      <c r="Q1479" s="7" t="str">
        <f aca="false">IF(AND(N1479="Activo",L1479&lt;&gt;""),IF(L1479&gt;Parámetros!$B$6,"Se está retrasando",""),"")</f>
        <v/>
      </c>
    </row>
    <row r="1480" customFormat="false" ht="15" hidden="false" customHeight="false" outlineLevel="0" collapsed="false">
      <c r="A1480" s="13" t="s">
        <v>1154</v>
      </c>
      <c r="B1480" s="13" t="s">
        <v>8981</v>
      </c>
      <c r="C1480" s="13" t="s">
        <v>8986</v>
      </c>
      <c r="D1480" s="13" t="s">
        <v>8997</v>
      </c>
      <c r="E1480" s="13" t="s">
        <v>8988</v>
      </c>
      <c r="F1480" s="16" t="n">
        <f aca="false">_xlfn.MINIFS(Pedidos!$C$2:$C$7000,Pedidos!$B$2:$B$7000,A1480,Pedidos!$C$2:$C$7000,"&lt;"&amp;Parámetros!$B$4)</f>
        <v>45689</v>
      </c>
      <c r="G1480" s="16" t="n">
        <f aca="false">_xlfn.MAXIFS(Pedidos!$C$2:$C$7000,Pedidos!$B$2:$B$7000,A1480,Pedidos!$C$2:$C$7000,"&lt;"&amp;Parámetros!$B$4)</f>
        <v>46193</v>
      </c>
      <c r="H1480" s="17" t="n">
        <f aca="false">COUNTIFS(Pedidos!$B$2:$B$7000,A1480,Pedidos!$C$2:$C$7000,"&lt;"&amp;Parámetros!$B$4)</f>
        <v>8</v>
      </c>
      <c r="I1480" s="7" t="n">
        <f aca="false">IF(H1480=0,"",Parámetros!$B$4-G1480)</f>
        <v>103</v>
      </c>
      <c r="J1480" s="17" t="n">
        <f aca="false">COUNTIFS(Pedidos!$B$2:$B$7000,A1480,Pedidos!$C$2:$C$7000,"&gt;="&amp;(Parámetros!$B$4-180),Pedidos!$C$2:$C$7000,"&lt;"&amp;Parámetros!$B$4)</f>
        <v>2</v>
      </c>
      <c r="K1480" s="18" t="n">
        <f aca="false">IF(H1480&lt;2,"",(G1480-F1480)/(H1480-1))</f>
        <v>72</v>
      </c>
      <c r="L1480" s="19" t="n">
        <f aca="false">IF(OR(K1480="",K1480=0),"",I1480/K1480)</f>
        <v>1.43055555555556</v>
      </c>
      <c r="M1480" s="20" t="n">
        <f aca="false">SUMIFS(Pedidos!$D$2:$D$7000,Pedidos!$B$2:$B$7000,A1480,Pedidos!$C$2:$C$7000,"&gt;="&amp;(Parámetros!$B$4-365),Pedidos!$C$2:$C$7000,"&lt;"&amp;Parámetros!$B$4)</f>
        <v>179.64</v>
      </c>
      <c r="N1480" s="7" t="str">
        <f aca="false">IF(H1480=0,"Sin compras",IF(H1480=1,"Una sola compra",IF(I1480&gt;Parámetros!$B$5,"Perdido","Activo")))</f>
        <v>Activo</v>
      </c>
      <c r="O1480" s="21" t="n">
        <f aca="false">IF(N1480&lt;&gt;"Activo","",1/(1+EXP(-(Parámetros!$B$10+Parámetros!$B$11*I1480+Parámetros!$B$12*J1480))))</f>
        <v>0.642033252612274</v>
      </c>
      <c r="P1480" s="7" t="str">
        <f aca="false">IF(O1480="","",IF(O1480&gt;=Parámetros!$B$7,"Alto",IF(O1480&gt;=Parámetros!$B$8,"Medio","Bajo")))</f>
        <v>Medio</v>
      </c>
      <c r="Q1480" s="7" t="str">
        <f aca="false">IF(AND(N1480="Activo",L1480&lt;&gt;""),IF(L1480&gt;Parámetros!$B$6,"Se está retrasando",""),"")</f>
        <v/>
      </c>
    </row>
    <row r="1481" customFormat="false" ht="15" hidden="false" customHeight="false" outlineLevel="0" collapsed="false">
      <c r="A1481" s="13" t="s">
        <v>1095</v>
      </c>
      <c r="B1481" s="13" t="s">
        <v>8992</v>
      </c>
      <c r="C1481" s="13" t="s">
        <v>8990</v>
      </c>
      <c r="D1481" s="13" t="s">
        <v>8994</v>
      </c>
      <c r="E1481" s="13" t="s">
        <v>8988</v>
      </c>
      <c r="F1481" s="16" t="n">
        <f aca="false">_xlfn.MINIFS(Pedidos!$C$2:$C$7000,Pedidos!$B$2:$B$7000,A1481,Pedidos!$C$2:$C$7000,"&lt;"&amp;Parámetros!$B$4)</f>
        <v>45683</v>
      </c>
      <c r="G1481" s="16" t="n">
        <f aca="false">_xlfn.MAXIFS(Pedidos!$C$2:$C$7000,Pedidos!$B$2:$B$7000,A1481,Pedidos!$C$2:$C$7000,"&lt;"&amp;Parámetros!$B$4)</f>
        <v>45683</v>
      </c>
      <c r="H1481" s="17" t="n">
        <f aca="false">COUNTIFS(Pedidos!$B$2:$B$7000,A1481,Pedidos!$C$2:$C$7000,"&lt;"&amp;Parámetros!$B$4)</f>
        <v>1</v>
      </c>
      <c r="I1481" s="7" t="n">
        <f aca="false">IF(H1481=0,"",Parámetros!$B$4-G1481)</f>
        <v>613</v>
      </c>
      <c r="J1481" s="17" t="n">
        <f aca="false">COUNTIFS(Pedidos!$B$2:$B$7000,A1481,Pedidos!$C$2:$C$7000,"&gt;="&amp;(Parámetros!$B$4-180),Pedidos!$C$2:$C$7000,"&lt;"&amp;Parámetros!$B$4)</f>
        <v>0</v>
      </c>
      <c r="K1481" s="18" t="str">
        <f aca="false">IF(H1481&lt;2,"",(G1481-F1481)/(H1481-1))</f>
        <v/>
      </c>
      <c r="L1481" s="19" t="str">
        <f aca="false">IF(OR(K1481="",K1481=0),"",I1481/K1481)</f>
        <v/>
      </c>
      <c r="M1481" s="20" t="n">
        <f aca="false">SUMIFS(Pedidos!$D$2:$D$7000,Pedidos!$B$2:$B$7000,A1481,Pedidos!$C$2:$C$7000,"&gt;="&amp;(Parámetros!$B$4-365),Pedidos!$C$2:$C$7000,"&lt;"&amp;Parámetros!$B$4)</f>
        <v>0</v>
      </c>
      <c r="N1481" s="7" t="str">
        <f aca="false">IF(H1481=0,"Sin compras",IF(H1481=1,"Una sola compra",IF(I1481&gt;Parámetros!$B$5,"Perdido","Activo")))</f>
        <v>Una sola compra</v>
      </c>
      <c r="O1481" s="21" t="str">
        <f aca="false">IF(N1481&lt;&gt;"Activo","",1/(1+EXP(-(Parámetros!$B$10+Parámetros!$B$11*I1481+Parámetros!$B$12*J1481))))</f>
        <v/>
      </c>
      <c r="P1481" s="7" t="str">
        <f aca="false">IF(O1481="","",IF(O1481&gt;=Parámetros!$B$7,"Alto",IF(O1481&gt;=Parámetros!$B$8,"Medio","Bajo")))</f>
        <v/>
      </c>
      <c r="Q1481" s="7" t="str">
        <f aca="false">IF(AND(N1481="Activo",L1481&lt;&gt;""),IF(L1481&gt;Parámetros!$B$6,"Se está retrasando",""),"")</f>
        <v/>
      </c>
    </row>
    <row r="1482" customFormat="false" ht="15" hidden="false" customHeight="false" outlineLevel="0" collapsed="false">
      <c r="A1482" s="13" t="s">
        <v>8576</v>
      </c>
      <c r="B1482" s="13" t="s">
        <v>8989</v>
      </c>
      <c r="C1482" s="13" t="s">
        <v>8993</v>
      </c>
      <c r="D1482" s="13" t="s">
        <v>9002</v>
      </c>
      <c r="E1482" s="13" t="s">
        <v>8988</v>
      </c>
      <c r="F1482" s="16" t="n">
        <f aca="false">_xlfn.MINIFS(Pedidos!$C$2:$C$7000,Pedidos!$B$2:$B$7000,A1482,Pedidos!$C$2:$C$7000,"&lt;"&amp;Parámetros!$B$4)</f>
        <v>46264</v>
      </c>
      <c r="G1482" s="16" t="n">
        <f aca="false">_xlfn.MAXIFS(Pedidos!$C$2:$C$7000,Pedidos!$B$2:$B$7000,A1482,Pedidos!$C$2:$C$7000,"&lt;"&amp;Parámetros!$B$4)</f>
        <v>46264</v>
      </c>
      <c r="H1482" s="17" t="n">
        <f aca="false">COUNTIFS(Pedidos!$B$2:$B$7000,A1482,Pedidos!$C$2:$C$7000,"&lt;"&amp;Parámetros!$B$4)</f>
        <v>1</v>
      </c>
      <c r="I1482" s="7" t="n">
        <f aca="false">IF(H1482=0,"",Parámetros!$B$4-G1482)</f>
        <v>32</v>
      </c>
      <c r="J1482" s="17" t="n">
        <f aca="false">COUNTIFS(Pedidos!$B$2:$B$7000,A1482,Pedidos!$C$2:$C$7000,"&gt;="&amp;(Parámetros!$B$4-180),Pedidos!$C$2:$C$7000,"&lt;"&amp;Parámetros!$B$4)</f>
        <v>1</v>
      </c>
      <c r="K1482" s="18" t="str">
        <f aca="false">IF(H1482&lt;2,"",(G1482-F1482)/(H1482-1))</f>
        <v/>
      </c>
      <c r="L1482" s="19" t="str">
        <f aca="false">IF(OR(K1482="",K1482=0),"",I1482/K1482)</f>
        <v/>
      </c>
      <c r="M1482" s="20" t="n">
        <f aca="false">SUMIFS(Pedidos!$D$2:$D$7000,Pedidos!$B$2:$B$7000,A1482,Pedidos!$C$2:$C$7000,"&gt;="&amp;(Parámetros!$B$4-365),Pedidos!$C$2:$C$7000,"&lt;"&amp;Parámetros!$B$4)</f>
        <v>30.08</v>
      </c>
      <c r="N1482" s="7" t="str">
        <f aca="false">IF(H1482=0,"Sin compras",IF(H1482=1,"Una sola compra",IF(I1482&gt;Parámetros!$B$5,"Perdido","Activo")))</f>
        <v>Una sola compra</v>
      </c>
      <c r="O1482" s="21" t="str">
        <f aca="false">IF(N1482&lt;&gt;"Activo","",1/(1+EXP(-(Parámetros!$B$10+Parámetros!$B$11*I1482+Parámetros!$B$12*J1482))))</f>
        <v/>
      </c>
      <c r="P1482" s="7" t="str">
        <f aca="false">IF(O1482="","",IF(O1482&gt;=Parámetros!$B$7,"Alto",IF(O1482&gt;=Parámetros!$B$8,"Medio","Bajo")))</f>
        <v/>
      </c>
      <c r="Q1482" s="7" t="str">
        <f aca="false">IF(AND(N1482="Activo",L1482&lt;&gt;""),IF(L1482&gt;Parámetros!$B$6,"Se está retrasando",""),"")</f>
        <v/>
      </c>
    </row>
    <row r="1483" customFormat="false" ht="15" hidden="false" customHeight="false" outlineLevel="0" collapsed="false">
      <c r="A1483" s="13" t="s">
        <v>3135</v>
      </c>
      <c r="B1483" s="13" t="s">
        <v>9001</v>
      </c>
      <c r="C1483" s="13" t="s">
        <v>8982</v>
      </c>
      <c r="D1483" s="13" t="s">
        <v>8994</v>
      </c>
      <c r="E1483" s="13" t="s">
        <v>8988</v>
      </c>
      <c r="F1483" s="16" t="n">
        <f aca="false">_xlfn.MINIFS(Pedidos!$C$2:$C$7000,Pedidos!$B$2:$B$7000,A1483,Pedidos!$C$2:$C$7000,"&lt;"&amp;Parámetros!$B$4)</f>
        <v>45841</v>
      </c>
      <c r="G1483" s="16" t="n">
        <f aca="false">_xlfn.MAXIFS(Pedidos!$C$2:$C$7000,Pedidos!$B$2:$B$7000,A1483,Pedidos!$C$2:$C$7000,"&lt;"&amp;Parámetros!$B$4)</f>
        <v>45841</v>
      </c>
      <c r="H1483" s="17" t="n">
        <f aca="false">COUNTIFS(Pedidos!$B$2:$B$7000,A1483,Pedidos!$C$2:$C$7000,"&lt;"&amp;Parámetros!$B$4)</f>
        <v>1</v>
      </c>
      <c r="I1483" s="7" t="n">
        <f aca="false">IF(H1483=0,"",Parámetros!$B$4-G1483)</f>
        <v>455</v>
      </c>
      <c r="J1483" s="17" t="n">
        <f aca="false">COUNTIFS(Pedidos!$B$2:$B$7000,A1483,Pedidos!$C$2:$C$7000,"&gt;="&amp;(Parámetros!$B$4-180),Pedidos!$C$2:$C$7000,"&lt;"&amp;Parámetros!$B$4)</f>
        <v>0</v>
      </c>
      <c r="K1483" s="18" t="str">
        <f aca="false">IF(H1483&lt;2,"",(G1483-F1483)/(H1483-1))</f>
        <v/>
      </c>
      <c r="L1483" s="19" t="str">
        <f aca="false">IF(OR(K1483="",K1483=0),"",I1483/K1483)</f>
        <v/>
      </c>
      <c r="M1483" s="20" t="n">
        <f aca="false">SUMIFS(Pedidos!$D$2:$D$7000,Pedidos!$B$2:$B$7000,A1483,Pedidos!$C$2:$C$7000,"&gt;="&amp;(Parámetros!$B$4-365),Pedidos!$C$2:$C$7000,"&lt;"&amp;Parámetros!$B$4)</f>
        <v>0</v>
      </c>
      <c r="N1483" s="7" t="str">
        <f aca="false">IF(H1483=0,"Sin compras",IF(H1483=1,"Una sola compra",IF(I1483&gt;Parámetros!$B$5,"Perdido","Activo")))</f>
        <v>Una sola compra</v>
      </c>
      <c r="O1483" s="21" t="str">
        <f aca="false">IF(N1483&lt;&gt;"Activo","",1/(1+EXP(-(Parámetros!$B$10+Parámetros!$B$11*I1483+Parámetros!$B$12*J1483))))</f>
        <v/>
      </c>
      <c r="P1483" s="7" t="str">
        <f aca="false">IF(O1483="","",IF(O1483&gt;=Parámetros!$B$7,"Alto",IF(O1483&gt;=Parámetros!$B$8,"Medio","Bajo")))</f>
        <v/>
      </c>
      <c r="Q1483" s="7" t="str">
        <f aca="false">IF(AND(N1483="Activo",L1483&lt;&gt;""),IF(L1483&gt;Parámetros!$B$6,"Se está retrasando",""),"")</f>
        <v/>
      </c>
    </row>
    <row r="1484" customFormat="false" ht="15" hidden="false" customHeight="false" outlineLevel="0" collapsed="false">
      <c r="A1484" s="13" t="s">
        <v>3948</v>
      </c>
      <c r="B1484" s="13" t="s">
        <v>9001</v>
      </c>
      <c r="C1484" s="13" t="s">
        <v>8982</v>
      </c>
      <c r="D1484" s="13" t="s">
        <v>8997</v>
      </c>
      <c r="E1484" s="13" t="s">
        <v>8988</v>
      </c>
      <c r="F1484" s="16" t="n">
        <f aca="false">_xlfn.MINIFS(Pedidos!$C$2:$C$7000,Pedidos!$B$2:$B$7000,A1484,Pedidos!$C$2:$C$7000,"&lt;"&amp;Parámetros!$B$4)</f>
        <v>45900</v>
      </c>
      <c r="G1484" s="16" t="n">
        <f aca="false">_xlfn.MAXIFS(Pedidos!$C$2:$C$7000,Pedidos!$B$2:$B$7000,A1484,Pedidos!$C$2:$C$7000,"&lt;"&amp;Parámetros!$B$4)</f>
        <v>46087</v>
      </c>
      <c r="H1484" s="17" t="n">
        <f aca="false">COUNTIFS(Pedidos!$B$2:$B$7000,A1484,Pedidos!$C$2:$C$7000,"&lt;"&amp;Parámetros!$B$4)</f>
        <v>5</v>
      </c>
      <c r="I1484" s="7" t="n">
        <f aca="false">IF(H1484=0,"",Parámetros!$B$4-G1484)</f>
        <v>209</v>
      </c>
      <c r="J1484" s="17" t="n">
        <f aca="false">COUNTIFS(Pedidos!$B$2:$B$7000,A1484,Pedidos!$C$2:$C$7000,"&gt;="&amp;(Parámetros!$B$4-180),Pedidos!$C$2:$C$7000,"&lt;"&amp;Parámetros!$B$4)</f>
        <v>0</v>
      </c>
      <c r="K1484" s="18" t="n">
        <f aca="false">IF(H1484&lt;2,"",(G1484-F1484)/(H1484-1))</f>
        <v>46.75</v>
      </c>
      <c r="L1484" s="19" t="n">
        <f aca="false">IF(OR(K1484="",K1484=0),"",I1484/K1484)</f>
        <v>4.47058823529412</v>
      </c>
      <c r="M1484" s="20" t="n">
        <f aca="false">SUMIFS(Pedidos!$D$2:$D$7000,Pedidos!$B$2:$B$7000,A1484,Pedidos!$C$2:$C$7000,"&gt;="&amp;(Parámetros!$B$4-365),Pedidos!$C$2:$C$7000,"&lt;"&amp;Parámetros!$B$4)</f>
        <v>150.9</v>
      </c>
      <c r="N1484" s="7" t="str">
        <f aca="false">IF(H1484=0,"Sin compras",IF(H1484=1,"Una sola compra",IF(I1484&gt;Parámetros!$B$5,"Perdido","Activo")))</f>
        <v>Perdido</v>
      </c>
      <c r="O1484" s="21" t="str">
        <f aca="false">IF(N1484&lt;&gt;"Activo","",1/(1+EXP(-(Parámetros!$B$10+Parámetros!$B$11*I1484+Parámetros!$B$12*J1484))))</f>
        <v/>
      </c>
      <c r="P1484" s="7" t="str">
        <f aca="false">IF(O1484="","",IF(O1484&gt;=Parámetros!$B$7,"Alto",IF(O1484&gt;=Parámetros!$B$8,"Medio","Bajo")))</f>
        <v/>
      </c>
      <c r="Q1484" s="7" t="str">
        <f aca="false">IF(AND(N1484="Activo",L1484&lt;&gt;""),IF(L1484&gt;Parámetros!$B$6,"Se está retrasando",""),"")</f>
        <v/>
      </c>
    </row>
    <row r="1485" customFormat="false" ht="15" hidden="false" customHeight="false" outlineLevel="0" collapsed="false">
      <c r="A1485" s="13" t="s">
        <v>5829</v>
      </c>
      <c r="B1485" s="13" t="s">
        <v>8995</v>
      </c>
      <c r="C1485" s="13" t="s">
        <v>8993</v>
      </c>
      <c r="D1485" s="13" t="s">
        <v>8983</v>
      </c>
      <c r="E1485" s="13" t="s">
        <v>8984</v>
      </c>
      <c r="F1485" s="16" t="n">
        <f aca="false">_xlfn.MINIFS(Pedidos!$C$2:$C$7000,Pedidos!$B$2:$B$7000,A1485,Pedidos!$C$2:$C$7000,"&lt;"&amp;Parámetros!$B$4)</f>
        <v>46042</v>
      </c>
      <c r="G1485" s="16" t="n">
        <f aca="false">_xlfn.MAXIFS(Pedidos!$C$2:$C$7000,Pedidos!$B$2:$B$7000,A1485,Pedidos!$C$2:$C$7000,"&lt;"&amp;Parámetros!$B$4)</f>
        <v>46042</v>
      </c>
      <c r="H1485" s="17" t="n">
        <f aca="false">COUNTIFS(Pedidos!$B$2:$B$7000,A1485,Pedidos!$C$2:$C$7000,"&lt;"&amp;Parámetros!$B$4)</f>
        <v>1</v>
      </c>
      <c r="I1485" s="7" t="n">
        <f aca="false">IF(H1485=0,"",Parámetros!$B$4-G1485)</f>
        <v>254</v>
      </c>
      <c r="J1485" s="17" t="n">
        <f aca="false">COUNTIFS(Pedidos!$B$2:$B$7000,A1485,Pedidos!$C$2:$C$7000,"&gt;="&amp;(Parámetros!$B$4-180),Pedidos!$C$2:$C$7000,"&lt;"&amp;Parámetros!$B$4)</f>
        <v>0</v>
      </c>
      <c r="K1485" s="18" t="str">
        <f aca="false">IF(H1485&lt;2,"",(G1485-F1485)/(H1485-1))</f>
        <v/>
      </c>
      <c r="L1485" s="19" t="str">
        <f aca="false">IF(OR(K1485="",K1485=0),"",I1485/K1485)</f>
        <v/>
      </c>
      <c r="M1485" s="20" t="n">
        <f aca="false">SUMIFS(Pedidos!$D$2:$D$7000,Pedidos!$B$2:$B$7000,A1485,Pedidos!$C$2:$C$7000,"&gt;="&amp;(Parámetros!$B$4-365),Pedidos!$C$2:$C$7000,"&lt;"&amp;Parámetros!$B$4)</f>
        <v>25.17</v>
      </c>
      <c r="N1485" s="7" t="str">
        <f aca="false">IF(H1485=0,"Sin compras",IF(H1485=1,"Una sola compra",IF(I1485&gt;Parámetros!$B$5,"Perdido","Activo")))</f>
        <v>Una sola compra</v>
      </c>
      <c r="O1485" s="21" t="str">
        <f aca="false">IF(N1485&lt;&gt;"Activo","",1/(1+EXP(-(Parámetros!$B$10+Parámetros!$B$11*I1485+Parámetros!$B$12*J1485))))</f>
        <v/>
      </c>
      <c r="P1485" s="7" t="str">
        <f aca="false">IF(O1485="","",IF(O1485&gt;=Parámetros!$B$7,"Alto",IF(O1485&gt;=Parámetros!$B$8,"Medio","Bajo")))</f>
        <v/>
      </c>
      <c r="Q1485" s="7" t="str">
        <f aca="false">IF(AND(N1485="Activo",L1485&lt;&gt;""),IF(L1485&gt;Parámetros!$B$6,"Se está retrasando",""),"")</f>
        <v/>
      </c>
    </row>
    <row r="1486" customFormat="false" ht="15" hidden="false" customHeight="false" outlineLevel="0" collapsed="false">
      <c r="A1486" s="13" t="s">
        <v>8442</v>
      </c>
      <c r="B1486" s="13" t="s">
        <v>9007</v>
      </c>
      <c r="C1486" s="13" t="s">
        <v>8993</v>
      </c>
      <c r="D1486" s="13" t="s">
        <v>9002</v>
      </c>
      <c r="E1486" s="13" t="s">
        <v>8988</v>
      </c>
      <c r="F1486" s="16" t="n">
        <f aca="false">_xlfn.MINIFS(Pedidos!$C$2:$C$7000,Pedidos!$B$2:$B$7000,A1486,Pedidos!$C$2:$C$7000,"&lt;"&amp;Parámetros!$B$4)</f>
        <v>46250</v>
      </c>
      <c r="G1486" s="16" t="n">
        <f aca="false">_xlfn.MAXIFS(Pedidos!$C$2:$C$7000,Pedidos!$B$2:$B$7000,A1486,Pedidos!$C$2:$C$7000,"&lt;"&amp;Parámetros!$B$4)</f>
        <v>46250</v>
      </c>
      <c r="H1486" s="17" t="n">
        <f aca="false">COUNTIFS(Pedidos!$B$2:$B$7000,A1486,Pedidos!$C$2:$C$7000,"&lt;"&amp;Parámetros!$B$4)</f>
        <v>1</v>
      </c>
      <c r="I1486" s="7" t="n">
        <f aca="false">IF(H1486=0,"",Parámetros!$B$4-G1486)</f>
        <v>46</v>
      </c>
      <c r="J1486" s="17" t="n">
        <f aca="false">COUNTIFS(Pedidos!$B$2:$B$7000,A1486,Pedidos!$C$2:$C$7000,"&gt;="&amp;(Parámetros!$B$4-180),Pedidos!$C$2:$C$7000,"&lt;"&amp;Parámetros!$B$4)</f>
        <v>1</v>
      </c>
      <c r="K1486" s="18" t="str">
        <f aca="false">IF(H1486&lt;2,"",(G1486-F1486)/(H1486-1))</f>
        <v/>
      </c>
      <c r="L1486" s="19" t="str">
        <f aca="false">IF(OR(K1486="",K1486=0),"",I1486/K1486)</f>
        <v/>
      </c>
      <c r="M1486" s="20" t="n">
        <f aca="false">SUMIFS(Pedidos!$D$2:$D$7000,Pedidos!$B$2:$B$7000,A1486,Pedidos!$C$2:$C$7000,"&gt;="&amp;(Parámetros!$B$4-365),Pedidos!$C$2:$C$7000,"&lt;"&amp;Parámetros!$B$4)</f>
        <v>51.72</v>
      </c>
      <c r="N1486" s="7" t="str">
        <f aca="false">IF(H1486=0,"Sin compras",IF(H1486=1,"Una sola compra",IF(I1486&gt;Parámetros!$B$5,"Perdido","Activo")))</f>
        <v>Una sola compra</v>
      </c>
      <c r="O1486" s="21" t="str">
        <f aca="false">IF(N1486&lt;&gt;"Activo","",1/(1+EXP(-(Parámetros!$B$10+Parámetros!$B$11*I1486+Parámetros!$B$12*J1486))))</f>
        <v/>
      </c>
      <c r="P1486" s="7" t="str">
        <f aca="false">IF(O1486="","",IF(O1486&gt;=Parámetros!$B$7,"Alto",IF(O1486&gt;=Parámetros!$B$8,"Medio","Bajo")))</f>
        <v/>
      </c>
      <c r="Q1486" s="7" t="str">
        <f aca="false">IF(AND(N1486="Activo",L1486&lt;&gt;""),IF(L1486&gt;Parámetros!$B$6,"Se está retrasando",""),"")</f>
        <v/>
      </c>
    </row>
    <row r="1487" customFormat="false" ht="15" hidden="false" customHeight="false" outlineLevel="0" collapsed="false">
      <c r="A1487" s="13" t="s">
        <v>4294</v>
      </c>
      <c r="B1487" s="13" t="s">
        <v>8996</v>
      </c>
      <c r="C1487" s="13" t="s">
        <v>8993</v>
      </c>
      <c r="D1487" s="13" t="s">
        <v>8994</v>
      </c>
      <c r="E1487" s="13" t="s">
        <v>8988</v>
      </c>
      <c r="F1487" s="16" t="n">
        <f aca="false">_xlfn.MINIFS(Pedidos!$C$2:$C$7000,Pedidos!$B$2:$B$7000,A1487,Pedidos!$C$2:$C$7000,"&lt;"&amp;Parámetros!$B$4)</f>
        <v>45927</v>
      </c>
      <c r="G1487" s="16" t="n">
        <f aca="false">_xlfn.MAXIFS(Pedidos!$C$2:$C$7000,Pedidos!$B$2:$B$7000,A1487,Pedidos!$C$2:$C$7000,"&lt;"&amp;Parámetros!$B$4)</f>
        <v>45927</v>
      </c>
      <c r="H1487" s="17" t="n">
        <f aca="false">COUNTIFS(Pedidos!$B$2:$B$7000,A1487,Pedidos!$C$2:$C$7000,"&lt;"&amp;Parámetros!$B$4)</f>
        <v>1</v>
      </c>
      <c r="I1487" s="7" t="n">
        <f aca="false">IF(H1487=0,"",Parámetros!$B$4-G1487)</f>
        <v>369</v>
      </c>
      <c r="J1487" s="17" t="n">
        <f aca="false">COUNTIFS(Pedidos!$B$2:$B$7000,A1487,Pedidos!$C$2:$C$7000,"&gt;="&amp;(Parámetros!$B$4-180),Pedidos!$C$2:$C$7000,"&lt;"&amp;Parámetros!$B$4)</f>
        <v>0</v>
      </c>
      <c r="K1487" s="18" t="str">
        <f aca="false">IF(H1487&lt;2,"",(G1487-F1487)/(H1487-1))</f>
        <v/>
      </c>
      <c r="L1487" s="19" t="str">
        <f aca="false">IF(OR(K1487="",K1487=0),"",I1487/K1487)</f>
        <v/>
      </c>
      <c r="M1487" s="20" t="n">
        <f aca="false">SUMIFS(Pedidos!$D$2:$D$7000,Pedidos!$B$2:$B$7000,A1487,Pedidos!$C$2:$C$7000,"&gt;="&amp;(Parámetros!$B$4-365),Pedidos!$C$2:$C$7000,"&lt;"&amp;Parámetros!$B$4)</f>
        <v>0</v>
      </c>
      <c r="N1487" s="7" t="str">
        <f aca="false">IF(H1487=0,"Sin compras",IF(H1487=1,"Una sola compra",IF(I1487&gt;Parámetros!$B$5,"Perdido","Activo")))</f>
        <v>Una sola compra</v>
      </c>
      <c r="O1487" s="21" t="str">
        <f aca="false">IF(N1487&lt;&gt;"Activo","",1/(1+EXP(-(Parámetros!$B$10+Parámetros!$B$11*I1487+Parámetros!$B$12*J1487))))</f>
        <v/>
      </c>
      <c r="P1487" s="7" t="str">
        <f aca="false">IF(O1487="","",IF(O1487&gt;=Parámetros!$B$7,"Alto",IF(O1487&gt;=Parámetros!$B$8,"Medio","Bajo")))</f>
        <v/>
      </c>
      <c r="Q1487" s="7" t="str">
        <f aca="false">IF(AND(N1487="Activo",L1487&lt;&gt;""),IF(L1487&gt;Parámetros!$B$6,"Se está retrasando",""),"")</f>
        <v/>
      </c>
    </row>
    <row r="1488" customFormat="false" ht="15" hidden="false" customHeight="false" outlineLevel="0" collapsed="false">
      <c r="A1488" s="13" t="s">
        <v>6261</v>
      </c>
      <c r="B1488" s="13" t="s">
        <v>8995</v>
      </c>
      <c r="C1488" s="13" t="s">
        <v>8986</v>
      </c>
      <c r="D1488" s="13" t="s">
        <v>8983</v>
      </c>
      <c r="E1488" s="13" t="s">
        <v>8988</v>
      </c>
      <c r="F1488" s="16" t="n">
        <f aca="false">_xlfn.MINIFS(Pedidos!$C$2:$C$7000,Pedidos!$B$2:$B$7000,A1488,Pedidos!$C$2:$C$7000,"&lt;"&amp;Parámetros!$B$4)</f>
        <v>46076</v>
      </c>
      <c r="G1488" s="16" t="n">
        <f aca="false">_xlfn.MAXIFS(Pedidos!$C$2:$C$7000,Pedidos!$B$2:$B$7000,A1488,Pedidos!$C$2:$C$7000,"&lt;"&amp;Parámetros!$B$4)</f>
        <v>46076</v>
      </c>
      <c r="H1488" s="17" t="n">
        <f aca="false">COUNTIFS(Pedidos!$B$2:$B$7000,A1488,Pedidos!$C$2:$C$7000,"&lt;"&amp;Parámetros!$B$4)</f>
        <v>1</v>
      </c>
      <c r="I1488" s="7" t="n">
        <f aca="false">IF(H1488=0,"",Parámetros!$B$4-G1488)</f>
        <v>220</v>
      </c>
      <c r="J1488" s="17" t="n">
        <f aca="false">COUNTIFS(Pedidos!$B$2:$B$7000,A1488,Pedidos!$C$2:$C$7000,"&gt;="&amp;(Parámetros!$B$4-180),Pedidos!$C$2:$C$7000,"&lt;"&amp;Parámetros!$B$4)</f>
        <v>0</v>
      </c>
      <c r="K1488" s="18" t="str">
        <f aca="false">IF(H1488&lt;2,"",(G1488-F1488)/(H1488-1))</f>
        <v/>
      </c>
      <c r="L1488" s="19" t="str">
        <f aca="false">IF(OR(K1488="",K1488=0),"",I1488/K1488)</f>
        <v/>
      </c>
      <c r="M1488" s="20" t="n">
        <f aca="false">SUMIFS(Pedidos!$D$2:$D$7000,Pedidos!$B$2:$B$7000,A1488,Pedidos!$C$2:$C$7000,"&gt;="&amp;(Parámetros!$B$4-365),Pedidos!$C$2:$C$7000,"&lt;"&amp;Parámetros!$B$4)</f>
        <v>23.61</v>
      </c>
      <c r="N1488" s="7" t="str">
        <f aca="false">IF(H1488=0,"Sin compras",IF(H1488=1,"Una sola compra",IF(I1488&gt;Parámetros!$B$5,"Perdido","Activo")))</f>
        <v>Una sola compra</v>
      </c>
      <c r="O1488" s="21" t="str">
        <f aca="false">IF(N1488&lt;&gt;"Activo","",1/(1+EXP(-(Parámetros!$B$10+Parámetros!$B$11*I1488+Parámetros!$B$12*J1488))))</f>
        <v/>
      </c>
      <c r="P1488" s="7" t="str">
        <f aca="false">IF(O1488="","",IF(O1488&gt;=Parámetros!$B$7,"Alto",IF(O1488&gt;=Parámetros!$B$8,"Medio","Bajo")))</f>
        <v/>
      </c>
      <c r="Q1488" s="7" t="str">
        <f aca="false">IF(AND(N1488="Activo",L1488&lt;&gt;""),IF(L1488&gt;Parámetros!$B$6,"Se está retrasando",""),"")</f>
        <v/>
      </c>
    </row>
    <row r="1489" customFormat="false" ht="15" hidden="false" customHeight="false" outlineLevel="0" collapsed="false">
      <c r="A1489" s="13" t="s">
        <v>4371</v>
      </c>
      <c r="B1489" s="13" t="s">
        <v>9008</v>
      </c>
      <c r="C1489" s="13" t="s">
        <v>8986</v>
      </c>
      <c r="D1489" s="13" t="s">
        <v>8997</v>
      </c>
      <c r="E1489" s="13" t="s">
        <v>8988</v>
      </c>
      <c r="F1489" s="16" t="n">
        <f aca="false">_xlfn.MINIFS(Pedidos!$C$2:$C$7000,Pedidos!$B$2:$B$7000,A1489,Pedidos!$C$2:$C$7000,"&lt;"&amp;Parámetros!$B$4)</f>
        <v>45933</v>
      </c>
      <c r="G1489" s="16" t="n">
        <f aca="false">_xlfn.MAXIFS(Pedidos!$C$2:$C$7000,Pedidos!$B$2:$B$7000,A1489,Pedidos!$C$2:$C$7000,"&lt;"&amp;Parámetros!$B$4)</f>
        <v>46202</v>
      </c>
      <c r="H1489" s="17" t="n">
        <f aca="false">COUNTIFS(Pedidos!$B$2:$B$7000,A1489,Pedidos!$C$2:$C$7000,"&lt;"&amp;Parámetros!$B$4)</f>
        <v>9</v>
      </c>
      <c r="I1489" s="7" t="n">
        <f aca="false">IF(H1489=0,"",Parámetros!$B$4-G1489)</f>
        <v>94</v>
      </c>
      <c r="J1489" s="17" t="n">
        <f aca="false">COUNTIFS(Pedidos!$B$2:$B$7000,A1489,Pedidos!$C$2:$C$7000,"&gt;="&amp;(Parámetros!$B$4-180),Pedidos!$C$2:$C$7000,"&lt;"&amp;Parámetros!$B$4)</f>
        <v>3</v>
      </c>
      <c r="K1489" s="18" t="n">
        <f aca="false">IF(H1489&lt;2,"",(G1489-F1489)/(H1489-1))</f>
        <v>33.625</v>
      </c>
      <c r="L1489" s="19" t="n">
        <f aca="false">IF(OR(K1489="",K1489=0),"",I1489/K1489)</f>
        <v>2.79553903345725</v>
      </c>
      <c r="M1489" s="20" t="n">
        <f aca="false">SUMIFS(Pedidos!$D$2:$D$7000,Pedidos!$B$2:$B$7000,A1489,Pedidos!$C$2:$C$7000,"&gt;="&amp;(Parámetros!$B$4-365),Pedidos!$C$2:$C$7000,"&lt;"&amp;Parámetros!$B$4)</f>
        <v>425.65</v>
      </c>
      <c r="N1489" s="7" t="str">
        <f aca="false">IF(H1489=0,"Sin compras",IF(H1489=1,"Una sola compra",IF(I1489&gt;Parámetros!$B$5,"Perdido","Activo")))</f>
        <v>Activo</v>
      </c>
      <c r="O1489" s="21" t="n">
        <f aca="false">IF(N1489&lt;&gt;"Activo","",1/(1+EXP(-(Parámetros!$B$10+Parámetros!$B$11*I1489+Parámetros!$B$12*J1489))))</f>
        <v>0.388053890320194</v>
      </c>
      <c r="P1489" s="7" t="str">
        <f aca="false">IF(O1489="","",IF(O1489&gt;=Parámetros!$B$7,"Alto",IF(O1489&gt;=Parámetros!$B$8,"Medio","Bajo")))</f>
        <v>Bajo</v>
      </c>
      <c r="Q1489" s="7" t="str">
        <f aca="false">IF(AND(N1489="Activo",L1489&lt;&gt;""),IF(L1489&gt;Parámetros!$B$6,"Se está retrasando",""),"")</f>
        <v>Se está retrasando</v>
      </c>
    </row>
    <row r="1490" customFormat="false" ht="15" hidden="false" customHeight="false" outlineLevel="0" collapsed="false">
      <c r="A1490" s="13" t="s">
        <v>8713</v>
      </c>
      <c r="B1490" s="13" t="s">
        <v>8981</v>
      </c>
      <c r="C1490" s="13" t="s">
        <v>8990</v>
      </c>
      <c r="D1490" s="13" t="s">
        <v>9002</v>
      </c>
      <c r="E1490" s="13" t="s">
        <v>8988</v>
      </c>
      <c r="F1490" s="16" t="n">
        <f aca="false">_xlfn.MINIFS(Pedidos!$C$2:$C$7000,Pedidos!$B$2:$B$7000,A1490,Pedidos!$C$2:$C$7000,"&lt;"&amp;Parámetros!$B$4)</f>
        <v>46274</v>
      </c>
      <c r="G1490" s="16" t="n">
        <f aca="false">_xlfn.MAXIFS(Pedidos!$C$2:$C$7000,Pedidos!$B$2:$B$7000,A1490,Pedidos!$C$2:$C$7000,"&lt;"&amp;Parámetros!$B$4)</f>
        <v>46274</v>
      </c>
      <c r="H1490" s="17" t="n">
        <f aca="false">COUNTIFS(Pedidos!$B$2:$B$7000,A1490,Pedidos!$C$2:$C$7000,"&lt;"&amp;Parámetros!$B$4)</f>
        <v>1</v>
      </c>
      <c r="I1490" s="7" t="n">
        <f aca="false">IF(H1490=0,"",Parámetros!$B$4-G1490)</f>
        <v>22</v>
      </c>
      <c r="J1490" s="17" t="n">
        <f aca="false">COUNTIFS(Pedidos!$B$2:$B$7000,A1490,Pedidos!$C$2:$C$7000,"&gt;="&amp;(Parámetros!$B$4-180),Pedidos!$C$2:$C$7000,"&lt;"&amp;Parámetros!$B$4)</f>
        <v>1</v>
      </c>
      <c r="K1490" s="18" t="str">
        <f aca="false">IF(H1490&lt;2,"",(G1490-F1490)/(H1490-1))</f>
        <v/>
      </c>
      <c r="L1490" s="19" t="str">
        <f aca="false">IF(OR(K1490="",K1490=0),"",I1490/K1490)</f>
        <v/>
      </c>
      <c r="M1490" s="20" t="n">
        <f aca="false">SUMIFS(Pedidos!$D$2:$D$7000,Pedidos!$B$2:$B$7000,A1490,Pedidos!$C$2:$C$7000,"&gt;="&amp;(Parámetros!$B$4-365),Pedidos!$C$2:$C$7000,"&lt;"&amp;Parámetros!$B$4)</f>
        <v>18.88</v>
      </c>
      <c r="N1490" s="7" t="str">
        <f aca="false">IF(H1490=0,"Sin compras",IF(H1490=1,"Una sola compra",IF(I1490&gt;Parámetros!$B$5,"Perdido","Activo")))</f>
        <v>Una sola compra</v>
      </c>
      <c r="O1490" s="21" t="str">
        <f aca="false">IF(N1490&lt;&gt;"Activo","",1/(1+EXP(-(Parámetros!$B$10+Parámetros!$B$11*I1490+Parámetros!$B$12*J1490))))</f>
        <v/>
      </c>
      <c r="P1490" s="7" t="str">
        <f aca="false">IF(O1490="","",IF(O1490&gt;=Parámetros!$B$7,"Alto",IF(O1490&gt;=Parámetros!$B$8,"Medio","Bajo")))</f>
        <v/>
      </c>
      <c r="Q1490" s="7" t="str">
        <f aca="false">IF(AND(N1490="Activo",L1490&lt;&gt;""),IF(L1490&gt;Parámetros!$B$6,"Se está retrasando",""),"")</f>
        <v/>
      </c>
    </row>
    <row r="1491" customFormat="false" ht="15" hidden="false" customHeight="false" outlineLevel="0" collapsed="false">
      <c r="A1491" s="13" t="s">
        <v>7981</v>
      </c>
      <c r="B1491" s="13" t="s">
        <v>8981</v>
      </c>
      <c r="C1491" s="13" t="s">
        <v>8982</v>
      </c>
      <c r="D1491" s="13" t="s">
        <v>8991</v>
      </c>
      <c r="E1491" s="13" t="s">
        <v>8988</v>
      </c>
      <c r="F1491" s="16" t="n">
        <f aca="false">_xlfn.MINIFS(Pedidos!$C$2:$C$7000,Pedidos!$B$2:$B$7000,A1491,Pedidos!$C$2:$C$7000,"&lt;"&amp;Parámetros!$B$4)</f>
        <v>46215</v>
      </c>
      <c r="G1491" s="16" t="n">
        <f aca="false">_xlfn.MAXIFS(Pedidos!$C$2:$C$7000,Pedidos!$B$2:$B$7000,A1491,Pedidos!$C$2:$C$7000,"&lt;"&amp;Parámetros!$B$4)</f>
        <v>46215</v>
      </c>
      <c r="H1491" s="17" t="n">
        <f aca="false">COUNTIFS(Pedidos!$B$2:$B$7000,A1491,Pedidos!$C$2:$C$7000,"&lt;"&amp;Parámetros!$B$4)</f>
        <v>1</v>
      </c>
      <c r="I1491" s="7" t="n">
        <f aca="false">IF(H1491=0,"",Parámetros!$B$4-G1491)</f>
        <v>81</v>
      </c>
      <c r="J1491" s="17" t="n">
        <f aca="false">COUNTIFS(Pedidos!$B$2:$B$7000,A1491,Pedidos!$C$2:$C$7000,"&gt;="&amp;(Parámetros!$B$4-180),Pedidos!$C$2:$C$7000,"&lt;"&amp;Parámetros!$B$4)</f>
        <v>1</v>
      </c>
      <c r="K1491" s="18" t="str">
        <f aca="false">IF(H1491&lt;2,"",(G1491-F1491)/(H1491-1))</f>
        <v/>
      </c>
      <c r="L1491" s="19" t="str">
        <f aca="false">IF(OR(K1491="",K1491=0),"",I1491/K1491)</f>
        <v/>
      </c>
      <c r="M1491" s="20" t="n">
        <f aca="false">SUMIFS(Pedidos!$D$2:$D$7000,Pedidos!$B$2:$B$7000,A1491,Pedidos!$C$2:$C$7000,"&gt;="&amp;(Parámetros!$B$4-365),Pedidos!$C$2:$C$7000,"&lt;"&amp;Parámetros!$B$4)</f>
        <v>20.15</v>
      </c>
      <c r="N1491" s="7" t="str">
        <f aca="false">IF(H1491=0,"Sin compras",IF(H1491=1,"Una sola compra",IF(I1491&gt;Parámetros!$B$5,"Perdido","Activo")))</f>
        <v>Una sola compra</v>
      </c>
      <c r="O1491" s="21" t="str">
        <f aca="false">IF(N1491&lt;&gt;"Activo","",1/(1+EXP(-(Parámetros!$B$10+Parámetros!$B$11*I1491+Parámetros!$B$12*J1491))))</f>
        <v/>
      </c>
      <c r="P1491" s="7" t="str">
        <f aca="false">IF(O1491="","",IF(O1491&gt;=Parámetros!$B$7,"Alto",IF(O1491&gt;=Parámetros!$B$8,"Medio","Bajo")))</f>
        <v/>
      </c>
      <c r="Q1491" s="7" t="str">
        <f aca="false">IF(AND(N1491="Activo",L1491&lt;&gt;""),IF(L1491&gt;Parámetros!$B$6,"Se está retrasando",""),"")</f>
        <v/>
      </c>
    </row>
    <row r="1492" customFormat="false" ht="15" hidden="false" customHeight="false" outlineLevel="0" collapsed="false">
      <c r="A1492" s="13" t="s">
        <v>2816</v>
      </c>
      <c r="B1492" s="13" t="s">
        <v>8992</v>
      </c>
      <c r="C1492" s="13" t="s">
        <v>8982</v>
      </c>
      <c r="D1492" s="13" t="s">
        <v>8987</v>
      </c>
      <c r="E1492" s="13" t="s">
        <v>8988</v>
      </c>
      <c r="F1492" s="16" t="n">
        <f aca="false">_xlfn.MINIFS(Pedidos!$C$2:$C$7000,Pedidos!$B$2:$B$7000,A1492,Pedidos!$C$2:$C$7000,"&lt;"&amp;Parámetros!$B$4)</f>
        <v>45817</v>
      </c>
      <c r="G1492" s="16" t="n">
        <f aca="false">_xlfn.MAXIFS(Pedidos!$C$2:$C$7000,Pedidos!$B$2:$B$7000,A1492,Pedidos!$C$2:$C$7000,"&lt;"&amp;Parámetros!$B$4)</f>
        <v>46224</v>
      </c>
      <c r="H1492" s="17" t="n">
        <f aca="false">COUNTIFS(Pedidos!$B$2:$B$7000,A1492,Pedidos!$C$2:$C$7000,"&lt;"&amp;Parámetros!$B$4)</f>
        <v>3</v>
      </c>
      <c r="I1492" s="7" t="n">
        <f aca="false">IF(H1492=0,"",Parámetros!$B$4-G1492)</f>
        <v>72</v>
      </c>
      <c r="J1492" s="17" t="n">
        <f aca="false">COUNTIFS(Pedidos!$B$2:$B$7000,A1492,Pedidos!$C$2:$C$7000,"&gt;="&amp;(Parámetros!$B$4-180),Pedidos!$C$2:$C$7000,"&lt;"&amp;Parámetros!$B$4)</f>
        <v>1</v>
      </c>
      <c r="K1492" s="18" t="n">
        <f aca="false">IF(H1492&lt;2,"",(G1492-F1492)/(H1492-1))</f>
        <v>203.5</v>
      </c>
      <c r="L1492" s="19" t="n">
        <f aca="false">IF(OR(K1492="",K1492=0),"",I1492/K1492)</f>
        <v>0.353808353808354</v>
      </c>
      <c r="M1492" s="20" t="n">
        <f aca="false">SUMIFS(Pedidos!$D$2:$D$7000,Pedidos!$B$2:$B$7000,A1492,Pedidos!$C$2:$C$7000,"&gt;="&amp;(Parámetros!$B$4-365),Pedidos!$C$2:$C$7000,"&lt;"&amp;Parámetros!$B$4)</f>
        <v>42.29</v>
      </c>
      <c r="N1492" s="7" t="str">
        <f aca="false">IF(H1492=0,"Sin compras",IF(H1492=1,"Una sola compra",IF(I1492&gt;Parámetros!$B$5,"Perdido","Activo")))</f>
        <v>Activo</v>
      </c>
      <c r="O1492" s="21" t="n">
        <f aca="false">IF(N1492&lt;&gt;"Activo","",1/(1+EXP(-(Parámetros!$B$10+Parámetros!$B$11*I1492+Parámetros!$B$12*J1492))))</f>
        <v>0.719886765670112</v>
      </c>
      <c r="P1492" s="7" t="str">
        <f aca="false">IF(O1492="","",IF(O1492&gt;=Parámetros!$B$7,"Alto",IF(O1492&gt;=Parámetros!$B$8,"Medio","Bajo")))</f>
        <v>Alto</v>
      </c>
      <c r="Q1492" s="7" t="str">
        <f aca="false">IF(AND(N1492="Activo",L1492&lt;&gt;""),IF(L1492&gt;Parámetros!$B$6,"Se está retrasando",""),"")</f>
        <v/>
      </c>
    </row>
    <row r="1493" customFormat="false" ht="15" hidden="false" customHeight="false" outlineLevel="0" collapsed="false">
      <c r="A1493" s="13" t="s">
        <v>5130</v>
      </c>
      <c r="B1493" s="13" t="s">
        <v>8981</v>
      </c>
      <c r="C1493" s="13" t="s">
        <v>8993</v>
      </c>
      <c r="D1493" s="13" t="s">
        <v>8983</v>
      </c>
      <c r="E1493" s="13" t="s">
        <v>8988</v>
      </c>
      <c r="F1493" s="16" t="n">
        <f aca="false">_xlfn.MINIFS(Pedidos!$C$2:$C$7000,Pedidos!$B$2:$B$7000,A1493,Pedidos!$C$2:$C$7000,"&lt;"&amp;Parámetros!$B$4)</f>
        <v>45988</v>
      </c>
      <c r="G1493" s="16" t="n">
        <f aca="false">_xlfn.MAXIFS(Pedidos!$C$2:$C$7000,Pedidos!$B$2:$B$7000,A1493,Pedidos!$C$2:$C$7000,"&lt;"&amp;Parámetros!$B$4)</f>
        <v>45988</v>
      </c>
      <c r="H1493" s="17" t="n">
        <f aca="false">COUNTIFS(Pedidos!$B$2:$B$7000,A1493,Pedidos!$C$2:$C$7000,"&lt;"&amp;Parámetros!$B$4)</f>
        <v>1</v>
      </c>
      <c r="I1493" s="7" t="n">
        <f aca="false">IF(H1493=0,"",Parámetros!$B$4-G1493)</f>
        <v>308</v>
      </c>
      <c r="J1493" s="17" t="n">
        <f aca="false">COUNTIFS(Pedidos!$B$2:$B$7000,A1493,Pedidos!$C$2:$C$7000,"&gt;="&amp;(Parámetros!$B$4-180),Pedidos!$C$2:$C$7000,"&lt;"&amp;Parámetros!$B$4)</f>
        <v>0</v>
      </c>
      <c r="K1493" s="18" t="str">
        <f aca="false">IF(H1493&lt;2,"",(G1493-F1493)/(H1493-1))</f>
        <v/>
      </c>
      <c r="L1493" s="19" t="str">
        <f aca="false">IF(OR(K1493="",K1493=0),"",I1493/K1493)</f>
        <v/>
      </c>
      <c r="M1493" s="20" t="n">
        <f aca="false">SUMIFS(Pedidos!$D$2:$D$7000,Pedidos!$B$2:$B$7000,A1493,Pedidos!$C$2:$C$7000,"&gt;="&amp;(Parámetros!$B$4-365),Pedidos!$C$2:$C$7000,"&lt;"&amp;Parámetros!$B$4)</f>
        <v>28.2</v>
      </c>
      <c r="N1493" s="7" t="str">
        <f aca="false">IF(H1493=0,"Sin compras",IF(H1493=1,"Una sola compra",IF(I1493&gt;Parámetros!$B$5,"Perdido","Activo")))</f>
        <v>Una sola compra</v>
      </c>
      <c r="O1493" s="21" t="str">
        <f aca="false">IF(N1493&lt;&gt;"Activo","",1/(1+EXP(-(Parámetros!$B$10+Parámetros!$B$11*I1493+Parámetros!$B$12*J1493))))</f>
        <v/>
      </c>
      <c r="P1493" s="7" t="str">
        <f aca="false">IF(O1493="","",IF(O1493&gt;=Parámetros!$B$7,"Alto",IF(O1493&gt;=Parámetros!$B$8,"Medio","Bajo")))</f>
        <v/>
      </c>
      <c r="Q1493" s="7" t="str">
        <f aca="false">IF(AND(N1493="Activo",L1493&lt;&gt;""),IF(L1493&gt;Parámetros!$B$6,"Se está retrasando",""),"")</f>
        <v/>
      </c>
    </row>
    <row r="1494" customFormat="false" ht="15" hidden="false" customHeight="false" outlineLevel="0" collapsed="false">
      <c r="A1494" s="13" t="s">
        <v>4144</v>
      </c>
      <c r="B1494" s="13" t="s">
        <v>9000</v>
      </c>
      <c r="C1494" s="13" t="s">
        <v>8990</v>
      </c>
      <c r="D1494" s="13" t="s">
        <v>8999</v>
      </c>
      <c r="E1494" s="13" t="s">
        <v>8988</v>
      </c>
      <c r="F1494" s="16" t="n">
        <f aca="false">_xlfn.MINIFS(Pedidos!$C$2:$C$7000,Pedidos!$B$2:$B$7000,A1494,Pedidos!$C$2:$C$7000,"&lt;"&amp;Parámetros!$B$4)</f>
        <v>45916</v>
      </c>
      <c r="G1494" s="16" t="n">
        <f aca="false">_xlfn.MAXIFS(Pedidos!$C$2:$C$7000,Pedidos!$B$2:$B$7000,A1494,Pedidos!$C$2:$C$7000,"&lt;"&amp;Parámetros!$B$4)</f>
        <v>46245</v>
      </c>
      <c r="H1494" s="17" t="n">
        <f aca="false">COUNTIFS(Pedidos!$B$2:$B$7000,A1494,Pedidos!$C$2:$C$7000,"&lt;"&amp;Parámetros!$B$4)</f>
        <v>7</v>
      </c>
      <c r="I1494" s="7" t="n">
        <f aca="false">IF(H1494=0,"",Parámetros!$B$4-G1494)</f>
        <v>51</v>
      </c>
      <c r="J1494" s="17" t="n">
        <f aca="false">COUNTIFS(Pedidos!$B$2:$B$7000,A1494,Pedidos!$C$2:$C$7000,"&gt;="&amp;(Parámetros!$B$4-180),Pedidos!$C$2:$C$7000,"&lt;"&amp;Parámetros!$B$4)</f>
        <v>3</v>
      </c>
      <c r="K1494" s="18" t="n">
        <f aca="false">IF(H1494&lt;2,"",(G1494-F1494)/(H1494-1))</f>
        <v>54.8333333333333</v>
      </c>
      <c r="L1494" s="19" t="n">
        <f aca="false">IF(OR(K1494="",K1494=0),"",I1494/K1494)</f>
        <v>0.930091185410334</v>
      </c>
      <c r="M1494" s="20" t="n">
        <f aca="false">SUMIFS(Pedidos!$D$2:$D$7000,Pedidos!$B$2:$B$7000,A1494,Pedidos!$C$2:$C$7000,"&gt;="&amp;(Parámetros!$B$4-365),Pedidos!$C$2:$C$7000,"&lt;"&amp;Parámetros!$B$4)</f>
        <v>300.32</v>
      </c>
      <c r="N1494" s="7" t="str">
        <f aca="false">IF(H1494=0,"Sin compras",IF(H1494=1,"Una sola compra",IF(I1494&gt;Parámetros!$B$5,"Perdido","Activo")))</f>
        <v>Activo</v>
      </c>
      <c r="O1494" s="21" t="n">
        <f aca="false">IF(N1494&lt;&gt;"Activo","",1/(1+EXP(-(Parámetros!$B$10+Parámetros!$B$11*I1494+Parámetros!$B$12*J1494))))</f>
        <v>0.233885492297378</v>
      </c>
      <c r="P1494" s="7" t="str">
        <f aca="false">IF(O1494="","",IF(O1494&gt;=Parámetros!$B$7,"Alto",IF(O1494&gt;=Parámetros!$B$8,"Medio","Bajo")))</f>
        <v>Bajo</v>
      </c>
      <c r="Q1494" s="7" t="str">
        <f aca="false">IF(AND(N1494="Activo",L1494&lt;&gt;""),IF(L1494&gt;Parámetros!$B$6,"Se está retrasando",""),"")</f>
        <v/>
      </c>
    </row>
    <row r="1495" customFormat="false" ht="15" hidden="false" customHeight="false" outlineLevel="0" collapsed="false">
      <c r="A1495" s="13" t="s">
        <v>214</v>
      </c>
      <c r="B1495" s="13" t="s">
        <v>9010</v>
      </c>
      <c r="C1495" s="13" t="s">
        <v>8982</v>
      </c>
      <c r="D1495" s="13" t="s">
        <v>9006</v>
      </c>
      <c r="E1495" s="13" t="s">
        <v>8988</v>
      </c>
      <c r="F1495" s="16" t="n">
        <f aca="false">_xlfn.MINIFS(Pedidos!$C$2:$C$7000,Pedidos!$B$2:$B$7000,A1495,Pedidos!$C$2:$C$7000,"&lt;"&amp;Parámetros!$B$4)</f>
        <v>45588</v>
      </c>
      <c r="G1495" s="16" t="n">
        <f aca="false">_xlfn.MAXIFS(Pedidos!$C$2:$C$7000,Pedidos!$B$2:$B$7000,A1495,Pedidos!$C$2:$C$7000,"&lt;"&amp;Parámetros!$B$4)</f>
        <v>45819</v>
      </c>
      <c r="H1495" s="17" t="n">
        <f aca="false">COUNTIFS(Pedidos!$B$2:$B$7000,A1495,Pedidos!$C$2:$C$7000,"&lt;"&amp;Parámetros!$B$4)</f>
        <v>5</v>
      </c>
      <c r="I1495" s="7" t="n">
        <f aca="false">IF(H1495=0,"",Parámetros!$B$4-G1495)</f>
        <v>477</v>
      </c>
      <c r="J1495" s="17" t="n">
        <f aca="false">COUNTIFS(Pedidos!$B$2:$B$7000,A1495,Pedidos!$C$2:$C$7000,"&gt;="&amp;(Parámetros!$B$4-180),Pedidos!$C$2:$C$7000,"&lt;"&amp;Parámetros!$B$4)</f>
        <v>0</v>
      </c>
      <c r="K1495" s="18" t="n">
        <f aca="false">IF(H1495&lt;2,"",(G1495-F1495)/(H1495-1))</f>
        <v>57.75</v>
      </c>
      <c r="L1495" s="19" t="n">
        <f aca="false">IF(OR(K1495="",K1495=0),"",I1495/K1495)</f>
        <v>8.25974025974026</v>
      </c>
      <c r="M1495" s="20" t="n">
        <f aca="false">SUMIFS(Pedidos!$D$2:$D$7000,Pedidos!$B$2:$B$7000,A1495,Pedidos!$C$2:$C$7000,"&gt;="&amp;(Parámetros!$B$4-365),Pedidos!$C$2:$C$7000,"&lt;"&amp;Parámetros!$B$4)</f>
        <v>0</v>
      </c>
      <c r="N1495" s="7" t="str">
        <f aca="false">IF(H1495=0,"Sin compras",IF(H1495=1,"Una sola compra",IF(I1495&gt;Parámetros!$B$5,"Perdido","Activo")))</f>
        <v>Perdido</v>
      </c>
      <c r="O1495" s="21" t="str">
        <f aca="false">IF(N1495&lt;&gt;"Activo","",1/(1+EXP(-(Parámetros!$B$10+Parámetros!$B$11*I1495+Parámetros!$B$12*J1495))))</f>
        <v/>
      </c>
      <c r="P1495" s="7" t="str">
        <f aca="false">IF(O1495="","",IF(O1495&gt;=Parámetros!$B$7,"Alto",IF(O1495&gt;=Parámetros!$B$8,"Medio","Bajo")))</f>
        <v/>
      </c>
      <c r="Q1495" s="7" t="str">
        <f aca="false">IF(AND(N1495="Activo",L1495&lt;&gt;""),IF(L1495&gt;Parámetros!$B$6,"Se está retrasando",""),"")</f>
        <v/>
      </c>
    </row>
    <row r="1496" customFormat="false" ht="15" hidden="false" customHeight="false" outlineLevel="0" collapsed="false">
      <c r="A1496" s="13" t="s">
        <v>6415</v>
      </c>
      <c r="B1496" s="13" t="s">
        <v>8981</v>
      </c>
      <c r="C1496" s="13" t="s">
        <v>8982</v>
      </c>
      <c r="D1496" s="13" t="s">
        <v>8983</v>
      </c>
      <c r="E1496" s="13" t="s">
        <v>8984</v>
      </c>
      <c r="F1496" s="16" t="n">
        <f aca="false">_xlfn.MINIFS(Pedidos!$C$2:$C$7000,Pedidos!$B$2:$B$7000,A1496,Pedidos!$C$2:$C$7000,"&lt;"&amp;Parámetros!$B$4)</f>
        <v>46086</v>
      </c>
      <c r="G1496" s="16" t="n">
        <f aca="false">_xlfn.MAXIFS(Pedidos!$C$2:$C$7000,Pedidos!$B$2:$B$7000,A1496,Pedidos!$C$2:$C$7000,"&lt;"&amp;Parámetros!$B$4)</f>
        <v>46086</v>
      </c>
      <c r="H1496" s="17" t="n">
        <f aca="false">COUNTIFS(Pedidos!$B$2:$B$7000,A1496,Pedidos!$C$2:$C$7000,"&lt;"&amp;Parámetros!$B$4)</f>
        <v>1</v>
      </c>
      <c r="I1496" s="7" t="n">
        <f aca="false">IF(H1496=0,"",Parámetros!$B$4-G1496)</f>
        <v>210</v>
      </c>
      <c r="J1496" s="17" t="n">
        <f aca="false">COUNTIFS(Pedidos!$B$2:$B$7000,A1496,Pedidos!$C$2:$C$7000,"&gt;="&amp;(Parámetros!$B$4-180),Pedidos!$C$2:$C$7000,"&lt;"&amp;Parámetros!$B$4)</f>
        <v>0</v>
      </c>
      <c r="K1496" s="18" t="str">
        <f aca="false">IF(H1496&lt;2,"",(G1496-F1496)/(H1496-1))</f>
        <v/>
      </c>
      <c r="L1496" s="19" t="str">
        <f aca="false">IF(OR(K1496="",K1496=0),"",I1496/K1496)</f>
        <v/>
      </c>
      <c r="M1496" s="20" t="n">
        <f aca="false">SUMIFS(Pedidos!$D$2:$D$7000,Pedidos!$B$2:$B$7000,A1496,Pedidos!$C$2:$C$7000,"&gt;="&amp;(Parámetros!$B$4-365),Pedidos!$C$2:$C$7000,"&lt;"&amp;Parámetros!$B$4)</f>
        <v>20.69</v>
      </c>
      <c r="N1496" s="7" t="str">
        <f aca="false">IF(H1496=0,"Sin compras",IF(H1496=1,"Una sola compra",IF(I1496&gt;Parámetros!$B$5,"Perdido","Activo")))</f>
        <v>Una sola compra</v>
      </c>
      <c r="O1496" s="21" t="str">
        <f aca="false">IF(N1496&lt;&gt;"Activo","",1/(1+EXP(-(Parámetros!$B$10+Parámetros!$B$11*I1496+Parámetros!$B$12*J1496))))</f>
        <v/>
      </c>
      <c r="P1496" s="7" t="str">
        <f aca="false">IF(O1496="","",IF(O1496&gt;=Parámetros!$B$7,"Alto",IF(O1496&gt;=Parámetros!$B$8,"Medio","Bajo")))</f>
        <v/>
      </c>
      <c r="Q1496" s="7" t="str">
        <f aca="false">IF(AND(N1496="Activo",L1496&lt;&gt;""),IF(L1496&gt;Parámetros!$B$6,"Se está retrasando",""),"")</f>
        <v/>
      </c>
    </row>
    <row r="1497" customFormat="false" ht="15" hidden="false" customHeight="false" outlineLevel="0" collapsed="false">
      <c r="A1497" s="13" t="s">
        <v>7642</v>
      </c>
      <c r="B1497" s="13" t="s">
        <v>9010</v>
      </c>
      <c r="C1497" s="13" t="s">
        <v>8990</v>
      </c>
      <c r="D1497" s="13" t="s">
        <v>8991</v>
      </c>
      <c r="E1497" s="13" t="s">
        <v>8988</v>
      </c>
      <c r="F1497" s="16" t="n">
        <f aca="false">_xlfn.MINIFS(Pedidos!$C$2:$C$7000,Pedidos!$B$2:$B$7000,A1497,Pedidos!$C$2:$C$7000,"&lt;"&amp;Parámetros!$B$4)</f>
        <v>46189</v>
      </c>
      <c r="G1497" s="16" t="n">
        <f aca="false">_xlfn.MAXIFS(Pedidos!$C$2:$C$7000,Pedidos!$B$2:$B$7000,A1497,Pedidos!$C$2:$C$7000,"&lt;"&amp;Parámetros!$B$4)</f>
        <v>46189</v>
      </c>
      <c r="H1497" s="17" t="n">
        <f aca="false">COUNTIFS(Pedidos!$B$2:$B$7000,A1497,Pedidos!$C$2:$C$7000,"&lt;"&amp;Parámetros!$B$4)</f>
        <v>1</v>
      </c>
      <c r="I1497" s="7" t="n">
        <f aca="false">IF(H1497=0,"",Parámetros!$B$4-G1497)</f>
        <v>107</v>
      </c>
      <c r="J1497" s="17" t="n">
        <f aca="false">COUNTIFS(Pedidos!$B$2:$B$7000,A1497,Pedidos!$C$2:$C$7000,"&gt;="&amp;(Parámetros!$B$4-180),Pedidos!$C$2:$C$7000,"&lt;"&amp;Parámetros!$B$4)</f>
        <v>1</v>
      </c>
      <c r="K1497" s="18" t="str">
        <f aca="false">IF(H1497&lt;2,"",(G1497-F1497)/(H1497-1))</f>
        <v/>
      </c>
      <c r="L1497" s="19" t="str">
        <f aca="false">IF(OR(K1497="",K1497=0),"",I1497/K1497)</f>
        <v/>
      </c>
      <c r="M1497" s="20" t="n">
        <f aca="false">SUMIFS(Pedidos!$D$2:$D$7000,Pedidos!$B$2:$B$7000,A1497,Pedidos!$C$2:$C$7000,"&gt;="&amp;(Parámetros!$B$4-365),Pedidos!$C$2:$C$7000,"&lt;"&amp;Parámetros!$B$4)</f>
        <v>22.14</v>
      </c>
      <c r="N1497" s="7" t="str">
        <f aca="false">IF(H1497=0,"Sin compras",IF(H1497=1,"Una sola compra",IF(I1497&gt;Parámetros!$B$5,"Perdido","Activo")))</f>
        <v>Una sola compra</v>
      </c>
      <c r="O1497" s="21" t="str">
        <f aca="false">IF(N1497&lt;&gt;"Activo","",1/(1+EXP(-(Parámetros!$B$10+Parámetros!$B$11*I1497+Parámetros!$B$12*J1497))))</f>
        <v/>
      </c>
      <c r="P1497" s="7" t="str">
        <f aca="false">IF(O1497="","",IF(O1497&gt;=Parámetros!$B$7,"Alto",IF(O1497&gt;=Parámetros!$B$8,"Medio","Bajo")))</f>
        <v/>
      </c>
      <c r="Q1497" s="7" t="str">
        <f aca="false">IF(AND(N1497="Activo",L1497&lt;&gt;""),IF(L1497&gt;Parámetros!$B$6,"Se está retrasando",""),"")</f>
        <v/>
      </c>
    </row>
    <row r="1498" customFormat="false" ht="15" hidden="false" customHeight="false" outlineLevel="0" collapsed="false">
      <c r="A1498" s="13" t="s">
        <v>4486</v>
      </c>
      <c r="B1498" s="13" t="s">
        <v>9000</v>
      </c>
      <c r="C1498" s="13" t="s">
        <v>8993</v>
      </c>
      <c r="D1498" s="13" t="s">
        <v>8983</v>
      </c>
      <c r="E1498" s="13" t="s">
        <v>8988</v>
      </c>
      <c r="F1498" s="16" t="n">
        <f aca="false">_xlfn.MINIFS(Pedidos!$C$2:$C$7000,Pedidos!$B$2:$B$7000,A1498,Pedidos!$C$2:$C$7000,"&lt;"&amp;Parámetros!$B$4)</f>
        <v>45940</v>
      </c>
      <c r="G1498" s="16" t="n">
        <f aca="false">_xlfn.MAXIFS(Pedidos!$C$2:$C$7000,Pedidos!$B$2:$B$7000,A1498,Pedidos!$C$2:$C$7000,"&lt;"&amp;Parámetros!$B$4)</f>
        <v>45940</v>
      </c>
      <c r="H1498" s="17" t="n">
        <f aca="false">COUNTIFS(Pedidos!$B$2:$B$7000,A1498,Pedidos!$C$2:$C$7000,"&lt;"&amp;Parámetros!$B$4)</f>
        <v>1</v>
      </c>
      <c r="I1498" s="7" t="n">
        <f aca="false">IF(H1498=0,"",Parámetros!$B$4-G1498)</f>
        <v>356</v>
      </c>
      <c r="J1498" s="17" t="n">
        <f aca="false">COUNTIFS(Pedidos!$B$2:$B$7000,A1498,Pedidos!$C$2:$C$7000,"&gt;="&amp;(Parámetros!$B$4-180),Pedidos!$C$2:$C$7000,"&lt;"&amp;Parámetros!$B$4)</f>
        <v>0</v>
      </c>
      <c r="K1498" s="18" t="str">
        <f aca="false">IF(H1498&lt;2,"",(G1498-F1498)/(H1498-1))</f>
        <v/>
      </c>
      <c r="L1498" s="19" t="str">
        <f aca="false">IF(OR(K1498="",K1498=0),"",I1498/K1498)</f>
        <v/>
      </c>
      <c r="M1498" s="20" t="n">
        <f aca="false">SUMIFS(Pedidos!$D$2:$D$7000,Pedidos!$B$2:$B$7000,A1498,Pedidos!$C$2:$C$7000,"&gt;="&amp;(Parámetros!$B$4-365),Pedidos!$C$2:$C$7000,"&lt;"&amp;Parámetros!$B$4)</f>
        <v>27.96</v>
      </c>
      <c r="N1498" s="7" t="str">
        <f aca="false">IF(H1498=0,"Sin compras",IF(H1498=1,"Una sola compra",IF(I1498&gt;Parámetros!$B$5,"Perdido","Activo")))</f>
        <v>Una sola compra</v>
      </c>
      <c r="O1498" s="21" t="str">
        <f aca="false">IF(N1498&lt;&gt;"Activo","",1/(1+EXP(-(Parámetros!$B$10+Parámetros!$B$11*I1498+Parámetros!$B$12*J1498))))</f>
        <v/>
      </c>
      <c r="P1498" s="7" t="str">
        <f aca="false">IF(O1498="","",IF(O1498&gt;=Parámetros!$B$7,"Alto",IF(O1498&gt;=Parámetros!$B$8,"Medio","Bajo")))</f>
        <v/>
      </c>
      <c r="Q1498" s="7" t="str">
        <f aca="false">IF(AND(N1498="Activo",L1498&lt;&gt;""),IF(L1498&gt;Parámetros!$B$6,"Se está retrasando",""),"")</f>
        <v/>
      </c>
    </row>
    <row r="1499" customFormat="false" ht="15" hidden="false" customHeight="false" outlineLevel="0" collapsed="false">
      <c r="A1499" s="13" t="s">
        <v>1318</v>
      </c>
      <c r="B1499" s="13" t="s">
        <v>9001</v>
      </c>
      <c r="C1499" s="13" t="s">
        <v>8993</v>
      </c>
      <c r="D1499" s="13" t="s">
        <v>8994</v>
      </c>
      <c r="E1499" s="13" t="s">
        <v>8988</v>
      </c>
      <c r="F1499" s="16" t="n">
        <f aca="false">_xlfn.MINIFS(Pedidos!$C$2:$C$7000,Pedidos!$B$2:$B$7000,A1499,Pedidos!$C$2:$C$7000,"&lt;"&amp;Parámetros!$B$4)</f>
        <v>45702</v>
      </c>
      <c r="G1499" s="16" t="n">
        <f aca="false">_xlfn.MAXIFS(Pedidos!$C$2:$C$7000,Pedidos!$B$2:$B$7000,A1499,Pedidos!$C$2:$C$7000,"&lt;"&amp;Parámetros!$B$4)</f>
        <v>45702</v>
      </c>
      <c r="H1499" s="17" t="n">
        <f aca="false">COUNTIFS(Pedidos!$B$2:$B$7000,A1499,Pedidos!$C$2:$C$7000,"&lt;"&amp;Parámetros!$B$4)</f>
        <v>1</v>
      </c>
      <c r="I1499" s="7" t="n">
        <f aca="false">IF(H1499=0,"",Parámetros!$B$4-G1499)</f>
        <v>594</v>
      </c>
      <c r="J1499" s="17" t="n">
        <f aca="false">COUNTIFS(Pedidos!$B$2:$B$7000,A1499,Pedidos!$C$2:$C$7000,"&gt;="&amp;(Parámetros!$B$4-180),Pedidos!$C$2:$C$7000,"&lt;"&amp;Parámetros!$B$4)</f>
        <v>0</v>
      </c>
      <c r="K1499" s="18" t="str">
        <f aca="false">IF(H1499&lt;2,"",(G1499-F1499)/(H1499-1))</f>
        <v/>
      </c>
      <c r="L1499" s="19" t="str">
        <f aca="false">IF(OR(K1499="",K1499=0),"",I1499/K1499)</f>
        <v/>
      </c>
      <c r="M1499" s="20" t="n">
        <f aca="false">SUMIFS(Pedidos!$D$2:$D$7000,Pedidos!$B$2:$B$7000,A1499,Pedidos!$C$2:$C$7000,"&gt;="&amp;(Parámetros!$B$4-365),Pedidos!$C$2:$C$7000,"&lt;"&amp;Parámetros!$B$4)</f>
        <v>0</v>
      </c>
      <c r="N1499" s="7" t="str">
        <f aca="false">IF(H1499=0,"Sin compras",IF(H1499=1,"Una sola compra",IF(I1499&gt;Parámetros!$B$5,"Perdido","Activo")))</f>
        <v>Una sola compra</v>
      </c>
      <c r="O1499" s="21" t="str">
        <f aca="false">IF(N1499&lt;&gt;"Activo","",1/(1+EXP(-(Parámetros!$B$10+Parámetros!$B$11*I1499+Parámetros!$B$12*J1499))))</f>
        <v/>
      </c>
      <c r="P1499" s="7" t="str">
        <f aca="false">IF(O1499="","",IF(O1499&gt;=Parámetros!$B$7,"Alto",IF(O1499&gt;=Parámetros!$B$8,"Medio","Bajo")))</f>
        <v/>
      </c>
      <c r="Q1499" s="7" t="str">
        <f aca="false">IF(AND(N1499="Activo",L1499&lt;&gt;""),IF(L1499&gt;Parámetros!$B$6,"Se está retrasando",""),"")</f>
        <v/>
      </c>
    </row>
    <row r="1500" customFormat="false" ht="15" hidden="false" customHeight="false" outlineLevel="0" collapsed="false">
      <c r="A1500" s="13" t="s">
        <v>5581</v>
      </c>
      <c r="B1500" s="13" t="s">
        <v>9010</v>
      </c>
      <c r="C1500" s="13" t="s">
        <v>8982</v>
      </c>
      <c r="D1500" s="13" t="s">
        <v>8983</v>
      </c>
      <c r="E1500" s="13" t="s">
        <v>8984</v>
      </c>
      <c r="F1500" s="16" t="n">
        <f aca="false">_xlfn.MINIFS(Pedidos!$C$2:$C$7000,Pedidos!$B$2:$B$7000,A1500,Pedidos!$C$2:$C$7000,"&lt;"&amp;Parámetros!$B$4)</f>
        <v>46023</v>
      </c>
      <c r="G1500" s="16" t="n">
        <f aca="false">_xlfn.MAXIFS(Pedidos!$C$2:$C$7000,Pedidos!$B$2:$B$7000,A1500,Pedidos!$C$2:$C$7000,"&lt;"&amp;Parámetros!$B$4)</f>
        <v>46023</v>
      </c>
      <c r="H1500" s="17" t="n">
        <f aca="false">COUNTIFS(Pedidos!$B$2:$B$7000,A1500,Pedidos!$C$2:$C$7000,"&lt;"&amp;Parámetros!$B$4)</f>
        <v>1</v>
      </c>
      <c r="I1500" s="7" t="n">
        <f aca="false">IF(H1500=0,"",Parámetros!$B$4-G1500)</f>
        <v>273</v>
      </c>
      <c r="J1500" s="17" t="n">
        <f aca="false">COUNTIFS(Pedidos!$B$2:$B$7000,A1500,Pedidos!$C$2:$C$7000,"&gt;="&amp;(Parámetros!$B$4-180),Pedidos!$C$2:$C$7000,"&lt;"&amp;Parámetros!$B$4)</f>
        <v>0</v>
      </c>
      <c r="K1500" s="18" t="str">
        <f aca="false">IF(H1500&lt;2,"",(G1500-F1500)/(H1500-1))</f>
        <v/>
      </c>
      <c r="L1500" s="19" t="str">
        <f aca="false">IF(OR(K1500="",K1500=0),"",I1500/K1500)</f>
        <v/>
      </c>
      <c r="M1500" s="20" t="n">
        <f aca="false">SUMIFS(Pedidos!$D$2:$D$7000,Pedidos!$B$2:$B$7000,A1500,Pedidos!$C$2:$C$7000,"&gt;="&amp;(Parámetros!$B$4-365),Pedidos!$C$2:$C$7000,"&lt;"&amp;Parámetros!$B$4)</f>
        <v>24.17</v>
      </c>
      <c r="N1500" s="7" t="str">
        <f aca="false">IF(H1500=0,"Sin compras",IF(H1500=1,"Una sola compra",IF(I1500&gt;Parámetros!$B$5,"Perdido","Activo")))</f>
        <v>Una sola compra</v>
      </c>
      <c r="O1500" s="21" t="str">
        <f aca="false">IF(N1500&lt;&gt;"Activo","",1/(1+EXP(-(Parámetros!$B$10+Parámetros!$B$11*I1500+Parámetros!$B$12*J1500))))</f>
        <v/>
      </c>
      <c r="P1500" s="7" t="str">
        <f aca="false">IF(O1500="","",IF(O1500&gt;=Parámetros!$B$7,"Alto",IF(O1500&gt;=Parámetros!$B$8,"Medio","Bajo")))</f>
        <v/>
      </c>
      <c r="Q1500" s="7" t="str">
        <f aca="false">IF(AND(N1500="Activo",L1500&lt;&gt;""),IF(L1500&gt;Parámetros!$B$6,"Se está retrasando",""),"")</f>
        <v/>
      </c>
    </row>
    <row r="1501" customFormat="false" ht="15" hidden="false" customHeight="false" outlineLevel="0" collapsed="false">
      <c r="A1501" s="13" t="s">
        <v>5729</v>
      </c>
      <c r="B1501" s="13" t="s">
        <v>8998</v>
      </c>
      <c r="C1501" s="13" t="s">
        <v>8990</v>
      </c>
      <c r="D1501" s="13" t="s">
        <v>8987</v>
      </c>
      <c r="E1501" s="13" t="s">
        <v>8984</v>
      </c>
      <c r="F1501" s="16" t="n">
        <f aca="false">_xlfn.MINIFS(Pedidos!$C$2:$C$7000,Pedidos!$B$2:$B$7000,A1501,Pedidos!$C$2:$C$7000,"&lt;"&amp;Parámetros!$B$4)</f>
        <v>46034</v>
      </c>
      <c r="G1501" s="16" t="n">
        <f aca="false">_xlfn.MAXIFS(Pedidos!$C$2:$C$7000,Pedidos!$B$2:$B$7000,A1501,Pedidos!$C$2:$C$7000,"&lt;"&amp;Parámetros!$B$4)</f>
        <v>46190</v>
      </c>
      <c r="H1501" s="17" t="n">
        <f aca="false">COUNTIFS(Pedidos!$B$2:$B$7000,A1501,Pedidos!$C$2:$C$7000,"&lt;"&amp;Parámetros!$B$4)</f>
        <v>2</v>
      </c>
      <c r="I1501" s="7" t="n">
        <f aca="false">IF(H1501=0,"",Parámetros!$B$4-G1501)</f>
        <v>106</v>
      </c>
      <c r="J1501" s="17" t="n">
        <f aca="false">COUNTIFS(Pedidos!$B$2:$B$7000,A1501,Pedidos!$C$2:$C$7000,"&gt;="&amp;(Parámetros!$B$4-180),Pedidos!$C$2:$C$7000,"&lt;"&amp;Parámetros!$B$4)</f>
        <v>1</v>
      </c>
      <c r="K1501" s="18" t="n">
        <f aca="false">IF(H1501&lt;2,"",(G1501-F1501)/(H1501-1))</f>
        <v>156</v>
      </c>
      <c r="L1501" s="19" t="n">
        <f aca="false">IF(OR(K1501="",K1501=0),"",I1501/K1501)</f>
        <v>0.67948717948718</v>
      </c>
      <c r="M1501" s="20" t="n">
        <f aca="false">SUMIFS(Pedidos!$D$2:$D$7000,Pedidos!$B$2:$B$7000,A1501,Pedidos!$C$2:$C$7000,"&gt;="&amp;(Parámetros!$B$4-365),Pedidos!$C$2:$C$7000,"&lt;"&amp;Parámetros!$B$4)</f>
        <v>93.15</v>
      </c>
      <c r="N1501" s="7" t="str">
        <f aca="false">IF(H1501=0,"Sin compras",IF(H1501=1,"Una sola compra",IF(I1501&gt;Parámetros!$B$5,"Perdido","Activo")))</f>
        <v>Activo</v>
      </c>
      <c r="O1501" s="21" t="n">
        <f aca="false">IF(N1501&lt;&gt;"Activo","",1/(1+EXP(-(Parámetros!$B$10+Parámetros!$B$11*I1501+Parámetros!$B$12*J1501))))</f>
        <v>0.820818094873669</v>
      </c>
      <c r="P1501" s="7" t="str">
        <f aca="false">IF(O1501="","",IF(O1501&gt;=Parámetros!$B$7,"Alto",IF(O1501&gt;=Parámetros!$B$8,"Medio","Bajo")))</f>
        <v>Alto</v>
      </c>
      <c r="Q1501" s="7" t="str">
        <f aca="false">IF(AND(N1501="Activo",L1501&lt;&gt;""),IF(L1501&gt;Parámetros!$B$6,"Se está retrasando",""),"")</f>
        <v/>
      </c>
    </row>
    <row r="1502" customFormat="false" ht="15" hidden="false" customHeight="false" outlineLevel="0" collapsed="false">
      <c r="A1502" s="13" t="s">
        <v>7038</v>
      </c>
      <c r="B1502" s="13" t="s">
        <v>8992</v>
      </c>
      <c r="C1502" s="13" t="s">
        <v>8982</v>
      </c>
      <c r="D1502" s="13" t="s">
        <v>8991</v>
      </c>
      <c r="E1502" s="13" t="s">
        <v>8988</v>
      </c>
      <c r="F1502" s="16" t="n">
        <f aca="false">_xlfn.MINIFS(Pedidos!$C$2:$C$7000,Pedidos!$B$2:$B$7000,A1502,Pedidos!$C$2:$C$7000,"&lt;"&amp;Parámetros!$B$4)</f>
        <v>46137</v>
      </c>
      <c r="G1502" s="16" t="n">
        <f aca="false">_xlfn.MAXIFS(Pedidos!$C$2:$C$7000,Pedidos!$B$2:$B$7000,A1502,Pedidos!$C$2:$C$7000,"&lt;"&amp;Parámetros!$B$4)</f>
        <v>46137</v>
      </c>
      <c r="H1502" s="17" t="n">
        <f aca="false">COUNTIFS(Pedidos!$B$2:$B$7000,A1502,Pedidos!$C$2:$C$7000,"&lt;"&amp;Parámetros!$B$4)</f>
        <v>1</v>
      </c>
      <c r="I1502" s="7" t="n">
        <f aca="false">IF(H1502=0,"",Parámetros!$B$4-G1502)</f>
        <v>159</v>
      </c>
      <c r="J1502" s="17" t="n">
        <f aca="false">COUNTIFS(Pedidos!$B$2:$B$7000,A1502,Pedidos!$C$2:$C$7000,"&gt;="&amp;(Parámetros!$B$4-180),Pedidos!$C$2:$C$7000,"&lt;"&amp;Parámetros!$B$4)</f>
        <v>1</v>
      </c>
      <c r="K1502" s="18" t="str">
        <f aca="false">IF(H1502&lt;2,"",(G1502-F1502)/(H1502-1))</f>
        <v/>
      </c>
      <c r="L1502" s="19" t="str">
        <f aca="false">IF(OR(K1502="",K1502=0),"",I1502/K1502)</f>
        <v/>
      </c>
      <c r="M1502" s="20" t="n">
        <f aca="false">SUMIFS(Pedidos!$D$2:$D$7000,Pedidos!$B$2:$B$7000,A1502,Pedidos!$C$2:$C$7000,"&gt;="&amp;(Parámetros!$B$4-365),Pedidos!$C$2:$C$7000,"&lt;"&amp;Parámetros!$B$4)</f>
        <v>27.32</v>
      </c>
      <c r="N1502" s="7" t="str">
        <f aca="false">IF(H1502=0,"Sin compras",IF(H1502=1,"Una sola compra",IF(I1502&gt;Parámetros!$B$5,"Perdido","Activo")))</f>
        <v>Una sola compra</v>
      </c>
      <c r="O1502" s="21" t="str">
        <f aca="false">IF(N1502&lt;&gt;"Activo","",1/(1+EXP(-(Parámetros!$B$10+Parámetros!$B$11*I1502+Parámetros!$B$12*J1502))))</f>
        <v/>
      </c>
      <c r="P1502" s="7" t="str">
        <f aca="false">IF(O1502="","",IF(O1502&gt;=Parámetros!$B$7,"Alto",IF(O1502&gt;=Parámetros!$B$8,"Medio","Bajo")))</f>
        <v/>
      </c>
      <c r="Q1502" s="7" t="str">
        <f aca="false">IF(AND(N1502="Activo",L1502&lt;&gt;""),IF(L1502&gt;Parámetros!$B$6,"Se está retrasando",""),"")</f>
        <v/>
      </c>
    </row>
    <row r="1503" customFormat="false" ht="15" hidden="false" customHeight="false" outlineLevel="0" collapsed="false">
      <c r="A1503" s="13" t="s">
        <v>7753</v>
      </c>
      <c r="B1503" s="13" t="s">
        <v>8981</v>
      </c>
      <c r="C1503" s="13" t="s">
        <v>8990</v>
      </c>
      <c r="D1503" s="13" t="s">
        <v>8991</v>
      </c>
      <c r="E1503" s="13" t="s">
        <v>8988</v>
      </c>
      <c r="F1503" s="16" t="n">
        <f aca="false">_xlfn.MINIFS(Pedidos!$C$2:$C$7000,Pedidos!$B$2:$B$7000,A1503,Pedidos!$C$2:$C$7000,"&lt;"&amp;Parámetros!$B$4)</f>
        <v>46198</v>
      </c>
      <c r="G1503" s="16" t="n">
        <f aca="false">_xlfn.MAXIFS(Pedidos!$C$2:$C$7000,Pedidos!$B$2:$B$7000,A1503,Pedidos!$C$2:$C$7000,"&lt;"&amp;Parámetros!$B$4)</f>
        <v>46198</v>
      </c>
      <c r="H1503" s="17" t="n">
        <f aca="false">COUNTIFS(Pedidos!$B$2:$B$7000,A1503,Pedidos!$C$2:$C$7000,"&lt;"&amp;Parámetros!$B$4)</f>
        <v>1</v>
      </c>
      <c r="I1503" s="7" t="n">
        <f aca="false">IF(H1503=0,"",Parámetros!$B$4-G1503)</f>
        <v>98</v>
      </c>
      <c r="J1503" s="17" t="n">
        <f aca="false">COUNTIFS(Pedidos!$B$2:$B$7000,A1503,Pedidos!$C$2:$C$7000,"&gt;="&amp;(Parámetros!$B$4-180),Pedidos!$C$2:$C$7000,"&lt;"&amp;Parámetros!$B$4)</f>
        <v>1</v>
      </c>
      <c r="K1503" s="18" t="str">
        <f aca="false">IF(H1503&lt;2,"",(G1503-F1503)/(H1503-1))</f>
        <v/>
      </c>
      <c r="L1503" s="19" t="str">
        <f aca="false">IF(OR(K1503="",K1503=0),"",I1503/K1503)</f>
        <v/>
      </c>
      <c r="M1503" s="20" t="n">
        <f aca="false">SUMIFS(Pedidos!$D$2:$D$7000,Pedidos!$B$2:$B$7000,A1503,Pedidos!$C$2:$C$7000,"&gt;="&amp;(Parámetros!$B$4-365),Pedidos!$C$2:$C$7000,"&lt;"&amp;Parámetros!$B$4)</f>
        <v>45.55</v>
      </c>
      <c r="N1503" s="7" t="str">
        <f aca="false">IF(H1503=0,"Sin compras",IF(H1503=1,"Una sola compra",IF(I1503&gt;Parámetros!$B$5,"Perdido","Activo")))</f>
        <v>Una sola compra</v>
      </c>
      <c r="O1503" s="21" t="str">
        <f aca="false">IF(N1503&lt;&gt;"Activo","",1/(1+EXP(-(Parámetros!$B$10+Parámetros!$B$11*I1503+Parámetros!$B$12*J1503))))</f>
        <v/>
      </c>
      <c r="P1503" s="7" t="str">
        <f aca="false">IF(O1503="","",IF(O1503&gt;=Parámetros!$B$7,"Alto",IF(O1503&gt;=Parámetros!$B$8,"Medio","Bajo")))</f>
        <v/>
      </c>
      <c r="Q1503" s="7" t="str">
        <f aca="false">IF(AND(N1503="Activo",L1503&lt;&gt;""),IF(L1503&gt;Parámetros!$B$6,"Se está retrasando",""),"")</f>
        <v/>
      </c>
    </row>
    <row r="1504" customFormat="false" ht="15" hidden="false" customHeight="false" outlineLevel="0" collapsed="false">
      <c r="A1504" s="13" t="s">
        <v>5042</v>
      </c>
      <c r="B1504" s="13" t="s">
        <v>9011</v>
      </c>
      <c r="C1504" s="13" t="s">
        <v>8993</v>
      </c>
      <c r="D1504" s="13" t="s">
        <v>8983</v>
      </c>
      <c r="E1504" s="13" t="s">
        <v>8988</v>
      </c>
      <c r="F1504" s="16" t="n">
        <f aca="false">_xlfn.MINIFS(Pedidos!$C$2:$C$7000,Pedidos!$B$2:$B$7000,A1504,Pedidos!$C$2:$C$7000,"&lt;"&amp;Parámetros!$B$4)</f>
        <v>45983</v>
      </c>
      <c r="G1504" s="16" t="n">
        <f aca="false">_xlfn.MAXIFS(Pedidos!$C$2:$C$7000,Pedidos!$B$2:$B$7000,A1504,Pedidos!$C$2:$C$7000,"&lt;"&amp;Parámetros!$B$4)</f>
        <v>45983</v>
      </c>
      <c r="H1504" s="17" t="n">
        <f aca="false">COUNTIFS(Pedidos!$B$2:$B$7000,A1504,Pedidos!$C$2:$C$7000,"&lt;"&amp;Parámetros!$B$4)</f>
        <v>1</v>
      </c>
      <c r="I1504" s="7" t="n">
        <f aca="false">IF(H1504=0,"",Parámetros!$B$4-G1504)</f>
        <v>313</v>
      </c>
      <c r="J1504" s="17" t="n">
        <f aca="false">COUNTIFS(Pedidos!$B$2:$B$7000,A1504,Pedidos!$C$2:$C$7000,"&gt;="&amp;(Parámetros!$B$4-180),Pedidos!$C$2:$C$7000,"&lt;"&amp;Parámetros!$B$4)</f>
        <v>0</v>
      </c>
      <c r="K1504" s="18" t="str">
        <f aca="false">IF(H1504&lt;2,"",(G1504-F1504)/(H1504-1))</f>
        <v/>
      </c>
      <c r="L1504" s="19" t="str">
        <f aca="false">IF(OR(K1504="",K1504=0),"",I1504/K1504)</f>
        <v/>
      </c>
      <c r="M1504" s="20" t="n">
        <f aca="false">SUMIFS(Pedidos!$D$2:$D$7000,Pedidos!$B$2:$B$7000,A1504,Pedidos!$C$2:$C$7000,"&gt;="&amp;(Parámetros!$B$4-365),Pedidos!$C$2:$C$7000,"&lt;"&amp;Parámetros!$B$4)</f>
        <v>23.7</v>
      </c>
      <c r="N1504" s="7" t="str">
        <f aca="false">IF(H1504=0,"Sin compras",IF(H1504=1,"Una sola compra",IF(I1504&gt;Parámetros!$B$5,"Perdido","Activo")))</f>
        <v>Una sola compra</v>
      </c>
      <c r="O1504" s="21" t="str">
        <f aca="false">IF(N1504&lt;&gt;"Activo","",1/(1+EXP(-(Parámetros!$B$10+Parámetros!$B$11*I1504+Parámetros!$B$12*J1504))))</f>
        <v/>
      </c>
      <c r="P1504" s="7" t="str">
        <f aca="false">IF(O1504="","",IF(O1504&gt;=Parámetros!$B$7,"Alto",IF(O1504&gt;=Parámetros!$B$8,"Medio","Bajo")))</f>
        <v/>
      </c>
      <c r="Q1504" s="7" t="str">
        <f aca="false">IF(AND(N1504="Activo",L1504&lt;&gt;""),IF(L1504&gt;Parámetros!$B$6,"Se está retrasando",""),"")</f>
        <v/>
      </c>
    </row>
    <row r="1505" customFormat="false" ht="15" hidden="false" customHeight="false" outlineLevel="0" collapsed="false">
      <c r="A1505" s="13" t="s">
        <v>428</v>
      </c>
      <c r="B1505" s="13" t="s">
        <v>8996</v>
      </c>
      <c r="C1505" s="13" t="s">
        <v>8982</v>
      </c>
      <c r="D1505" s="13" t="s">
        <v>8999</v>
      </c>
      <c r="E1505" s="13" t="s">
        <v>8988</v>
      </c>
      <c r="F1505" s="16" t="n">
        <f aca="false">_xlfn.MINIFS(Pedidos!$C$2:$C$7000,Pedidos!$B$2:$B$7000,A1505,Pedidos!$C$2:$C$7000,"&lt;"&amp;Parámetros!$B$4)</f>
        <v>45616</v>
      </c>
      <c r="G1505" s="16" t="n">
        <f aca="false">_xlfn.MAXIFS(Pedidos!$C$2:$C$7000,Pedidos!$B$2:$B$7000,A1505,Pedidos!$C$2:$C$7000,"&lt;"&amp;Parámetros!$B$4)</f>
        <v>46284</v>
      </c>
      <c r="H1505" s="17" t="n">
        <f aca="false">COUNTIFS(Pedidos!$B$2:$B$7000,A1505,Pedidos!$C$2:$C$7000,"&lt;"&amp;Parámetros!$B$4)</f>
        <v>11</v>
      </c>
      <c r="I1505" s="7" t="n">
        <f aca="false">IF(H1505=0,"",Parámetros!$B$4-G1505)</f>
        <v>12</v>
      </c>
      <c r="J1505" s="17" t="n">
        <f aca="false">COUNTIFS(Pedidos!$B$2:$B$7000,A1505,Pedidos!$C$2:$C$7000,"&gt;="&amp;(Parámetros!$B$4-180),Pedidos!$C$2:$C$7000,"&lt;"&amp;Parámetros!$B$4)</f>
        <v>3</v>
      </c>
      <c r="K1505" s="18" t="n">
        <f aca="false">IF(H1505&lt;2,"",(G1505-F1505)/(H1505-1))</f>
        <v>66.8</v>
      </c>
      <c r="L1505" s="19" t="n">
        <f aca="false">IF(OR(K1505="",K1505=0),"",I1505/K1505)</f>
        <v>0.179640718562874</v>
      </c>
      <c r="M1505" s="20" t="n">
        <f aca="false">SUMIFS(Pedidos!$D$2:$D$7000,Pedidos!$B$2:$B$7000,A1505,Pedidos!$C$2:$C$7000,"&gt;="&amp;(Parámetros!$B$4-365),Pedidos!$C$2:$C$7000,"&lt;"&amp;Parámetros!$B$4)</f>
        <v>289.15</v>
      </c>
      <c r="N1505" s="7" t="str">
        <f aca="false">IF(H1505=0,"Sin compras",IF(H1505=1,"Una sola compra",IF(I1505&gt;Parámetros!$B$5,"Perdido","Activo")))</f>
        <v>Activo</v>
      </c>
      <c r="O1505" s="21" t="n">
        <f aca="false">IF(N1505&lt;&gt;"Activo","",1/(1+EXP(-(Parámetros!$B$10+Parámetros!$B$11*I1505+Parámetros!$B$12*J1505))))</f>
        <v>0.135931613424424</v>
      </c>
      <c r="P1505" s="7" t="str">
        <f aca="false">IF(O1505="","",IF(O1505&gt;=Parámetros!$B$7,"Alto",IF(O1505&gt;=Parámetros!$B$8,"Medio","Bajo")))</f>
        <v>Bajo</v>
      </c>
      <c r="Q1505" s="7" t="str">
        <f aca="false">IF(AND(N1505="Activo",L1505&lt;&gt;""),IF(L1505&gt;Parámetros!$B$6,"Se está retrasando",""),"")</f>
        <v/>
      </c>
    </row>
    <row r="1506" customFormat="false" ht="15" hidden="false" customHeight="false" outlineLevel="0" collapsed="false">
      <c r="A1506" s="13" t="s">
        <v>478</v>
      </c>
      <c r="B1506" s="13" t="s">
        <v>8992</v>
      </c>
      <c r="C1506" s="13" t="s">
        <v>8982</v>
      </c>
      <c r="D1506" s="13" t="s">
        <v>9006</v>
      </c>
      <c r="E1506" s="13" t="s">
        <v>8988</v>
      </c>
      <c r="F1506" s="16" t="n">
        <f aca="false">_xlfn.MINIFS(Pedidos!$C$2:$C$7000,Pedidos!$B$2:$B$7000,A1506,Pedidos!$C$2:$C$7000,"&lt;"&amp;Parámetros!$B$4)</f>
        <v>45622</v>
      </c>
      <c r="G1506" s="16" t="n">
        <f aca="false">_xlfn.MAXIFS(Pedidos!$C$2:$C$7000,Pedidos!$B$2:$B$7000,A1506,Pedidos!$C$2:$C$7000,"&lt;"&amp;Parámetros!$B$4)</f>
        <v>45810</v>
      </c>
      <c r="H1506" s="17" t="n">
        <f aca="false">COUNTIFS(Pedidos!$B$2:$B$7000,A1506,Pedidos!$C$2:$C$7000,"&lt;"&amp;Parámetros!$B$4)</f>
        <v>4</v>
      </c>
      <c r="I1506" s="7" t="n">
        <f aca="false">IF(H1506=0,"",Parámetros!$B$4-G1506)</f>
        <v>486</v>
      </c>
      <c r="J1506" s="17" t="n">
        <f aca="false">COUNTIFS(Pedidos!$B$2:$B$7000,A1506,Pedidos!$C$2:$C$7000,"&gt;="&amp;(Parámetros!$B$4-180),Pedidos!$C$2:$C$7000,"&lt;"&amp;Parámetros!$B$4)</f>
        <v>0</v>
      </c>
      <c r="K1506" s="18" t="n">
        <f aca="false">IF(H1506&lt;2,"",(G1506-F1506)/(H1506-1))</f>
        <v>62.6666666666667</v>
      </c>
      <c r="L1506" s="19" t="n">
        <f aca="false">IF(OR(K1506="",K1506=0),"",I1506/K1506)</f>
        <v>7.75531914893617</v>
      </c>
      <c r="M1506" s="20" t="n">
        <f aca="false">SUMIFS(Pedidos!$D$2:$D$7000,Pedidos!$B$2:$B$7000,A1506,Pedidos!$C$2:$C$7000,"&gt;="&amp;(Parámetros!$B$4-365),Pedidos!$C$2:$C$7000,"&lt;"&amp;Parámetros!$B$4)</f>
        <v>0</v>
      </c>
      <c r="N1506" s="7" t="str">
        <f aca="false">IF(H1506=0,"Sin compras",IF(H1506=1,"Una sola compra",IF(I1506&gt;Parámetros!$B$5,"Perdido","Activo")))</f>
        <v>Perdido</v>
      </c>
      <c r="O1506" s="21" t="str">
        <f aca="false">IF(N1506&lt;&gt;"Activo","",1/(1+EXP(-(Parámetros!$B$10+Parámetros!$B$11*I1506+Parámetros!$B$12*J1506))))</f>
        <v/>
      </c>
      <c r="P1506" s="7" t="str">
        <f aca="false">IF(O1506="","",IF(O1506&gt;=Parámetros!$B$7,"Alto",IF(O1506&gt;=Parámetros!$B$8,"Medio","Bajo")))</f>
        <v/>
      </c>
      <c r="Q1506" s="7" t="str">
        <f aca="false">IF(AND(N1506="Activo",L1506&lt;&gt;""),IF(L1506&gt;Parámetros!$B$6,"Se está retrasando",""),"")</f>
        <v/>
      </c>
    </row>
    <row r="1507" customFormat="false" ht="15" hidden="false" customHeight="false" outlineLevel="0" collapsed="false">
      <c r="A1507" s="13" t="s">
        <v>3186</v>
      </c>
      <c r="B1507" s="13" t="s">
        <v>8992</v>
      </c>
      <c r="C1507" s="13" t="s">
        <v>8993</v>
      </c>
      <c r="D1507" s="13" t="s">
        <v>8994</v>
      </c>
      <c r="E1507" s="13" t="s">
        <v>8988</v>
      </c>
      <c r="F1507" s="16" t="n">
        <f aca="false">_xlfn.MINIFS(Pedidos!$C$2:$C$7000,Pedidos!$B$2:$B$7000,A1507,Pedidos!$C$2:$C$7000,"&lt;"&amp;Parámetros!$B$4)</f>
        <v>45844</v>
      </c>
      <c r="G1507" s="16" t="n">
        <f aca="false">_xlfn.MAXIFS(Pedidos!$C$2:$C$7000,Pedidos!$B$2:$B$7000,A1507,Pedidos!$C$2:$C$7000,"&lt;"&amp;Parámetros!$B$4)</f>
        <v>45844</v>
      </c>
      <c r="H1507" s="17" t="n">
        <f aca="false">COUNTIFS(Pedidos!$B$2:$B$7000,A1507,Pedidos!$C$2:$C$7000,"&lt;"&amp;Parámetros!$B$4)</f>
        <v>1</v>
      </c>
      <c r="I1507" s="7" t="n">
        <f aca="false">IF(H1507=0,"",Parámetros!$B$4-G1507)</f>
        <v>452</v>
      </c>
      <c r="J1507" s="17" t="n">
        <f aca="false">COUNTIFS(Pedidos!$B$2:$B$7000,A1507,Pedidos!$C$2:$C$7000,"&gt;="&amp;(Parámetros!$B$4-180),Pedidos!$C$2:$C$7000,"&lt;"&amp;Parámetros!$B$4)</f>
        <v>0</v>
      </c>
      <c r="K1507" s="18" t="str">
        <f aca="false">IF(H1507&lt;2,"",(G1507-F1507)/(H1507-1))</f>
        <v/>
      </c>
      <c r="L1507" s="19" t="str">
        <f aca="false">IF(OR(K1507="",K1507=0),"",I1507/K1507)</f>
        <v/>
      </c>
      <c r="M1507" s="20" t="n">
        <f aca="false">SUMIFS(Pedidos!$D$2:$D$7000,Pedidos!$B$2:$B$7000,A1507,Pedidos!$C$2:$C$7000,"&gt;="&amp;(Parámetros!$B$4-365),Pedidos!$C$2:$C$7000,"&lt;"&amp;Parámetros!$B$4)</f>
        <v>0</v>
      </c>
      <c r="N1507" s="7" t="str">
        <f aca="false">IF(H1507=0,"Sin compras",IF(H1507=1,"Una sola compra",IF(I1507&gt;Parámetros!$B$5,"Perdido","Activo")))</f>
        <v>Una sola compra</v>
      </c>
      <c r="O1507" s="21" t="str">
        <f aca="false">IF(N1507&lt;&gt;"Activo","",1/(1+EXP(-(Parámetros!$B$10+Parámetros!$B$11*I1507+Parámetros!$B$12*J1507))))</f>
        <v/>
      </c>
      <c r="P1507" s="7" t="str">
        <f aca="false">IF(O1507="","",IF(O1507&gt;=Parámetros!$B$7,"Alto",IF(O1507&gt;=Parámetros!$B$8,"Medio","Bajo")))</f>
        <v/>
      </c>
      <c r="Q1507" s="7" t="str">
        <f aca="false">IF(AND(N1507="Activo",L1507&lt;&gt;""),IF(L1507&gt;Parámetros!$B$6,"Se está retrasando",""),"")</f>
        <v/>
      </c>
    </row>
    <row r="1508" customFormat="false" ht="15" hidden="false" customHeight="false" outlineLevel="0" collapsed="false">
      <c r="A1508" s="13" t="s">
        <v>1219</v>
      </c>
      <c r="B1508" s="13" t="s">
        <v>9008</v>
      </c>
      <c r="C1508" s="13" t="s">
        <v>8990</v>
      </c>
      <c r="D1508" s="13" t="s">
        <v>8994</v>
      </c>
      <c r="E1508" s="13" t="s">
        <v>8988</v>
      </c>
      <c r="F1508" s="16" t="n">
        <f aca="false">_xlfn.MINIFS(Pedidos!$C$2:$C$7000,Pedidos!$B$2:$B$7000,A1508,Pedidos!$C$2:$C$7000,"&lt;"&amp;Parámetros!$B$4)</f>
        <v>45694</v>
      </c>
      <c r="G1508" s="16" t="n">
        <f aca="false">_xlfn.MAXIFS(Pedidos!$C$2:$C$7000,Pedidos!$B$2:$B$7000,A1508,Pedidos!$C$2:$C$7000,"&lt;"&amp;Parámetros!$B$4)</f>
        <v>45798</v>
      </c>
      <c r="H1508" s="17" t="n">
        <f aca="false">COUNTIFS(Pedidos!$B$2:$B$7000,A1508,Pedidos!$C$2:$C$7000,"&lt;"&amp;Parámetros!$B$4)</f>
        <v>2</v>
      </c>
      <c r="I1508" s="7" t="n">
        <f aca="false">IF(H1508=0,"",Parámetros!$B$4-G1508)</f>
        <v>498</v>
      </c>
      <c r="J1508" s="17" t="n">
        <f aca="false">COUNTIFS(Pedidos!$B$2:$B$7000,A1508,Pedidos!$C$2:$C$7000,"&gt;="&amp;(Parámetros!$B$4-180),Pedidos!$C$2:$C$7000,"&lt;"&amp;Parámetros!$B$4)</f>
        <v>0</v>
      </c>
      <c r="K1508" s="18" t="n">
        <f aca="false">IF(H1508&lt;2,"",(G1508-F1508)/(H1508-1))</f>
        <v>104</v>
      </c>
      <c r="L1508" s="19" t="n">
        <f aca="false">IF(OR(K1508="",K1508=0),"",I1508/K1508)</f>
        <v>4.78846153846154</v>
      </c>
      <c r="M1508" s="20" t="n">
        <f aca="false">SUMIFS(Pedidos!$D$2:$D$7000,Pedidos!$B$2:$B$7000,A1508,Pedidos!$C$2:$C$7000,"&gt;="&amp;(Parámetros!$B$4-365),Pedidos!$C$2:$C$7000,"&lt;"&amp;Parámetros!$B$4)</f>
        <v>0</v>
      </c>
      <c r="N1508" s="7" t="str">
        <f aca="false">IF(H1508=0,"Sin compras",IF(H1508=1,"Una sola compra",IF(I1508&gt;Parámetros!$B$5,"Perdido","Activo")))</f>
        <v>Perdido</v>
      </c>
      <c r="O1508" s="21" t="str">
        <f aca="false">IF(N1508&lt;&gt;"Activo","",1/(1+EXP(-(Parámetros!$B$10+Parámetros!$B$11*I1508+Parámetros!$B$12*J1508))))</f>
        <v/>
      </c>
      <c r="P1508" s="7" t="str">
        <f aca="false">IF(O1508="","",IF(O1508&gt;=Parámetros!$B$7,"Alto",IF(O1508&gt;=Parámetros!$B$8,"Medio","Bajo")))</f>
        <v/>
      </c>
      <c r="Q1508" s="7" t="str">
        <f aca="false">IF(AND(N1508="Activo",L1508&lt;&gt;""),IF(L1508&gt;Parámetros!$B$6,"Se está retrasando",""),"")</f>
        <v/>
      </c>
    </row>
    <row r="1509" customFormat="false" ht="15" hidden="false" customHeight="false" outlineLevel="0" collapsed="false">
      <c r="A1509" s="13" t="s">
        <v>2445</v>
      </c>
      <c r="B1509" s="13" t="s">
        <v>8981</v>
      </c>
      <c r="C1509" s="13" t="s">
        <v>8986</v>
      </c>
      <c r="D1509" s="13" t="s">
        <v>8994</v>
      </c>
      <c r="E1509" s="13" t="s">
        <v>8988</v>
      </c>
      <c r="F1509" s="16" t="n">
        <f aca="false">_xlfn.MINIFS(Pedidos!$C$2:$C$7000,Pedidos!$B$2:$B$7000,A1509,Pedidos!$C$2:$C$7000,"&lt;"&amp;Parámetros!$B$4)</f>
        <v>45788</v>
      </c>
      <c r="G1509" s="16" t="n">
        <f aca="false">_xlfn.MAXIFS(Pedidos!$C$2:$C$7000,Pedidos!$B$2:$B$7000,A1509,Pedidos!$C$2:$C$7000,"&lt;"&amp;Parámetros!$B$4)</f>
        <v>45788</v>
      </c>
      <c r="H1509" s="17" t="n">
        <f aca="false">COUNTIFS(Pedidos!$B$2:$B$7000,A1509,Pedidos!$C$2:$C$7000,"&lt;"&amp;Parámetros!$B$4)</f>
        <v>1</v>
      </c>
      <c r="I1509" s="7" t="n">
        <f aca="false">IF(H1509=0,"",Parámetros!$B$4-G1509)</f>
        <v>508</v>
      </c>
      <c r="J1509" s="17" t="n">
        <f aca="false">COUNTIFS(Pedidos!$B$2:$B$7000,A1509,Pedidos!$C$2:$C$7000,"&gt;="&amp;(Parámetros!$B$4-180),Pedidos!$C$2:$C$7000,"&lt;"&amp;Parámetros!$B$4)</f>
        <v>0</v>
      </c>
      <c r="K1509" s="18" t="str">
        <f aca="false">IF(H1509&lt;2,"",(G1509-F1509)/(H1509-1))</f>
        <v/>
      </c>
      <c r="L1509" s="19" t="str">
        <f aca="false">IF(OR(K1509="",K1509=0),"",I1509/K1509)</f>
        <v/>
      </c>
      <c r="M1509" s="20" t="n">
        <f aca="false">SUMIFS(Pedidos!$D$2:$D$7000,Pedidos!$B$2:$B$7000,A1509,Pedidos!$C$2:$C$7000,"&gt;="&amp;(Parámetros!$B$4-365),Pedidos!$C$2:$C$7000,"&lt;"&amp;Parámetros!$B$4)</f>
        <v>0</v>
      </c>
      <c r="N1509" s="7" t="str">
        <f aca="false">IF(H1509=0,"Sin compras",IF(H1509=1,"Una sola compra",IF(I1509&gt;Parámetros!$B$5,"Perdido","Activo")))</f>
        <v>Una sola compra</v>
      </c>
      <c r="O1509" s="21" t="str">
        <f aca="false">IF(N1509&lt;&gt;"Activo","",1/(1+EXP(-(Parámetros!$B$10+Parámetros!$B$11*I1509+Parámetros!$B$12*J1509))))</f>
        <v/>
      </c>
      <c r="P1509" s="7" t="str">
        <f aca="false">IF(O1509="","",IF(O1509&gt;=Parámetros!$B$7,"Alto",IF(O1509&gt;=Parámetros!$B$8,"Medio","Bajo")))</f>
        <v/>
      </c>
      <c r="Q1509" s="7" t="str">
        <f aca="false">IF(AND(N1509="Activo",L1509&lt;&gt;""),IF(L1509&gt;Parámetros!$B$6,"Se está retrasando",""),"")</f>
        <v/>
      </c>
    </row>
    <row r="1510" customFormat="false" ht="15" hidden="false" customHeight="false" outlineLevel="0" collapsed="false">
      <c r="A1510" s="13" t="s">
        <v>947</v>
      </c>
      <c r="B1510" s="13" t="s">
        <v>8995</v>
      </c>
      <c r="C1510" s="13" t="s">
        <v>8990</v>
      </c>
      <c r="D1510" s="13" t="s">
        <v>8994</v>
      </c>
      <c r="E1510" s="13" t="s">
        <v>8988</v>
      </c>
      <c r="F1510" s="16" t="n">
        <f aca="false">_xlfn.MINIFS(Pedidos!$C$2:$C$7000,Pedidos!$B$2:$B$7000,A1510,Pedidos!$C$2:$C$7000,"&lt;"&amp;Parámetros!$B$4)</f>
        <v>45669</v>
      </c>
      <c r="G1510" s="16" t="n">
        <f aca="false">_xlfn.MAXIFS(Pedidos!$C$2:$C$7000,Pedidos!$B$2:$B$7000,A1510,Pedidos!$C$2:$C$7000,"&lt;"&amp;Parámetros!$B$4)</f>
        <v>45747</v>
      </c>
      <c r="H1510" s="17" t="n">
        <f aca="false">COUNTIFS(Pedidos!$B$2:$B$7000,A1510,Pedidos!$C$2:$C$7000,"&lt;"&amp;Parámetros!$B$4)</f>
        <v>2</v>
      </c>
      <c r="I1510" s="7" t="n">
        <f aca="false">IF(H1510=0,"",Parámetros!$B$4-G1510)</f>
        <v>549</v>
      </c>
      <c r="J1510" s="17" t="n">
        <f aca="false">COUNTIFS(Pedidos!$B$2:$B$7000,A1510,Pedidos!$C$2:$C$7000,"&gt;="&amp;(Parámetros!$B$4-180),Pedidos!$C$2:$C$7000,"&lt;"&amp;Parámetros!$B$4)</f>
        <v>0</v>
      </c>
      <c r="K1510" s="18" t="n">
        <f aca="false">IF(H1510&lt;2,"",(G1510-F1510)/(H1510-1))</f>
        <v>78</v>
      </c>
      <c r="L1510" s="19" t="n">
        <f aca="false">IF(OR(K1510="",K1510=0),"",I1510/K1510)</f>
        <v>7.03846153846154</v>
      </c>
      <c r="M1510" s="20" t="n">
        <f aca="false">SUMIFS(Pedidos!$D$2:$D$7000,Pedidos!$B$2:$B$7000,A1510,Pedidos!$C$2:$C$7000,"&gt;="&amp;(Parámetros!$B$4-365),Pedidos!$C$2:$C$7000,"&lt;"&amp;Parámetros!$B$4)</f>
        <v>0</v>
      </c>
      <c r="N1510" s="7" t="str">
        <f aca="false">IF(H1510=0,"Sin compras",IF(H1510=1,"Una sola compra",IF(I1510&gt;Parámetros!$B$5,"Perdido","Activo")))</f>
        <v>Perdido</v>
      </c>
      <c r="O1510" s="21" t="str">
        <f aca="false">IF(N1510&lt;&gt;"Activo","",1/(1+EXP(-(Parámetros!$B$10+Parámetros!$B$11*I1510+Parámetros!$B$12*J1510))))</f>
        <v/>
      </c>
      <c r="P1510" s="7" t="str">
        <f aca="false">IF(O1510="","",IF(O1510&gt;=Parámetros!$B$7,"Alto",IF(O1510&gt;=Parámetros!$B$8,"Medio","Bajo")))</f>
        <v/>
      </c>
      <c r="Q1510" s="7" t="str">
        <f aca="false">IF(AND(N1510="Activo",L1510&lt;&gt;""),IF(L1510&gt;Parámetros!$B$6,"Se está retrasando",""),"")</f>
        <v/>
      </c>
    </row>
    <row r="1511" customFormat="false" ht="15" hidden="false" customHeight="false" outlineLevel="0" collapsed="false">
      <c r="A1511" s="13" t="s">
        <v>7396</v>
      </c>
      <c r="B1511" s="13" t="s">
        <v>9010</v>
      </c>
      <c r="C1511" s="13" t="s">
        <v>8993</v>
      </c>
      <c r="D1511" s="13" t="s">
        <v>8991</v>
      </c>
      <c r="E1511" s="13" t="s">
        <v>8988</v>
      </c>
      <c r="F1511" s="16" t="n">
        <f aca="false">_xlfn.MINIFS(Pedidos!$C$2:$C$7000,Pedidos!$B$2:$B$7000,A1511,Pedidos!$C$2:$C$7000,"&lt;"&amp;Parámetros!$B$4)</f>
        <v>46168</v>
      </c>
      <c r="G1511" s="16" t="n">
        <f aca="false">_xlfn.MAXIFS(Pedidos!$C$2:$C$7000,Pedidos!$B$2:$B$7000,A1511,Pedidos!$C$2:$C$7000,"&lt;"&amp;Parámetros!$B$4)</f>
        <v>46168</v>
      </c>
      <c r="H1511" s="17" t="n">
        <f aca="false">COUNTIFS(Pedidos!$B$2:$B$7000,A1511,Pedidos!$C$2:$C$7000,"&lt;"&amp;Parámetros!$B$4)</f>
        <v>1</v>
      </c>
      <c r="I1511" s="7" t="n">
        <f aca="false">IF(H1511=0,"",Parámetros!$B$4-G1511)</f>
        <v>128</v>
      </c>
      <c r="J1511" s="17" t="n">
        <f aca="false">COUNTIFS(Pedidos!$B$2:$B$7000,A1511,Pedidos!$C$2:$C$7000,"&gt;="&amp;(Parámetros!$B$4-180),Pedidos!$C$2:$C$7000,"&lt;"&amp;Parámetros!$B$4)</f>
        <v>1</v>
      </c>
      <c r="K1511" s="18" t="str">
        <f aca="false">IF(H1511&lt;2,"",(G1511-F1511)/(H1511-1))</f>
        <v/>
      </c>
      <c r="L1511" s="19" t="str">
        <f aca="false">IF(OR(K1511="",K1511=0),"",I1511/K1511)</f>
        <v/>
      </c>
      <c r="M1511" s="20" t="n">
        <f aca="false">SUMIFS(Pedidos!$D$2:$D$7000,Pedidos!$B$2:$B$7000,A1511,Pedidos!$C$2:$C$7000,"&gt;="&amp;(Parámetros!$B$4-365),Pedidos!$C$2:$C$7000,"&lt;"&amp;Parámetros!$B$4)</f>
        <v>47.03</v>
      </c>
      <c r="N1511" s="7" t="str">
        <f aca="false">IF(H1511=0,"Sin compras",IF(H1511=1,"Una sola compra",IF(I1511&gt;Parámetros!$B$5,"Perdido","Activo")))</f>
        <v>Una sola compra</v>
      </c>
      <c r="O1511" s="21" t="str">
        <f aca="false">IF(N1511&lt;&gt;"Activo","",1/(1+EXP(-(Parámetros!$B$10+Parámetros!$B$11*I1511+Parámetros!$B$12*J1511))))</f>
        <v/>
      </c>
      <c r="P1511" s="7" t="str">
        <f aca="false">IF(O1511="","",IF(O1511&gt;=Parámetros!$B$7,"Alto",IF(O1511&gt;=Parámetros!$B$8,"Medio","Bajo")))</f>
        <v/>
      </c>
      <c r="Q1511" s="7" t="str">
        <f aca="false">IF(AND(N1511="Activo",L1511&lt;&gt;""),IF(L1511&gt;Parámetros!$B$6,"Se está retrasando",""),"")</f>
        <v/>
      </c>
    </row>
    <row r="1512" customFormat="false" ht="15" hidden="false" customHeight="false" outlineLevel="0" collapsed="false">
      <c r="A1512" s="13" t="s">
        <v>8483</v>
      </c>
      <c r="B1512" s="13" t="s">
        <v>8989</v>
      </c>
      <c r="C1512" s="13" t="s">
        <v>8993</v>
      </c>
      <c r="D1512" s="13" t="s">
        <v>9002</v>
      </c>
      <c r="E1512" s="13" t="s">
        <v>8984</v>
      </c>
      <c r="F1512" s="16" t="n">
        <f aca="false">_xlfn.MINIFS(Pedidos!$C$2:$C$7000,Pedidos!$B$2:$B$7000,A1512,Pedidos!$C$2:$C$7000,"&lt;"&amp;Parámetros!$B$4)</f>
        <v>46254</v>
      </c>
      <c r="G1512" s="16" t="n">
        <f aca="false">_xlfn.MAXIFS(Pedidos!$C$2:$C$7000,Pedidos!$B$2:$B$7000,A1512,Pedidos!$C$2:$C$7000,"&lt;"&amp;Parámetros!$B$4)</f>
        <v>46254</v>
      </c>
      <c r="H1512" s="17" t="n">
        <f aca="false">COUNTIFS(Pedidos!$B$2:$B$7000,A1512,Pedidos!$C$2:$C$7000,"&lt;"&amp;Parámetros!$B$4)</f>
        <v>1</v>
      </c>
      <c r="I1512" s="7" t="n">
        <f aca="false">IF(H1512=0,"",Parámetros!$B$4-G1512)</f>
        <v>42</v>
      </c>
      <c r="J1512" s="17" t="n">
        <f aca="false">COUNTIFS(Pedidos!$B$2:$B$7000,A1512,Pedidos!$C$2:$C$7000,"&gt;="&amp;(Parámetros!$B$4-180),Pedidos!$C$2:$C$7000,"&lt;"&amp;Parámetros!$B$4)</f>
        <v>1</v>
      </c>
      <c r="K1512" s="18" t="str">
        <f aca="false">IF(H1512&lt;2,"",(G1512-F1512)/(H1512-1))</f>
        <v/>
      </c>
      <c r="L1512" s="19" t="str">
        <f aca="false">IF(OR(K1512="",K1512=0),"",I1512/K1512)</f>
        <v/>
      </c>
      <c r="M1512" s="20" t="n">
        <f aca="false">SUMIFS(Pedidos!$D$2:$D$7000,Pedidos!$B$2:$B$7000,A1512,Pedidos!$C$2:$C$7000,"&gt;="&amp;(Parámetros!$B$4-365),Pedidos!$C$2:$C$7000,"&lt;"&amp;Parámetros!$B$4)</f>
        <v>29.43</v>
      </c>
      <c r="N1512" s="7" t="str">
        <f aca="false">IF(H1512=0,"Sin compras",IF(H1512=1,"Una sola compra",IF(I1512&gt;Parámetros!$B$5,"Perdido","Activo")))</f>
        <v>Una sola compra</v>
      </c>
      <c r="O1512" s="21" t="str">
        <f aca="false">IF(N1512&lt;&gt;"Activo","",1/(1+EXP(-(Parámetros!$B$10+Parámetros!$B$11*I1512+Parámetros!$B$12*J1512))))</f>
        <v/>
      </c>
      <c r="P1512" s="7" t="str">
        <f aca="false">IF(O1512="","",IF(O1512&gt;=Parámetros!$B$7,"Alto",IF(O1512&gt;=Parámetros!$B$8,"Medio","Bajo")))</f>
        <v/>
      </c>
      <c r="Q1512" s="7" t="str">
        <f aca="false">IF(AND(N1512="Activo",L1512&lt;&gt;""),IF(L1512&gt;Parámetros!$B$6,"Se está retrasando",""),"")</f>
        <v/>
      </c>
    </row>
    <row r="1513" customFormat="false" ht="15" hidden="false" customHeight="false" outlineLevel="0" collapsed="false">
      <c r="A1513" s="13" t="s">
        <v>188</v>
      </c>
      <c r="B1513" s="13" t="s">
        <v>8996</v>
      </c>
      <c r="C1513" s="13" t="s">
        <v>8986</v>
      </c>
      <c r="D1513" s="13" t="s">
        <v>8999</v>
      </c>
      <c r="E1513" s="13" t="s">
        <v>8988</v>
      </c>
      <c r="F1513" s="16" t="n">
        <f aca="false">_xlfn.MINIFS(Pedidos!$C$2:$C$7000,Pedidos!$B$2:$B$7000,A1513,Pedidos!$C$2:$C$7000,"&lt;"&amp;Parámetros!$B$4)</f>
        <v>45585</v>
      </c>
      <c r="G1513" s="16" t="n">
        <f aca="false">_xlfn.MAXIFS(Pedidos!$C$2:$C$7000,Pedidos!$B$2:$B$7000,A1513,Pedidos!$C$2:$C$7000,"&lt;"&amp;Parámetros!$B$4)</f>
        <v>46290</v>
      </c>
      <c r="H1513" s="17" t="n">
        <f aca="false">COUNTIFS(Pedidos!$B$2:$B$7000,A1513,Pedidos!$C$2:$C$7000,"&lt;"&amp;Parámetros!$B$4)</f>
        <v>34</v>
      </c>
      <c r="I1513" s="7" t="n">
        <f aca="false">IF(H1513=0,"",Parámetros!$B$4-G1513)</f>
        <v>6</v>
      </c>
      <c r="J1513" s="17" t="n">
        <f aca="false">COUNTIFS(Pedidos!$B$2:$B$7000,A1513,Pedidos!$C$2:$C$7000,"&gt;="&amp;(Parámetros!$B$4-180),Pedidos!$C$2:$C$7000,"&lt;"&amp;Parámetros!$B$4)</f>
        <v>8</v>
      </c>
      <c r="K1513" s="18" t="n">
        <f aca="false">IF(H1513&lt;2,"",(G1513-F1513)/(H1513-1))</f>
        <v>21.3636363636364</v>
      </c>
      <c r="L1513" s="19" t="n">
        <f aca="false">IF(OR(K1513="",K1513=0),"",I1513/K1513)</f>
        <v>0.280851063829787</v>
      </c>
      <c r="M1513" s="20" t="n">
        <f aca="false">SUMIFS(Pedidos!$D$2:$D$7000,Pedidos!$B$2:$B$7000,A1513,Pedidos!$C$2:$C$7000,"&gt;="&amp;(Parámetros!$B$4-365),Pedidos!$C$2:$C$7000,"&lt;"&amp;Parámetros!$B$4)</f>
        <v>716.61</v>
      </c>
      <c r="N1513" s="7" t="str">
        <f aca="false">IF(H1513=0,"Sin compras",IF(H1513=1,"Una sola compra",IF(I1513&gt;Parámetros!$B$5,"Perdido","Activo")))</f>
        <v>Activo</v>
      </c>
      <c r="O1513" s="21" t="n">
        <f aca="false">IF(N1513&lt;&gt;"Activo","",1/(1+EXP(-(Parámetros!$B$10+Parámetros!$B$11*I1513+Parámetros!$B$12*J1513))))</f>
        <v>0.00168382843523242</v>
      </c>
      <c r="P1513" s="7" t="str">
        <f aca="false">IF(O1513="","",IF(O1513&gt;=Parámetros!$B$7,"Alto",IF(O1513&gt;=Parámetros!$B$8,"Medio","Bajo")))</f>
        <v>Bajo</v>
      </c>
      <c r="Q1513" s="7" t="str">
        <f aca="false">IF(AND(N1513="Activo",L1513&lt;&gt;""),IF(L1513&gt;Parámetros!$B$6,"Se está retrasando",""),"")</f>
        <v/>
      </c>
    </row>
    <row r="1514" customFormat="false" ht="15" hidden="false" customHeight="false" outlineLevel="0" collapsed="false">
      <c r="A1514" s="13" t="s">
        <v>309</v>
      </c>
      <c r="B1514" s="13" t="s">
        <v>9010</v>
      </c>
      <c r="C1514" s="13" t="s">
        <v>8986</v>
      </c>
      <c r="D1514" s="13" t="s">
        <v>9006</v>
      </c>
      <c r="E1514" s="13" t="s">
        <v>8988</v>
      </c>
      <c r="F1514" s="16" t="n">
        <f aca="false">_xlfn.MINIFS(Pedidos!$C$2:$C$7000,Pedidos!$B$2:$B$7000,A1514,Pedidos!$C$2:$C$7000,"&lt;"&amp;Parámetros!$B$4)</f>
        <v>45601</v>
      </c>
      <c r="G1514" s="16" t="n">
        <f aca="false">_xlfn.MAXIFS(Pedidos!$C$2:$C$7000,Pedidos!$B$2:$B$7000,A1514,Pedidos!$C$2:$C$7000,"&lt;"&amp;Parámetros!$B$4)</f>
        <v>45791</v>
      </c>
      <c r="H1514" s="17" t="n">
        <f aca="false">COUNTIFS(Pedidos!$B$2:$B$7000,A1514,Pedidos!$C$2:$C$7000,"&lt;"&amp;Parámetros!$B$4)</f>
        <v>5</v>
      </c>
      <c r="I1514" s="7" t="n">
        <f aca="false">IF(H1514=0,"",Parámetros!$B$4-G1514)</f>
        <v>505</v>
      </c>
      <c r="J1514" s="17" t="n">
        <f aca="false">COUNTIFS(Pedidos!$B$2:$B$7000,A1514,Pedidos!$C$2:$C$7000,"&gt;="&amp;(Parámetros!$B$4-180),Pedidos!$C$2:$C$7000,"&lt;"&amp;Parámetros!$B$4)</f>
        <v>0</v>
      </c>
      <c r="K1514" s="18" t="n">
        <f aca="false">IF(H1514&lt;2,"",(G1514-F1514)/(H1514-1))</f>
        <v>47.5</v>
      </c>
      <c r="L1514" s="19" t="n">
        <f aca="false">IF(OR(K1514="",K1514=0),"",I1514/K1514)</f>
        <v>10.6315789473684</v>
      </c>
      <c r="M1514" s="20" t="n">
        <f aca="false">SUMIFS(Pedidos!$D$2:$D$7000,Pedidos!$B$2:$B$7000,A1514,Pedidos!$C$2:$C$7000,"&gt;="&amp;(Parámetros!$B$4-365),Pedidos!$C$2:$C$7000,"&lt;"&amp;Parámetros!$B$4)</f>
        <v>0</v>
      </c>
      <c r="N1514" s="7" t="str">
        <f aca="false">IF(H1514=0,"Sin compras",IF(H1514=1,"Una sola compra",IF(I1514&gt;Parámetros!$B$5,"Perdido","Activo")))</f>
        <v>Perdido</v>
      </c>
      <c r="O1514" s="21" t="str">
        <f aca="false">IF(N1514&lt;&gt;"Activo","",1/(1+EXP(-(Parámetros!$B$10+Parámetros!$B$11*I1514+Parámetros!$B$12*J1514))))</f>
        <v/>
      </c>
      <c r="P1514" s="7" t="str">
        <f aca="false">IF(O1514="","",IF(O1514&gt;=Parámetros!$B$7,"Alto",IF(O1514&gt;=Parámetros!$B$8,"Medio","Bajo")))</f>
        <v/>
      </c>
      <c r="Q1514" s="7" t="str">
        <f aca="false">IF(AND(N1514="Activo",L1514&lt;&gt;""),IF(L1514&gt;Parámetros!$B$6,"Se está retrasando",""),"")</f>
        <v/>
      </c>
    </row>
    <row r="1515" customFormat="false" ht="15" hidden="false" customHeight="false" outlineLevel="0" collapsed="false">
      <c r="A1515" s="13" t="s">
        <v>7835</v>
      </c>
      <c r="B1515" s="13" t="s">
        <v>8981</v>
      </c>
      <c r="C1515" s="13" t="s">
        <v>8982</v>
      </c>
      <c r="D1515" s="13" t="s">
        <v>8991</v>
      </c>
      <c r="E1515" s="13" t="s">
        <v>8988</v>
      </c>
      <c r="F1515" s="16" t="n">
        <f aca="false">_xlfn.MINIFS(Pedidos!$C$2:$C$7000,Pedidos!$B$2:$B$7000,A1515,Pedidos!$C$2:$C$7000,"&lt;"&amp;Parámetros!$B$4)</f>
        <v>46204</v>
      </c>
      <c r="G1515" s="16" t="n">
        <f aca="false">_xlfn.MAXIFS(Pedidos!$C$2:$C$7000,Pedidos!$B$2:$B$7000,A1515,Pedidos!$C$2:$C$7000,"&lt;"&amp;Parámetros!$B$4)</f>
        <v>46204</v>
      </c>
      <c r="H1515" s="17" t="n">
        <f aca="false">COUNTIFS(Pedidos!$B$2:$B$7000,A1515,Pedidos!$C$2:$C$7000,"&lt;"&amp;Parámetros!$B$4)</f>
        <v>1</v>
      </c>
      <c r="I1515" s="7" t="n">
        <f aca="false">IF(H1515=0,"",Parámetros!$B$4-G1515)</f>
        <v>92</v>
      </c>
      <c r="J1515" s="17" t="n">
        <f aca="false">COUNTIFS(Pedidos!$B$2:$B$7000,A1515,Pedidos!$C$2:$C$7000,"&gt;="&amp;(Parámetros!$B$4-180),Pedidos!$C$2:$C$7000,"&lt;"&amp;Parámetros!$B$4)</f>
        <v>1</v>
      </c>
      <c r="K1515" s="18" t="str">
        <f aca="false">IF(H1515&lt;2,"",(G1515-F1515)/(H1515-1))</f>
        <v/>
      </c>
      <c r="L1515" s="19" t="str">
        <f aca="false">IF(OR(K1515="",K1515=0),"",I1515/K1515)</f>
        <v/>
      </c>
      <c r="M1515" s="20" t="n">
        <f aca="false">SUMIFS(Pedidos!$D$2:$D$7000,Pedidos!$B$2:$B$7000,A1515,Pedidos!$C$2:$C$7000,"&gt;="&amp;(Parámetros!$B$4-365),Pedidos!$C$2:$C$7000,"&lt;"&amp;Parámetros!$B$4)</f>
        <v>56.09</v>
      </c>
      <c r="N1515" s="7" t="str">
        <f aca="false">IF(H1515=0,"Sin compras",IF(H1515=1,"Una sola compra",IF(I1515&gt;Parámetros!$B$5,"Perdido","Activo")))</f>
        <v>Una sola compra</v>
      </c>
      <c r="O1515" s="21" t="str">
        <f aca="false">IF(N1515&lt;&gt;"Activo","",1/(1+EXP(-(Parámetros!$B$10+Parámetros!$B$11*I1515+Parámetros!$B$12*J1515))))</f>
        <v/>
      </c>
      <c r="P1515" s="7" t="str">
        <f aca="false">IF(O1515="","",IF(O1515&gt;=Parámetros!$B$7,"Alto",IF(O1515&gt;=Parámetros!$B$8,"Medio","Bajo")))</f>
        <v/>
      </c>
      <c r="Q1515" s="7" t="str">
        <f aca="false">IF(AND(N1515="Activo",L1515&lt;&gt;""),IF(L1515&gt;Parámetros!$B$6,"Se está retrasando",""),"")</f>
        <v/>
      </c>
    </row>
    <row r="1516" customFormat="false" ht="15" hidden="false" customHeight="false" outlineLevel="0" collapsed="false">
      <c r="A1516" s="13" t="s">
        <v>8756</v>
      </c>
      <c r="B1516" s="13" t="s">
        <v>8996</v>
      </c>
      <c r="C1516" s="13" t="s">
        <v>8993</v>
      </c>
      <c r="D1516" s="13" t="s">
        <v>9002</v>
      </c>
      <c r="E1516" s="13" t="s">
        <v>8984</v>
      </c>
      <c r="F1516" s="16" t="n">
        <f aca="false">_xlfn.MINIFS(Pedidos!$C$2:$C$7000,Pedidos!$B$2:$B$7000,A1516,Pedidos!$C$2:$C$7000,"&lt;"&amp;Parámetros!$B$4)</f>
        <v>46278</v>
      </c>
      <c r="G1516" s="16" t="n">
        <f aca="false">_xlfn.MAXIFS(Pedidos!$C$2:$C$7000,Pedidos!$B$2:$B$7000,A1516,Pedidos!$C$2:$C$7000,"&lt;"&amp;Parámetros!$B$4)</f>
        <v>46278</v>
      </c>
      <c r="H1516" s="17" t="n">
        <f aca="false">COUNTIFS(Pedidos!$B$2:$B$7000,A1516,Pedidos!$C$2:$C$7000,"&lt;"&amp;Parámetros!$B$4)</f>
        <v>1</v>
      </c>
      <c r="I1516" s="7" t="n">
        <f aca="false">IF(H1516=0,"",Parámetros!$B$4-G1516)</f>
        <v>18</v>
      </c>
      <c r="J1516" s="17" t="n">
        <f aca="false">COUNTIFS(Pedidos!$B$2:$B$7000,A1516,Pedidos!$C$2:$C$7000,"&gt;="&amp;(Parámetros!$B$4-180),Pedidos!$C$2:$C$7000,"&lt;"&amp;Parámetros!$B$4)</f>
        <v>1</v>
      </c>
      <c r="K1516" s="18" t="str">
        <f aca="false">IF(H1516&lt;2,"",(G1516-F1516)/(H1516-1))</f>
        <v/>
      </c>
      <c r="L1516" s="19" t="str">
        <f aca="false">IF(OR(K1516="",K1516=0),"",I1516/K1516)</f>
        <v/>
      </c>
      <c r="M1516" s="20" t="n">
        <f aca="false">SUMIFS(Pedidos!$D$2:$D$7000,Pedidos!$B$2:$B$7000,A1516,Pedidos!$C$2:$C$7000,"&gt;="&amp;(Parámetros!$B$4-365),Pedidos!$C$2:$C$7000,"&lt;"&amp;Parámetros!$B$4)</f>
        <v>33</v>
      </c>
      <c r="N1516" s="7" t="str">
        <f aca="false">IF(H1516=0,"Sin compras",IF(H1516=1,"Una sola compra",IF(I1516&gt;Parámetros!$B$5,"Perdido","Activo")))</f>
        <v>Una sola compra</v>
      </c>
      <c r="O1516" s="21" t="str">
        <f aca="false">IF(N1516&lt;&gt;"Activo","",1/(1+EXP(-(Parámetros!$B$10+Parámetros!$B$11*I1516+Parámetros!$B$12*J1516))))</f>
        <v/>
      </c>
      <c r="P1516" s="7" t="str">
        <f aca="false">IF(O1516="","",IF(O1516&gt;=Parámetros!$B$7,"Alto",IF(O1516&gt;=Parámetros!$B$8,"Medio","Bajo")))</f>
        <v/>
      </c>
      <c r="Q1516" s="7" t="str">
        <f aca="false">IF(AND(N1516="Activo",L1516&lt;&gt;""),IF(L1516&gt;Parámetros!$B$6,"Se está retrasando",""),"")</f>
        <v/>
      </c>
    </row>
    <row r="1517" customFormat="false" ht="15" hidden="false" customHeight="false" outlineLevel="0" collapsed="false">
      <c r="A1517" s="13" t="s">
        <v>2071</v>
      </c>
      <c r="B1517" s="13" t="s">
        <v>8981</v>
      </c>
      <c r="C1517" s="13" t="s">
        <v>8993</v>
      </c>
      <c r="D1517" s="13" t="s">
        <v>8994</v>
      </c>
      <c r="E1517" s="13" t="s">
        <v>8988</v>
      </c>
      <c r="F1517" s="16" t="n">
        <f aca="false">_xlfn.MINIFS(Pedidos!$C$2:$C$7000,Pedidos!$B$2:$B$7000,A1517,Pedidos!$C$2:$C$7000,"&lt;"&amp;Parámetros!$B$4)</f>
        <v>45761</v>
      </c>
      <c r="G1517" s="16" t="n">
        <f aca="false">_xlfn.MAXIFS(Pedidos!$C$2:$C$7000,Pedidos!$B$2:$B$7000,A1517,Pedidos!$C$2:$C$7000,"&lt;"&amp;Parámetros!$B$4)</f>
        <v>45761</v>
      </c>
      <c r="H1517" s="17" t="n">
        <f aca="false">COUNTIFS(Pedidos!$B$2:$B$7000,A1517,Pedidos!$C$2:$C$7000,"&lt;"&amp;Parámetros!$B$4)</f>
        <v>1</v>
      </c>
      <c r="I1517" s="7" t="n">
        <f aca="false">IF(H1517=0,"",Parámetros!$B$4-G1517)</f>
        <v>535</v>
      </c>
      <c r="J1517" s="17" t="n">
        <f aca="false">COUNTIFS(Pedidos!$B$2:$B$7000,A1517,Pedidos!$C$2:$C$7000,"&gt;="&amp;(Parámetros!$B$4-180),Pedidos!$C$2:$C$7000,"&lt;"&amp;Parámetros!$B$4)</f>
        <v>0</v>
      </c>
      <c r="K1517" s="18" t="str">
        <f aca="false">IF(H1517&lt;2,"",(G1517-F1517)/(H1517-1))</f>
        <v/>
      </c>
      <c r="L1517" s="19" t="str">
        <f aca="false">IF(OR(K1517="",K1517=0),"",I1517/K1517)</f>
        <v/>
      </c>
      <c r="M1517" s="20" t="n">
        <f aca="false">SUMIFS(Pedidos!$D$2:$D$7000,Pedidos!$B$2:$B$7000,A1517,Pedidos!$C$2:$C$7000,"&gt;="&amp;(Parámetros!$B$4-365),Pedidos!$C$2:$C$7000,"&lt;"&amp;Parámetros!$B$4)</f>
        <v>0</v>
      </c>
      <c r="N1517" s="7" t="str">
        <f aca="false">IF(H1517=0,"Sin compras",IF(H1517=1,"Una sola compra",IF(I1517&gt;Parámetros!$B$5,"Perdido","Activo")))</f>
        <v>Una sola compra</v>
      </c>
      <c r="O1517" s="21" t="str">
        <f aca="false">IF(N1517&lt;&gt;"Activo","",1/(1+EXP(-(Parámetros!$B$10+Parámetros!$B$11*I1517+Parámetros!$B$12*J1517))))</f>
        <v/>
      </c>
      <c r="P1517" s="7" t="str">
        <f aca="false">IF(O1517="","",IF(O1517&gt;=Parámetros!$B$7,"Alto",IF(O1517&gt;=Parámetros!$B$8,"Medio","Bajo")))</f>
        <v/>
      </c>
      <c r="Q1517" s="7" t="str">
        <f aca="false">IF(AND(N1517="Activo",L1517&lt;&gt;""),IF(L1517&gt;Parámetros!$B$6,"Se está retrasando",""),"")</f>
        <v/>
      </c>
    </row>
    <row r="1518" customFormat="false" ht="15" hidden="false" customHeight="false" outlineLevel="0" collapsed="false">
      <c r="A1518" s="13" t="s">
        <v>4989</v>
      </c>
      <c r="B1518" s="13" t="s">
        <v>9007</v>
      </c>
      <c r="C1518" s="13" t="s">
        <v>8982</v>
      </c>
      <c r="D1518" s="13" t="s">
        <v>8983</v>
      </c>
      <c r="E1518" s="13" t="s">
        <v>8988</v>
      </c>
      <c r="F1518" s="16" t="n">
        <f aca="false">_xlfn.MINIFS(Pedidos!$C$2:$C$7000,Pedidos!$B$2:$B$7000,A1518,Pedidos!$C$2:$C$7000,"&lt;"&amp;Parámetros!$B$4)</f>
        <v>45978</v>
      </c>
      <c r="G1518" s="16" t="n">
        <f aca="false">_xlfn.MAXIFS(Pedidos!$C$2:$C$7000,Pedidos!$B$2:$B$7000,A1518,Pedidos!$C$2:$C$7000,"&lt;"&amp;Parámetros!$B$4)</f>
        <v>45978</v>
      </c>
      <c r="H1518" s="17" t="n">
        <f aca="false">COUNTIFS(Pedidos!$B$2:$B$7000,A1518,Pedidos!$C$2:$C$7000,"&lt;"&amp;Parámetros!$B$4)</f>
        <v>1</v>
      </c>
      <c r="I1518" s="7" t="n">
        <f aca="false">IF(H1518=0,"",Parámetros!$B$4-G1518)</f>
        <v>318</v>
      </c>
      <c r="J1518" s="17" t="n">
        <f aca="false">COUNTIFS(Pedidos!$B$2:$B$7000,A1518,Pedidos!$C$2:$C$7000,"&gt;="&amp;(Parámetros!$B$4-180),Pedidos!$C$2:$C$7000,"&lt;"&amp;Parámetros!$B$4)</f>
        <v>0</v>
      </c>
      <c r="K1518" s="18" t="str">
        <f aca="false">IF(H1518&lt;2,"",(G1518-F1518)/(H1518-1))</f>
        <v/>
      </c>
      <c r="L1518" s="19" t="str">
        <f aca="false">IF(OR(K1518="",K1518=0),"",I1518/K1518)</f>
        <v/>
      </c>
      <c r="M1518" s="20" t="n">
        <f aca="false">SUMIFS(Pedidos!$D$2:$D$7000,Pedidos!$B$2:$B$7000,A1518,Pedidos!$C$2:$C$7000,"&gt;="&amp;(Parámetros!$B$4-365),Pedidos!$C$2:$C$7000,"&lt;"&amp;Parámetros!$B$4)</f>
        <v>28.41</v>
      </c>
      <c r="N1518" s="7" t="str">
        <f aca="false">IF(H1518=0,"Sin compras",IF(H1518=1,"Una sola compra",IF(I1518&gt;Parámetros!$B$5,"Perdido","Activo")))</f>
        <v>Una sola compra</v>
      </c>
      <c r="O1518" s="21" t="str">
        <f aca="false">IF(N1518&lt;&gt;"Activo","",1/(1+EXP(-(Parámetros!$B$10+Parámetros!$B$11*I1518+Parámetros!$B$12*J1518))))</f>
        <v/>
      </c>
      <c r="P1518" s="7" t="str">
        <f aca="false">IF(O1518="","",IF(O1518&gt;=Parámetros!$B$7,"Alto",IF(O1518&gt;=Parámetros!$B$8,"Medio","Bajo")))</f>
        <v/>
      </c>
      <c r="Q1518" s="7" t="str">
        <f aca="false">IF(AND(N1518="Activo",L1518&lt;&gt;""),IF(L1518&gt;Parámetros!$B$6,"Se está retrasando",""),"")</f>
        <v/>
      </c>
    </row>
    <row r="1519" customFormat="false" ht="15" hidden="false" customHeight="false" outlineLevel="0" collapsed="false">
      <c r="A1519" s="13" t="s">
        <v>8331</v>
      </c>
      <c r="B1519" s="13" t="s">
        <v>9000</v>
      </c>
      <c r="C1519" s="13" t="s">
        <v>8990</v>
      </c>
      <c r="D1519" s="13" t="s">
        <v>9002</v>
      </c>
      <c r="E1519" s="13" t="s">
        <v>8988</v>
      </c>
      <c r="F1519" s="16" t="n">
        <f aca="false">_xlfn.MINIFS(Pedidos!$C$2:$C$7000,Pedidos!$B$2:$B$7000,A1519,Pedidos!$C$2:$C$7000,"&lt;"&amp;Parámetros!$B$4)</f>
        <v>46243</v>
      </c>
      <c r="G1519" s="16" t="n">
        <f aca="false">_xlfn.MAXIFS(Pedidos!$C$2:$C$7000,Pedidos!$B$2:$B$7000,A1519,Pedidos!$C$2:$C$7000,"&lt;"&amp;Parámetros!$B$4)</f>
        <v>46243</v>
      </c>
      <c r="H1519" s="17" t="n">
        <f aca="false">COUNTIFS(Pedidos!$B$2:$B$7000,A1519,Pedidos!$C$2:$C$7000,"&lt;"&amp;Parámetros!$B$4)</f>
        <v>1</v>
      </c>
      <c r="I1519" s="7" t="n">
        <f aca="false">IF(H1519=0,"",Parámetros!$B$4-G1519)</f>
        <v>53</v>
      </c>
      <c r="J1519" s="17" t="n">
        <f aca="false">COUNTIFS(Pedidos!$B$2:$B$7000,A1519,Pedidos!$C$2:$C$7000,"&gt;="&amp;(Parámetros!$B$4-180),Pedidos!$C$2:$C$7000,"&lt;"&amp;Parámetros!$B$4)</f>
        <v>1</v>
      </c>
      <c r="K1519" s="18" t="str">
        <f aca="false">IF(H1519&lt;2,"",(G1519-F1519)/(H1519-1))</f>
        <v/>
      </c>
      <c r="L1519" s="19" t="str">
        <f aca="false">IF(OR(K1519="",K1519=0),"",I1519/K1519)</f>
        <v/>
      </c>
      <c r="M1519" s="20" t="n">
        <f aca="false">SUMIFS(Pedidos!$D$2:$D$7000,Pedidos!$B$2:$B$7000,A1519,Pedidos!$C$2:$C$7000,"&gt;="&amp;(Parámetros!$B$4-365),Pedidos!$C$2:$C$7000,"&lt;"&amp;Parámetros!$B$4)</f>
        <v>19.87</v>
      </c>
      <c r="N1519" s="7" t="str">
        <f aca="false">IF(H1519=0,"Sin compras",IF(H1519=1,"Una sola compra",IF(I1519&gt;Parámetros!$B$5,"Perdido","Activo")))</f>
        <v>Una sola compra</v>
      </c>
      <c r="O1519" s="21" t="str">
        <f aca="false">IF(N1519&lt;&gt;"Activo","",1/(1+EXP(-(Parámetros!$B$10+Parámetros!$B$11*I1519+Parámetros!$B$12*J1519))))</f>
        <v/>
      </c>
      <c r="P1519" s="7" t="str">
        <f aca="false">IF(O1519="","",IF(O1519&gt;=Parámetros!$B$7,"Alto",IF(O1519&gt;=Parámetros!$B$8,"Medio","Bajo")))</f>
        <v/>
      </c>
      <c r="Q1519" s="7" t="str">
        <f aca="false">IF(AND(N1519="Activo",L1519&lt;&gt;""),IF(L1519&gt;Parámetros!$B$6,"Se está retrasando",""),"")</f>
        <v/>
      </c>
    </row>
    <row r="1520" customFormat="false" ht="15" hidden="false" customHeight="false" outlineLevel="0" collapsed="false">
      <c r="A1520" s="13" t="s">
        <v>4522</v>
      </c>
      <c r="B1520" s="13" t="s">
        <v>9007</v>
      </c>
      <c r="C1520" s="13" t="s">
        <v>8993</v>
      </c>
      <c r="D1520" s="13" t="s">
        <v>8983</v>
      </c>
      <c r="E1520" s="13" t="s">
        <v>8988</v>
      </c>
      <c r="F1520" s="16" t="n">
        <f aca="false">_xlfn.MINIFS(Pedidos!$C$2:$C$7000,Pedidos!$B$2:$B$7000,A1520,Pedidos!$C$2:$C$7000,"&lt;"&amp;Parámetros!$B$4)</f>
        <v>45942</v>
      </c>
      <c r="G1520" s="16" t="n">
        <f aca="false">_xlfn.MAXIFS(Pedidos!$C$2:$C$7000,Pedidos!$B$2:$B$7000,A1520,Pedidos!$C$2:$C$7000,"&lt;"&amp;Parámetros!$B$4)</f>
        <v>45942</v>
      </c>
      <c r="H1520" s="17" t="n">
        <f aca="false">COUNTIFS(Pedidos!$B$2:$B$7000,A1520,Pedidos!$C$2:$C$7000,"&lt;"&amp;Parámetros!$B$4)</f>
        <v>1</v>
      </c>
      <c r="I1520" s="7" t="n">
        <f aca="false">IF(H1520=0,"",Parámetros!$B$4-G1520)</f>
        <v>354</v>
      </c>
      <c r="J1520" s="17" t="n">
        <f aca="false">COUNTIFS(Pedidos!$B$2:$B$7000,A1520,Pedidos!$C$2:$C$7000,"&gt;="&amp;(Parámetros!$B$4-180),Pedidos!$C$2:$C$7000,"&lt;"&amp;Parámetros!$B$4)</f>
        <v>0</v>
      </c>
      <c r="K1520" s="18" t="str">
        <f aca="false">IF(H1520&lt;2,"",(G1520-F1520)/(H1520-1))</f>
        <v/>
      </c>
      <c r="L1520" s="19" t="str">
        <f aca="false">IF(OR(K1520="",K1520=0),"",I1520/K1520)</f>
        <v/>
      </c>
      <c r="M1520" s="20" t="n">
        <f aca="false">SUMIFS(Pedidos!$D$2:$D$7000,Pedidos!$B$2:$B$7000,A1520,Pedidos!$C$2:$C$7000,"&gt;="&amp;(Parámetros!$B$4-365),Pedidos!$C$2:$C$7000,"&lt;"&amp;Parámetros!$B$4)</f>
        <v>15.24</v>
      </c>
      <c r="N1520" s="7" t="str">
        <f aca="false">IF(H1520=0,"Sin compras",IF(H1520=1,"Una sola compra",IF(I1520&gt;Parámetros!$B$5,"Perdido","Activo")))</f>
        <v>Una sola compra</v>
      </c>
      <c r="O1520" s="21" t="str">
        <f aca="false">IF(N1520&lt;&gt;"Activo","",1/(1+EXP(-(Parámetros!$B$10+Parámetros!$B$11*I1520+Parámetros!$B$12*J1520))))</f>
        <v/>
      </c>
      <c r="P1520" s="7" t="str">
        <f aca="false">IF(O1520="","",IF(O1520&gt;=Parámetros!$B$7,"Alto",IF(O1520&gt;=Parámetros!$B$8,"Medio","Bajo")))</f>
        <v/>
      </c>
      <c r="Q1520" s="7" t="str">
        <f aca="false">IF(AND(N1520="Activo",L1520&lt;&gt;""),IF(L1520&gt;Parámetros!$B$6,"Se está retrasando",""),"")</f>
        <v/>
      </c>
    </row>
    <row r="1521" customFormat="false" ht="15" hidden="false" customHeight="false" outlineLevel="0" collapsed="false">
      <c r="A1521" s="13" t="s">
        <v>2336</v>
      </c>
      <c r="B1521" s="13" t="s">
        <v>8995</v>
      </c>
      <c r="C1521" s="13" t="s">
        <v>8993</v>
      </c>
      <c r="D1521" s="13" t="s">
        <v>8994</v>
      </c>
      <c r="E1521" s="13" t="s">
        <v>8988</v>
      </c>
      <c r="F1521" s="16" t="n">
        <f aca="false">_xlfn.MINIFS(Pedidos!$C$2:$C$7000,Pedidos!$B$2:$B$7000,A1521,Pedidos!$C$2:$C$7000,"&lt;"&amp;Parámetros!$B$4)</f>
        <v>45780</v>
      </c>
      <c r="G1521" s="16" t="n">
        <f aca="false">_xlfn.MAXIFS(Pedidos!$C$2:$C$7000,Pedidos!$B$2:$B$7000,A1521,Pedidos!$C$2:$C$7000,"&lt;"&amp;Parámetros!$B$4)</f>
        <v>45780</v>
      </c>
      <c r="H1521" s="17" t="n">
        <f aca="false">COUNTIFS(Pedidos!$B$2:$B$7000,A1521,Pedidos!$C$2:$C$7000,"&lt;"&amp;Parámetros!$B$4)</f>
        <v>1</v>
      </c>
      <c r="I1521" s="7" t="n">
        <f aca="false">IF(H1521=0,"",Parámetros!$B$4-G1521)</f>
        <v>516</v>
      </c>
      <c r="J1521" s="17" t="n">
        <f aca="false">COUNTIFS(Pedidos!$B$2:$B$7000,A1521,Pedidos!$C$2:$C$7000,"&gt;="&amp;(Parámetros!$B$4-180),Pedidos!$C$2:$C$7000,"&lt;"&amp;Parámetros!$B$4)</f>
        <v>0</v>
      </c>
      <c r="K1521" s="18" t="str">
        <f aca="false">IF(H1521&lt;2,"",(G1521-F1521)/(H1521-1))</f>
        <v/>
      </c>
      <c r="L1521" s="19" t="str">
        <f aca="false">IF(OR(K1521="",K1521=0),"",I1521/K1521)</f>
        <v/>
      </c>
      <c r="M1521" s="20" t="n">
        <f aca="false">SUMIFS(Pedidos!$D$2:$D$7000,Pedidos!$B$2:$B$7000,A1521,Pedidos!$C$2:$C$7000,"&gt;="&amp;(Parámetros!$B$4-365),Pedidos!$C$2:$C$7000,"&lt;"&amp;Parámetros!$B$4)</f>
        <v>0</v>
      </c>
      <c r="N1521" s="7" t="str">
        <f aca="false">IF(H1521=0,"Sin compras",IF(H1521=1,"Una sola compra",IF(I1521&gt;Parámetros!$B$5,"Perdido","Activo")))</f>
        <v>Una sola compra</v>
      </c>
      <c r="O1521" s="21" t="str">
        <f aca="false">IF(N1521&lt;&gt;"Activo","",1/(1+EXP(-(Parámetros!$B$10+Parámetros!$B$11*I1521+Parámetros!$B$12*J1521))))</f>
        <v/>
      </c>
      <c r="P1521" s="7" t="str">
        <f aca="false">IF(O1521="","",IF(O1521&gt;=Parámetros!$B$7,"Alto",IF(O1521&gt;=Parámetros!$B$8,"Medio","Bajo")))</f>
        <v/>
      </c>
      <c r="Q1521" s="7" t="str">
        <f aca="false">IF(AND(N1521="Activo",L1521&lt;&gt;""),IF(L1521&gt;Parámetros!$B$6,"Se está retrasando",""),"")</f>
        <v/>
      </c>
    </row>
    <row r="1522" customFormat="false" ht="15" hidden="false" customHeight="false" outlineLevel="0" collapsed="false">
      <c r="A1522" s="13" t="s">
        <v>2254</v>
      </c>
      <c r="B1522" s="13" t="s">
        <v>8989</v>
      </c>
      <c r="C1522" s="13" t="s">
        <v>8993</v>
      </c>
      <c r="D1522" s="13" t="s">
        <v>8994</v>
      </c>
      <c r="E1522" s="13" t="s">
        <v>8988</v>
      </c>
      <c r="F1522" s="16" t="n">
        <f aca="false">_xlfn.MINIFS(Pedidos!$C$2:$C$7000,Pedidos!$B$2:$B$7000,A1522,Pedidos!$C$2:$C$7000,"&lt;"&amp;Parámetros!$B$4)</f>
        <v>45774</v>
      </c>
      <c r="G1522" s="16" t="n">
        <f aca="false">_xlfn.MAXIFS(Pedidos!$C$2:$C$7000,Pedidos!$B$2:$B$7000,A1522,Pedidos!$C$2:$C$7000,"&lt;"&amp;Parámetros!$B$4)</f>
        <v>45774</v>
      </c>
      <c r="H1522" s="17" t="n">
        <f aca="false">COUNTIFS(Pedidos!$B$2:$B$7000,A1522,Pedidos!$C$2:$C$7000,"&lt;"&amp;Parámetros!$B$4)</f>
        <v>1</v>
      </c>
      <c r="I1522" s="7" t="n">
        <f aca="false">IF(H1522=0,"",Parámetros!$B$4-G1522)</f>
        <v>522</v>
      </c>
      <c r="J1522" s="17" t="n">
        <f aca="false">COUNTIFS(Pedidos!$B$2:$B$7000,A1522,Pedidos!$C$2:$C$7000,"&gt;="&amp;(Parámetros!$B$4-180),Pedidos!$C$2:$C$7000,"&lt;"&amp;Parámetros!$B$4)</f>
        <v>0</v>
      </c>
      <c r="K1522" s="18" t="str">
        <f aca="false">IF(H1522&lt;2,"",(G1522-F1522)/(H1522-1))</f>
        <v/>
      </c>
      <c r="L1522" s="19" t="str">
        <f aca="false">IF(OR(K1522="",K1522=0),"",I1522/K1522)</f>
        <v/>
      </c>
      <c r="M1522" s="20" t="n">
        <f aca="false">SUMIFS(Pedidos!$D$2:$D$7000,Pedidos!$B$2:$B$7000,A1522,Pedidos!$C$2:$C$7000,"&gt;="&amp;(Parámetros!$B$4-365),Pedidos!$C$2:$C$7000,"&lt;"&amp;Parámetros!$B$4)</f>
        <v>0</v>
      </c>
      <c r="N1522" s="7" t="str">
        <f aca="false">IF(H1522=0,"Sin compras",IF(H1522=1,"Una sola compra",IF(I1522&gt;Parámetros!$B$5,"Perdido","Activo")))</f>
        <v>Una sola compra</v>
      </c>
      <c r="O1522" s="21" t="str">
        <f aca="false">IF(N1522&lt;&gt;"Activo","",1/(1+EXP(-(Parámetros!$B$10+Parámetros!$B$11*I1522+Parámetros!$B$12*J1522))))</f>
        <v/>
      </c>
      <c r="P1522" s="7" t="str">
        <f aca="false">IF(O1522="","",IF(O1522&gt;=Parámetros!$B$7,"Alto",IF(O1522&gt;=Parámetros!$B$8,"Medio","Bajo")))</f>
        <v/>
      </c>
      <c r="Q1522" s="7" t="str">
        <f aca="false">IF(AND(N1522="Activo",L1522&lt;&gt;""),IF(L1522&gt;Parámetros!$B$6,"Se está retrasando",""),"")</f>
        <v/>
      </c>
    </row>
    <row r="1523" customFormat="false" ht="15" hidden="false" customHeight="false" outlineLevel="0" collapsed="false">
      <c r="A1523" s="13" t="s">
        <v>1731</v>
      </c>
      <c r="B1523" s="13" t="s">
        <v>9001</v>
      </c>
      <c r="C1523" s="13" t="s">
        <v>8993</v>
      </c>
      <c r="D1523" s="13" t="s">
        <v>8994</v>
      </c>
      <c r="E1523" s="13" t="s">
        <v>8988</v>
      </c>
      <c r="F1523" s="16" t="n">
        <f aca="false">_xlfn.MINIFS(Pedidos!$C$2:$C$7000,Pedidos!$B$2:$B$7000,A1523,Pedidos!$C$2:$C$7000,"&lt;"&amp;Parámetros!$B$4)</f>
        <v>45734</v>
      </c>
      <c r="G1523" s="16" t="n">
        <f aca="false">_xlfn.MAXIFS(Pedidos!$C$2:$C$7000,Pedidos!$B$2:$B$7000,A1523,Pedidos!$C$2:$C$7000,"&lt;"&amp;Parámetros!$B$4)</f>
        <v>45734</v>
      </c>
      <c r="H1523" s="17" t="n">
        <f aca="false">COUNTIFS(Pedidos!$B$2:$B$7000,A1523,Pedidos!$C$2:$C$7000,"&lt;"&amp;Parámetros!$B$4)</f>
        <v>1</v>
      </c>
      <c r="I1523" s="7" t="n">
        <f aca="false">IF(H1523=0,"",Parámetros!$B$4-G1523)</f>
        <v>562</v>
      </c>
      <c r="J1523" s="17" t="n">
        <f aca="false">COUNTIFS(Pedidos!$B$2:$B$7000,A1523,Pedidos!$C$2:$C$7000,"&gt;="&amp;(Parámetros!$B$4-180),Pedidos!$C$2:$C$7000,"&lt;"&amp;Parámetros!$B$4)</f>
        <v>0</v>
      </c>
      <c r="K1523" s="18" t="str">
        <f aca="false">IF(H1523&lt;2,"",(G1523-F1523)/(H1523-1))</f>
        <v/>
      </c>
      <c r="L1523" s="19" t="str">
        <f aca="false">IF(OR(K1523="",K1523=0),"",I1523/K1523)</f>
        <v/>
      </c>
      <c r="M1523" s="20" t="n">
        <f aca="false">SUMIFS(Pedidos!$D$2:$D$7000,Pedidos!$B$2:$B$7000,A1523,Pedidos!$C$2:$C$7000,"&gt;="&amp;(Parámetros!$B$4-365),Pedidos!$C$2:$C$7000,"&lt;"&amp;Parámetros!$B$4)</f>
        <v>0</v>
      </c>
      <c r="N1523" s="7" t="str">
        <f aca="false">IF(H1523=0,"Sin compras",IF(H1523=1,"Una sola compra",IF(I1523&gt;Parámetros!$B$5,"Perdido","Activo")))</f>
        <v>Una sola compra</v>
      </c>
      <c r="O1523" s="21" t="str">
        <f aca="false">IF(N1523&lt;&gt;"Activo","",1/(1+EXP(-(Parámetros!$B$10+Parámetros!$B$11*I1523+Parámetros!$B$12*J1523))))</f>
        <v/>
      </c>
      <c r="P1523" s="7" t="str">
        <f aca="false">IF(O1523="","",IF(O1523&gt;=Parámetros!$B$7,"Alto",IF(O1523&gt;=Parámetros!$B$8,"Medio","Bajo")))</f>
        <v/>
      </c>
      <c r="Q1523" s="7" t="str">
        <f aca="false">IF(AND(N1523="Activo",L1523&lt;&gt;""),IF(L1523&gt;Parámetros!$B$6,"Se está retrasando",""),"")</f>
        <v/>
      </c>
    </row>
    <row r="1524" customFormat="false" ht="15" hidden="false" customHeight="false" outlineLevel="0" collapsed="false">
      <c r="A1524" s="13" t="s">
        <v>1872</v>
      </c>
      <c r="B1524" s="13" t="s">
        <v>8981</v>
      </c>
      <c r="C1524" s="13" t="s">
        <v>8986</v>
      </c>
      <c r="D1524" s="13" t="s">
        <v>8997</v>
      </c>
      <c r="E1524" s="13" t="s">
        <v>8988</v>
      </c>
      <c r="F1524" s="16" t="n">
        <f aca="false">_xlfn.MINIFS(Pedidos!$C$2:$C$7000,Pedidos!$B$2:$B$7000,A1524,Pedidos!$C$2:$C$7000,"&lt;"&amp;Parámetros!$B$4)</f>
        <v>45745</v>
      </c>
      <c r="G1524" s="16" t="n">
        <f aca="false">_xlfn.MAXIFS(Pedidos!$C$2:$C$7000,Pedidos!$B$2:$B$7000,A1524,Pedidos!$C$2:$C$7000,"&lt;"&amp;Parámetros!$B$4)</f>
        <v>45975</v>
      </c>
      <c r="H1524" s="17" t="n">
        <f aca="false">COUNTIFS(Pedidos!$B$2:$B$7000,A1524,Pedidos!$C$2:$C$7000,"&lt;"&amp;Parámetros!$B$4)</f>
        <v>4</v>
      </c>
      <c r="I1524" s="7" t="n">
        <f aca="false">IF(H1524=0,"",Parámetros!$B$4-G1524)</f>
        <v>321</v>
      </c>
      <c r="J1524" s="17" t="n">
        <f aca="false">COUNTIFS(Pedidos!$B$2:$B$7000,A1524,Pedidos!$C$2:$C$7000,"&gt;="&amp;(Parámetros!$B$4-180),Pedidos!$C$2:$C$7000,"&lt;"&amp;Parámetros!$B$4)</f>
        <v>0</v>
      </c>
      <c r="K1524" s="18" t="n">
        <f aca="false">IF(H1524&lt;2,"",(G1524-F1524)/(H1524-1))</f>
        <v>76.6666666666667</v>
      </c>
      <c r="L1524" s="19" t="n">
        <f aca="false">IF(OR(K1524="",K1524=0),"",I1524/K1524)</f>
        <v>4.18695652173913</v>
      </c>
      <c r="M1524" s="20" t="n">
        <f aca="false">SUMIFS(Pedidos!$D$2:$D$7000,Pedidos!$B$2:$B$7000,A1524,Pedidos!$C$2:$C$7000,"&gt;="&amp;(Parámetros!$B$4-365),Pedidos!$C$2:$C$7000,"&lt;"&amp;Parámetros!$B$4)</f>
        <v>36.78</v>
      </c>
      <c r="N1524" s="7" t="str">
        <f aca="false">IF(H1524=0,"Sin compras",IF(H1524=1,"Una sola compra",IF(I1524&gt;Parámetros!$B$5,"Perdido","Activo")))</f>
        <v>Perdido</v>
      </c>
      <c r="O1524" s="21" t="str">
        <f aca="false">IF(N1524&lt;&gt;"Activo","",1/(1+EXP(-(Parámetros!$B$10+Parámetros!$B$11*I1524+Parámetros!$B$12*J1524))))</f>
        <v/>
      </c>
      <c r="P1524" s="7" t="str">
        <f aca="false">IF(O1524="","",IF(O1524&gt;=Parámetros!$B$7,"Alto",IF(O1524&gt;=Parámetros!$B$8,"Medio","Bajo")))</f>
        <v/>
      </c>
      <c r="Q1524" s="7" t="str">
        <f aca="false">IF(AND(N1524="Activo",L1524&lt;&gt;""),IF(L1524&gt;Parámetros!$B$6,"Se está retrasando",""),"")</f>
        <v/>
      </c>
    </row>
    <row r="1525" customFormat="false" ht="15" hidden="false" customHeight="false" outlineLevel="0" collapsed="false">
      <c r="A1525" s="13" t="s">
        <v>6190</v>
      </c>
      <c r="B1525" s="13" t="s">
        <v>9010</v>
      </c>
      <c r="C1525" s="13" t="s">
        <v>8990</v>
      </c>
      <c r="D1525" s="13" t="s">
        <v>8987</v>
      </c>
      <c r="E1525" s="13" t="s">
        <v>8988</v>
      </c>
      <c r="F1525" s="16" t="n">
        <f aca="false">_xlfn.MINIFS(Pedidos!$C$2:$C$7000,Pedidos!$B$2:$B$7000,A1525,Pedidos!$C$2:$C$7000,"&lt;"&amp;Parámetros!$B$4)</f>
        <v>46069</v>
      </c>
      <c r="G1525" s="16" t="n">
        <f aca="false">_xlfn.MAXIFS(Pedidos!$C$2:$C$7000,Pedidos!$B$2:$B$7000,A1525,Pedidos!$C$2:$C$7000,"&lt;"&amp;Parámetros!$B$4)</f>
        <v>46244</v>
      </c>
      <c r="H1525" s="17" t="n">
        <f aca="false">COUNTIFS(Pedidos!$B$2:$B$7000,A1525,Pedidos!$C$2:$C$7000,"&lt;"&amp;Parámetros!$B$4)</f>
        <v>2</v>
      </c>
      <c r="I1525" s="7" t="n">
        <f aca="false">IF(H1525=0,"",Parámetros!$B$4-G1525)</f>
        <v>52</v>
      </c>
      <c r="J1525" s="17" t="n">
        <f aca="false">COUNTIFS(Pedidos!$B$2:$B$7000,A1525,Pedidos!$C$2:$C$7000,"&gt;="&amp;(Parámetros!$B$4-180),Pedidos!$C$2:$C$7000,"&lt;"&amp;Parámetros!$B$4)</f>
        <v>1</v>
      </c>
      <c r="K1525" s="18" t="n">
        <f aca="false">IF(H1525&lt;2,"",(G1525-F1525)/(H1525-1))</f>
        <v>175</v>
      </c>
      <c r="L1525" s="19" t="n">
        <f aca="false">IF(OR(K1525="",K1525=0),"",I1525/K1525)</f>
        <v>0.297142857142857</v>
      </c>
      <c r="M1525" s="20" t="n">
        <f aca="false">SUMIFS(Pedidos!$D$2:$D$7000,Pedidos!$B$2:$B$7000,A1525,Pedidos!$C$2:$C$7000,"&gt;="&amp;(Parámetros!$B$4-365),Pedidos!$C$2:$C$7000,"&lt;"&amp;Parámetros!$B$4)</f>
        <v>100.09</v>
      </c>
      <c r="N1525" s="7" t="str">
        <f aca="false">IF(H1525=0,"Sin compras",IF(H1525=1,"Una sola compra",IF(I1525&gt;Parámetros!$B$5,"Perdido","Activo")))</f>
        <v>Activo</v>
      </c>
      <c r="O1525" s="21" t="n">
        <f aca="false">IF(N1525&lt;&gt;"Activo","",1/(1+EXP(-(Parámetros!$B$10+Parámetros!$B$11*I1525+Parámetros!$B$12*J1525))))</f>
        <v>0.646548057065662</v>
      </c>
      <c r="P1525" s="7" t="str">
        <f aca="false">IF(O1525="","",IF(O1525&gt;=Parámetros!$B$7,"Alto",IF(O1525&gt;=Parámetros!$B$8,"Medio","Bajo")))</f>
        <v>Medio</v>
      </c>
      <c r="Q1525" s="7" t="str">
        <f aca="false">IF(AND(N1525="Activo",L1525&lt;&gt;""),IF(L1525&gt;Parámetros!$B$6,"Se está retrasando",""),"")</f>
        <v/>
      </c>
    </row>
    <row r="1526" customFormat="false" ht="15" hidden="false" customHeight="false" outlineLevel="0" collapsed="false">
      <c r="A1526" s="13" t="s">
        <v>1563</v>
      </c>
      <c r="B1526" s="13" t="s">
        <v>8981</v>
      </c>
      <c r="C1526" s="13" t="s">
        <v>8986</v>
      </c>
      <c r="D1526" s="13" t="s">
        <v>8994</v>
      </c>
      <c r="E1526" s="13" t="s">
        <v>8988</v>
      </c>
      <c r="F1526" s="16" t="n">
        <f aca="false">_xlfn.MINIFS(Pedidos!$C$2:$C$7000,Pedidos!$B$2:$B$7000,A1526,Pedidos!$C$2:$C$7000,"&lt;"&amp;Parámetros!$B$4)</f>
        <v>45722</v>
      </c>
      <c r="G1526" s="16" t="n">
        <f aca="false">_xlfn.MAXIFS(Pedidos!$C$2:$C$7000,Pedidos!$B$2:$B$7000,A1526,Pedidos!$C$2:$C$7000,"&lt;"&amp;Parámetros!$B$4)</f>
        <v>45790</v>
      </c>
      <c r="H1526" s="17" t="n">
        <f aca="false">COUNTIFS(Pedidos!$B$2:$B$7000,A1526,Pedidos!$C$2:$C$7000,"&lt;"&amp;Parámetros!$B$4)</f>
        <v>2</v>
      </c>
      <c r="I1526" s="7" t="n">
        <f aca="false">IF(H1526=0,"",Parámetros!$B$4-G1526)</f>
        <v>506</v>
      </c>
      <c r="J1526" s="17" t="n">
        <f aca="false">COUNTIFS(Pedidos!$B$2:$B$7000,A1526,Pedidos!$C$2:$C$7000,"&gt;="&amp;(Parámetros!$B$4-180),Pedidos!$C$2:$C$7000,"&lt;"&amp;Parámetros!$B$4)</f>
        <v>0</v>
      </c>
      <c r="K1526" s="18" t="n">
        <f aca="false">IF(H1526&lt;2,"",(G1526-F1526)/(H1526-1))</f>
        <v>68</v>
      </c>
      <c r="L1526" s="19" t="n">
        <f aca="false">IF(OR(K1526="",K1526=0),"",I1526/K1526)</f>
        <v>7.44117647058824</v>
      </c>
      <c r="M1526" s="20" t="n">
        <f aca="false">SUMIFS(Pedidos!$D$2:$D$7000,Pedidos!$B$2:$B$7000,A1526,Pedidos!$C$2:$C$7000,"&gt;="&amp;(Parámetros!$B$4-365),Pedidos!$C$2:$C$7000,"&lt;"&amp;Parámetros!$B$4)</f>
        <v>0</v>
      </c>
      <c r="N1526" s="7" t="str">
        <f aca="false">IF(H1526=0,"Sin compras",IF(H1526=1,"Una sola compra",IF(I1526&gt;Parámetros!$B$5,"Perdido","Activo")))</f>
        <v>Perdido</v>
      </c>
      <c r="O1526" s="21" t="str">
        <f aca="false">IF(N1526&lt;&gt;"Activo","",1/(1+EXP(-(Parámetros!$B$10+Parámetros!$B$11*I1526+Parámetros!$B$12*J1526))))</f>
        <v/>
      </c>
      <c r="P1526" s="7" t="str">
        <f aca="false">IF(O1526="","",IF(O1526&gt;=Parámetros!$B$7,"Alto",IF(O1526&gt;=Parámetros!$B$8,"Medio","Bajo")))</f>
        <v/>
      </c>
      <c r="Q1526" s="7" t="str">
        <f aca="false">IF(AND(N1526="Activo",L1526&lt;&gt;""),IF(L1526&gt;Parámetros!$B$6,"Se está retrasando",""),"")</f>
        <v/>
      </c>
    </row>
    <row r="1527" customFormat="false" ht="15" hidden="false" customHeight="false" outlineLevel="0" collapsed="false">
      <c r="A1527" s="13" t="s">
        <v>104</v>
      </c>
      <c r="B1527" s="13" t="s">
        <v>8995</v>
      </c>
      <c r="C1527" s="13" t="s">
        <v>8993</v>
      </c>
      <c r="D1527" s="13" t="s">
        <v>8994</v>
      </c>
      <c r="E1527" s="13" t="s">
        <v>8988</v>
      </c>
      <c r="F1527" s="16" t="n">
        <f aca="false">_xlfn.MINIFS(Pedidos!$C$2:$C$7000,Pedidos!$B$2:$B$7000,A1527,Pedidos!$C$2:$C$7000,"&lt;"&amp;Parámetros!$B$4)</f>
        <v>45573</v>
      </c>
      <c r="G1527" s="16" t="n">
        <f aca="false">_xlfn.MAXIFS(Pedidos!$C$2:$C$7000,Pedidos!$B$2:$B$7000,A1527,Pedidos!$C$2:$C$7000,"&lt;"&amp;Parámetros!$B$4)</f>
        <v>45627</v>
      </c>
      <c r="H1527" s="17" t="n">
        <f aca="false">COUNTIFS(Pedidos!$B$2:$B$7000,A1527,Pedidos!$C$2:$C$7000,"&lt;"&amp;Parámetros!$B$4)</f>
        <v>2</v>
      </c>
      <c r="I1527" s="7" t="n">
        <f aca="false">IF(H1527=0,"",Parámetros!$B$4-G1527)</f>
        <v>669</v>
      </c>
      <c r="J1527" s="17" t="n">
        <f aca="false">COUNTIFS(Pedidos!$B$2:$B$7000,A1527,Pedidos!$C$2:$C$7000,"&gt;="&amp;(Parámetros!$B$4-180),Pedidos!$C$2:$C$7000,"&lt;"&amp;Parámetros!$B$4)</f>
        <v>0</v>
      </c>
      <c r="K1527" s="18" t="n">
        <f aca="false">IF(H1527&lt;2,"",(G1527-F1527)/(H1527-1))</f>
        <v>54</v>
      </c>
      <c r="L1527" s="19" t="n">
        <f aca="false">IF(OR(K1527="",K1527=0),"",I1527/K1527)</f>
        <v>12.3888888888889</v>
      </c>
      <c r="M1527" s="20" t="n">
        <f aca="false">SUMIFS(Pedidos!$D$2:$D$7000,Pedidos!$B$2:$B$7000,A1527,Pedidos!$C$2:$C$7000,"&gt;="&amp;(Parámetros!$B$4-365),Pedidos!$C$2:$C$7000,"&lt;"&amp;Parámetros!$B$4)</f>
        <v>0</v>
      </c>
      <c r="N1527" s="7" t="str">
        <f aca="false">IF(H1527=0,"Sin compras",IF(H1527=1,"Una sola compra",IF(I1527&gt;Parámetros!$B$5,"Perdido","Activo")))</f>
        <v>Perdido</v>
      </c>
      <c r="O1527" s="21" t="str">
        <f aca="false">IF(N1527&lt;&gt;"Activo","",1/(1+EXP(-(Parámetros!$B$10+Parámetros!$B$11*I1527+Parámetros!$B$12*J1527))))</f>
        <v/>
      </c>
      <c r="P1527" s="7" t="str">
        <f aca="false">IF(O1527="","",IF(O1527&gt;=Parámetros!$B$7,"Alto",IF(O1527&gt;=Parámetros!$B$8,"Medio","Bajo")))</f>
        <v/>
      </c>
      <c r="Q1527" s="7" t="str">
        <f aca="false">IF(AND(N1527="Activo",L1527&lt;&gt;""),IF(L1527&gt;Parámetros!$B$6,"Se está retrasando",""),"")</f>
        <v/>
      </c>
    </row>
    <row r="1528" customFormat="false" ht="15" hidden="false" customHeight="false" outlineLevel="0" collapsed="false">
      <c r="A1528" s="13" t="s">
        <v>7663</v>
      </c>
      <c r="B1528" s="13" t="s">
        <v>8981</v>
      </c>
      <c r="C1528" s="13" t="s">
        <v>8993</v>
      </c>
      <c r="D1528" s="13" t="s">
        <v>8991</v>
      </c>
      <c r="E1528" s="13" t="s">
        <v>8988</v>
      </c>
      <c r="F1528" s="16" t="n">
        <f aca="false">_xlfn.MINIFS(Pedidos!$C$2:$C$7000,Pedidos!$B$2:$B$7000,A1528,Pedidos!$C$2:$C$7000,"&lt;"&amp;Parámetros!$B$4)</f>
        <v>46191</v>
      </c>
      <c r="G1528" s="16" t="n">
        <f aca="false">_xlfn.MAXIFS(Pedidos!$C$2:$C$7000,Pedidos!$B$2:$B$7000,A1528,Pedidos!$C$2:$C$7000,"&lt;"&amp;Parámetros!$B$4)</f>
        <v>46191</v>
      </c>
      <c r="H1528" s="17" t="n">
        <f aca="false">COUNTIFS(Pedidos!$B$2:$B$7000,A1528,Pedidos!$C$2:$C$7000,"&lt;"&amp;Parámetros!$B$4)</f>
        <v>1</v>
      </c>
      <c r="I1528" s="7" t="n">
        <f aca="false">IF(H1528=0,"",Parámetros!$B$4-G1528)</f>
        <v>105</v>
      </c>
      <c r="J1528" s="17" t="n">
        <f aca="false">COUNTIFS(Pedidos!$B$2:$B$7000,A1528,Pedidos!$C$2:$C$7000,"&gt;="&amp;(Parámetros!$B$4-180),Pedidos!$C$2:$C$7000,"&lt;"&amp;Parámetros!$B$4)</f>
        <v>1</v>
      </c>
      <c r="K1528" s="18" t="str">
        <f aca="false">IF(H1528&lt;2,"",(G1528-F1528)/(H1528-1))</f>
        <v/>
      </c>
      <c r="L1528" s="19" t="str">
        <f aca="false">IF(OR(K1528="",K1528=0),"",I1528/K1528)</f>
        <v/>
      </c>
      <c r="M1528" s="20" t="n">
        <f aca="false">SUMIFS(Pedidos!$D$2:$D$7000,Pedidos!$B$2:$B$7000,A1528,Pedidos!$C$2:$C$7000,"&gt;="&amp;(Parámetros!$B$4-365),Pedidos!$C$2:$C$7000,"&lt;"&amp;Parámetros!$B$4)</f>
        <v>26.91</v>
      </c>
      <c r="N1528" s="7" t="str">
        <f aca="false">IF(H1528=0,"Sin compras",IF(H1528=1,"Una sola compra",IF(I1528&gt;Parámetros!$B$5,"Perdido","Activo")))</f>
        <v>Una sola compra</v>
      </c>
      <c r="O1528" s="21" t="str">
        <f aca="false">IF(N1528&lt;&gt;"Activo","",1/(1+EXP(-(Parámetros!$B$10+Parámetros!$B$11*I1528+Parámetros!$B$12*J1528))))</f>
        <v/>
      </c>
      <c r="P1528" s="7" t="str">
        <f aca="false">IF(O1528="","",IF(O1528&gt;=Parámetros!$B$7,"Alto",IF(O1528&gt;=Parámetros!$B$8,"Medio","Bajo")))</f>
        <v/>
      </c>
      <c r="Q1528" s="7" t="str">
        <f aca="false">IF(AND(N1528="Activo",L1528&lt;&gt;""),IF(L1528&gt;Parámetros!$B$6,"Se está retrasando",""),"")</f>
        <v/>
      </c>
    </row>
    <row r="1529" customFormat="false" ht="15" hidden="false" customHeight="false" outlineLevel="0" collapsed="false">
      <c r="A1529" s="13" t="s">
        <v>6292</v>
      </c>
      <c r="B1529" s="13" t="s">
        <v>9007</v>
      </c>
      <c r="C1529" s="13" t="s">
        <v>8990</v>
      </c>
      <c r="D1529" s="13" t="s">
        <v>8987</v>
      </c>
      <c r="E1529" s="13" t="s">
        <v>8988</v>
      </c>
      <c r="F1529" s="16" t="n">
        <f aca="false">_xlfn.MINIFS(Pedidos!$C$2:$C$7000,Pedidos!$B$2:$B$7000,A1529,Pedidos!$C$2:$C$7000,"&lt;"&amp;Parámetros!$B$4)</f>
        <v>46078</v>
      </c>
      <c r="G1529" s="16" t="n">
        <f aca="false">_xlfn.MAXIFS(Pedidos!$C$2:$C$7000,Pedidos!$B$2:$B$7000,A1529,Pedidos!$C$2:$C$7000,"&lt;"&amp;Parámetros!$B$4)</f>
        <v>46177</v>
      </c>
      <c r="H1529" s="17" t="n">
        <f aca="false">COUNTIFS(Pedidos!$B$2:$B$7000,A1529,Pedidos!$C$2:$C$7000,"&lt;"&amp;Parámetros!$B$4)</f>
        <v>2</v>
      </c>
      <c r="I1529" s="7" t="n">
        <f aca="false">IF(H1529=0,"",Parámetros!$B$4-G1529)</f>
        <v>119</v>
      </c>
      <c r="J1529" s="17" t="n">
        <f aca="false">COUNTIFS(Pedidos!$B$2:$B$7000,A1529,Pedidos!$C$2:$C$7000,"&gt;="&amp;(Parámetros!$B$4-180),Pedidos!$C$2:$C$7000,"&lt;"&amp;Parámetros!$B$4)</f>
        <v>1</v>
      </c>
      <c r="K1529" s="18" t="n">
        <f aca="false">IF(H1529&lt;2,"",(G1529-F1529)/(H1529-1))</f>
        <v>99</v>
      </c>
      <c r="L1529" s="19" t="n">
        <f aca="false">IF(OR(K1529="",K1529=0),"",I1529/K1529)</f>
        <v>1.2020202020202</v>
      </c>
      <c r="M1529" s="20" t="n">
        <f aca="false">SUMIFS(Pedidos!$D$2:$D$7000,Pedidos!$B$2:$B$7000,A1529,Pedidos!$C$2:$C$7000,"&gt;="&amp;(Parámetros!$B$4-365),Pedidos!$C$2:$C$7000,"&lt;"&amp;Parámetros!$B$4)</f>
        <v>98.36</v>
      </c>
      <c r="N1529" s="7" t="str">
        <f aca="false">IF(H1529=0,"Sin compras",IF(H1529=1,"Una sola compra",IF(I1529&gt;Parámetros!$B$5,"Perdido","Activo")))</f>
        <v>Activo</v>
      </c>
      <c r="O1529" s="21" t="n">
        <f aca="false">IF(N1529&lt;&gt;"Activo","",1/(1+EXP(-(Parámetros!$B$10+Parámetros!$B$11*I1529+Parámetros!$B$12*J1529))))</f>
        <v>0.851055044867107</v>
      </c>
      <c r="P1529" s="7" t="str">
        <f aca="false">IF(O1529="","",IF(O1529&gt;=Parámetros!$B$7,"Alto",IF(O1529&gt;=Parámetros!$B$8,"Medio","Bajo")))</f>
        <v>Alto</v>
      </c>
      <c r="Q1529" s="7" t="str">
        <f aca="false">IF(AND(N1529="Activo",L1529&lt;&gt;""),IF(L1529&gt;Parámetros!$B$6,"Se está retrasando",""),"")</f>
        <v/>
      </c>
    </row>
    <row r="1530" customFormat="false" ht="15" hidden="false" customHeight="false" outlineLevel="0" collapsed="false">
      <c r="A1530" s="13" t="s">
        <v>2818</v>
      </c>
      <c r="B1530" s="13" t="s">
        <v>8995</v>
      </c>
      <c r="C1530" s="13" t="s">
        <v>8990</v>
      </c>
      <c r="D1530" s="13" t="s">
        <v>8997</v>
      </c>
      <c r="E1530" s="13" t="s">
        <v>8984</v>
      </c>
      <c r="F1530" s="16" t="n">
        <f aca="false">_xlfn.MINIFS(Pedidos!$C$2:$C$7000,Pedidos!$B$2:$B$7000,A1530,Pedidos!$C$2:$C$7000,"&lt;"&amp;Parámetros!$B$4)</f>
        <v>45817</v>
      </c>
      <c r="G1530" s="16" t="n">
        <f aca="false">_xlfn.MAXIFS(Pedidos!$C$2:$C$7000,Pedidos!$B$2:$B$7000,A1530,Pedidos!$C$2:$C$7000,"&lt;"&amp;Parámetros!$B$4)</f>
        <v>46137</v>
      </c>
      <c r="H1530" s="17" t="n">
        <f aca="false">COUNTIFS(Pedidos!$B$2:$B$7000,A1530,Pedidos!$C$2:$C$7000,"&lt;"&amp;Parámetros!$B$4)</f>
        <v>5</v>
      </c>
      <c r="I1530" s="7" t="n">
        <f aca="false">IF(H1530=0,"",Parámetros!$B$4-G1530)</f>
        <v>159</v>
      </c>
      <c r="J1530" s="17" t="n">
        <f aca="false">COUNTIFS(Pedidos!$B$2:$B$7000,A1530,Pedidos!$C$2:$C$7000,"&gt;="&amp;(Parámetros!$B$4-180),Pedidos!$C$2:$C$7000,"&lt;"&amp;Parámetros!$B$4)</f>
        <v>1</v>
      </c>
      <c r="K1530" s="18" t="n">
        <f aca="false">IF(H1530&lt;2,"",(G1530-F1530)/(H1530-1))</f>
        <v>80</v>
      </c>
      <c r="L1530" s="19" t="n">
        <f aca="false">IF(OR(K1530="",K1530=0),"",I1530/K1530)</f>
        <v>1.9875</v>
      </c>
      <c r="M1530" s="20" t="n">
        <f aca="false">SUMIFS(Pedidos!$D$2:$D$7000,Pedidos!$B$2:$B$7000,A1530,Pedidos!$C$2:$C$7000,"&gt;="&amp;(Parámetros!$B$4-365),Pedidos!$C$2:$C$7000,"&lt;"&amp;Parámetros!$B$4)</f>
        <v>150.53</v>
      </c>
      <c r="N1530" s="7" t="str">
        <f aca="false">IF(H1530=0,"Sin compras",IF(H1530=1,"Una sola compra",IF(I1530&gt;Parámetros!$B$5,"Perdido","Activo")))</f>
        <v>Activo</v>
      </c>
      <c r="O1530" s="21" t="n">
        <f aca="false">IF(N1530&lt;&gt;"Activo","",1/(1+EXP(-(Parámetros!$B$10+Parámetros!$B$11*I1530+Parámetros!$B$12*J1530))))</f>
        <v>0.918556957255514</v>
      </c>
      <c r="P1530" s="7" t="str">
        <f aca="false">IF(O1530="","",IF(O1530&gt;=Parámetros!$B$7,"Alto",IF(O1530&gt;=Parámetros!$B$8,"Medio","Bajo")))</f>
        <v>Alto</v>
      </c>
      <c r="Q1530" s="7" t="str">
        <f aca="false">IF(AND(N1530="Activo",L1530&lt;&gt;""),IF(L1530&gt;Parámetros!$B$6,"Se está retrasando",""),"")</f>
        <v>Se está retrasando</v>
      </c>
    </row>
    <row r="1531" customFormat="false" ht="15" hidden="false" customHeight="false" outlineLevel="0" collapsed="false">
      <c r="A1531" s="13" t="s">
        <v>3848</v>
      </c>
      <c r="B1531" s="13" t="s">
        <v>8981</v>
      </c>
      <c r="C1531" s="13" t="s">
        <v>8993</v>
      </c>
      <c r="D1531" s="13" t="s">
        <v>8999</v>
      </c>
      <c r="E1531" s="13" t="s">
        <v>8988</v>
      </c>
      <c r="F1531" s="16" t="n">
        <f aca="false">_xlfn.MINIFS(Pedidos!$C$2:$C$7000,Pedidos!$B$2:$B$7000,A1531,Pedidos!$C$2:$C$7000,"&lt;"&amp;Parámetros!$B$4)</f>
        <v>45892</v>
      </c>
      <c r="G1531" s="16" t="n">
        <f aca="false">_xlfn.MAXIFS(Pedidos!$C$2:$C$7000,Pedidos!$B$2:$B$7000,A1531,Pedidos!$C$2:$C$7000,"&lt;"&amp;Parámetros!$B$4)</f>
        <v>46289</v>
      </c>
      <c r="H1531" s="17" t="n">
        <f aca="false">COUNTIFS(Pedidos!$B$2:$B$7000,A1531,Pedidos!$C$2:$C$7000,"&lt;"&amp;Parámetros!$B$4)</f>
        <v>8</v>
      </c>
      <c r="I1531" s="7" t="n">
        <f aca="false">IF(H1531=0,"",Parámetros!$B$4-G1531)</f>
        <v>7</v>
      </c>
      <c r="J1531" s="17" t="n">
        <f aca="false">COUNTIFS(Pedidos!$B$2:$B$7000,A1531,Pedidos!$C$2:$C$7000,"&gt;="&amp;(Parámetros!$B$4-180),Pedidos!$C$2:$C$7000,"&lt;"&amp;Parámetros!$B$4)</f>
        <v>4</v>
      </c>
      <c r="K1531" s="18" t="n">
        <f aca="false">IF(H1531&lt;2,"",(G1531-F1531)/(H1531-1))</f>
        <v>56.7142857142857</v>
      </c>
      <c r="L1531" s="19" t="n">
        <f aca="false">IF(OR(K1531="",K1531=0),"",I1531/K1531)</f>
        <v>0.123425692695214</v>
      </c>
      <c r="M1531" s="20" t="n">
        <f aca="false">SUMIFS(Pedidos!$D$2:$D$7000,Pedidos!$B$2:$B$7000,A1531,Pedidos!$C$2:$C$7000,"&gt;="&amp;(Parámetros!$B$4-365),Pedidos!$C$2:$C$7000,"&lt;"&amp;Parámetros!$B$4)</f>
        <v>280.44</v>
      </c>
      <c r="N1531" s="7" t="str">
        <f aca="false">IF(H1531=0,"Sin compras",IF(H1531=1,"Una sola compra",IF(I1531&gt;Parámetros!$B$5,"Perdido","Activo")))</f>
        <v>Activo</v>
      </c>
      <c r="O1531" s="21" t="n">
        <f aca="false">IF(N1531&lt;&gt;"Activo","",1/(1+EXP(-(Parámetros!$B$10+Parámetros!$B$11*I1531+Parámetros!$B$12*J1531))))</f>
        <v>0.0561892612368579</v>
      </c>
      <c r="P1531" s="7" t="str">
        <f aca="false">IF(O1531="","",IF(O1531&gt;=Parámetros!$B$7,"Alto",IF(O1531&gt;=Parámetros!$B$8,"Medio","Bajo")))</f>
        <v>Bajo</v>
      </c>
      <c r="Q1531" s="7" t="str">
        <f aca="false">IF(AND(N1531="Activo",L1531&lt;&gt;""),IF(L1531&gt;Parámetros!$B$6,"Se está retrasando",""),"")</f>
        <v/>
      </c>
    </row>
    <row r="1532" customFormat="false" ht="15" hidden="false" customHeight="false" outlineLevel="0" collapsed="false">
      <c r="A1532" s="13" t="s">
        <v>4146</v>
      </c>
      <c r="B1532" s="13" t="s">
        <v>9001</v>
      </c>
      <c r="C1532" s="13" t="s">
        <v>8993</v>
      </c>
      <c r="D1532" s="13" t="s">
        <v>8994</v>
      </c>
      <c r="E1532" s="13" t="s">
        <v>8988</v>
      </c>
      <c r="F1532" s="16" t="n">
        <f aca="false">_xlfn.MINIFS(Pedidos!$C$2:$C$7000,Pedidos!$B$2:$B$7000,A1532,Pedidos!$C$2:$C$7000,"&lt;"&amp;Parámetros!$B$4)</f>
        <v>45916</v>
      </c>
      <c r="G1532" s="16" t="n">
        <f aca="false">_xlfn.MAXIFS(Pedidos!$C$2:$C$7000,Pedidos!$B$2:$B$7000,A1532,Pedidos!$C$2:$C$7000,"&lt;"&amp;Parámetros!$B$4)</f>
        <v>45916</v>
      </c>
      <c r="H1532" s="17" t="n">
        <f aca="false">COUNTIFS(Pedidos!$B$2:$B$7000,A1532,Pedidos!$C$2:$C$7000,"&lt;"&amp;Parámetros!$B$4)</f>
        <v>1</v>
      </c>
      <c r="I1532" s="7" t="n">
        <f aca="false">IF(H1532=0,"",Parámetros!$B$4-G1532)</f>
        <v>380</v>
      </c>
      <c r="J1532" s="17" t="n">
        <f aca="false">COUNTIFS(Pedidos!$B$2:$B$7000,A1532,Pedidos!$C$2:$C$7000,"&gt;="&amp;(Parámetros!$B$4-180),Pedidos!$C$2:$C$7000,"&lt;"&amp;Parámetros!$B$4)</f>
        <v>0</v>
      </c>
      <c r="K1532" s="18" t="str">
        <f aca="false">IF(H1532&lt;2,"",(G1532-F1532)/(H1532-1))</f>
        <v/>
      </c>
      <c r="L1532" s="19" t="str">
        <f aca="false">IF(OR(K1532="",K1532=0),"",I1532/K1532)</f>
        <v/>
      </c>
      <c r="M1532" s="20" t="n">
        <f aca="false">SUMIFS(Pedidos!$D$2:$D$7000,Pedidos!$B$2:$B$7000,A1532,Pedidos!$C$2:$C$7000,"&gt;="&amp;(Parámetros!$B$4-365),Pedidos!$C$2:$C$7000,"&lt;"&amp;Parámetros!$B$4)</f>
        <v>0</v>
      </c>
      <c r="N1532" s="7" t="str">
        <f aca="false">IF(H1532=0,"Sin compras",IF(H1532=1,"Una sola compra",IF(I1532&gt;Parámetros!$B$5,"Perdido","Activo")))</f>
        <v>Una sola compra</v>
      </c>
      <c r="O1532" s="21" t="str">
        <f aca="false">IF(N1532&lt;&gt;"Activo","",1/(1+EXP(-(Parámetros!$B$10+Parámetros!$B$11*I1532+Parámetros!$B$12*J1532))))</f>
        <v/>
      </c>
      <c r="P1532" s="7" t="str">
        <f aca="false">IF(O1532="","",IF(O1532&gt;=Parámetros!$B$7,"Alto",IF(O1532&gt;=Parámetros!$B$8,"Medio","Bajo")))</f>
        <v/>
      </c>
      <c r="Q1532" s="7" t="str">
        <f aca="false">IF(AND(N1532="Activo",L1532&lt;&gt;""),IF(L1532&gt;Parámetros!$B$6,"Se está retrasando",""),"")</f>
        <v/>
      </c>
    </row>
    <row r="1533" customFormat="false" ht="15" hidden="false" customHeight="false" outlineLevel="0" collapsed="false">
      <c r="A1533" s="13" t="s">
        <v>3010</v>
      </c>
      <c r="B1533" s="13" t="s">
        <v>9003</v>
      </c>
      <c r="C1533" s="13" t="s">
        <v>8990</v>
      </c>
      <c r="D1533" s="13" t="s">
        <v>8999</v>
      </c>
      <c r="E1533" s="13" t="s">
        <v>8988</v>
      </c>
      <c r="F1533" s="16" t="n">
        <f aca="false">_xlfn.MINIFS(Pedidos!$C$2:$C$7000,Pedidos!$B$2:$B$7000,A1533,Pedidos!$C$2:$C$7000,"&lt;"&amp;Parámetros!$B$4)</f>
        <v>45831</v>
      </c>
      <c r="G1533" s="16" t="n">
        <f aca="false">_xlfn.MAXIFS(Pedidos!$C$2:$C$7000,Pedidos!$B$2:$B$7000,A1533,Pedidos!$C$2:$C$7000,"&lt;"&amp;Parámetros!$B$4)</f>
        <v>46252</v>
      </c>
      <c r="H1533" s="17" t="n">
        <f aca="false">COUNTIFS(Pedidos!$B$2:$B$7000,A1533,Pedidos!$C$2:$C$7000,"&lt;"&amp;Parámetros!$B$4)</f>
        <v>11</v>
      </c>
      <c r="I1533" s="7" t="n">
        <f aca="false">IF(H1533=0,"",Parámetros!$B$4-G1533)</f>
        <v>44</v>
      </c>
      <c r="J1533" s="17" t="n">
        <f aca="false">COUNTIFS(Pedidos!$B$2:$B$7000,A1533,Pedidos!$C$2:$C$7000,"&gt;="&amp;(Parámetros!$B$4-180),Pedidos!$C$2:$C$7000,"&lt;"&amp;Parámetros!$B$4)</f>
        <v>4</v>
      </c>
      <c r="K1533" s="18" t="n">
        <f aca="false">IF(H1533&lt;2,"",(G1533-F1533)/(H1533-1))</f>
        <v>42.1</v>
      </c>
      <c r="L1533" s="19" t="n">
        <f aca="false">IF(OR(K1533="",K1533=0),"",I1533/K1533)</f>
        <v>1.04513064133017</v>
      </c>
      <c r="M1533" s="20" t="n">
        <f aca="false">SUMIFS(Pedidos!$D$2:$D$7000,Pedidos!$B$2:$B$7000,A1533,Pedidos!$C$2:$C$7000,"&gt;="&amp;(Parámetros!$B$4-365),Pedidos!$C$2:$C$7000,"&lt;"&amp;Parámetros!$B$4)</f>
        <v>314.14</v>
      </c>
      <c r="N1533" s="7" t="str">
        <f aca="false">IF(H1533=0,"Sin compras",IF(H1533=1,"Una sola compra",IF(I1533&gt;Parámetros!$B$5,"Perdido","Activo")))</f>
        <v>Activo</v>
      </c>
      <c r="O1533" s="21" t="n">
        <f aca="false">IF(N1533&lt;&gt;"Activo","",1/(1+EXP(-(Parámetros!$B$10+Parámetros!$B$11*I1533+Parámetros!$B$12*J1533))))</f>
        <v>0.100453121704973</v>
      </c>
      <c r="P1533" s="7" t="str">
        <f aca="false">IF(O1533="","",IF(O1533&gt;=Parámetros!$B$7,"Alto",IF(O1533&gt;=Parámetros!$B$8,"Medio","Bajo")))</f>
        <v>Bajo</v>
      </c>
      <c r="Q1533" s="7" t="str">
        <f aca="false">IF(AND(N1533="Activo",L1533&lt;&gt;""),IF(L1533&gt;Parámetros!$B$6,"Se está retrasando",""),"")</f>
        <v/>
      </c>
    </row>
    <row r="1534" customFormat="false" ht="15" hidden="false" customHeight="false" outlineLevel="0" collapsed="false">
      <c r="A1534" s="13" t="s">
        <v>5115</v>
      </c>
      <c r="B1534" s="13" t="s">
        <v>9008</v>
      </c>
      <c r="C1534" s="13" t="s">
        <v>8990</v>
      </c>
      <c r="D1534" s="13" t="s">
        <v>8987</v>
      </c>
      <c r="E1534" s="13" t="s">
        <v>8988</v>
      </c>
      <c r="F1534" s="16" t="n">
        <f aca="false">_xlfn.MINIFS(Pedidos!$C$2:$C$7000,Pedidos!$B$2:$B$7000,A1534,Pedidos!$C$2:$C$7000,"&lt;"&amp;Parámetros!$B$4)</f>
        <v>45987</v>
      </c>
      <c r="G1534" s="16" t="n">
        <f aca="false">_xlfn.MAXIFS(Pedidos!$C$2:$C$7000,Pedidos!$B$2:$B$7000,A1534,Pedidos!$C$2:$C$7000,"&lt;"&amp;Parámetros!$B$4)</f>
        <v>46125</v>
      </c>
      <c r="H1534" s="17" t="n">
        <f aca="false">COUNTIFS(Pedidos!$B$2:$B$7000,A1534,Pedidos!$C$2:$C$7000,"&lt;"&amp;Parámetros!$B$4)</f>
        <v>2</v>
      </c>
      <c r="I1534" s="7" t="n">
        <f aca="false">IF(H1534=0,"",Parámetros!$B$4-G1534)</f>
        <v>171</v>
      </c>
      <c r="J1534" s="17" t="n">
        <f aca="false">COUNTIFS(Pedidos!$B$2:$B$7000,A1534,Pedidos!$C$2:$C$7000,"&gt;="&amp;(Parámetros!$B$4-180),Pedidos!$C$2:$C$7000,"&lt;"&amp;Parámetros!$B$4)</f>
        <v>1</v>
      </c>
      <c r="K1534" s="18" t="n">
        <f aca="false">IF(H1534&lt;2,"",(G1534-F1534)/(H1534-1))</f>
        <v>138</v>
      </c>
      <c r="L1534" s="19" t="n">
        <f aca="false">IF(OR(K1534="",K1534=0),"",I1534/K1534)</f>
        <v>1.23913043478261</v>
      </c>
      <c r="M1534" s="20" t="n">
        <f aca="false">SUMIFS(Pedidos!$D$2:$D$7000,Pedidos!$B$2:$B$7000,A1534,Pedidos!$C$2:$C$7000,"&gt;="&amp;(Parámetros!$B$4-365),Pedidos!$C$2:$C$7000,"&lt;"&amp;Parámetros!$B$4)</f>
        <v>84.56</v>
      </c>
      <c r="N1534" s="7" t="str">
        <f aca="false">IF(H1534=0,"Sin compras",IF(H1534=1,"Una sola compra",IF(I1534&gt;Parámetros!$B$5,"Perdido","Activo")))</f>
        <v>Activo</v>
      </c>
      <c r="O1534" s="21" t="n">
        <f aca="false">IF(N1534&lt;&gt;"Activo","",1/(1+EXP(-(Parámetros!$B$10+Parámetros!$B$11*I1534+Parámetros!$B$12*J1534))))</f>
        <v>0.932572880434812</v>
      </c>
      <c r="P1534" s="7" t="str">
        <f aca="false">IF(O1534="","",IF(O1534&gt;=Parámetros!$B$7,"Alto",IF(O1534&gt;=Parámetros!$B$8,"Medio","Bajo")))</f>
        <v>Alto</v>
      </c>
      <c r="Q1534" s="7" t="str">
        <f aca="false">IF(AND(N1534="Activo",L1534&lt;&gt;""),IF(L1534&gt;Parámetros!$B$6,"Se está retrasando",""),"")</f>
        <v/>
      </c>
    </row>
    <row r="1535" customFormat="false" ht="15" hidden="false" customHeight="false" outlineLevel="0" collapsed="false">
      <c r="A1535" s="13" t="s">
        <v>8000</v>
      </c>
      <c r="B1535" s="13" t="s">
        <v>8981</v>
      </c>
      <c r="C1535" s="13" t="s">
        <v>8982</v>
      </c>
      <c r="D1535" s="13" t="s">
        <v>8991</v>
      </c>
      <c r="E1535" s="13" t="s">
        <v>8988</v>
      </c>
      <c r="F1535" s="16" t="n">
        <f aca="false">_xlfn.MINIFS(Pedidos!$C$2:$C$7000,Pedidos!$B$2:$B$7000,A1535,Pedidos!$C$2:$C$7000,"&lt;"&amp;Parámetros!$B$4)</f>
        <v>46216</v>
      </c>
      <c r="G1535" s="16" t="n">
        <f aca="false">_xlfn.MAXIFS(Pedidos!$C$2:$C$7000,Pedidos!$B$2:$B$7000,A1535,Pedidos!$C$2:$C$7000,"&lt;"&amp;Parámetros!$B$4)</f>
        <v>46216</v>
      </c>
      <c r="H1535" s="17" t="n">
        <f aca="false">COUNTIFS(Pedidos!$B$2:$B$7000,A1535,Pedidos!$C$2:$C$7000,"&lt;"&amp;Parámetros!$B$4)</f>
        <v>1</v>
      </c>
      <c r="I1535" s="7" t="n">
        <f aca="false">IF(H1535=0,"",Parámetros!$B$4-G1535)</f>
        <v>80</v>
      </c>
      <c r="J1535" s="17" t="n">
        <f aca="false">COUNTIFS(Pedidos!$B$2:$B$7000,A1535,Pedidos!$C$2:$C$7000,"&gt;="&amp;(Parámetros!$B$4-180),Pedidos!$C$2:$C$7000,"&lt;"&amp;Parámetros!$B$4)</f>
        <v>1</v>
      </c>
      <c r="K1535" s="18" t="str">
        <f aca="false">IF(H1535&lt;2,"",(G1535-F1535)/(H1535-1))</f>
        <v/>
      </c>
      <c r="L1535" s="19" t="str">
        <f aca="false">IF(OR(K1535="",K1535=0),"",I1535/K1535)</f>
        <v/>
      </c>
      <c r="M1535" s="20" t="n">
        <f aca="false">SUMIFS(Pedidos!$D$2:$D$7000,Pedidos!$B$2:$B$7000,A1535,Pedidos!$C$2:$C$7000,"&gt;="&amp;(Parámetros!$B$4-365),Pedidos!$C$2:$C$7000,"&lt;"&amp;Parámetros!$B$4)</f>
        <v>49.2</v>
      </c>
      <c r="N1535" s="7" t="str">
        <f aca="false">IF(H1535=0,"Sin compras",IF(H1535=1,"Una sola compra",IF(I1535&gt;Parámetros!$B$5,"Perdido","Activo")))</f>
        <v>Una sola compra</v>
      </c>
      <c r="O1535" s="21" t="str">
        <f aca="false">IF(N1535&lt;&gt;"Activo","",1/(1+EXP(-(Parámetros!$B$10+Parámetros!$B$11*I1535+Parámetros!$B$12*J1535))))</f>
        <v/>
      </c>
      <c r="P1535" s="7" t="str">
        <f aca="false">IF(O1535="","",IF(O1535&gt;=Parámetros!$B$7,"Alto",IF(O1535&gt;=Parámetros!$B$8,"Medio","Bajo")))</f>
        <v/>
      </c>
      <c r="Q1535" s="7" t="str">
        <f aca="false">IF(AND(N1535="Activo",L1535&lt;&gt;""),IF(L1535&gt;Parámetros!$B$6,"Se está retrasando",""),"")</f>
        <v/>
      </c>
    </row>
    <row r="1536" customFormat="false" ht="15" hidden="false" customHeight="false" outlineLevel="0" collapsed="false">
      <c r="A1536" s="13" t="s">
        <v>6156</v>
      </c>
      <c r="B1536" s="13" t="s">
        <v>9008</v>
      </c>
      <c r="C1536" s="13" t="s">
        <v>8993</v>
      </c>
      <c r="D1536" s="13" t="s">
        <v>8987</v>
      </c>
      <c r="E1536" s="13" t="s">
        <v>8988</v>
      </c>
      <c r="F1536" s="16" t="n">
        <f aca="false">_xlfn.MINIFS(Pedidos!$C$2:$C$7000,Pedidos!$B$2:$B$7000,A1536,Pedidos!$C$2:$C$7000,"&lt;"&amp;Parámetros!$B$4)</f>
        <v>46066</v>
      </c>
      <c r="G1536" s="16" t="n">
        <f aca="false">_xlfn.MAXIFS(Pedidos!$C$2:$C$7000,Pedidos!$B$2:$B$7000,A1536,Pedidos!$C$2:$C$7000,"&lt;"&amp;Parámetros!$B$4)</f>
        <v>46280</v>
      </c>
      <c r="H1536" s="17" t="n">
        <f aca="false">COUNTIFS(Pedidos!$B$2:$B$7000,A1536,Pedidos!$C$2:$C$7000,"&lt;"&amp;Parámetros!$B$4)</f>
        <v>2</v>
      </c>
      <c r="I1536" s="7" t="n">
        <f aca="false">IF(H1536=0,"",Parámetros!$B$4-G1536)</f>
        <v>16</v>
      </c>
      <c r="J1536" s="17" t="n">
        <f aca="false">COUNTIFS(Pedidos!$B$2:$B$7000,A1536,Pedidos!$C$2:$C$7000,"&gt;="&amp;(Parámetros!$B$4-180),Pedidos!$C$2:$C$7000,"&lt;"&amp;Parámetros!$B$4)</f>
        <v>1</v>
      </c>
      <c r="K1536" s="18" t="n">
        <f aca="false">IF(H1536&lt;2,"",(G1536-F1536)/(H1536-1))</f>
        <v>214</v>
      </c>
      <c r="L1536" s="19" t="n">
        <f aca="false">IF(OR(K1536="",K1536=0),"",I1536/K1536)</f>
        <v>0.0747663551401869</v>
      </c>
      <c r="M1536" s="20" t="n">
        <f aca="false">SUMIFS(Pedidos!$D$2:$D$7000,Pedidos!$B$2:$B$7000,A1536,Pedidos!$C$2:$C$7000,"&gt;="&amp;(Parámetros!$B$4-365),Pedidos!$C$2:$C$7000,"&lt;"&amp;Parámetros!$B$4)</f>
        <v>63.77</v>
      </c>
      <c r="N1536" s="7" t="str">
        <f aca="false">IF(H1536=0,"Sin compras",IF(H1536=1,"Una sola compra",IF(I1536&gt;Parámetros!$B$5,"Perdido","Activo")))</f>
        <v>Activo</v>
      </c>
      <c r="O1536" s="21" t="n">
        <f aca="false">IF(N1536&lt;&gt;"Activo","",1/(1+EXP(-(Parámetros!$B$10+Parámetros!$B$11*I1536+Parámetros!$B$12*J1536))))</f>
        <v>0.497975011071615</v>
      </c>
      <c r="P1536" s="7" t="str">
        <f aca="false">IF(O1536="","",IF(O1536&gt;=Parámetros!$B$7,"Alto",IF(O1536&gt;=Parámetros!$B$8,"Medio","Bajo")))</f>
        <v>Medio</v>
      </c>
      <c r="Q1536" s="7" t="str">
        <f aca="false">IF(AND(N1536="Activo",L1536&lt;&gt;""),IF(L1536&gt;Parámetros!$B$6,"Se está retrasando",""),"")</f>
        <v/>
      </c>
    </row>
    <row r="1537" customFormat="false" ht="15" hidden="false" customHeight="false" outlineLevel="0" collapsed="false">
      <c r="A1537" s="13" t="s">
        <v>5545</v>
      </c>
      <c r="B1537" s="13" t="s">
        <v>8995</v>
      </c>
      <c r="C1537" s="13" t="s">
        <v>8986</v>
      </c>
      <c r="D1537" s="13" t="s">
        <v>8983</v>
      </c>
      <c r="E1537" s="13" t="s">
        <v>8988</v>
      </c>
      <c r="F1537" s="16" t="n">
        <f aca="false">_xlfn.MINIFS(Pedidos!$C$2:$C$7000,Pedidos!$B$2:$B$7000,A1537,Pedidos!$C$2:$C$7000,"&lt;"&amp;Parámetros!$B$4)</f>
        <v>46021</v>
      </c>
      <c r="G1537" s="16" t="n">
        <f aca="false">_xlfn.MAXIFS(Pedidos!$C$2:$C$7000,Pedidos!$B$2:$B$7000,A1537,Pedidos!$C$2:$C$7000,"&lt;"&amp;Parámetros!$B$4)</f>
        <v>46021</v>
      </c>
      <c r="H1537" s="17" t="n">
        <f aca="false">COUNTIFS(Pedidos!$B$2:$B$7000,A1537,Pedidos!$C$2:$C$7000,"&lt;"&amp;Parámetros!$B$4)</f>
        <v>1</v>
      </c>
      <c r="I1537" s="7" t="n">
        <f aca="false">IF(H1537=0,"",Parámetros!$B$4-G1537)</f>
        <v>275</v>
      </c>
      <c r="J1537" s="17" t="n">
        <f aca="false">COUNTIFS(Pedidos!$B$2:$B$7000,A1537,Pedidos!$C$2:$C$7000,"&gt;="&amp;(Parámetros!$B$4-180),Pedidos!$C$2:$C$7000,"&lt;"&amp;Parámetros!$B$4)</f>
        <v>0</v>
      </c>
      <c r="K1537" s="18" t="str">
        <f aca="false">IF(H1537&lt;2,"",(G1537-F1537)/(H1537-1))</f>
        <v/>
      </c>
      <c r="L1537" s="19" t="str">
        <f aca="false">IF(OR(K1537="",K1537=0),"",I1537/K1537)</f>
        <v/>
      </c>
      <c r="M1537" s="20" t="n">
        <f aca="false">SUMIFS(Pedidos!$D$2:$D$7000,Pedidos!$B$2:$B$7000,A1537,Pedidos!$C$2:$C$7000,"&gt;="&amp;(Parámetros!$B$4-365),Pedidos!$C$2:$C$7000,"&lt;"&amp;Parámetros!$B$4)</f>
        <v>44.56</v>
      </c>
      <c r="N1537" s="7" t="str">
        <f aca="false">IF(H1537=0,"Sin compras",IF(H1537=1,"Una sola compra",IF(I1537&gt;Parámetros!$B$5,"Perdido","Activo")))</f>
        <v>Una sola compra</v>
      </c>
      <c r="O1537" s="21" t="str">
        <f aca="false">IF(N1537&lt;&gt;"Activo","",1/(1+EXP(-(Parámetros!$B$10+Parámetros!$B$11*I1537+Parámetros!$B$12*J1537))))</f>
        <v/>
      </c>
      <c r="P1537" s="7" t="str">
        <f aca="false">IF(O1537="","",IF(O1537&gt;=Parámetros!$B$7,"Alto",IF(O1537&gt;=Parámetros!$B$8,"Medio","Bajo")))</f>
        <v/>
      </c>
      <c r="Q1537" s="7" t="str">
        <f aca="false">IF(AND(N1537="Activo",L1537&lt;&gt;""),IF(L1537&gt;Parámetros!$B$6,"Se está retrasando",""),"")</f>
        <v/>
      </c>
    </row>
    <row r="1538" customFormat="false" ht="15" hidden="false" customHeight="false" outlineLevel="0" collapsed="false">
      <c r="A1538" s="13" t="s">
        <v>2338</v>
      </c>
      <c r="B1538" s="13" t="s">
        <v>8998</v>
      </c>
      <c r="C1538" s="13" t="s">
        <v>8982</v>
      </c>
      <c r="D1538" s="13" t="s">
        <v>8994</v>
      </c>
      <c r="E1538" s="13" t="s">
        <v>8988</v>
      </c>
      <c r="F1538" s="16" t="n">
        <f aca="false">_xlfn.MINIFS(Pedidos!$C$2:$C$7000,Pedidos!$B$2:$B$7000,A1538,Pedidos!$C$2:$C$7000,"&lt;"&amp;Parámetros!$B$4)</f>
        <v>45780</v>
      </c>
      <c r="G1538" s="16" t="n">
        <f aca="false">_xlfn.MAXIFS(Pedidos!$C$2:$C$7000,Pedidos!$B$2:$B$7000,A1538,Pedidos!$C$2:$C$7000,"&lt;"&amp;Parámetros!$B$4)</f>
        <v>45780</v>
      </c>
      <c r="H1538" s="17" t="n">
        <f aca="false">COUNTIFS(Pedidos!$B$2:$B$7000,A1538,Pedidos!$C$2:$C$7000,"&lt;"&amp;Parámetros!$B$4)</f>
        <v>1</v>
      </c>
      <c r="I1538" s="7" t="n">
        <f aca="false">IF(H1538=0,"",Parámetros!$B$4-G1538)</f>
        <v>516</v>
      </c>
      <c r="J1538" s="17" t="n">
        <f aca="false">COUNTIFS(Pedidos!$B$2:$B$7000,A1538,Pedidos!$C$2:$C$7000,"&gt;="&amp;(Parámetros!$B$4-180),Pedidos!$C$2:$C$7000,"&lt;"&amp;Parámetros!$B$4)</f>
        <v>0</v>
      </c>
      <c r="K1538" s="18" t="str">
        <f aca="false">IF(H1538&lt;2,"",(G1538-F1538)/(H1538-1))</f>
        <v/>
      </c>
      <c r="L1538" s="19" t="str">
        <f aca="false">IF(OR(K1538="",K1538=0),"",I1538/K1538)</f>
        <v/>
      </c>
      <c r="M1538" s="20" t="n">
        <f aca="false">SUMIFS(Pedidos!$D$2:$D$7000,Pedidos!$B$2:$B$7000,A1538,Pedidos!$C$2:$C$7000,"&gt;="&amp;(Parámetros!$B$4-365),Pedidos!$C$2:$C$7000,"&lt;"&amp;Parámetros!$B$4)</f>
        <v>0</v>
      </c>
      <c r="N1538" s="7" t="str">
        <f aca="false">IF(H1538=0,"Sin compras",IF(H1538=1,"Una sola compra",IF(I1538&gt;Parámetros!$B$5,"Perdido","Activo")))</f>
        <v>Una sola compra</v>
      </c>
      <c r="O1538" s="21" t="str">
        <f aca="false">IF(N1538&lt;&gt;"Activo","",1/(1+EXP(-(Parámetros!$B$10+Parámetros!$B$11*I1538+Parámetros!$B$12*J1538))))</f>
        <v/>
      </c>
      <c r="P1538" s="7" t="str">
        <f aca="false">IF(O1538="","",IF(O1538&gt;=Parámetros!$B$7,"Alto",IF(O1538&gt;=Parámetros!$B$8,"Medio","Bajo")))</f>
        <v/>
      </c>
      <c r="Q1538" s="7" t="str">
        <f aca="false">IF(AND(N1538="Activo",L1538&lt;&gt;""),IF(L1538&gt;Parámetros!$B$6,"Se está retrasando",""),"")</f>
        <v/>
      </c>
    </row>
    <row r="1539" customFormat="false" ht="15" hidden="false" customHeight="false" outlineLevel="0" collapsed="false">
      <c r="A1539" s="13" t="s">
        <v>3244</v>
      </c>
      <c r="B1539" s="13" t="s">
        <v>8992</v>
      </c>
      <c r="C1539" s="13" t="s">
        <v>8982</v>
      </c>
      <c r="D1539" s="13" t="s">
        <v>8994</v>
      </c>
      <c r="E1539" s="13" t="s">
        <v>8988</v>
      </c>
      <c r="F1539" s="16" t="n">
        <f aca="false">_xlfn.MINIFS(Pedidos!$C$2:$C$7000,Pedidos!$B$2:$B$7000,A1539,Pedidos!$C$2:$C$7000,"&lt;"&amp;Parámetros!$B$4)</f>
        <v>45849</v>
      </c>
      <c r="G1539" s="16" t="n">
        <f aca="false">_xlfn.MAXIFS(Pedidos!$C$2:$C$7000,Pedidos!$B$2:$B$7000,A1539,Pedidos!$C$2:$C$7000,"&lt;"&amp;Parámetros!$B$4)</f>
        <v>45849</v>
      </c>
      <c r="H1539" s="17" t="n">
        <f aca="false">COUNTIFS(Pedidos!$B$2:$B$7000,A1539,Pedidos!$C$2:$C$7000,"&lt;"&amp;Parámetros!$B$4)</f>
        <v>1</v>
      </c>
      <c r="I1539" s="7" t="n">
        <f aca="false">IF(H1539=0,"",Parámetros!$B$4-G1539)</f>
        <v>447</v>
      </c>
      <c r="J1539" s="17" t="n">
        <f aca="false">COUNTIFS(Pedidos!$B$2:$B$7000,A1539,Pedidos!$C$2:$C$7000,"&gt;="&amp;(Parámetros!$B$4-180),Pedidos!$C$2:$C$7000,"&lt;"&amp;Parámetros!$B$4)</f>
        <v>0</v>
      </c>
      <c r="K1539" s="18" t="str">
        <f aca="false">IF(H1539&lt;2,"",(G1539-F1539)/(H1539-1))</f>
        <v/>
      </c>
      <c r="L1539" s="19" t="str">
        <f aca="false">IF(OR(K1539="",K1539=0),"",I1539/K1539)</f>
        <v/>
      </c>
      <c r="M1539" s="20" t="n">
        <f aca="false">SUMIFS(Pedidos!$D$2:$D$7000,Pedidos!$B$2:$B$7000,A1539,Pedidos!$C$2:$C$7000,"&gt;="&amp;(Parámetros!$B$4-365),Pedidos!$C$2:$C$7000,"&lt;"&amp;Parámetros!$B$4)</f>
        <v>0</v>
      </c>
      <c r="N1539" s="7" t="str">
        <f aca="false">IF(H1539=0,"Sin compras",IF(H1539=1,"Una sola compra",IF(I1539&gt;Parámetros!$B$5,"Perdido","Activo")))</f>
        <v>Una sola compra</v>
      </c>
      <c r="O1539" s="21" t="str">
        <f aca="false">IF(N1539&lt;&gt;"Activo","",1/(1+EXP(-(Parámetros!$B$10+Parámetros!$B$11*I1539+Parámetros!$B$12*J1539))))</f>
        <v/>
      </c>
      <c r="P1539" s="7" t="str">
        <f aca="false">IF(O1539="","",IF(O1539&gt;=Parámetros!$B$7,"Alto",IF(O1539&gt;=Parámetros!$B$8,"Medio","Bajo")))</f>
        <v/>
      </c>
      <c r="Q1539" s="7" t="str">
        <f aca="false">IF(AND(N1539="Activo",L1539&lt;&gt;""),IF(L1539&gt;Parámetros!$B$6,"Se está retrasando",""),"")</f>
        <v/>
      </c>
    </row>
    <row r="1540" customFormat="false" ht="15" hidden="false" customHeight="false" outlineLevel="0" collapsed="false">
      <c r="A1540" s="13" t="s">
        <v>4213</v>
      </c>
      <c r="B1540" s="13" t="s">
        <v>8981</v>
      </c>
      <c r="C1540" s="13" t="s">
        <v>8982</v>
      </c>
      <c r="D1540" s="13" t="s">
        <v>8987</v>
      </c>
      <c r="E1540" s="13" t="s">
        <v>8988</v>
      </c>
      <c r="F1540" s="16" t="n">
        <f aca="false">_xlfn.MINIFS(Pedidos!$C$2:$C$7000,Pedidos!$B$2:$B$7000,A1540,Pedidos!$C$2:$C$7000,"&lt;"&amp;Parámetros!$B$4)</f>
        <v>45920</v>
      </c>
      <c r="G1540" s="16" t="n">
        <f aca="false">_xlfn.MAXIFS(Pedidos!$C$2:$C$7000,Pedidos!$B$2:$B$7000,A1540,Pedidos!$C$2:$C$7000,"&lt;"&amp;Parámetros!$B$4)</f>
        <v>46090</v>
      </c>
      <c r="H1540" s="17" t="n">
        <f aca="false">COUNTIFS(Pedidos!$B$2:$B$7000,A1540,Pedidos!$C$2:$C$7000,"&lt;"&amp;Parámetros!$B$4)</f>
        <v>3</v>
      </c>
      <c r="I1540" s="7" t="n">
        <f aca="false">IF(H1540=0,"",Parámetros!$B$4-G1540)</f>
        <v>206</v>
      </c>
      <c r="J1540" s="17" t="n">
        <f aca="false">COUNTIFS(Pedidos!$B$2:$B$7000,A1540,Pedidos!$C$2:$C$7000,"&gt;="&amp;(Parámetros!$B$4-180),Pedidos!$C$2:$C$7000,"&lt;"&amp;Parámetros!$B$4)</f>
        <v>0</v>
      </c>
      <c r="K1540" s="18" t="n">
        <f aca="false">IF(H1540&lt;2,"",(G1540-F1540)/(H1540-1))</f>
        <v>85</v>
      </c>
      <c r="L1540" s="19" t="n">
        <f aca="false">IF(OR(K1540="",K1540=0),"",I1540/K1540)</f>
        <v>2.42352941176471</v>
      </c>
      <c r="M1540" s="20" t="n">
        <f aca="false">SUMIFS(Pedidos!$D$2:$D$7000,Pedidos!$B$2:$B$7000,A1540,Pedidos!$C$2:$C$7000,"&gt;="&amp;(Parámetros!$B$4-365),Pedidos!$C$2:$C$7000,"&lt;"&amp;Parámetros!$B$4)</f>
        <v>44.66</v>
      </c>
      <c r="N1540" s="7" t="str">
        <f aca="false">IF(H1540=0,"Sin compras",IF(H1540=1,"Una sola compra",IF(I1540&gt;Parámetros!$B$5,"Perdido","Activo")))</f>
        <v>Perdido</v>
      </c>
      <c r="O1540" s="21" t="str">
        <f aca="false">IF(N1540&lt;&gt;"Activo","",1/(1+EXP(-(Parámetros!$B$10+Parámetros!$B$11*I1540+Parámetros!$B$12*J1540))))</f>
        <v/>
      </c>
      <c r="P1540" s="7" t="str">
        <f aca="false">IF(O1540="","",IF(O1540&gt;=Parámetros!$B$7,"Alto",IF(O1540&gt;=Parámetros!$B$8,"Medio","Bajo")))</f>
        <v/>
      </c>
      <c r="Q1540" s="7" t="str">
        <f aca="false">IF(AND(N1540="Activo",L1540&lt;&gt;""),IF(L1540&gt;Parámetros!$B$6,"Se está retrasando",""),"")</f>
        <v/>
      </c>
    </row>
    <row r="1541" customFormat="false" ht="15" hidden="false" customHeight="false" outlineLevel="0" collapsed="false">
      <c r="A1541" s="13" t="s">
        <v>1495</v>
      </c>
      <c r="B1541" s="13" t="s">
        <v>8981</v>
      </c>
      <c r="C1541" s="13" t="s">
        <v>8993</v>
      </c>
      <c r="D1541" s="13" t="s">
        <v>8994</v>
      </c>
      <c r="E1541" s="13" t="s">
        <v>8988</v>
      </c>
      <c r="F1541" s="16" t="n">
        <f aca="false">_xlfn.MINIFS(Pedidos!$C$2:$C$7000,Pedidos!$B$2:$B$7000,A1541,Pedidos!$C$2:$C$7000,"&lt;"&amp;Parámetros!$B$4)</f>
        <v>45717</v>
      </c>
      <c r="G1541" s="16" t="n">
        <f aca="false">_xlfn.MAXIFS(Pedidos!$C$2:$C$7000,Pedidos!$B$2:$B$7000,A1541,Pedidos!$C$2:$C$7000,"&lt;"&amp;Parámetros!$B$4)</f>
        <v>45717</v>
      </c>
      <c r="H1541" s="17" t="n">
        <f aca="false">COUNTIFS(Pedidos!$B$2:$B$7000,A1541,Pedidos!$C$2:$C$7000,"&lt;"&amp;Parámetros!$B$4)</f>
        <v>1</v>
      </c>
      <c r="I1541" s="7" t="n">
        <f aca="false">IF(H1541=0,"",Parámetros!$B$4-G1541)</f>
        <v>579</v>
      </c>
      <c r="J1541" s="17" t="n">
        <f aca="false">COUNTIFS(Pedidos!$B$2:$B$7000,A1541,Pedidos!$C$2:$C$7000,"&gt;="&amp;(Parámetros!$B$4-180),Pedidos!$C$2:$C$7000,"&lt;"&amp;Parámetros!$B$4)</f>
        <v>0</v>
      </c>
      <c r="K1541" s="18" t="str">
        <f aca="false">IF(H1541&lt;2,"",(G1541-F1541)/(H1541-1))</f>
        <v/>
      </c>
      <c r="L1541" s="19" t="str">
        <f aca="false">IF(OR(K1541="",K1541=0),"",I1541/K1541)</f>
        <v/>
      </c>
      <c r="M1541" s="20" t="n">
        <f aca="false">SUMIFS(Pedidos!$D$2:$D$7000,Pedidos!$B$2:$B$7000,A1541,Pedidos!$C$2:$C$7000,"&gt;="&amp;(Parámetros!$B$4-365),Pedidos!$C$2:$C$7000,"&lt;"&amp;Parámetros!$B$4)</f>
        <v>0</v>
      </c>
      <c r="N1541" s="7" t="str">
        <f aca="false">IF(H1541=0,"Sin compras",IF(H1541=1,"Una sola compra",IF(I1541&gt;Parámetros!$B$5,"Perdido","Activo")))</f>
        <v>Una sola compra</v>
      </c>
      <c r="O1541" s="21" t="str">
        <f aca="false">IF(N1541&lt;&gt;"Activo","",1/(1+EXP(-(Parámetros!$B$10+Parámetros!$B$11*I1541+Parámetros!$B$12*J1541))))</f>
        <v/>
      </c>
      <c r="P1541" s="7" t="str">
        <f aca="false">IF(O1541="","",IF(O1541&gt;=Parámetros!$B$7,"Alto",IF(O1541&gt;=Parámetros!$B$8,"Medio","Bajo")))</f>
        <v/>
      </c>
      <c r="Q1541" s="7" t="str">
        <f aca="false">IF(AND(N1541="Activo",L1541&lt;&gt;""),IF(L1541&gt;Parámetros!$B$6,"Se está retrasando",""),"")</f>
        <v/>
      </c>
    </row>
    <row r="1542" customFormat="false" ht="15" hidden="false" customHeight="false" outlineLevel="0" collapsed="false">
      <c r="A1542" s="13" t="s">
        <v>7258</v>
      </c>
      <c r="B1542" s="13" t="s">
        <v>9003</v>
      </c>
      <c r="C1542" s="13" t="s">
        <v>8993</v>
      </c>
      <c r="D1542" s="13" t="s">
        <v>8991</v>
      </c>
      <c r="E1542" s="13" t="s">
        <v>8988</v>
      </c>
      <c r="F1542" s="16" t="n">
        <f aca="false">_xlfn.MINIFS(Pedidos!$C$2:$C$7000,Pedidos!$B$2:$B$7000,A1542,Pedidos!$C$2:$C$7000,"&lt;"&amp;Parámetros!$B$4)</f>
        <v>46155</v>
      </c>
      <c r="G1542" s="16" t="n">
        <f aca="false">_xlfn.MAXIFS(Pedidos!$C$2:$C$7000,Pedidos!$B$2:$B$7000,A1542,Pedidos!$C$2:$C$7000,"&lt;"&amp;Parámetros!$B$4)</f>
        <v>46155</v>
      </c>
      <c r="H1542" s="17" t="n">
        <f aca="false">COUNTIFS(Pedidos!$B$2:$B$7000,A1542,Pedidos!$C$2:$C$7000,"&lt;"&amp;Parámetros!$B$4)</f>
        <v>1</v>
      </c>
      <c r="I1542" s="7" t="n">
        <f aca="false">IF(H1542=0,"",Parámetros!$B$4-G1542)</f>
        <v>141</v>
      </c>
      <c r="J1542" s="17" t="n">
        <f aca="false">COUNTIFS(Pedidos!$B$2:$B$7000,A1542,Pedidos!$C$2:$C$7000,"&gt;="&amp;(Parámetros!$B$4-180),Pedidos!$C$2:$C$7000,"&lt;"&amp;Parámetros!$B$4)</f>
        <v>1</v>
      </c>
      <c r="K1542" s="18" t="str">
        <f aca="false">IF(H1542&lt;2,"",(G1542-F1542)/(H1542-1))</f>
        <v/>
      </c>
      <c r="L1542" s="19" t="str">
        <f aca="false">IF(OR(K1542="",K1542=0),"",I1542/K1542)</f>
        <v/>
      </c>
      <c r="M1542" s="20" t="n">
        <f aca="false">SUMIFS(Pedidos!$D$2:$D$7000,Pedidos!$B$2:$B$7000,A1542,Pedidos!$C$2:$C$7000,"&gt;="&amp;(Parámetros!$B$4-365),Pedidos!$C$2:$C$7000,"&lt;"&amp;Parámetros!$B$4)</f>
        <v>49.98</v>
      </c>
      <c r="N1542" s="7" t="str">
        <f aca="false">IF(H1542=0,"Sin compras",IF(H1542=1,"Una sola compra",IF(I1542&gt;Parámetros!$B$5,"Perdido","Activo")))</f>
        <v>Una sola compra</v>
      </c>
      <c r="O1542" s="21" t="str">
        <f aca="false">IF(N1542&lt;&gt;"Activo","",1/(1+EXP(-(Parámetros!$B$10+Parámetros!$B$11*I1542+Parámetros!$B$12*J1542))))</f>
        <v/>
      </c>
      <c r="P1542" s="7" t="str">
        <f aca="false">IF(O1542="","",IF(O1542&gt;=Parámetros!$B$7,"Alto",IF(O1542&gt;=Parámetros!$B$8,"Medio","Bajo")))</f>
        <v/>
      </c>
      <c r="Q1542" s="7" t="str">
        <f aca="false">IF(AND(N1542="Activo",L1542&lt;&gt;""),IF(L1542&gt;Parámetros!$B$6,"Se está retrasando",""),"")</f>
        <v/>
      </c>
    </row>
    <row r="1543" customFormat="false" ht="15" hidden="false" customHeight="false" outlineLevel="0" collapsed="false">
      <c r="A1543" s="13" t="s">
        <v>7900</v>
      </c>
      <c r="B1543" s="13" t="s">
        <v>8992</v>
      </c>
      <c r="C1543" s="13" t="s">
        <v>8993</v>
      </c>
      <c r="D1543" s="13" t="s">
        <v>8991</v>
      </c>
      <c r="E1543" s="13" t="s">
        <v>8988</v>
      </c>
      <c r="F1543" s="16" t="n">
        <f aca="false">_xlfn.MINIFS(Pedidos!$C$2:$C$7000,Pedidos!$B$2:$B$7000,A1543,Pedidos!$C$2:$C$7000,"&lt;"&amp;Parámetros!$B$4)</f>
        <v>46209</v>
      </c>
      <c r="G1543" s="16" t="n">
        <f aca="false">_xlfn.MAXIFS(Pedidos!$C$2:$C$7000,Pedidos!$B$2:$B$7000,A1543,Pedidos!$C$2:$C$7000,"&lt;"&amp;Parámetros!$B$4)</f>
        <v>46209</v>
      </c>
      <c r="H1543" s="17" t="n">
        <f aca="false">COUNTIFS(Pedidos!$B$2:$B$7000,A1543,Pedidos!$C$2:$C$7000,"&lt;"&amp;Parámetros!$B$4)</f>
        <v>1</v>
      </c>
      <c r="I1543" s="7" t="n">
        <f aca="false">IF(H1543=0,"",Parámetros!$B$4-G1543)</f>
        <v>87</v>
      </c>
      <c r="J1543" s="17" t="n">
        <f aca="false">COUNTIFS(Pedidos!$B$2:$B$7000,A1543,Pedidos!$C$2:$C$7000,"&gt;="&amp;(Parámetros!$B$4-180),Pedidos!$C$2:$C$7000,"&lt;"&amp;Parámetros!$B$4)</f>
        <v>1</v>
      </c>
      <c r="K1543" s="18" t="str">
        <f aca="false">IF(H1543&lt;2,"",(G1543-F1543)/(H1543-1))</f>
        <v/>
      </c>
      <c r="L1543" s="19" t="str">
        <f aca="false">IF(OR(K1543="",K1543=0),"",I1543/K1543)</f>
        <v/>
      </c>
      <c r="M1543" s="20" t="n">
        <f aca="false">SUMIFS(Pedidos!$D$2:$D$7000,Pedidos!$B$2:$B$7000,A1543,Pedidos!$C$2:$C$7000,"&gt;="&amp;(Parámetros!$B$4-365),Pedidos!$C$2:$C$7000,"&lt;"&amp;Parámetros!$B$4)</f>
        <v>43.14</v>
      </c>
      <c r="N1543" s="7" t="str">
        <f aca="false">IF(H1543=0,"Sin compras",IF(H1543=1,"Una sola compra",IF(I1543&gt;Parámetros!$B$5,"Perdido","Activo")))</f>
        <v>Una sola compra</v>
      </c>
      <c r="O1543" s="21" t="str">
        <f aca="false">IF(N1543&lt;&gt;"Activo","",1/(1+EXP(-(Parámetros!$B$10+Parámetros!$B$11*I1543+Parámetros!$B$12*J1543))))</f>
        <v/>
      </c>
      <c r="P1543" s="7" t="str">
        <f aca="false">IF(O1543="","",IF(O1543&gt;=Parámetros!$B$7,"Alto",IF(O1543&gt;=Parámetros!$B$8,"Medio","Bajo")))</f>
        <v/>
      </c>
      <c r="Q1543" s="7" t="str">
        <f aca="false">IF(AND(N1543="Activo",L1543&lt;&gt;""),IF(L1543&gt;Parámetros!$B$6,"Se está retrasando",""),"")</f>
        <v/>
      </c>
    </row>
    <row r="1544" customFormat="false" ht="15" hidden="false" customHeight="false" outlineLevel="0" collapsed="false">
      <c r="A1544" s="13" t="s">
        <v>3012</v>
      </c>
      <c r="B1544" s="13" t="s">
        <v>8989</v>
      </c>
      <c r="C1544" s="13" t="s">
        <v>8993</v>
      </c>
      <c r="D1544" s="13" t="s">
        <v>8994</v>
      </c>
      <c r="E1544" s="13" t="s">
        <v>8988</v>
      </c>
      <c r="F1544" s="16" t="n">
        <f aca="false">_xlfn.MINIFS(Pedidos!$C$2:$C$7000,Pedidos!$B$2:$B$7000,A1544,Pedidos!$C$2:$C$7000,"&lt;"&amp;Parámetros!$B$4)</f>
        <v>45831</v>
      </c>
      <c r="G1544" s="16" t="n">
        <f aca="false">_xlfn.MAXIFS(Pedidos!$C$2:$C$7000,Pedidos!$B$2:$B$7000,A1544,Pedidos!$C$2:$C$7000,"&lt;"&amp;Parámetros!$B$4)</f>
        <v>45831</v>
      </c>
      <c r="H1544" s="17" t="n">
        <f aca="false">COUNTIFS(Pedidos!$B$2:$B$7000,A1544,Pedidos!$C$2:$C$7000,"&lt;"&amp;Parámetros!$B$4)</f>
        <v>1</v>
      </c>
      <c r="I1544" s="7" t="n">
        <f aca="false">IF(H1544=0,"",Parámetros!$B$4-G1544)</f>
        <v>465</v>
      </c>
      <c r="J1544" s="17" t="n">
        <f aca="false">COUNTIFS(Pedidos!$B$2:$B$7000,A1544,Pedidos!$C$2:$C$7000,"&gt;="&amp;(Parámetros!$B$4-180),Pedidos!$C$2:$C$7000,"&lt;"&amp;Parámetros!$B$4)</f>
        <v>0</v>
      </c>
      <c r="K1544" s="18" t="str">
        <f aca="false">IF(H1544&lt;2,"",(G1544-F1544)/(H1544-1))</f>
        <v/>
      </c>
      <c r="L1544" s="19" t="str">
        <f aca="false">IF(OR(K1544="",K1544=0),"",I1544/K1544)</f>
        <v/>
      </c>
      <c r="M1544" s="20" t="n">
        <f aca="false">SUMIFS(Pedidos!$D$2:$D$7000,Pedidos!$B$2:$B$7000,A1544,Pedidos!$C$2:$C$7000,"&gt;="&amp;(Parámetros!$B$4-365),Pedidos!$C$2:$C$7000,"&lt;"&amp;Parámetros!$B$4)</f>
        <v>0</v>
      </c>
      <c r="N1544" s="7" t="str">
        <f aca="false">IF(H1544=0,"Sin compras",IF(H1544=1,"Una sola compra",IF(I1544&gt;Parámetros!$B$5,"Perdido","Activo")))</f>
        <v>Una sola compra</v>
      </c>
      <c r="O1544" s="21" t="str">
        <f aca="false">IF(N1544&lt;&gt;"Activo","",1/(1+EXP(-(Parámetros!$B$10+Parámetros!$B$11*I1544+Parámetros!$B$12*J1544))))</f>
        <v/>
      </c>
      <c r="P1544" s="7" t="str">
        <f aca="false">IF(O1544="","",IF(O1544&gt;=Parámetros!$B$7,"Alto",IF(O1544&gt;=Parámetros!$B$8,"Medio","Bajo")))</f>
        <v/>
      </c>
      <c r="Q1544" s="7" t="str">
        <f aca="false">IF(AND(N1544="Activo",L1544&lt;&gt;""),IF(L1544&gt;Parámetros!$B$6,"Se está retrasando",""),"")</f>
        <v/>
      </c>
    </row>
    <row r="1545" customFormat="false" ht="15" hidden="false" customHeight="false" outlineLevel="0" collapsed="false">
      <c r="A1545" s="13" t="s">
        <v>2905</v>
      </c>
      <c r="B1545" s="13" t="s">
        <v>8998</v>
      </c>
      <c r="C1545" s="13" t="s">
        <v>8993</v>
      </c>
      <c r="D1545" s="13" t="s">
        <v>8994</v>
      </c>
      <c r="E1545" s="13" t="s">
        <v>8988</v>
      </c>
      <c r="F1545" s="16" t="n">
        <f aca="false">_xlfn.MINIFS(Pedidos!$C$2:$C$7000,Pedidos!$B$2:$B$7000,A1545,Pedidos!$C$2:$C$7000,"&lt;"&amp;Parámetros!$B$4)</f>
        <v>45823</v>
      </c>
      <c r="G1545" s="16" t="n">
        <f aca="false">_xlfn.MAXIFS(Pedidos!$C$2:$C$7000,Pedidos!$B$2:$B$7000,A1545,Pedidos!$C$2:$C$7000,"&lt;"&amp;Parámetros!$B$4)</f>
        <v>45901</v>
      </c>
      <c r="H1545" s="17" t="n">
        <f aca="false">COUNTIFS(Pedidos!$B$2:$B$7000,A1545,Pedidos!$C$2:$C$7000,"&lt;"&amp;Parámetros!$B$4)</f>
        <v>2</v>
      </c>
      <c r="I1545" s="7" t="n">
        <f aca="false">IF(H1545=0,"",Parámetros!$B$4-G1545)</f>
        <v>395</v>
      </c>
      <c r="J1545" s="17" t="n">
        <f aca="false">COUNTIFS(Pedidos!$B$2:$B$7000,A1545,Pedidos!$C$2:$C$7000,"&gt;="&amp;(Parámetros!$B$4-180),Pedidos!$C$2:$C$7000,"&lt;"&amp;Parámetros!$B$4)</f>
        <v>0</v>
      </c>
      <c r="K1545" s="18" t="n">
        <f aca="false">IF(H1545&lt;2,"",(G1545-F1545)/(H1545-1))</f>
        <v>78</v>
      </c>
      <c r="L1545" s="19" t="n">
        <f aca="false">IF(OR(K1545="",K1545=0),"",I1545/K1545)</f>
        <v>5.06410256410256</v>
      </c>
      <c r="M1545" s="20" t="n">
        <f aca="false">SUMIFS(Pedidos!$D$2:$D$7000,Pedidos!$B$2:$B$7000,A1545,Pedidos!$C$2:$C$7000,"&gt;="&amp;(Parámetros!$B$4-365),Pedidos!$C$2:$C$7000,"&lt;"&amp;Parámetros!$B$4)</f>
        <v>0</v>
      </c>
      <c r="N1545" s="7" t="str">
        <f aca="false">IF(H1545=0,"Sin compras",IF(H1545=1,"Una sola compra",IF(I1545&gt;Parámetros!$B$5,"Perdido","Activo")))</f>
        <v>Perdido</v>
      </c>
      <c r="O1545" s="21" t="str">
        <f aca="false">IF(N1545&lt;&gt;"Activo","",1/(1+EXP(-(Parámetros!$B$10+Parámetros!$B$11*I1545+Parámetros!$B$12*J1545))))</f>
        <v/>
      </c>
      <c r="P1545" s="7" t="str">
        <f aca="false">IF(O1545="","",IF(O1545&gt;=Parámetros!$B$7,"Alto",IF(O1545&gt;=Parámetros!$B$8,"Medio","Bajo")))</f>
        <v/>
      </c>
      <c r="Q1545" s="7" t="str">
        <f aca="false">IF(AND(N1545="Activo",L1545&lt;&gt;""),IF(L1545&gt;Parámetros!$B$6,"Se está retrasando",""),"")</f>
        <v/>
      </c>
    </row>
    <row r="1546" customFormat="false" ht="15" hidden="false" customHeight="false" outlineLevel="0" collapsed="false">
      <c r="A1546" s="13" t="s">
        <v>8495</v>
      </c>
      <c r="B1546" s="13" t="s">
        <v>9007</v>
      </c>
      <c r="C1546" s="13" t="s">
        <v>8993</v>
      </c>
      <c r="D1546" s="13" t="s">
        <v>9002</v>
      </c>
      <c r="E1546" s="13" t="s">
        <v>8988</v>
      </c>
      <c r="F1546" s="16" t="n">
        <f aca="false">_xlfn.MINIFS(Pedidos!$C$2:$C$7000,Pedidos!$B$2:$B$7000,A1546,Pedidos!$C$2:$C$7000,"&lt;"&amp;Parámetros!$B$4)</f>
        <v>46255</v>
      </c>
      <c r="G1546" s="16" t="n">
        <f aca="false">_xlfn.MAXIFS(Pedidos!$C$2:$C$7000,Pedidos!$B$2:$B$7000,A1546,Pedidos!$C$2:$C$7000,"&lt;"&amp;Parámetros!$B$4)</f>
        <v>46255</v>
      </c>
      <c r="H1546" s="17" t="n">
        <f aca="false">COUNTIFS(Pedidos!$B$2:$B$7000,A1546,Pedidos!$C$2:$C$7000,"&lt;"&amp;Parámetros!$B$4)</f>
        <v>1</v>
      </c>
      <c r="I1546" s="7" t="n">
        <f aca="false">IF(H1546=0,"",Parámetros!$B$4-G1546)</f>
        <v>41</v>
      </c>
      <c r="J1546" s="17" t="n">
        <f aca="false">COUNTIFS(Pedidos!$B$2:$B$7000,A1546,Pedidos!$C$2:$C$7000,"&gt;="&amp;(Parámetros!$B$4-180),Pedidos!$C$2:$C$7000,"&lt;"&amp;Parámetros!$B$4)</f>
        <v>1</v>
      </c>
      <c r="K1546" s="18" t="str">
        <f aca="false">IF(H1546&lt;2,"",(G1546-F1546)/(H1546-1))</f>
        <v/>
      </c>
      <c r="L1546" s="19" t="str">
        <f aca="false">IF(OR(K1546="",K1546=0),"",I1546/K1546)</f>
        <v/>
      </c>
      <c r="M1546" s="20" t="n">
        <f aca="false">SUMIFS(Pedidos!$D$2:$D$7000,Pedidos!$B$2:$B$7000,A1546,Pedidos!$C$2:$C$7000,"&gt;="&amp;(Parámetros!$B$4-365),Pedidos!$C$2:$C$7000,"&lt;"&amp;Parámetros!$B$4)</f>
        <v>46.86</v>
      </c>
      <c r="N1546" s="7" t="str">
        <f aca="false">IF(H1546=0,"Sin compras",IF(H1546=1,"Una sola compra",IF(I1546&gt;Parámetros!$B$5,"Perdido","Activo")))</f>
        <v>Una sola compra</v>
      </c>
      <c r="O1546" s="21" t="str">
        <f aca="false">IF(N1546&lt;&gt;"Activo","",1/(1+EXP(-(Parámetros!$B$10+Parámetros!$B$11*I1546+Parámetros!$B$12*J1546))))</f>
        <v/>
      </c>
      <c r="P1546" s="7" t="str">
        <f aca="false">IF(O1546="","",IF(O1546&gt;=Parámetros!$B$7,"Alto",IF(O1546&gt;=Parámetros!$B$8,"Medio","Bajo")))</f>
        <v/>
      </c>
      <c r="Q1546" s="7" t="str">
        <f aca="false">IF(AND(N1546="Activo",L1546&lt;&gt;""),IF(L1546&gt;Parámetros!$B$6,"Se está retrasando",""),"")</f>
        <v/>
      </c>
    </row>
    <row r="1547" customFormat="false" ht="15" hidden="false" customHeight="false" outlineLevel="0" collapsed="false">
      <c r="A1547" s="13" t="s">
        <v>3122</v>
      </c>
      <c r="B1547" s="13" t="s">
        <v>8981</v>
      </c>
      <c r="C1547" s="13" t="s">
        <v>8982</v>
      </c>
      <c r="D1547" s="13" t="s">
        <v>8994</v>
      </c>
      <c r="E1547" s="13" t="s">
        <v>8984</v>
      </c>
      <c r="F1547" s="16" t="n">
        <f aca="false">_xlfn.MINIFS(Pedidos!$C$2:$C$7000,Pedidos!$B$2:$B$7000,A1547,Pedidos!$C$2:$C$7000,"&lt;"&amp;Parámetros!$B$4)</f>
        <v>45840</v>
      </c>
      <c r="G1547" s="16" t="n">
        <f aca="false">_xlfn.MAXIFS(Pedidos!$C$2:$C$7000,Pedidos!$B$2:$B$7000,A1547,Pedidos!$C$2:$C$7000,"&lt;"&amp;Parámetros!$B$4)</f>
        <v>45919</v>
      </c>
      <c r="H1547" s="17" t="n">
        <f aca="false">COUNTIFS(Pedidos!$B$2:$B$7000,A1547,Pedidos!$C$2:$C$7000,"&lt;"&amp;Parámetros!$B$4)</f>
        <v>2</v>
      </c>
      <c r="I1547" s="7" t="n">
        <f aca="false">IF(H1547=0,"",Parámetros!$B$4-G1547)</f>
        <v>377</v>
      </c>
      <c r="J1547" s="17" t="n">
        <f aca="false">COUNTIFS(Pedidos!$B$2:$B$7000,A1547,Pedidos!$C$2:$C$7000,"&gt;="&amp;(Parámetros!$B$4-180),Pedidos!$C$2:$C$7000,"&lt;"&amp;Parámetros!$B$4)</f>
        <v>0</v>
      </c>
      <c r="K1547" s="18" t="n">
        <f aca="false">IF(H1547&lt;2,"",(G1547-F1547)/(H1547-1))</f>
        <v>79</v>
      </c>
      <c r="L1547" s="19" t="n">
        <f aca="false">IF(OR(K1547="",K1547=0),"",I1547/K1547)</f>
        <v>4.77215189873418</v>
      </c>
      <c r="M1547" s="20" t="n">
        <f aca="false">SUMIFS(Pedidos!$D$2:$D$7000,Pedidos!$B$2:$B$7000,A1547,Pedidos!$C$2:$C$7000,"&gt;="&amp;(Parámetros!$B$4-365),Pedidos!$C$2:$C$7000,"&lt;"&amp;Parámetros!$B$4)</f>
        <v>0</v>
      </c>
      <c r="N1547" s="7" t="str">
        <f aca="false">IF(H1547=0,"Sin compras",IF(H1547=1,"Una sola compra",IF(I1547&gt;Parámetros!$B$5,"Perdido","Activo")))</f>
        <v>Perdido</v>
      </c>
      <c r="O1547" s="21" t="str">
        <f aca="false">IF(N1547&lt;&gt;"Activo","",1/(1+EXP(-(Parámetros!$B$10+Parámetros!$B$11*I1547+Parámetros!$B$12*J1547))))</f>
        <v/>
      </c>
      <c r="P1547" s="7" t="str">
        <f aca="false">IF(O1547="","",IF(O1547&gt;=Parámetros!$B$7,"Alto",IF(O1547&gt;=Parámetros!$B$8,"Medio","Bajo")))</f>
        <v/>
      </c>
      <c r="Q1547" s="7" t="str">
        <f aca="false">IF(AND(N1547="Activo",L1547&lt;&gt;""),IF(L1547&gt;Parámetros!$B$6,"Se está retrasando",""),"")</f>
        <v/>
      </c>
    </row>
    <row r="1548" customFormat="false" ht="15" hidden="false" customHeight="false" outlineLevel="0" collapsed="false">
      <c r="A1548" s="13" t="s">
        <v>2780</v>
      </c>
      <c r="B1548" s="13" t="s">
        <v>8995</v>
      </c>
      <c r="C1548" s="13" t="s">
        <v>8982</v>
      </c>
      <c r="D1548" s="13" t="s">
        <v>8997</v>
      </c>
      <c r="E1548" s="13" t="s">
        <v>8988</v>
      </c>
      <c r="F1548" s="16" t="n">
        <f aca="false">_xlfn.MINIFS(Pedidos!$C$2:$C$7000,Pedidos!$B$2:$B$7000,A1548,Pedidos!$C$2:$C$7000,"&lt;"&amp;Parámetros!$B$4)</f>
        <v>45815</v>
      </c>
      <c r="G1548" s="16" t="n">
        <f aca="false">_xlfn.MAXIFS(Pedidos!$C$2:$C$7000,Pedidos!$B$2:$B$7000,A1548,Pedidos!$C$2:$C$7000,"&lt;"&amp;Parámetros!$B$4)</f>
        <v>46084</v>
      </c>
      <c r="H1548" s="17" t="n">
        <f aca="false">COUNTIFS(Pedidos!$B$2:$B$7000,A1548,Pedidos!$C$2:$C$7000,"&lt;"&amp;Parámetros!$B$4)</f>
        <v>7</v>
      </c>
      <c r="I1548" s="7" t="n">
        <f aca="false">IF(H1548=0,"",Parámetros!$B$4-G1548)</f>
        <v>212</v>
      </c>
      <c r="J1548" s="17" t="n">
        <f aca="false">COUNTIFS(Pedidos!$B$2:$B$7000,A1548,Pedidos!$C$2:$C$7000,"&gt;="&amp;(Parámetros!$B$4-180),Pedidos!$C$2:$C$7000,"&lt;"&amp;Parámetros!$B$4)</f>
        <v>0</v>
      </c>
      <c r="K1548" s="18" t="n">
        <f aca="false">IF(H1548&lt;2,"",(G1548-F1548)/(H1548-1))</f>
        <v>44.8333333333333</v>
      </c>
      <c r="L1548" s="19" t="n">
        <f aca="false">IF(OR(K1548="",K1548=0),"",I1548/K1548)</f>
        <v>4.72862453531599</v>
      </c>
      <c r="M1548" s="20" t="n">
        <f aca="false">SUMIFS(Pedidos!$D$2:$D$7000,Pedidos!$B$2:$B$7000,A1548,Pedidos!$C$2:$C$7000,"&gt;="&amp;(Parámetros!$B$4-365),Pedidos!$C$2:$C$7000,"&lt;"&amp;Parámetros!$B$4)</f>
        <v>145.71</v>
      </c>
      <c r="N1548" s="7" t="str">
        <f aca="false">IF(H1548=0,"Sin compras",IF(H1548=1,"Una sola compra",IF(I1548&gt;Parámetros!$B$5,"Perdido","Activo")))</f>
        <v>Perdido</v>
      </c>
      <c r="O1548" s="21" t="str">
        <f aca="false">IF(N1548&lt;&gt;"Activo","",1/(1+EXP(-(Parámetros!$B$10+Parámetros!$B$11*I1548+Parámetros!$B$12*J1548))))</f>
        <v/>
      </c>
      <c r="P1548" s="7" t="str">
        <f aca="false">IF(O1548="","",IF(O1548&gt;=Parámetros!$B$7,"Alto",IF(O1548&gt;=Parámetros!$B$8,"Medio","Bajo")))</f>
        <v/>
      </c>
      <c r="Q1548" s="7" t="str">
        <f aca="false">IF(AND(N1548="Activo",L1548&lt;&gt;""),IF(L1548&gt;Parámetros!$B$6,"Se está retrasando",""),"")</f>
        <v/>
      </c>
    </row>
    <row r="1549" customFormat="false" ht="15" hidden="false" customHeight="false" outlineLevel="0" collapsed="false">
      <c r="A1549" s="13" t="s">
        <v>1297</v>
      </c>
      <c r="B1549" s="13" t="s">
        <v>8985</v>
      </c>
      <c r="C1549" s="13" t="s">
        <v>8986</v>
      </c>
      <c r="D1549" s="13" t="s">
        <v>9006</v>
      </c>
      <c r="E1549" s="13" t="s">
        <v>8988</v>
      </c>
      <c r="F1549" s="16" t="n">
        <f aca="false">_xlfn.MINIFS(Pedidos!$C$2:$C$7000,Pedidos!$B$2:$B$7000,A1549,Pedidos!$C$2:$C$7000,"&lt;"&amp;Parámetros!$B$4)</f>
        <v>45701</v>
      </c>
      <c r="G1549" s="16" t="n">
        <f aca="false">_xlfn.MAXIFS(Pedidos!$C$2:$C$7000,Pedidos!$B$2:$B$7000,A1549,Pedidos!$C$2:$C$7000,"&lt;"&amp;Parámetros!$B$4)</f>
        <v>45934</v>
      </c>
      <c r="H1549" s="17" t="n">
        <f aca="false">COUNTIFS(Pedidos!$B$2:$B$7000,A1549,Pedidos!$C$2:$C$7000,"&lt;"&amp;Parámetros!$B$4)</f>
        <v>4</v>
      </c>
      <c r="I1549" s="7" t="n">
        <f aca="false">IF(H1549=0,"",Parámetros!$B$4-G1549)</f>
        <v>362</v>
      </c>
      <c r="J1549" s="17" t="n">
        <f aca="false">COUNTIFS(Pedidos!$B$2:$B$7000,A1549,Pedidos!$C$2:$C$7000,"&gt;="&amp;(Parámetros!$B$4-180),Pedidos!$C$2:$C$7000,"&lt;"&amp;Parámetros!$B$4)</f>
        <v>0</v>
      </c>
      <c r="K1549" s="18" t="n">
        <f aca="false">IF(H1549&lt;2,"",(G1549-F1549)/(H1549-1))</f>
        <v>77.6666666666667</v>
      </c>
      <c r="L1549" s="19" t="n">
        <f aca="false">IF(OR(K1549="",K1549=0),"",I1549/K1549)</f>
        <v>4.66094420600858</v>
      </c>
      <c r="M1549" s="20" t="n">
        <f aca="false">SUMIFS(Pedidos!$D$2:$D$7000,Pedidos!$B$2:$B$7000,A1549,Pedidos!$C$2:$C$7000,"&gt;="&amp;(Parámetros!$B$4-365),Pedidos!$C$2:$C$7000,"&lt;"&amp;Parámetros!$B$4)</f>
        <v>31.85</v>
      </c>
      <c r="N1549" s="7" t="str">
        <f aca="false">IF(H1549=0,"Sin compras",IF(H1549=1,"Una sola compra",IF(I1549&gt;Parámetros!$B$5,"Perdido","Activo")))</f>
        <v>Perdido</v>
      </c>
      <c r="O1549" s="21" t="str">
        <f aca="false">IF(N1549&lt;&gt;"Activo","",1/(1+EXP(-(Parámetros!$B$10+Parámetros!$B$11*I1549+Parámetros!$B$12*J1549))))</f>
        <v/>
      </c>
      <c r="P1549" s="7" t="str">
        <f aca="false">IF(O1549="","",IF(O1549&gt;=Parámetros!$B$7,"Alto",IF(O1549&gt;=Parámetros!$B$8,"Medio","Bajo")))</f>
        <v/>
      </c>
      <c r="Q1549" s="7" t="str">
        <f aca="false">IF(AND(N1549="Activo",L1549&lt;&gt;""),IF(L1549&gt;Parámetros!$B$6,"Se está retrasando",""),"")</f>
        <v/>
      </c>
    </row>
    <row r="1550" customFormat="false" ht="15" hidden="false" customHeight="false" outlineLevel="0" collapsed="false">
      <c r="A1550" s="13" t="s">
        <v>550</v>
      </c>
      <c r="B1550" s="13" t="s">
        <v>9001</v>
      </c>
      <c r="C1550" s="13" t="s">
        <v>8993</v>
      </c>
      <c r="D1550" s="13" t="s">
        <v>8994</v>
      </c>
      <c r="E1550" s="13" t="s">
        <v>8988</v>
      </c>
      <c r="F1550" s="16" t="n">
        <f aca="false">_xlfn.MINIFS(Pedidos!$C$2:$C$7000,Pedidos!$B$2:$B$7000,A1550,Pedidos!$C$2:$C$7000,"&lt;"&amp;Parámetros!$B$4)</f>
        <v>45630</v>
      </c>
      <c r="G1550" s="16" t="n">
        <f aca="false">_xlfn.MAXIFS(Pedidos!$C$2:$C$7000,Pedidos!$B$2:$B$7000,A1550,Pedidos!$C$2:$C$7000,"&lt;"&amp;Parámetros!$B$4)</f>
        <v>45630</v>
      </c>
      <c r="H1550" s="17" t="n">
        <f aca="false">COUNTIFS(Pedidos!$B$2:$B$7000,A1550,Pedidos!$C$2:$C$7000,"&lt;"&amp;Parámetros!$B$4)</f>
        <v>1</v>
      </c>
      <c r="I1550" s="7" t="n">
        <f aca="false">IF(H1550=0,"",Parámetros!$B$4-G1550)</f>
        <v>666</v>
      </c>
      <c r="J1550" s="17" t="n">
        <f aca="false">COUNTIFS(Pedidos!$B$2:$B$7000,A1550,Pedidos!$C$2:$C$7000,"&gt;="&amp;(Parámetros!$B$4-180),Pedidos!$C$2:$C$7000,"&lt;"&amp;Parámetros!$B$4)</f>
        <v>0</v>
      </c>
      <c r="K1550" s="18" t="str">
        <f aca="false">IF(H1550&lt;2,"",(G1550-F1550)/(H1550-1))</f>
        <v/>
      </c>
      <c r="L1550" s="19" t="str">
        <f aca="false">IF(OR(K1550="",K1550=0),"",I1550/K1550)</f>
        <v/>
      </c>
      <c r="M1550" s="20" t="n">
        <f aca="false">SUMIFS(Pedidos!$D$2:$D$7000,Pedidos!$B$2:$B$7000,A1550,Pedidos!$C$2:$C$7000,"&gt;="&amp;(Parámetros!$B$4-365),Pedidos!$C$2:$C$7000,"&lt;"&amp;Parámetros!$B$4)</f>
        <v>0</v>
      </c>
      <c r="N1550" s="7" t="str">
        <f aca="false">IF(H1550=0,"Sin compras",IF(H1550=1,"Una sola compra",IF(I1550&gt;Parámetros!$B$5,"Perdido","Activo")))</f>
        <v>Una sola compra</v>
      </c>
      <c r="O1550" s="21" t="str">
        <f aca="false">IF(N1550&lt;&gt;"Activo","",1/(1+EXP(-(Parámetros!$B$10+Parámetros!$B$11*I1550+Parámetros!$B$12*J1550))))</f>
        <v/>
      </c>
      <c r="P1550" s="7" t="str">
        <f aca="false">IF(O1550="","",IF(O1550&gt;=Parámetros!$B$7,"Alto",IF(O1550&gt;=Parámetros!$B$8,"Medio","Bajo")))</f>
        <v/>
      </c>
      <c r="Q1550" s="7" t="str">
        <f aca="false">IF(AND(N1550="Activo",L1550&lt;&gt;""),IF(L1550&gt;Parámetros!$B$6,"Se está retrasando",""),"")</f>
        <v/>
      </c>
    </row>
    <row r="1551" customFormat="false" ht="15" hidden="false" customHeight="false" outlineLevel="0" collapsed="false">
      <c r="A1551" s="13" t="s">
        <v>2256</v>
      </c>
      <c r="B1551" s="13" t="s">
        <v>9000</v>
      </c>
      <c r="C1551" s="13" t="s">
        <v>8993</v>
      </c>
      <c r="D1551" s="13" t="s">
        <v>8994</v>
      </c>
      <c r="E1551" s="13" t="s">
        <v>8988</v>
      </c>
      <c r="F1551" s="16" t="n">
        <f aca="false">_xlfn.MINIFS(Pedidos!$C$2:$C$7000,Pedidos!$B$2:$B$7000,A1551,Pedidos!$C$2:$C$7000,"&lt;"&amp;Parámetros!$B$4)</f>
        <v>45774</v>
      </c>
      <c r="G1551" s="16" t="n">
        <f aca="false">_xlfn.MAXIFS(Pedidos!$C$2:$C$7000,Pedidos!$B$2:$B$7000,A1551,Pedidos!$C$2:$C$7000,"&lt;"&amp;Parámetros!$B$4)</f>
        <v>45774</v>
      </c>
      <c r="H1551" s="17" t="n">
        <f aca="false">COUNTIFS(Pedidos!$B$2:$B$7000,A1551,Pedidos!$C$2:$C$7000,"&lt;"&amp;Parámetros!$B$4)</f>
        <v>1</v>
      </c>
      <c r="I1551" s="7" t="n">
        <f aca="false">IF(H1551=0,"",Parámetros!$B$4-G1551)</f>
        <v>522</v>
      </c>
      <c r="J1551" s="17" t="n">
        <f aca="false">COUNTIFS(Pedidos!$B$2:$B$7000,A1551,Pedidos!$C$2:$C$7000,"&gt;="&amp;(Parámetros!$B$4-180),Pedidos!$C$2:$C$7000,"&lt;"&amp;Parámetros!$B$4)</f>
        <v>0</v>
      </c>
      <c r="K1551" s="18" t="str">
        <f aca="false">IF(H1551&lt;2,"",(G1551-F1551)/(H1551-1))</f>
        <v/>
      </c>
      <c r="L1551" s="19" t="str">
        <f aca="false">IF(OR(K1551="",K1551=0),"",I1551/K1551)</f>
        <v/>
      </c>
      <c r="M1551" s="20" t="n">
        <f aca="false">SUMIFS(Pedidos!$D$2:$D$7000,Pedidos!$B$2:$B$7000,A1551,Pedidos!$C$2:$C$7000,"&gt;="&amp;(Parámetros!$B$4-365),Pedidos!$C$2:$C$7000,"&lt;"&amp;Parámetros!$B$4)</f>
        <v>0</v>
      </c>
      <c r="N1551" s="7" t="str">
        <f aca="false">IF(H1551=0,"Sin compras",IF(H1551=1,"Una sola compra",IF(I1551&gt;Parámetros!$B$5,"Perdido","Activo")))</f>
        <v>Una sola compra</v>
      </c>
      <c r="O1551" s="21" t="str">
        <f aca="false">IF(N1551&lt;&gt;"Activo","",1/(1+EXP(-(Parámetros!$B$10+Parámetros!$B$11*I1551+Parámetros!$B$12*J1551))))</f>
        <v/>
      </c>
      <c r="P1551" s="7" t="str">
        <f aca="false">IF(O1551="","",IF(O1551&gt;=Parámetros!$B$7,"Alto",IF(O1551&gt;=Parámetros!$B$8,"Medio","Bajo")))</f>
        <v/>
      </c>
      <c r="Q1551" s="7" t="str">
        <f aca="false">IF(AND(N1551="Activo",L1551&lt;&gt;""),IF(L1551&gt;Parámetros!$B$6,"Se está retrasando",""),"")</f>
        <v/>
      </c>
    </row>
    <row r="1552" customFormat="false" ht="15" hidden="false" customHeight="false" outlineLevel="0" collapsed="false">
      <c r="A1552" s="13" t="s">
        <v>7576</v>
      </c>
      <c r="B1552" s="13" t="s">
        <v>8998</v>
      </c>
      <c r="C1552" s="13" t="s">
        <v>8990</v>
      </c>
      <c r="D1552" s="13" t="s">
        <v>8991</v>
      </c>
      <c r="E1552" s="13" t="s">
        <v>8988</v>
      </c>
      <c r="F1552" s="16" t="n">
        <f aca="false">_xlfn.MINIFS(Pedidos!$C$2:$C$7000,Pedidos!$B$2:$B$7000,A1552,Pedidos!$C$2:$C$7000,"&lt;"&amp;Parámetros!$B$4)</f>
        <v>46183</v>
      </c>
      <c r="G1552" s="16" t="n">
        <f aca="false">_xlfn.MAXIFS(Pedidos!$C$2:$C$7000,Pedidos!$B$2:$B$7000,A1552,Pedidos!$C$2:$C$7000,"&lt;"&amp;Parámetros!$B$4)</f>
        <v>46183</v>
      </c>
      <c r="H1552" s="17" t="n">
        <f aca="false">COUNTIFS(Pedidos!$B$2:$B$7000,A1552,Pedidos!$C$2:$C$7000,"&lt;"&amp;Parámetros!$B$4)</f>
        <v>1</v>
      </c>
      <c r="I1552" s="7" t="n">
        <f aca="false">IF(H1552=0,"",Parámetros!$B$4-G1552)</f>
        <v>113</v>
      </c>
      <c r="J1552" s="17" t="n">
        <f aca="false">COUNTIFS(Pedidos!$B$2:$B$7000,A1552,Pedidos!$C$2:$C$7000,"&gt;="&amp;(Parámetros!$B$4-180),Pedidos!$C$2:$C$7000,"&lt;"&amp;Parámetros!$B$4)</f>
        <v>1</v>
      </c>
      <c r="K1552" s="18" t="str">
        <f aca="false">IF(H1552&lt;2,"",(G1552-F1552)/(H1552-1))</f>
        <v/>
      </c>
      <c r="L1552" s="19" t="str">
        <f aca="false">IF(OR(K1552="",K1552=0),"",I1552/K1552)</f>
        <v/>
      </c>
      <c r="M1552" s="20" t="n">
        <f aca="false">SUMIFS(Pedidos!$D$2:$D$7000,Pedidos!$B$2:$B$7000,A1552,Pedidos!$C$2:$C$7000,"&gt;="&amp;(Parámetros!$B$4-365),Pedidos!$C$2:$C$7000,"&lt;"&amp;Parámetros!$B$4)</f>
        <v>33.51</v>
      </c>
      <c r="N1552" s="7" t="str">
        <f aca="false">IF(H1552=0,"Sin compras",IF(H1552=1,"Una sola compra",IF(I1552&gt;Parámetros!$B$5,"Perdido","Activo")))</f>
        <v>Una sola compra</v>
      </c>
      <c r="O1552" s="21" t="str">
        <f aca="false">IF(N1552&lt;&gt;"Activo","",1/(1+EXP(-(Parámetros!$B$10+Parámetros!$B$11*I1552+Parámetros!$B$12*J1552))))</f>
        <v/>
      </c>
      <c r="P1552" s="7" t="str">
        <f aca="false">IF(O1552="","",IF(O1552&gt;=Parámetros!$B$7,"Alto",IF(O1552&gt;=Parámetros!$B$8,"Medio","Bajo")))</f>
        <v/>
      </c>
      <c r="Q1552" s="7" t="str">
        <f aca="false">IF(AND(N1552="Activo",L1552&lt;&gt;""),IF(L1552&gt;Parámetros!$B$6,"Se está retrasando",""),"")</f>
        <v/>
      </c>
    </row>
    <row r="1553" customFormat="false" ht="15" hidden="false" customHeight="false" outlineLevel="0" collapsed="false">
      <c r="A1553" s="13" t="s">
        <v>200</v>
      </c>
      <c r="B1553" s="13" t="s">
        <v>8989</v>
      </c>
      <c r="C1553" s="13" t="s">
        <v>8982</v>
      </c>
      <c r="D1553" s="13" t="s">
        <v>8994</v>
      </c>
      <c r="E1553" s="13" t="s">
        <v>8988</v>
      </c>
      <c r="F1553" s="16" t="n">
        <f aca="false">_xlfn.MINIFS(Pedidos!$C$2:$C$7000,Pedidos!$B$2:$B$7000,A1553,Pedidos!$C$2:$C$7000,"&lt;"&amp;Parámetros!$B$4)</f>
        <v>45586</v>
      </c>
      <c r="G1553" s="16" t="n">
        <f aca="false">_xlfn.MAXIFS(Pedidos!$C$2:$C$7000,Pedidos!$B$2:$B$7000,A1553,Pedidos!$C$2:$C$7000,"&lt;"&amp;Parámetros!$B$4)</f>
        <v>45586</v>
      </c>
      <c r="H1553" s="17" t="n">
        <f aca="false">COUNTIFS(Pedidos!$B$2:$B$7000,A1553,Pedidos!$C$2:$C$7000,"&lt;"&amp;Parámetros!$B$4)</f>
        <v>1</v>
      </c>
      <c r="I1553" s="7" t="n">
        <f aca="false">IF(H1553=0,"",Parámetros!$B$4-G1553)</f>
        <v>710</v>
      </c>
      <c r="J1553" s="17" t="n">
        <f aca="false">COUNTIFS(Pedidos!$B$2:$B$7000,A1553,Pedidos!$C$2:$C$7000,"&gt;="&amp;(Parámetros!$B$4-180),Pedidos!$C$2:$C$7000,"&lt;"&amp;Parámetros!$B$4)</f>
        <v>0</v>
      </c>
      <c r="K1553" s="18" t="str">
        <f aca="false">IF(H1553&lt;2,"",(G1553-F1553)/(H1553-1))</f>
        <v/>
      </c>
      <c r="L1553" s="19" t="str">
        <f aca="false">IF(OR(K1553="",K1553=0),"",I1553/K1553)</f>
        <v/>
      </c>
      <c r="M1553" s="20" t="n">
        <f aca="false">SUMIFS(Pedidos!$D$2:$D$7000,Pedidos!$B$2:$B$7000,A1553,Pedidos!$C$2:$C$7000,"&gt;="&amp;(Parámetros!$B$4-365),Pedidos!$C$2:$C$7000,"&lt;"&amp;Parámetros!$B$4)</f>
        <v>0</v>
      </c>
      <c r="N1553" s="7" t="str">
        <f aca="false">IF(H1553=0,"Sin compras",IF(H1553=1,"Una sola compra",IF(I1553&gt;Parámetros!$B$5,"Perdido","Activo")))</f>
        <v>Una sola compra</v>
      </c>
      <c r="O1553" s="21" t="str">
        <f aca="false">IF(N1553&lt;&gt;"Activo","",1/(1+EXP(-(Parámetros!$B$10+Parámetros!$B$11*I1553+Parámetros!$B$12*J1553))))</f>
        <v/>
      </c>
      <c r="P1553" s="7" t="str">
        <f aca="false">IF(O1553="","",IF(O1553&gt;=Parámetros!$B$7,"Alto",IF(O1553&gt;=Parámetros!$B$8,"Medio","Bajo")))</f>
        <v/>
      </c>
      <c r="Q1553" s="7" t="str">
        <f aca="false">IF(AND(N1553="Activo",L1553&lt;&gt;""),IF(L1553&gt;Parámetros!$B$6,"Se está retrasando",""),"")</f>
        <v/>
      </c>
    </row>
    <row r="1554" customFormat="false" ht="15" hidden="false" customHeight="false" outlineLevel="0" collapsed="false">
      <c r="A1554" s="13" t="s">
        <v>2820</v>
      </c>
      <c r="B1554" s="13" t="s">
        <v>8995</v>
      </c>
      <c r="C1554" s="13" t="s">
        <v>8982</v>
      </c>
      <c r="D1554" s="13" t="s">
        <v>8994</v>
      </c>
      <c r="E1554" s="13" t="s">
        <v>8988</v>
      </c>
      <c r="F1554" s="16" t="n">
        <f aca="false">_xlfn.MINIFS(Pedidos!$C$2:$C$7000,Pedidos!$B$2:$B$7000,A1554,Pedidos!$C$2:$C$7000,"&lt;"&amp;Parámetros!$B$4)</f>
        <v>45817</v>
      </c>
      <c r="G1554" s="16" t="n">
        <f aca="false">_xlfn.MAXIFS(Pedidos!$C$2:$C$7000,Pedidos!$B$2:$B$7000,A1554,Pedidos!$C$2:$C$7000,"&lt;"&amp;Parámetros!$B$4)</f>
        <v>45817</v>
      </c>
      <c r="H1554" s="17" t="n">
        <f aca="false">COUNTIFS(Pedidos!$B$2:$B$7000,A1554,Pedidos!$C$2:$C$7000,"&lt;"&amp;Parámetros!$B$4)</f>
        <v>1</v>
      </c>
      <c r="I1554" s="7" t="n">
        <f aca="false">IF(H1554=0,"",Parámetros!$B$4-G1554)</f>
        <v>479</v>
      </c>
      <c r="J1554" s="17" t="n">
        <f aca="false">COUNTIFS(Pedidos!$B$2:$B$7000,A1554,Pedidos!$C$2:$C$7000,"&gt;="&amp;(Parámetros!$B$4-180),Pedidos!$C$2:$C$7000,"&lt;"&amp;Parámetros!$B$4)</f>
        <v>0</v>
      </c>
      <c r="K1554" s="18" t="str">
        <f aca="false">IF(H1554&lt;2,"",(G1554-F1554)/(H1554-1))</f>
        <v/>
      </c>
      <c r="L1554" s="19" t="str">
        <f aca="false">IF(OR(K1554="",K1554=0),"",I1554/K1554)</f>
        <v/>
      </c>
      <c r="M1554" s="20" t="n">
        <f aca="false">SUMIFS(Pedidos!$D$2:$D$7000,Pedidos!$B$2:$B$7000,A1554,Pedidos!$C$2:$C$7000,"&gt;="&amp;(Parámetros!$B$4-365),Pedidos!$C$2:$C$7000,"&lt;"&amp;Parámetros!$B$4)</f>
        <v>0</v>
      </c>
      <c r="N1554" s="7" t="str">
        <f aca="false">IF(H1554=0,"Sin compras",IF(H1554=1,"Una sola compra",IF(I1554&gt;Parámetros!$B$5,"Perdido","Activo")))</f>
        <v>Una sola compra</v>
      </c>
      <c r="O1554" s="21" t="str">
        <f aca="false">IF(N1554&lt;&gt;"Activo","",1/(1+EXP(-(Parámetros!$B$10+Parámetros!$B$11*I1554+Parámetros!$B$12*J1554))))</f>
        <v/>
      </c>
      <c r="P1554" s="7" t="str">
        <f aca="false">IF(O1554="","",IF(O1554&gt;=Parámetros!$B$7,"Alto",IF(O1554&gt;=Parámetros!$B$8,"Medio","Bajo")))</f>
        <v/>
      </c>
      <c r="Q1554" s="7" t="str">
        <f aca="false">IF(AND(N1554="Activo",L1554&lt;&gt;""),IF(L1554&gt;Parámetros!$B$6,"Se está retrasando",""),"")</f>
        <v/>
      </c>
    </row>
    <row r="1555" customFormat="false" ht="15" hidden="false" customHeight="false" outlineLevel="0" collapsed="false">
      <c r="A1555" s="13" t="s">
        <v>279</v>
      </c>
      <c r="B1555" s="13" t="s">
        <v>9011</v>
      </c>
      <c r="C1555" s="13" t="s">
        <v>8993</v>
      </c>
      <c r="D1555" s="13" t="s">
        <v>8994</v>
      </c>
      <c r="E1555" s="13" t="s">
        <v>8988</v>
      </c>
      <c r="F1555" s="16" t="n">
        <f aca="false">_xlfn.MINIFS(Pedidos!$C$2:$C$7000,Pedidos!$B$2:$B$7000,A1555,Pedidos!$C$2:$C$7000,"&lt;"&amp;Parámetros!$B$4)</f>
        <v>45597</v>
      </c>
      <c r="G1555" s="16" t="n">
        <f aca="false">_xlfn.MAXIFS(Pedidos!$C$2:$C$7000,Pedidos!$B$2:$B$7000,A1555,Pedidos!$C$2:$C$7000,"&lt;"&amp;Parámetros!$B$4)</f>
        <v>45680</v>
      </c>
      <c r="H1555" s="17" t="n">
        <f aca="false">COUNTIFS(Pedidos!$B$2:$B$7000,A1555,Pedidos!$C$2:$C$7000,"&lt;"&amp;Parámetros!$B$4)</f>
        <v>2</v>
      </c>
      <c r="I1555" s="7" t="n">
        <f aca="false">IF(H1555=0,"",Parámetros!$B$4-G1555)</f>
        <v>616</v>
      </c>
      <c r="J1555" s="17" t="n">
        <f aca="false">COUNTIFS(Pedidos!$B$2:$B$7000,A1555,Pedidos!$C$2:$C$7000,"&gt;="&amp;(Parámetros!$B$4-180),Pedidos!$C$2:$C$7000,"&lt;"&amp;Parámetros!$B$4)</f>
        <v>0</v>
      </c>
      <c r="K1555" s="18" t="n">
        <f aca="false">IF(H1555&lt;2,"",(G1555-F1555)/(H1555-1))</f>
        <v>83</v>
      </c>
      <c r="L1555" s="19" t="n">
        <f aca="false">IF(OR(K1555="",K1555=0),"",I1555/K1555)</f>
        <v>7.42168674698795</v>
      </c>
      <c r="M1555" s="20" t="n">
        <f aca="false">SUMIFS(Pedidos!$D$2:$D$7000,Pedidos!$B$2:$B$7000,A1555,Pedidos!$C$2:$C$7000,"&gt;="&amp;(Parámetros!$B$4-365),Pedidos!$C$2:$C$7000,"&lt;"&amp;Parámetros!$B$4)</f>
        <v>0</v>
      </c>
      <c r="N1555" s="7" t="str">
        <f aca="false">IF(H1555=0,"Sin compras",IF(H1555=1,"Una sola compra",IF(I1555&gt;Parámetros!$B$5,"Perdido","Activo")))</f>
        <v>Perdido</v>
      </c>
      <c r="O1555" s="21" t="str">
        <f aca="false">IF(N1555&lt;&gt;"Activo","",1/(1+EXP(-(Parámetros!$B$10+Parámetros!$B$11*I1555+Parámetros!$B$12*J1555))))</f>
        <v/>
      </c>
      <c r="P1555" s="7" t="str">
        <f aca="false">IF(O1555="","",IF(O1555&gt;=Parámetros!$B$7,"Alto",IF(O1555&gt;=Parámetros!$B$8,"Medio","Bajo")))</f>
        <v/>
      </c>
      <c r="Q1555" s="7" t="str">
        <f aca="false">IF(AND(N1555="Activo",L1555&lt;&gt;""),IF(L1555&gt;Parámetros!$B$6,"Se está retrasando",""),"")</f>
        <v/>
      </c>
    </row>
    <row r="1556" customFormat="false" ht="15" hidden="false" customHeight="false" outlineLevel="0" collapsed="false">
      <c r="A1556" s="13" t="s">
        <v>422</v>
      </c>
      <c r="B1556" s="13" t="s">
        <v>8981</v>
      </c>
      <c r="C1556" s="13" t="s">
        <v>8982</v>
      </c>
      <c r="D1556" s="13" t="s">
        <v>8994</v>
      </c>
      <c r="E1556" s="13" t="s">
        <v>8984</v>
      </c>
      <c r="F1556" s="16" t="n">
        <f aca="false">_xlfn.MINIFS(Pedidos!$C$2:$C$7000,Pedidos!$B$2:$B$7000,A1556,Pedidos!$C$2:$C$7000,"&lt;"&amp;Parámetros!$B$4)</f>
        <v>45615</v>
      </c>
      <c r="G1556" s="16" t="n">
        <f aca="false">_xlfn.MAXIFS(Pedidos!$C$2:$C$7000,Pedidos!$B$2:$B$7000,A1556,Pedidos!$C$2:$C$7000,"&lt;"&amp;Parámetros!$B$4)</f>
        <v>45615</v>
      </c>
      <c r="H1556" s="17" t="n">
        <f aca="false">COUNTIFS(Pedidos!$B$2:$B$7000,A1556,Pedidos!$C$2:$C$7000,"&lt;"&amp;Parámetros!$B$4)</f>
        <v>1</v>
      </c>
      <c r="I1556" s="7" t="n">
        <f aca="false">IF(H1556=0,"",Parámetros!$B$4-G1556)</f>
        <v>681</v>
      </c>
      <c r="J1556" s="17" t="n">
        <f aca="false">COUNTIFS(Pedidos!$B$2:$B$7000,A1556,Pedidos!$C$2:$C$7000,"&gt;="&amp;(Parámetros!$B$4-180),Pedidos!$C$2:$C$7000,"&lt;"&amp;Parámetros!$B$4)</f>
        <v>0</v>
      </c>
      <c r="K1556" s="18" t="str">
        <f aca="false">IF(H1556&lt;2,"",(G1556-F1556)/(H1556-1))</f>
        <v/>
      </c>
      <c r="L1556" s="19" t="str">
        <f aca="false">IF(OR(K1556="",K1556=0),"",I1556/K1556)</f>
        <v/>
      </c>
      <c r="M1556" s="20" t="n">
        <f aca="false">SUMIFS(Pedidos!$D$2:$D$7000,Pedidos!$B$2:$B$7000,A1556,Pedidos!$C$2:$C$7000,"&gt;="&amp;(Parámetros!$B$4-365),Pedidos!$C$2:$C$7000,"&lt;"&amp;Parámetros!$B$4)</f>
        <v>0</v>
      </c>
      <c r="N1556" s="7" t="str">
        <f aca="false">IF(H1556=0,"Sin compras",IF(H1556=1,"Una sola compra",IF(I1556&gt;Parámetros!$B$5,"Perdido","Activo")))</f>
        <v>Una sola compra</v>
      </c>
      <c r="O1556" s="21" t="str">
        <f aca="false">IF(N1556&lt;&gt;"Activo","",1/(1+EXP(-(Parámetros!$B$10+Parámetros!$B$11*I1556+Parámetros!$B$12*J1556))))</f>
        <v/>
      </c>
      <c r="P1556" s="7" t="str">
        <f aca="false">IF(O1556="","",IF(O1556&gt;=Parámetros!$B$7,"Alto",IF(O1556&gt;=Parámetros!$B$8,"Medio","Bajo")))</f>
        <v/>
      </c>
      <c r="Q1556" s="7" t="str">
        <f aca="false">IF(AND(N1556="Activo",L1556&lt;&gt;""),IF(L1556&gt;Parámetros!$B$6,"Se está retrasando",""),"")</f>
        <v/>
      </c>
    </row>
    <row r="1557" customFormat="false" ht="15" hidden="false" customHeight="false" outlineLevel="0" collapsed="false">
      <c r="A1557" s="13" t="s">
        <v>6610</v>
      </c>
      <c r="B1557" s="13" t="s">
        <v>8981</v>
      </c>
      <c r="C1557" s="13" t="s">
        <v>8993</v>
      </c>
      <c r="D1557" s="13" t="s">
        <v>8991</v>
      </c>
      <c r="E1557" s="13" t="s">
        <v>8988</v>
      </c>
      <c r="F1557" s="16" t="n">
        <f aca="false">_xlfn.MINIFS(Pedidos!$C$2:$C$7000,Pedidos!$B$2:$B$7000,A1557,Pedidos!$C$2:$C$7000,"&lt;"&amp;Parámetros!$B$4)</f>
        <v>46102</v>
      </c>
      <c r="G1557" s="16" t="n">
        <f aca="false">_xlfn.MAXIFS(Pedidos!$C$2:$C$7000,Pedidos!$B$2:$B$7000,A1557,Pedidos!$C$2:$C$7000,"&lt;"&amp;Parámetros!$B$4)</f>
        <v>46102</v>
      </c>
      <c r="H1557" s="17" t="n">
        <f aca="false">COUNTIFS(Pedidos!$B$2:$B$7000,A1557,Pedidos!$C$2:$C$7000,"&lt;"&amp;Parámetros!$B$4)</f>
        <v>1</v>
      </c>
      <c r="I1557" s="7" t="n">
        <f aca="false">IF(H1557=0,"",Parámetros!$B$4-G1557)</f>
        <v>194</v>
      </c>
      <c r="J1557" s="17" t="n">
        <f aca="false">COUNTIFS(Pedidos!$B$2:$B$7000,A1557,Pedidos!$C$2:$C$7000,"&gt;="&amp;(Parámetros!$B$4-180),Pedidos!$C$2:$C$7000,"&lt;"&amp;Parámetros!$B$4)</f>
        <v>0</v>
      </c>
      <c r="K1557" s="18" t="str">
        <f aca="false">IF(H1557&lt;2,"",(G1557-F1557)/(H1557-1))</f>
        <v/>
      </c>
      <c r="L1557" s="19" t="str">
        <f aca="false">IF(OR(K1557="",K1557=0),"",I1557/K1557)</f>
        <v/>
      </c>
      <c r="M1557" s="20" t="n">
        <f aca="false">SUMIFS(Pedidos!$D$2:$D$7000,Pedidos!$B$2:$B$7000,A1557,Pedidos!$C$2:$C$7000,"&gt;="&amp;(Parámetros!$B$4-365),Pedidos!$C$2:$C$7000,"&lt;"&amp;Parámetros!$B$4)</f>
        <v>39.59</v>
      </c>
      <c r="N1557" s="7" t="str">
        <f aca="false">IF(H1557=0,"Sin compras",IF(H1557=1,"Una sola compra",IF(I1557&gt;Parámetros!$B$5,"Perdido","Activo")))</f>
        <v>Una sola compra</v>
      </c>
      <c r="O1557" s="21" t="str">
        <f aca="false">IF(N1557&lt;&gt;"Activo","",1/(1+EXP(-(Parámetros!$B$10+Parámetros!$B$11*I1557+Parámetros!$B$12*J1557))))</f>
        <v/>
      </c>
      <c r="P1557" s="7" t="str">
        <f aca="false">IF(O1557="","",IF(O1557&gt;=Parámetros!$B$7,"Alto",IF(O1557&gt;=Parámetros!$B$8,"Medio","Bajo")))</f>
        <v/>
      </c>
      <c r="Q1557" s="7" t="str">
        <f aca="false">IF(AND(N1557="Activo",L1557&lt;&gt;""),IF(L1557&gt;Parámetros!$B$6,"Se está retrasando",""),"")</f>
        <v/>
      </c>
    </row>
    <row r="1558" customFormat="false" ht="15" hidden="false" customHeight="false" outlineLevel="0" collapsed="false">
      <c r="A1558" s="13" t="s">
        <v>237</v>
      </c>
      <c r="B1558" s="13" t="s">
        <v>8992</v>
      </c>
      <c r="C1558" s="13" t="s">
        <v>8990</v>
      </c>
      <c r="D1558" s="13" t="s">
        <v>8994</v>
      </c>
      <c r="E1558" s="13" t="s">
        <v>8988</v>
      </c>
      <c r="F1558" s="16" t="n">
        <f aca="false">_xlfn.MINIFS(Pedidos!$C$2:$C$7000,Pedidos!$B$2:$B$7000,A1558,Pedidos!$C$2:$C$7000,"&lt;"&amp;Parámetros!$B$4)</f>
        <v>45591</v>
      </c>
      <c r="G1558" s="16" t="n">
        <f aca="false">_xlfn.MAXIFS(Pedidos!$C$2:$C$7000,Pedidos!$B$2:$B$7000,A1558,Pedidos!$C$2:$C$7000,"&lt;"&amp;Parámetros!$B$4)</f>
        <v>45591</v>
      </c>
      <c r="H1558" s="17" t="n">
        <f aca="false">COUNTIFS(Pedidos!$B$2:$B$7000,A1558,Pedidos!$C$2:$C$7000,"&lt;"&amp;Parámetros!$B$4)</f>
        <v>1</v>
      </c>
      <c r="I1558" s="7" t="n">
        <f aca="false">IF(H1558=0,"",Parámetros!$B$4-G1558)</f>
        <v>705</v>
      </c>
      <c r="J1558" s="17" t="n">
        <f aca="false">COUNTIFS(Pedidos!$B$2:$B$7000,A1558,Pedidos!$C$2:$C$7000,"&gt;="&amp;(Parámetros!$B$4-180),Pedidos!$C$2:$C$7000,"&lt;"&amp;Parámetros!$B$4)</f>
        <v>0</v>
      </c>
      <c r="K1558" s="18" t="str">
        <f aca="false">IF(H1558&lt;2,"",(G1558-F1558)/(H1558-1))</f>
        <v/>
      </c>
      <c r="L1558" s="19" t="str">
        <f aca="false">IF(OR(K1558="",K1558=0),"",I1558/K1558)</f>
        <v/>
      </c>
      <c r="M1558" s="20" t="n">
        <f aca="false">SUMIFS(Pedidos!$D$2:$D$7000,Pedidos!$B$2:$B$7000,A1558,Pedidos!$C$2:$C$7000,"&gt;="&amp;(Parámetros!$B$4-365),Pedidos!$C$2:$C$7000,"&lt;"&amp;Parámetros!$B$4)</f>
        <v>0</v>
      </c>
      <c r="N1558" s="7" t="str">
        <f aca="false">IF(H1558=0,"Sin compras",IF(H1558=1,"Una sola compra",IF(I1558&gt;Parámetros!$B$5,"Perdido","Activo")))</f>
        <v>Una sola compra</v>
      </c>
      <c r="O1558" s="21" t="str">
        <f aca="false">IF(N1558&lt;&gt;"Activo","",1/(1+EXP(-(Parámetros!$B$10+Parámetros!$B$11*I1558+Parámetros!$B$12*J1558))))</f>
        <v/>
      </c>
      <c r="P1558" s="7" t="str">
        <f aca="false">IF(O1558="","",IF(O1558&gt;=Parámetros!$B$7,"Alto",IF(O1558&gt;=Parámetros!$B$8,"Medio","Bajo")))</f>
        <v/>
      </c>
      <c r="Q1558" s="7" t="str">
        <f aca="false">IF(AND(N1558="Activo",L1558&lt;&gt;""),IF(L1558&gt;Parámetros!$B$6,"Se está retrasando",""),"")</f>
        <v/>
      </c>
    </row>
    <row r="1559" customFormat="false" ht="15" hidden="false" customHeight="false" outlineLevel="0" collapsed="false">
      <c r="A1559" s="13" t="s">
        <v>782</v>
      </c>
      <c r="B1559" s="13" t="s">
        <v>9000</v>
      </c>
      <c r="C1559" s="13" t="s">
        <v>8990</v>
      </c>
      <c r="D1559" s="13" t="s">
        <v>8994</v>
      </c>
      <c r="E1559" s="13" t="s">
        <v>8988</v>
      </c>
      <c r="F1559" s="16" t="n">
        <f aca="false">_xlfn.MINIFS(Pedidos!$C$2:$C$7000,Pedidos!$B$2:$B$7000,A1559,Pedidos!$C$2:$C$7000,"&lt;"&amp;Parámetros!$B$4)</f>
        <v>45653</v>
      </c>
      <c r="G1559" s="16" t="n">
        <f aca="false">_xlfn.MAXIFS(Pedidos!$C$2:$C$7000,Pedidos!$B$2:$B$7000,A1559,Pedidos!$C$2:$C$7000,"&lt;"&amp;Parámetros!$B$4)</f>
        <v>45653</v>
      </c>
      <c r="H1559" s="17" t="n">
        <f aca="false">COUNTIFS(Pedidos!$B$2:$B$7000,A1559,Pedidos!$C$2:$C$7000,"&lt;"&amp;Parámetros!$B$4)</f>
        <v>1</v>
      </c>
      <c r="I1559" s="7" t="n">
        <f aca="false">IF(H1559=0,"",Parámetros!$B$4-G1559)</f>
        <v>643</v>
      </c>
      <c r="J1559" s="17" t="n">
        <f aca="false">COUNTIFS(Pedidos!$B$2:$B$7000,A1559,Pedidos!$C$2:$C$7000,"&gt;="&amp;(Parámetros!$B$4-180),Pedidos!$C$2:$C$7000,"&lt;"&amp;Parámetros!$B$4)</f>
        <v>0</v>
      </c>
      <c r="K1559" s="18" t="str">
        <f aca="false">IF(H1559&lt;2,"",(G1559-F1559)/(H1559-1))</f>
        <v/>
      </c>
      <c r="L1559" s="19" t="str">
        <f aca="false">IF(OR(K1559="",K1559=0),"",I1559/K1559)</f>
        <v/>
      </c>
      <c r="M1559" s="20" t="n">
        <f aca="false">SUMIFS(Pedidos!$D$2:$D$7000,Pedidos!$B$2:$B$7000,A1559,Pedidos!$C$2:$C$7000,"&gt;="&amp;(Parámetros!$B$4-365),Pedidos!$C$2:$C$7000,"&lt;"&amp;Parámetros!$B$4)</f>
        <v>0</v>
      </c>
      <c r="N1559" s="7" t="str">
        <f aca="false">IF(H1559=0,"Sin compras",IF(H1559=1,"Una sola compra",IF(I1559&gt;Parámetros!$B$5,"Perdido","Activo")))</f>
        <v>Una sola compra</v>
      </c>
      <c r="O1559" s="21" t="str">
        <f aca="false">IF(N1559&lt;&gt;"Activo","",1/(1+EXP(-(Parámetros!$B$10+Parámetros!$B$11*I1559+Parámetros!$B$12*J1559))))</f>
        <v/>
      </c>
      <c r="P1559" s="7" t="str">
        <f aca="false">IF(O1559="","",IF(O1559&gt;=Parámetros!$B$7,"Alto",IF(O1559&gt;=Parámetros!$B$8,"Medio","Bajo")))</f>
        <v/>
      </c>
      <c r="Q1559" s="7" t="str">
        <f aca="false">IF(AND(N1559="Activo",L1559&lt;&gt;""),IF(L1559&gt;Parámetros!$B$6,"Se está retrasando",""),"")</f>
        <v/>
      </c>
    </row>
    <row r="1560" customFormat="false" ht="15" hidden="false" customHeight="false" outlineLevel="0" collapsed="false">
      <c r="A1560" s="13" t="s">
        <v>829</v>
      </c>
      <c r="B1560" s="13" t="s">
        <v>8996</v>
      </c>
      <c r="C1560" s="13" t="s">
        <v>8982</v>
      </c>
      <c r="D1560" s="13" t="s">
        <v>8994</v>
      </c>
      <c r="E1560" s="13" t="s">
        <v>8988</v>
      </c>
      <c r="F1560" s="16" t="n">
        <f aca="false">_xlfn.MINIFS(Pedidos!$C$2:$C$7000,Pedidos!$B$2:$B$7000,A1560,Pedidos!$C$2:$C$7000,"&lt;"&amp;Parámetros!$B$4)</f>
        <v>45658</v>
      </c>
      <c r="G1560" s="16" t="n">
        <f aca="false">_xlfn.MAXIFS(Pedidos!$C$2:$C$7000,Pedidos!$B$2:$B$7000,A1560,Pedidos!$C$2:$C$7000,"&lt;"&amp;Parámetros!$B$4)</f>
        <v>45744</v>
      </c>
      <c r="H1560" s="17" t="n">
        <f aca="false">COUNTIFS(Pedidos!$B$2:$B$7000,A1560,Pedidos!$C$2:$C$7000,"&lt;"&amp;Parámetros!$B$4)</f>
        <v>2</v>
      </c>
      <c r="I1560" s="7" t="n">
        <f aca="false">IF(H1560=0,"",Parámetros!$B$4-G1560)</f>
        <v>552</v>
      </c>
      <c r="J1560" s="17" t="n">
        <f aca="false">COUNTIFS(Pedidos!$B$2:$B$7000,A1560,Pedidos!$C$2:$C$7000,"&gt;="&amp;(Parámetros!$B$4-180),Pedidos!$C$2:$C$7000,"&lt;"&amp;Parámetros!$B$4)</f>
        <v>0</v>
      </c>
      <c r="K1560" s="18" t="n">
        <f aca="false">IF(H1560&lt;2,"",(G1560-F1560)/(H1560-1))</f>
        <v>86</v>
      </c>
      <c r="L1560" s="19" t="n">
        <f aca="false">IF(OR(K1560="",K1560=0),"",I1560/K1560)</f>
        <v>6.41860465116279</v>
      </c>
      <c r="M1560" s="20" t="n">
        <f aca="false">SUMIFS(Pedidos!$D$2:$D$7000,Pedidos!$B$2:$B$7000,A1560,Pedidos!$C$2:$C$7000,"&gt;="&amp;(Parámetros!$B$4-365),Pedidos!$C$2:$C$7000,"&lt;"&amp;Parámetros!$B$4)</f>
        <v>0</v>
      </c>
      <c r="N1560" s="7" t="str">
        <f aca="false">IF(H1560=0,"Sin compras",IF(H1560=1,"Una sola compra",IF(I1560&gt;Parámetros!$B$5,"Perdido","Activo")))</f>
        <v>Perdido</v>
      </c>
      <c r="O1560" s="21" t="str">
        <f aca="false">IF(N1560&lt;&gt;"Activo","",1/(1+EXP(-(Parámetros!$B$10+Parámetros!$B$11*I1560+Parámetros!$B$12*J1560))))</f>
        <v/>
      </c>
      <c r="P1560" s="7" t="str">
        <f aca="false">IF(O1560="","",IF(O1560&gt;=Parámetros!$B$7,"Alto",IF(O1560&gt;=Parámetros!$B$8,"Medio","Bajo")))</f>
        <v/>
      </c>
      <c r="Q1560" s="7" t="str">
        <f aca="false">IF(AND(N1560="Activo",L1560&lt;&gt;""),IF(L1560&gt;Parámetros!$B$6,"Se está retrasando",""),"")</f>
        <v/>
      </c>
    </row>
    <row r="1561" customFormat="false" ht="15" hidden="false" customHeight="false" outlineLevel="0" collapsed="false">
      <c r="A1561" s="13" t="s">
        <v>303</v>
      </c>
      <c r="B1561" s="13" t="s">
        <v>8995</v>
      </c>
      <c r="C1561" s="13" t="s">
        <v>8993</v>
      </c>
      <c r="D1561" s="13" t="s">
        <v>8994</v>
      </c>
      <c r="E1561" s="13" t="s">
        <v>8988</v>
      </c>
      <c r="F1561" s="16" t="n">
        <f aca="false">_xlfn.MINIFS(Pedidos!$C$2:$C$7000,Pedidos!$B$2:$B$7000,A1561,Pedidos!$C$2:$C$7000,"&lt;"&amp;Parámetros!$B$4)</f>
        <v>45600</v>
      </c>
      <c r="G1561" s="16" t="n">
        <f aca="false">_xlfn.MAXIFS(Pedidos!$C$2:$C$7000,Pedidos!$B$2:$B$7000,A1561,Pedidos!$C$2:$C$7000,"&lt;"&amp;Parámetros!$B$4)</f>
        <v>45600</v>
      </c>
      <c r="H1561" s="17" t="n">
        <f aca="false">COUNTIFS(Pedidos!$B$2:$B$7000,A1561,Pedidos!$C$2:$C$7000,"&lt;"&amp;Parámetros!$B$4)</f>
        <v>1</v>
      </c>
      <c r="I1561" s="7" t="n">
        <f aca="false">IF(H1561=0,"",Parámetros!$B$4-G1561)</f>
        <v>696</v>
      </c>
      <c r="J1561" s="17" t="n">
        <f aca="false">COUNTIFS(Pedidos!$B$2:$B$7000,A1561,Pedidos!$C$2:$C$7000,"&gt;="&amp;(Parámetros!$B$4-180),Pedidos!$C$2:$C$7000,"&lt;"&amp;Parámetros!$B$4)</f>
        <v>0</v>
      </c>
      <c r="K1561" s="18" t="str">
        <f aca="false">IF(H1561&lt;2,"",(G1561-F1561)/(H1561-1))</f>
        <v/>
      </c>
      <c r="L1561" s="19" t="str">
        <f aca="false">IF(OR(K1561="",K1561=0),"",I1561/K1561)</f>
        <v/>
      </c>
      <c r="M1561" s="20" t="n">
        <f aca="false">SUMIFS(Pedidos!$D$2:$D$7000,Pedidos!$B$2:$B$7000,A1561,Pedidos!$C$2:$C$7000,"&gt;="&amp;(Parámetros!$B$4-365),Pedidos!$C$2:$C$7000,"&lt;"&amp;Parámetros!$B$4)</f>
        <v>0</v>
      </c>
      <c r="N1561" s="7" t="str">
        <f aca="false">IF(H1561=0,"Sin compras",IF(H1561=1,"Una sola compra",IF(I1561&gt;Parámetros!$B$5,"Perdido","Activo")))</f>
        <v>Una sola compra</v>
      </c>
      <c r="O1561" s="21" t="str">
        <f aca="false">IF(N1561&lt;&gt;"Activo","",1/(1+EXP(-(Parámetros!$B$10+Parámetros!$B$11*I1561+Parámetros!$B$12*J1561))))</f>
        <v/>
      </c>
      <c r="P1561" s="7" t="str">
        <f aca="false">IF(O1561="","",IF(O1561&gt;=Parámetros!$B$7,"Alto",IF(O1561&gt;=Parámetros!$B$8,"Medio","Bajo")))</f>
        <v/>
      </c>
      <c r="Q1561" s="7" t="str">
        <f aca="false">IF(AND(N1561="Activo",L1561&lt;&gt;""),IF(L1561&gt;Parámetros!$B$6,"Se está retrasando",""),"")</f>
        <v/>
      </c>
    </row>
    <row r="1562" customFormat="false" ht="15" hidden="false" customHeight="false" outlineLevel="0" collapsed="false">
      <c r="A1562" s="13" t="s">
        <v>347</v>
      </c>
      <c r="B1562" s="13" t="s">
        <v>8989</v>
      </c>
      <c r="C1562" s="13" t="s">
        <v>8990</v>
      </c>
      <c r="D1562" s="13" t="s">
        <v>8994</v>
      </c>
      <c r="E1562" s="13" t="s">
        <v>8988</v>
      </c>
      <c r="F1562" s="16" t="n">
        <f aca="false">_xlfn.MINIFS(Pedidos!$C$2:$C$7000,Pedidos!$B$2:$B$7000,A1562,Pedidos!$C$2:$C$7000,"&lt;"&amp;Parámetros!$B$4)</f>
        <v>45605</v>
      </c>
      <c r="G1562" s="16" t="n">
        <f aca="false">_xlfn.MAXIFS(Pedidos!$C$2:$C$7000,Pedidos!$B$2:$B$7000,A1562,Pedidos!$C$2:$C$7000,"&lt;"&amp;Parámetros!$B$4)</f>
        <v>45605</v>
      </c>
      <c r="H1562" s="17" t="n">
        <f aca="false">COUNTIFS(Pedidos!$B$2:$B$7000,A1562,Pedidos!$C$2:$C$7000,"&lt;"&amp;Parámetros!$B$4)</f>
        <v>1</v>
      </c>
      <c r="I1562" s="7" t="n">
        <f aca="false">IF(H1562=0,"",Parámetros!$B$4-G1562)</f>
        <v>691</v>
      </c>
      <c r="J1562" s="17" t="n">
        <f aca="false">COUNTIFS(Pedidos!$B$2:$B$7000,A1562,Pedidos!$C$2:$C$7000,"&gt;="&amp;(Parámetros!$B$4-180),Pedidos!$C$2:$C$7000,"&lt;"&amp;Parámetros!$B$4)</f>
        <v>0</v>
      </c>
      <c r="K1562" s="18" t="str">
        <f aca="false">IF(H1562&lt;2,"",(G1562-F1562)/(H1562-1))</f>
        <v/>
      </c>
      <c r="L1562" s="19" t="str">
        <f aca="false">IF(OR(K1562="",K1562=0),"",I1562/K1562)</f>
        <v/>
      </c>
      <c r="M1562" s="20" t="n">
        <f aca="false">SUMIFS(Pedidos!$D$2:$D$7000,Pedidos!$B$2:$B$7000,A1562,Pedidos!$C$2:$C$7000,"&gt;="&amp;(Parámetros!$B$4-365),Pedidos!$C$2:$C$7000,"&lt;"&amp;Parámetros!$B$4)</f>
        <v>0</v>
      </c>
      <c r="N1562" s="7" t="str">
        <f aca="false">IF(H1562=0,"Sin compras",IF(H1562=1,"Una sola compra",IF(I1562&gt;Parámetros!$B$5,"Perdido","Activo")))</f>
        <v>Una sola compra</v>
      </c>
      <c r="O1562" s="21" t="str">
        <f aca="false">IF(N1562&lt;&gt;"Activo","",1/(1+EXP(-(Parámetros!$B$10+Parámetros!$B$11*I1562+Parámetros!$B$12*J1562))))</f>
        <v/>
      </c>
      <c r="P1562" s="7" t="str">
        <f aca="false">IF(O1562="","",IF(O1562&gt;=Parámetros!$B$7,"Alto",IF(O1562&gt;=Parámetros!$B$8,"Medio","Bajo")))</f>
        <v/>
      </c>
      <c r="Q1562" s="7" t="str">
        <f aca="false">IF(AND(N1562="Activo",L1562&lt;&gt;""),IF(L1562&gt;Parámetros!$B$6,"Se está retrasando",""),"")</f>
        <v/>
      </c>
    </row>
    <row r="1563" customFormat="false" ht="15" hidden="false" customHeight="false" outlineLevel="0" collapsed="false">
      <c r="A1563" s="13" t="s">
        <v>1715</v>
      </c>
      <c r="B1563" s="13" t="s">
        <v>8981</v>
      </c>
      <c r="C1563" s="13" t="s">
        <v>8993</v>
      </c>
      <c r="D1563" s="13" t="s">
        <v>8994</v>
      </c>
      <c r="E1563" s="13" t="s">
        <v>8984</v>
      </c>
      <c r="F1563" s="16" t="n">
        <f aca="false">_xlfn.MINIFS(Pedidos!$C$2:$C$7000,Pedidos!$B$2:$B$7000,A1563,Pedidos!$C$2:$C$7000,"&lt;"&amp;Parámetros!$B$4)</f>
        <v>45732</v>
      </c>
      <c r="G1563" s="16" t="n">
        <f aca="false">_xlfn.MAXIFS(Pedidos!$C$2:$C$7000,Pedidos!$B$2:$B$7000,A1563,Pedidos!$C$2:$C$7000,"&lt;"&amp;Parámetros!$B$4)</f>
        <v>45926</v>
      </c>
      <c r="H1563" s="17" t="n">
        <f aca="false">COUNTIFS(Pedidos!$B$2:$B$7000,A1563,Pedidos!$C$2:$C$7000,"&lt;"&amp;Parámetros!$B$4)</f>
        <v>2</v>
      </c>
      <c r="I1563" s="7" t="n">
        <f aca="false">IF(H1563=0,"",Parámetros!$B$4-G1563)</f>
        <v>370</v>
      </c>
      <c r="J1563" s="17" t="n">
        <f aca="false">COUNTIFS(Pedidos!$B$2:$B$7000,A1563,Pedidos!$C$2:$C$7000,"&gt;="&amp;(Parámetros!$B$4-180),Pedidos!$C$2:$C$7000,"&lt;"&amp;Parámetros!$B$4)</f>
        <v>0</v>
      </c>
      <c r="K1563" s="18" t="n">
        <f aca="false">IF(H1563&lt;2,"",(G1563-F1563)/(H1563-1))</f>
        <v>194</v>
      </c>
      <c r="L1563" s="19" t="n">
        <f aca="false">IF(OR(K1563="",K1563=0),"",I1563/K1563)</f>
        <v>1.90721649484536</v>
      </c>
      <c r="M1563" s="20" t="n">
        <f aca="false">SUMIFS(Pedidos!$D$2:$D$7000,Pedidos!$B$2:$B$7000,A1563,Pedidos!$C$2:$C$7000,"&gt;="&amp;(Parámetros!$B$4-365),Pedidos!$C$2:$C$7000,"&lt;"&amp;Parámetros!$B$4)</f>
        <v>0</v>
      </c>
      <c r="N1563" s="7" t="str">
        <f aca="false">IF(H1563=0,"Sin compras",IF(H1563=1,"Una sola compra",IF(I1563&gt;Parámetros!$B$5,"Perdido","Activo")))</f>
        <v>Perdido</v>
      </c>
      <c r="O1563" s="21" t="str">
        <f aca="false">IF(N1563&lt;&gt;"Activo","",1/(1+EXP(-(Parámetros!$B$10+Parámetros!$B$11*I1563+Parámetros!$B$12*J1563))))</f>
        <v/>
      </c>
      <c r="P1563" s="7" t="str">
        <f aca="false">IF(O1563="","",IF(O1563&gt;=Parámetros!$B$7,"Alto",IF(O1563&gt;=Parámetros!$B$8,"Medio","Bajo")))</f>
        <v/>
      </c>
      <c r="Q1563" s="7" t="str">
        <f aca="false">IF(AND(N1563="Activo",L1563&lt;&gt;""),IF(L1563&gt;Parámetros!$B$6,"Se está retrasando",""),"")</f>
        <v/>
      </c>
    </row>
    <row r="1564" customFormat="false" ht="15" hidden="false" customHeight="false" outlineLevel="0" collapsed="false">
      <c r="A1564" s="13" t="s">
        <v>5991</v>
      </c>
      <c r="B1564" s="13" t="s">
        <v>9000</v>
      </c>
      <c r="C1564" s="13" t="s">
        <v>8982</v>
      </c>
      <c r="D1564" s="13" t="s">
        <v>8983</v>
      </c>
      <c r="E1564" s="13" t="s">
        <v>8988</v>
      </c>
      <c r="F1564" s="16" t="n">
        <f aca="false">_xlfn.MINIFS(Pedidos!$C$2:$C$7000,Pedidos!$B$2:$B$7000,A1564,Pedidos!$C$2:$C$7000,"&lt;"&amp;Parámetros!$B$4)</f>
        <v>46056</v>
      </c>
      <c r="G1564" s="16" t="n">
        <f aca="false">_xlfn.MAXIFS(Pedidos!$C$2:$C$7000,Pedidos!$B$2:$B$7000,A1564,Pedidos!$C$2:$C$7000,"&lt;"&amp;Parámetros!$B$4)</f>
        <v>46056</v>
      </c>
      <c r="H1564" s="17" t="n">
        <f aca="false">COUNTIFS(Pedidos!$B$2:$B$7000,A1564,Pedidos!$C$2:$C$7000,"&lt;"&amp;Parámetros!$B$4)</f>
        <v>1</v>
      </c>
      <c r="I1564" s="7" t="n">
        <f aca="false">IF(H1564=0,"",Parámetros!$B$4-G1564)</f>
        <v>240</v>
      </c>
      <c r="J1564" s="17" t="n">
        <f aca="false">COUNTIFS(Pedidos!$B$2:$B$7000,A1564,Pedidos!$C$2:$C$7000,"&gt;="&amp;(Parámetros!$B$4-180),Pedidos!$C$2:$C$7000,"&lt;"&amp;Parámetros!$B$4)</f>
        <v>0</v>
      </c>
      <c r="K1564" s="18" t="str">
        <f aca="false">IF(H1564&lt;2,"",(G1564-F1564)/(H1564-1))</f>
        <v/>
      </c>
      <c r="L1564" s="19" t="str">
        <f aca="false">IF(OR(K1564="",K1564=0),"",I1564/K1564)</f>
        <v/>
      </c>
      <c r="M1564" s="20" t="n">
        <f aca="false">SUMIFS(Pedidos!$D$2:$D$7000,Pedidos!$B$2:$B$7000,A1564,Pedidos!$C$2:$C$7000,"&gt;="&amp;(Parámetros!$B$4-365),Pedidos!$C$2:$C$7000,"&lt;"&amp;Parámetros!$B$4)</f>
        <v>42.34</v>
      </c>
      <c r="N1564" s="7" t="str">
        <f aca="false">IF(H1564=0,"Sin compras",IF(H1564=1,"Una sola compra",IF(I1564&gt;Parámetros!$B$5,"Perdido","Activo")))</f>
        <v>Una sola compra</v>
      </c>
      <c r="O1564" s="21" t="str">
        <f aca="false">IF(N1564&lt;&gt;"Activo","",1/(1+EXP(-(Parámetros!$B$10+Parámetros!$B$11*I1564+Parámetros!$B$12*J1564))))</f>
        <v/>
      </c>
      <c r="P1564" s="7" t="str">
        <f aca="false">IF(O1564="","",IF(O1564&gt;=Parámetros!$B$7,"Alto",IF(O1564&gt;=Parámetros!$B$8,"Medio","Bajo")))</f>
        <v/>
      </c>
      <c r="Q1564" s="7" t="str">
        <f aca="false">IF(AND(N1564="Activo",L1564&lt;&gt;""),IF(L1564&gt;Parámetros!$B$6,"Se está retrasando",""),"")</f>
        <v/>
      </c>
    </row>
    <row r="1565" customFormat="false" ht="15" hidden="false" customHeight="false" outlineLevel="0" collapsed="false">
      <c r="A1565" s="13" t="s">
        <v>3436</v>
      </c>
      <c r="B1565" s="13" t="s">
        <v>9001</v>
      </c>
      <c r="C1565" s="13" t="s">
        <v>8990</v>
      </c>
      <c r="D1565" s="13" t="s">
        <v>8983</v>
      </c>
      <c r="E1565" s="13" t="s">
        <v>8988</v>
      </c>
      <c r="F1565" s="16" t="n">
        <f aca="false">_xlfn.MINIFS(Pedidos!$C$2:$C$7000,Pedidos!$B$2:$B$7000,A1565,Pedidos!$C$2:$C$7000,"&lt;"&amp;Parámetros!$B$4)</f>
        <v>45864</v>
      </c>
      <c r="G1565" s="16" t="n">
        <f aca="false">_xlfn.MAXIFS(Pedidos!$C$2:$C$7000,Pedidos!$B$2:$B$7000,A1565,Pedidos!$C$2:$C$7000,"&lt;"&amp;Parámetros!$B$4)</f>
        <v>46063</v>
      </c>
      <c r="H1565" s="17" t="n">
        <f aca="false">COUNTIFS(Pedidos!$B$2:$B$7000,A1565,Pedidos!$C$2:$C$7000,"&lt;"&amp;Parámetros!$B$4)</f>
        <v>2</v>
      </c>
      <c r="I1565" s="7" t="n">
        <f aca="false">IF(H1565=0,"",Parámetros!$B$4-G1565)</f>
        <v>233</v>
      </c>
      <c r="J1565" s="17" t="n">
        <f aca="false">COUNTIFS(Pedidos!$B$2:$B$7000,A1565,Pedidos!$C$2:$C$7000,"&gt;="&amp;(Parámetros!$B$4-180),Pedidos!$C$2:$C$7000,"&lt;"&amp;Parámetros!$B$4)</f>
        <v>0</v>
      </c>
      <c r="K1565" s="18" t="n">
        <f aca="false">IF(H1565&lt;2,"",(G1565-F1565)/(H1565-1))</f>
        <v>199</v>
      </c>
      <c r="L1565" s="19" t="n">
        <f aca="false">IF(OR(K1565="",K1565=0),"",I1565/K1565)</f>
        <v>1.17085427135678</v>
      </c>
      <c r="M1565" s="20" t="n">
        <f aca="false">SUMIFS(Pedidos!$D$2:$D$7000,Pedidos!$B$2:$B$7000,A1565,Pedidos!$C$2:$C$7000,"&gt;="&amp;(Parámetros!$B$4-365),Pedidos!$C$2:$C$7000,"&lt;"&amp;Parámetros!$B$4)</f>
        <v>21.41</v>
      </c>
      <c r="N1565" s="7" t="str">
        <f aca="false">IF(H1565=0,"Sin compras",IF(H1565=1,"Una sola compra",IF(I1565&gt;Parámetros!$B$5,"Perdido","Activo")))</f>
        <v>Perdido</v>
      </c>
      <c r="O1565" s="21" t="str">
        <f aca="false">IF(N1565&lt;&gt;"Activo","",1/(1+EXP(-(Parámetros!$B$10+Parámetros!$B$11*I1565+Parámetros!$B$12*J1565))))</f>
        <v/>
      </c>
      <c r="P1565" s="7" t="str">
        <f aca="false">IF(O1565="","",IF(O1565&gt;=Parámetros!$B$7,"Alto",IF(O1565&gt;=Parámetros!$B$8,"Medio","Bajo")))</f>
        <v/>
      </c>
      <c r="Q1565" s="7" t="str">
        <f aca="false">IF(AND(N1565="Activo",L1565&lt;&gt;""),IF(L1565&gt;Parámetros!$B$6,"Se está retrasando",""),"")</f>
        <v/>
      </c>
    </row>
    <row r="1566" customFormat="false" ht="15" hidden="false" customHeight="false" outlineLevel="0" collapsed="false">
      <c r="A1566" s="13" t="s">
        <v>2389</v>
      </c>
      <c r="B1566" s="13" t="s">
        <v>8995</v>
      </c>
      <c r="C1566" s="13" t="s">
        <v>8990</v>
      </c>
      <c r="D1566" s="13" t="s">
        <v>8994</v>
      </c>
      <c r="E1566" s="13" t="s">
        <v>8988</v>
      </c>
      <c r="F1566" s="16" t="n">
        <f aca="false">_xlfn.MINIFS(Pedidos!$C$2:$C$7000,Pedidos!$B$2:$B$7000,A1566,Pedidos!$C$2:$C$7000,"&lt;"&amp;Parámetros!$B$4)</f>
        <v>45784</v>
      </c>
      <c r="G1566" s="16" t="n">
        <f aca="false">_xlfn.MAXIFS(Pedidos!$C$2:$C$7000,Pedidos!$B$2:$B$7000,A1566,Pedidos!$C$2:$C$7000,"&lt;"&amp;Parámetros!$B$4)</f>
        <v>45784</v>
      </c>
      <c r="H1566" s="17" t="n">
        <f aca="false">COUNTIFS(Pedidos!$B$2:$B$7000,A1566,Pedidos!$C$2:$C$7000,"&lt;"&amp;Parámetros!$B$4)</f>
        <v>1</v>
      </c>
      <c r="I1566" s="7" t="n">
        <f aca="false">IF(H1566=0,"",Parámetros!$B$4-G1566)</f>
        <v>512</v>
      </c>
      <c r="J1566" s="17" t="n">
        <f aca="false">COUNTIFS(Pedidos!$B$2:$B$7000,A1566,Pedidos!$C$2:$C$7000,"&gt;="&amp;(Parámetros!$B$4-180),Pedidos!$C$2:$C$7000,"&lt;"&amp;Parámetros!$B$4)</f>
        <v>0</v>
      </c>
      <c r="K1566" s="18" t="str">
        <f aca="false">IF(H1566&lt;2,"",(G1566-F1566)/(H1566-1))</f>
        <v/>
      </c>
      <c r="L1566" s="19" t="str">
        <f aca="false">IF(OR(K1566="",K1566=0),"",I1566/K1566)</f>
        <v/>
      </c>
      <c r="M1566" s="20" t="n">
        <f aca="false">SUMIFS(Pedidos!$D$2:$D$7000,Pedidos!$B$2:$B$7000,A1566,Pedidos!$C$2:$C$7000,"&gt;="&amp;(Parámetros!$B$4-365),Pedidos!$C$2:$C$7000,"&lt;"&amp;Parámetros!$B$4)</f>
        <v>0</v>
      </c>
      <c r="N1566" s="7" t="str">
        <f aca="false">IF(H1566=0,"Sin compras",IF(H1566=1,"Una sola compra",IF(I1566&gt;Parámetros!$B$5,"Perdido","Activo")))</f>
        <v>Una sola compra</v>
      </c>
      <c r="O1566" s="21" t="str">
        <f aca="false">IF(N1566&lt;&gt;"Activo","",1/(1+EXP(-(Parámetros!$B$10+Parámetros!$B$11*I1566+Parámetros!$B$12*J1566))))</f>
        <v/>
      </c>
      <c r="P1566" s="7" t="str">
        <f aca="false">IF(O1566="","",IF(O1566&gt;=Parámetros!$B$7,"Alto",IF(O1566&gt;=Parámetros!$B$8,"Medio","Bajo")))</f>
        <v/>
      </c>
      <c r="Q1566" s="7" t="str">
        <f aca="false">IF(AND(N1566="Activo",L1566&lt;&gt;""),IF(L1566&gt;Parámetros!$B$6,"Se está retrasando",""),"")</f>
        <v/>
      </c>
    </row>
    <row r="1567" customFormat="false" ht="15" hidden="false" customHeight="false" outlineLevel="0" collapsed="false">
      <c r="A1567" s="13" t="s">
        <v>166</v>
      </c>
      <c r="B1567" s="13" t="s">
        <v>8995</v>
      </c>
      <c r="C1567" s="13" t="s">
        <v>8990</v>
      </c>
      <c r="D1567" s="13" t="s">
        <v>9006</v>
      </c>
      <c r="E1567" s="13" t="s">
        <v>8988</v>
      </c>
      <c r="F1567" s="16" t="n">
        <f aca="false">_xlfn.MINIFS(Pedidos!$C$2:$C$7000,Pedidos!$B$2:$B$7000,A1567,Pedidos!$C$2:$C$7000,"&lt;"&amp;Parámetros!$B$4)</f>
        <v>45583</v>
      </c>
      <c r="G1567" s="16" t="n">
        <f aca="false">_xlfn.MAXIFS(Pedidos!$C$2:$C$7000,Pedidos!$B$2:$B$7000,A1567,Pedidos!$C$2:$C$7000,"&lt;"&amp;Parámetros!$B$4)</f>
        <v>45820</v>
      </c>
      <c r="H1567" s="17" t="n">
        <f aca="false">COUNTIFS(Pedidos!$B$2:$B$7000,A1567,Pedidos!$C$2:$C$7000,"&lt;"&amp;Parámetros!$B$4)</f>
        <v>3</v>
      </c>
      <c r="I1567" s="7" t="n">
        <f aca="false">IF(H1567=0,"",Parámetros!$B$4-G1567)</f>
        <v>476</v>
      </c>
      <c r="J1567" s="17" t="n">
        <f aca="false">COUNTIFS(Pedidos!$B$2:$B$7000,A1567,Pedidos!$C$2:$C$7000,"&gt;="&amp;(Parámetros!$B$4-180),Pedidos!$C$2:$C$7000,"&lt;"&amp;Parámetros!$B$4)</f>
        <v>0</v>
      </c>
      <c r="K1567" s="18" t="n">
        <f aca="false">IF(H1567&lt;2,"",(G1567-F1567)/(H1567-1))</f>
        <v>118.5</v>
      </c>
      <c r="L1567" s="19" t="n">
        <f aca="false">IF(OR(K1567="",K1567=0),"",I1567/K1567)</f>
        <v>4.0168776371308</v>
      </c>
      <c r="M1567" s="20" t="n">
        <f aca="false">SUMIFS(Pedidos!$D$2:$D$7000,Pedidos!$B$2:$B$7000,A1567,Pedidos!$C$2:$C$7000,"&gt;="&amp;(Parámetros!$B$4-365),Pedidos!$C$2:$C$7000,"&lt;"&amp;Parámetros!$B$4)</f>
        <v>0</v>
      </c>
      <c r="N1567" s="7" t="str">
        <f aca="false">IF(H1567=0,"Sin compras",IF(H1567=1,"Una sola compra",IF(I1567&gt;Parámetros!$B$5,"Perdido","Activo")))</f>
        <v>Perdido</v>
      </c>
      <c r="O1567" s="21" t="str">
        <f aca="false">IF(N1567&lt;&gt;"Activo","",1/(1+EXP(-(Parámetros!$B$10+Parámetros!$B$11*I1567+Parámetros!$B$12*J1567))))</f>
        <v/>
      </c>
      <c r="P1567" s="7" t="str">
        <f aca="false">IF(O1567="","",IF(O1567&gt;=Parámetros!$B$7,"Alto",IF(O1567&gt;=Parámetros!$B$8,"Medio","Bajo")))</f>
        <v/>
      </c>
      <c r="Q1567" s="7" t="str">
        <f aca="false">IF(AND(N1567="Activo",L1567&lt;&gt;""),IF(L1567&gt;Parámetros!$B$6,"Se está retrasando",""),"")</f>
        <v/>
      </c>
    </row>
    <row r="1568" customFormat="false" ht="15" hidden="false" customHeight="false" outlineLevel="0" collapsed="false">
      <c r="A1568" s="13" t="s">
        <v>5242</v>
      </c>
      <c r="B1568" s="13" t="s">
        <v>8981</v>
      </c>
      <c r="C1568" s="13" t="s">
        <v>8982</v>
      </c>
      <c r="D1568" s="13" t="s">
        <v>8983</v>
      </c>
      <c r="E1568" s="13" t="s">
        <v>8984</v>
      </c>
      <c r="F1568" s="16" t="n">
        <f aca="false">_xlfn.MINIFS(Pedidos!$C$2:$C$7000,Pedidos!$B$2:$B$7000,A1568,Pedidos!$C$2:$C$7000,"&lt;"&amp;Parámetros!$B$4)</f>
        <v>45997</v>
      </c>
      <c r="G1568" s="16" t="n">
        <f aca="false">_xlfn.MAXIFS(Pedidos!$C$2:$C$7000,Pedidos!$B$2:$B$7000,A1568,Pedidos!$C$2:$C$7000,"&lt;"&amp;Parámetros!$B$4)</f>
        <v>45997</v>
      </c>
      <c r="H1568" s="17" t="n">
        <f aca="false">COUNTIFS(Pedidos!$B$2:$B$7000,A1568,Pedidos!$C$2:$C$7000,"&lt;"&amp;Parámetros!$B$4)</f>
        <v>1</v>
      </c>
      <c r="I1568" s="7" t="n">
        <f aca="false">IF(H1568=0,"",Parámetros!$B$4-G1568)</f>
        <v>299</v>
      </c>
      <c r="J1568" s="17" t="n">
        <f aca="false">COUNTIFS(Pedidos!$B$2:$B$7000,A1568,Pedidos!$C$2:$C$7000,"&gt;="&amp;(Parámetros!$B$4-180),Pedidos!$C$2:$C$7000,"&lt;"&amp;Parámetros!$B$4)</f>
        <v>0</v>
      </c>
      <c r="K1568" s="18" t="str">
        <f aca="false">IF(H1568&lt;2,"",(G1568-F1568)/(H1568-1))</f>
        <v/>
      </c>
      <c r="L1568" s="19" t="str">
        <f aca="false">IF(OR(K1568="",K1568=0),"",I1568/K1568)</f>
        <v/>
      </c>
      <c r="M1568" s="20" t="n">
        <f aca="false">SUMIFS(Pedidos!$D$2:$D$7000,Pedidos!$B$2:$B$7000,A1568,Pedidos!$C$2:$C$7000,"&gt;="&amp;(Parámetros!$B$4-365),Pedidos!$C$2:$C$7000,"&lt;"&amp;Parámetros!$B$4)</f>
        <v>22.97</v>
      </c>
      <c r="N1568" s="7" t="str">
        <f aca="false">IF(H1568=0,"Sin compras",IF(H1568=1,"Una sola compra",IF(I1568&gt;Parámetros!$B$5,"Perdido","Activo")))</f>
        <v>Una sola compra</v>
      </c>
      <c r="O1568" s="21" t="str">
        <f aca="false">IF(N1568&lt;&gt;"Activo","",1/(1+EXP(-(Parámetros!$B$10+Parámetros!$B$11*I1568+Parámetros!$B$12*J1568))))</f>
        <v/>
      </c>
      <c r="P1568" s="7" t="str">
        <f aca="false">IF(O1568="","",IF(O1568&gt;=Parámetros!$B$7,"Alto",IF(O1568&gt;=Parámetros!$B$8,"Medio","Bajo")))</f>
        <v/>
      </c>
      <c r="Q1568" s="7" t="str">
        <f aca="false">IF(AND(N1568="Activo",L1568&lt;&gt;""),IF(L1568&gt;Parámetros!$B$6,"Se está retrasando",""),"")</f>
        <v/>
      </c>
    </row>
    <row r="1569" customFormat="false" ht="15" hidden="false" customHeight="false" outlineLevel="0" collapsed="false">
      <c r="A1569" s="13" t="s">
        <v>563</v>
      </c>
      <c r="B1569" s="13" t="s">
        <v>9001</v>
      </c>
      <c r="C1569" s="13" t="s">
        <v>8990</v>
      </c>
      <c r="D1569" s="13" t="s">
        <v>8994</v>
      </c>
      <c r="E1569" s="13" t="s">
        <v>8984</v>
      </c>
      <c r="F1569" s="16" t="n">
        <f aca="false">_xlfn.MINIFS(Pedidos!$C$2:$C$7000,Pedidos!$B$2:$B$7000,A1569,Pedidos!$C$2:$C$7000,"&lt;"&amp;Parámetros!$B$4)</f>
        <v>45632</v>
      </c>
      <c r="G1569" s="16" t="n">
        <f aca="false">_xlfn.MAXIFS(Pedidos!$C$2:$C$7000,Pedidos!$B$2:$B$7000,A1569,Pedidos!$C$2:$C$7000,"&lt;"&amp;Parámetros!$B$4)</f>
        <v>45632</v>
      </c>
      <c r="H1569" s="17" t="n">
        <f aca="false">COUNTIFS(Pedidos!$B$2:$B$7000,A1569,Pedidos!$C$2:$C$7000,"&lt;"&amp;Parámetros!$B$4)</f>
        <v>1</v>
      </c>
      <c r="I1569" s="7" t="n">
        <f aca="false">IF(H1569=0,"",Parámetros!$B$4-G1569)</f>
        <v>664</v>
      </c>
      <c r="J1569" s="17" t="n">
        <f aca="false">COUNTIFS(Pedidos!$B$2:$B$7000,A1569,Pedidos!$C$2:$C$7000,"&gt;="&amp;(Parámetros!$B$4-180),Pedidos!$C$2:$C$7000,"&lt;"&amp;Parámetros!$B$4)</f>
        <v>0</v>
      </c>
      <c r="K1569" s="18" t="str">
        <f aca="false">IF(H1569&lt;2,"",(G1569-F1569)/(H1569-1))</f>
        <v/>
      </c>
      <c r="L1569" s="19" t="str">
        <f aca="false">IF(OR(K1569="",K1569=0),"",I1569/K1569)</f>
        <v/>
      </c>
      <c r="M1569" s="20" t="n">
        <f aca="false">SUMIFS(Pedidos!$D$2:$D$7000,Pedidos!$B$2:$B$7000,A1569,Pedidos!$C$2:$C$7000,"&gt;="&amp;(Parámetros!$B$4-365),Pedidos!$C$2:$C$7000,"&lt;"&amp;Parámetros!$B$4)</f>
        <v>0</v>
      </c>
      <c r="N1569" s="7" t="str">
        <f aca="false">IF(H1569=0,"Sin compras",IF(H1569=1,"Una sola compra",IF(I1569&gt;Parámetros!$B$5,"Perdido","Activo")))</f>
        <v>Una sola compra</v>
      </c>
      <c r="O1569" s="21" t="str">
        <f aca="false">IF(N1569&lt;&gt;"Activo","",1/(1+EXP(-(Parámetros!$B$10+Parámetros!$B$11*I1569+Parámetros!$B$12*J1569))))</f>
        <v/>
      </c>
      <c r="P1569" s="7" t="str">
        <f aca="false">IF(O1569="","",IF(O1569&gt;=Parámetros!$B$7,"Alto",IF(O1569&gt;=Parámetros!$B$8,"Medio","Bajo")))</f>
        <v/>
      </c>
      <c r="Q1569" s="7" t="str">
        <f aca="false">IF(AND(N1569="Activo",L1569&lt;&gt;""),IF(L1569&gt;Parámetros!$B$6,"Se está retrasando",""),"")</f>
        <v/>
      </c>
    </row>
    <row r="1570" customFormat="false" ht="15" hidden="false" customHeight="false" outlineLevel="0" collapsed="false">
      <c r="A1570" s="13" t="s">
        <v>3374</v>
      </c>
      <c r="B1570" s="13" t="s">
        <v>9007</v>
      </c>
      <c r="C1570" s="13" t="s">
        <v>8982</v>
      </c>
      <c r="D1570" s="13" t="s">
        <v>9005</v>
      </c>
      <c r="E1570" s="13" t="s">
        <v>8988</v>
      </c>
      <c r="F1570" s="16" t="n">
        <f aca="false">_xlfn.MINIFS(Pedidos!$C$2:$C$7000,Pedidos!$B$2:$B$7000,A1570,Pedidos!$C$2:$C$7000,"&lt;"&amp;Parámetros!$B$4)</f>
        <v>45859</v>
      </c>
      <c r="G1570" s="16" t="n">
        <f aca="false">_xlfn.MAXIFS(Pedidos!$C$2:$C$7000,Pedidos!$B$2:$B$7000,A1570,Pedidos!$C$2:$C$7000,"&lt;"&amp;Parámetros!$B$4)</f>
        <v>46083</v>
      </c>
      <c r="H1570" s="17" t="n">
        <f aca="false">COUNTIFS(Pedidos!$B$2:$B$7000,A1570,Pedidos!$C$2:$C$7000,"&lt;"&amp;Parámetros!$B$4)</f>
        <v>3</v>
      </c>
      <c r="I1570" s="7" t="n">
        <f aca="false">IF(H1570=0,"",Parámetros!$B$4-G1570)</f>
        <v>213</v>
      </c>
      <c r="J1570" s="17" t="n">
        <f aca="false">COUNTIFS(Pedidos!$B$2:$B$7000,A1570,Pedidos!$C$2:$C$7000,"&gt;="&amp;(Parámetros!$B$4-180),Pedidos!$C$2:$C$7000,"&lt;"&amp;Parámetros!$B$4)</f>
        <v>0</v>
      </c>
      <c r="K1570" s="18" t="n">
        <f aca="false">IF(H1570&lt;2,"",(G1570-F1570)/(H1570-1))</f>
        <v>112</v>
      </c>
      <c r="L1570" s="19" t="n">
        <f aca="false">IF(OR(K1570="",K1570=0),"",I1570/K1570)</f>
        <v>1.90178571428571</v>
      </c>
      <c r="M1570" s="20" t="n">
        <f aca="false">SUMIFS(Pedidos!$D$2:$D$7000,Pedidos!$B$2:$B$7000,A1570,Pedidos!$C$2:$C$7000,"&gt;="&amp;(Parámetros!$B$4-365),Pedidos!$C$2:$C$7000,"&lt;"&amp;Parámetros!$B$4)</f>
        <v>40.82</v>
      </c>
      <c r="N1570" s="7" t="str">
        <f aca="false">IF(H1570=0,"Sin compras",IF(H1570=1,"Una sola compra",IF(I1570&gt;Parámetros!$B$5,"Perdido","Activo")))</f>
        <v>Perdido</v>
      </c>
      <c r="O1570" s="21" t="str">
        <f aca="false">IF(N1570&lt;&gt;"Activo","",1/(1+EXP(-(Parámetros!$B$10+Parámetros!$B$11*I1570+Parámetros!$B$12*J1570))))</f>
        <v/>
      </c>
      <c r="P1570" s="7" t="str">
        <f aca="false">IF(O1570="","",IF(O1570&gt;=Parámetros!$B$7,"Alto",IF(O1570&gt;=Parámetros!$B$8,"Medio","Bajo")))</f>
        <v/>
      </c>
      <c r="Q1570" s="7" t="str">
        <f aca="false">IF(AND(N1570="Activo",L1570&lt;&gt;""),IF(L1570&gt;Parámetros!$B$6,"Se está retrasando",""),"")</f>
        <v/>
      </c>
    </row>
    <row r="1571" customFormat="false" ht="15" hidden="false" customHeight="false" outlineLevel="0" collapsed="false">
      <c r="A1571" s="13" t="s">
        <v>4614</v>
      </c>
      <c r="B1571" s="13" t="s">
        <v>8995</v>
      </c>
      <c r="C1571" s="13" t="s">
        <v>8993</v>
      </c>
      <c r="D1571" s="13" t="s">
        <v>8983</v>
      </c>
      <c r="E1571" s="13" t="s">
        <v>8988</v>
      </c>
      <c r="F1571" s="16" t="n">
        <f aca="false">_xlfn.MINIFS(Pedidos!$C$2:$C$7000,Pedidos!$B$2:$B$7000,A1571,Pedidos!$C$2:$C$7000,"&lt;"&amp;Parámetros!$B$4)</f>
        <v>45950</v>
      </c>
      <c r="G1571" s="16" t="n">
        <f aca="false">_xlfn.MAXIFS(Pedidos!$C$2:$C$7000,Pedidos!$B$2:$B$7000,A1571,Pedidos!$C$2:$C$7000,"&lt;"&amp;Parámetros!$B$4)</f>
        <v>45950</v>
      </c>
      <c r="H1571" s="17" t="n">
        <f aca="false">COUNTIFS(Pedidos!$B$2:$B$7000,A1571,Pedidos!$C$2:$C$7000,"&lt;"&amp;Parámetros!$B$4)</f>
        <v>1</v>
      </c>
      <c r="I1571" s="7" t="n">
        <f aca="false">IF(H1571=0,"",Parámetros!$B$4-G1571)</f>
        <v>346</v>
      </c>
      <c r="J1571" s="17" t="n">
        <f aca="false">COUNTIFS(Pedidos!$B$2:$B$7000,A1571,Pedidos!$C$2:$C$7000,"&gt;="&amp;(Parámetros!$B$4-180),Pedidos!$C$2:$C$7000,"&lt;"&amp;Parámetros!$B$4)</f>
        <v>0</v>
      </c>
      <c r="K1571" s="18" t="str">
        <f aca="false">IF(H1571&lt;2,"",(G1571-F1571)/(H1571-1))</f>
        <v/>
      </c>
      <c r="L1571" s="19" t="str">
        <f aca="false">IF(OR(K1571="",K1571=0),"",I1571/K1571)</f>
        <v/>
      </c>
      <c r="M1571" s="20" t="n">
        <f aca="false">SUMIFS(Pedidos!$D$2:$D$7000,Pedidos!$B$2:$B$7000,A1571,Pedidos!$C$2:$C$7000,"&gt;="&amp;(Parámetros!$B$4-365),Pedidos!$C$2:$C$7000,"&lt;"&amp;Parámetros!$B$4)</f>
        <v>17.99</v>
      </c>
      <c r="N1571" s="7" t="str">
        <f aca="false">IF(H1571=0,"Sin compras",IF(H1571=1,"Una sola compra",IF(I1571&gt;Parámetros!$B$5,"Perdido","Activo")))</f>
        <v>Una sola compra</v>
      </c>
      <c r="O1571" s="21" t="str">
        <f aca="false">IF(N1571&lt;&gt;"Activo","",1/(1+EXP(-(Parámetros!$B$10+Parámetros!$B$11*I1571+Parámetros!$B$12*J1571))))</f>
        <v/>
      </c>
      <c r="P1571" s="7" t="str">
        <f aca="false">IF(O1571="","",IF(O1571&gt;=Parámetros!$B$7,"Alto",IF(O1571&gt;=Parámetros!$B$8,"Medio","Bajo")))</f>
        <v/>
      </c>
      <c r="Q1571" s="7" t="str">
        <f aca="false">IF(AND(N1571="Activo",L1571&lt;&gt;""),IF(L1571&gt;Parámetros!$B$6,"Se está retrasando",""),"")</f>
        <v/>
      </c>
    </row>
    <row r="1572" customFormat="false" ht="15" hidden="false" customHeight="false" outlineLevel="0" collapsed="false">
      <c r="A1572" s="13" t="s">
        <v>4956</v>
      </c>
      <c r="B1572" s="13" t="s">
        <v>8995</v>
      </c>
      <c r="C1572" s="13" t="s">
        <v>8982</v>
      </c>
      <c r="D1572" s="13" t="s">
        <v>8987</v>
      </c>
      <c r="E1572" s="13" t="s">
        <v>8988</v>
      </c>
      <c r="F1572" s="16" t="n">
        <f aca="false">_xlfn.MINIFS(Pedidos!$C$2:$C$7000,Pedidos!$B$2:$B$7000,A1572,Pedidos!$C$2:$C$7000,"&lt;"&amp;Parámetros!$B$4)</f>
        <v>45975</v>
      </c>
      <c r="G1572" s="16" t="n">
        <f aca="false">_xlfn.MAXIFS(Pedidos!$C$2:$C$7000,Pedidos!$B$2:$B$7000,A1572,Pedidos!$C$2:$C$7000,"&lt;"&amp;Parámetros!$B$4)</f>
        <v>46114</v>
      </c>
      <c r="H1572" s="17" t="n">
        <f aca="false">COUNTIFS(Pedidos!$B$2:$B$7000,A1572,Pedidos!$C$2:$C$7000,"&lt;"&amp;Parámetros!$B$4)</f>
        <v>2</v>
      </c>
      <c r="I1572" s="7" t="n">
        <f aca="false">IF(H1572=0,"",Parámetros!$B$4-G1572)</f>
        <v>182</v>
      </c>
      <c r="J1572" s="17" t="n">
        <f aca="false">COUNTIFS(Pedidos!$B$2:$B$7000,A1572,Pedidos!$C$2:$C$7000,"&gt;="&amp;(Parámetros!$B$4-180),Pedidos!$C$2:$C$7000,"&lt;"&amp;Parámetros!$B$4)</f>
        <v>0</v>
      </c>
      <c r="K1572" s="18" t="n">
        <f aca="false">IF(H1572&lt;2,"",(G1572-F1572)/(H1572-1))</f>
        <v>139</v>
      </c>
      <c r="L1572" s="19" t="n">
        <f aca="false">IF(OR(K1572="",K1572=0),"",I1572/K1572)</f>
        <v>1.30935251798561</v>
      </c>
      <c r="M1572" s="20" t="n">
        <f aca="false">SUMIFS(Pedidos!$D$2:$D$7000,Pedidos!$B$2:$B$7000,A1572,Pedidos!$C$2:$C$7000,"&gt;="&amp;(Parámetros!$B$4-365),Pedidos!$C$2:$C$7000,"&lt;"&amp;Parámetros!$B$4)</f>
        <v>34.39</v>
      </c>
      <c r="N1572" s="7" t="str">
        <f aca="false">IF(H1572=0,"Sin compras",IF(H1572=1,"Una sola compra",IF(I1572&gt;Parámetros!$B$5,"Perdido","Activo")))</f>
        <v>Perdido</v>
      </c>
      <c r="O1572" s="21" t="str">
        <f aca="false">IF(N1572&lt;&gt;"Activo","",1/(1+EXP(-(Parámetros!$B$10+Parámetros!$B$11*I1572+Parámetros!$B$12*J1572))))</f>
        <v/>
      </c>
      <c r="P1572" s="7" t="str">
        <f aca="false">IF(O1572="","",IF(O1572&gt;=Parámetros!$B$7,"Alto",IF(O1572&gt;=Parámetros!$B$8,"Medio","Bajo")))</f>
        <v/>
      </c>
      <c r="Q1572" s="7" t="str">
        <f aca="false">IF(AND(N1572="Activo",L1572&lt;&gt;""),IF(L1572&gt;Parámetros!$B$6,"Se está retrasando",""),"")</f>
        <v/>
      </c>
    </row>
    <row r="1573" customFormat="false" ht="15" hidden="false" customHeight="false" outlineLevel="0" collapsed="false">
      <c r="A1573" s="13" t="s">
        <v>2544</v>
      </c>
      <c r="B1573" s="13" t="s">
        <v>8981</v>
      </c>
      <c r="C1573" s="13" t="s">
        <v>8982</v>
      </c>
      <c r="D1573" s="13" t="s">
        <v>8999</v>
      </c>
      <c r="E1573" s="13" t="s">
        <v>8988</v>
      </c>
      <c r="F1573" s="16" t="n">
        <f aca="false">_xlfn.MINIFS(Pedidos!$C$2:$C$7000,Pedidos!$B$2:$B$7000,A1573,Pedidos!$C$2:$C$7000,"&lt;"&amp;Parámetros!$B$4)</f>
        <v>45796</v>
      </c>
      <c r="G1573" s="16" t="n">
        <f aca="false">_xlfn.MAXIFS(Pedidos!$C$2:$C$7000,Pedidos!$B$2:$B$7000,A1573,Pedidos!$C$2:$C$7000,"&lt;"&amp;Parámetros!$B$4)</f>
        <v>46278</v>
      </c>
      <c r="H1573" s="17" t="n">
        <f aca="false">COUNTIFS(Pedidos!$B$2:$B$7000,A1573,Pedidos!$C$2:$C$7000,"&lt;"&amp;Parámetros!$B$4)</f>
        <v>7</v>
      </c>
      <c r="I1573" s="7" t="n">
        <f aca="false">IF(H1573=0,"",Parámetros!$B$4-G1573)</f>
        <v>18</v>
      </c>
      <c r="J1573" s="17" t="n">
        <f aca="false">COUNTIFS(Pedidos!$B$2:$B$7000,A1573,Pedidos!$C$2:$C$7000,"&gt;="&amp;(Parámetros!$B$4-180),Pedidos!$C$2:$C$7000,"&lt;"&amp;Parámetros!$B$4)</f>
        <v>3</v>
      </c>
      <c r="K1573" s="18" t="n">
        <f aca="false">IF(H1573&lt;2,"",(G1573-F1573)/(H1573-1))</f>
        <v>80.3333333333333</v>
      </c>
      <c r="L1573" s="19" t="n">
        <f aca="false">IF(OR(K1573="",K1573=0),"",I1573/K1573)</f>
        <v>0.224066390041494</v>
      </c>
      <c r="M1573" s="20" t="n">
        <f aca="false">SUMIFS(Pedidos!$D$2:$D$7000,Pedidos!$B$2:$B$7000,A1573,Pedidos!$C$2:$C$7000,"&gt;="&amp;(Parámetros!$B$4-365),Pedidos!$C$2:$C$7000,"&lt;"&amp;Parámetros!$B$4)</f>
        <v>210.52</v>
      </c>
      <c r="N1573" s="7" t="str">
        <f aca="false">IF(H1573=0,"Sin compras",IF(H1573=1,"Una sola compra",IF(I1573&gt;Parámetros!$B$5,"Perdido","Activo")))</f>
        <v>Activo</v>
      </c>
      <c r="O1573" s="21" t="n">
        <f aca="false">IF(N1573&lt;&gt;"Activo","",1/(1+EXP(-(Parámetros!$B$10+Parámetros!$B$11*I1573+Parámetros!$B$12*J1573))))</f>
        <v>0.148362798621561</v>
      </c>
      <c r="P1573" s="7" t="str">
        <f aca="false">IF(O1573="","",IF(O1573&gt;=Parámetros!$B$7,"Alto",IF(O1573&gt;=Parámetros!$B$8,"Medio","Bajo")))</f>
        <v>Bajo</v>
      </c>
      <c r="Q1573" s="7" t="str">
        <f aca="false">IF(AND(N1573="Activo",L1573&lt;&gt;""),IF(L1573&gt;Parámetros!$B$6,"Se está retrasando",""),"")</f>
        <v/>
      </c>
    </row>
    <row r="1574" customFormat="false" ht="15" hidden="false" customHeight="false" outlineLevel="0" collapsed="false">
      <c r="A1574" s="13" t="s">
        <v>3086</v>
      </c>
      <c r="B1574" s="13" t="s">
        <v>8989</v>
      </c>
      <c r="C1574" s="13" t="s">
        <v>8990</v>
      </c>
      <c r="D1574" s="13" t="s">
        <v>8994</v>
      </c>
      <c r="E1574" s="13" t="s">
        <v>8988</v>
      </c>
      <c r="F1574" s="16" t="n">
        <f aca="false">_xlfn.MINIFS(Pedidos!$C$2:$C$7000,Pedidos!$B$2:$B$7000,A1574,Pedidos!$C$2:$C$7000,"&lt;"&amp;Parámetros!$B$4)</f>
        <v>45837</v>
      </c>
      <c r="G1574" s="16" t="n">
        <f aca="false">_xlfn.MAXIFS(Pedidos!$C$2:$C$7000,Pedidos!$B$2:$B$7000,A1574,Pedidos!$C$2:$C$7000,"&lt;"&amp;Parámetros!$B$4)</f>
        <v>45837</v>
      </c>
      <c r="H1574" s="17" t="n">
        <f aca="false">COUNTIFS(Pedidos!$B$2:$B$7000,A1574,Pedidos!$C$2:$C$7000,"&lt;"&amp;Parámetros!$B$4)</f>
        <v>1</v>
      </c>
      <c r="I1574" s="7" t="n">
        <f aca="false">IF(H1574=0,"",Parámetros!$B$4-G1574)</f>
        <v>459</v>
      </c>
      <c r="J1574" s="17" t="n">
        <f aca="false">COUNTIFS(Pedidos!$B$2:$B$7000,A1574,Pedidos!$C$2:$C$7000,"&gt;="&amp;(Parámetros!$B$4-180),Pedidos!$C$2:$C$7000,"&lt;"&amp;Parámetros!$B$4)</f>
        <v>0</v>
      </c>
      <c r="K1574" s="18" t="str">
        <f aca="false">IF(H1574&lt;2,"",(G1574-F1574)/(H1574-1))</f>
        <v/>
      </c>
      <c r="L1574" s="19" t="str">
        <f aca="false">IF(OR(K1574="",K1574=0),"",I1574/K1574)</f>
        <v/>
      </c>
      <c r="M1574" s="20" t="n">
        <f aca="false">SUMIFS(Pedidos!$D$2:$D$7000,Pedidos!$B$2:$B$7000,A1574,Pedidos!$C$2:$C$7000,"&gt;="&amp;(Parámetros!$B$4-365),Pedidos!$C$2:$C$7000,"&lt;"&amp;Parámetros!$B$4)</f>
        <v>0</v>
      </c>
      <c r="N1574" s="7" t="str">
        <f aca="false">IF(H1574=0,"Sin compras",IF(H1574=1,"Una sola compra",IF(I1574&gt;Parámetros!$B$5,"Perdido","Activo")))</f>
        <v>Una sola compra</v>
      </c>
      <c r="O1574" s="21" t="str">
        <f aca="false">IF(N1574&lt;&gt;"Activo","",1/(1+EXP(-(Parámetros!$B$10+Parámetros!$B$11*I1574+Parámetros!$B$12*J1574))))</f>
        <v/>
      </c>
      <c r="P1574" s="7" t="str">
        <f aca="false">IF(O1574="","",IF(O1574&gt;=Parámetros!$B$7,"Alto",IF(O1574&gt;=Parámetros!$B$8,"Medio","Bajo")))</f>
        <v/>
      </c>
      <c r="Q1574" s="7" t="str">
        <f aca="false">IF(AND(N1574="Activo",L1574&lt;&gt;""),IF(L1574&gt;Parámetros!$B$6,"Se está retrasando",""),"")</f>
        <v/>
      </c>
    </row>
    <row r="1575" customFormat="false" ht="15" hidden="false" customHeight="false" outlineLevel="0" collapsed="false">
      <c r="A1575" s="13" t="s">
        <v>6990</v>
      </c>
      <c r="B1575" s="13" t="s">
        <v>8996</v>
      </c>
      <c r="C1575" s="13" t="s">
        <v>8990</v>
      </c>
      <c r="D1575" s="13" t="s">
        <v>8991</v>
      </c>
      <c r="E1575" s="13" t="s">
        <v>8988</v>
      </c>
      <c r="F1575" s="16" t="n">
        <f aca="false">_xlfn.MINIFS(Pedidos!$C$2:$C$7000,Pedidos!$B$2:$B$7000,A1575,Pedidos!$C$2:$C$7000,"&lt;"&amp;Parámetros!$B$4)</f>
        <v>46133</v>
      </c>
      <c r="G1575" s="16" t="n">
        <f aca="false">_xlfn.MAXIFS(Pedidos!$C$2:$C$7000,Pedidos!$B$2:$B$7000,A1575,Pedidos!$C$2:$C$7000,"&lt;"&amp;Parámetros!$B$4)</f>
        <v>46133</v>
      </c>
      <c r="H1575" s="17" t="n">
        <f aca="false">COUNTIFS(Pedidos!$B$2:$B$7000,A1575,Pedidos!$C$2:$C$7000,"&lt;"&amp;Parámetros!$B$4)</f>
        <v>1</v>
      </c>
      <c r="I1575" s="7" t="n">
        <f aca="false">IF(H1575=0,"",Parámetros!$B$4-G1575)</f>
        <v>163</v>
      </c>
      <c r="J1575" s="17" t="n">
        <f aca="false">COUNTIFS(Pedidos!$B$2:$B$7000,A1575,Pedidos!$C$2:$C$7000,"&gt;="&amp;(Parámetros!$B$4-180),Pedidos!$C$2:$C$7000,"&lt;"&amp;Parámetros!$B$4)</f>
        <v>1</v>
      </c>
      <c r="K1575" s="18" t="str">
        <f aca="false">IF(H1575&lt;2,"",(G1575-F1575)/(H1575-1))</f>
        <v/>
      </c>
      <c r="L1575" s="19" t="str">
        <f aca="false">IF(OR(K1575="",K1575=0),"",I1575/K1575)</f>
        <v/>
      </c>
      <c r="M1575" s="20" t="n">
        <f aca="false">SUMIFS(Pedidos!$D$2:$D$7000,Pedidos!$B$2:$B$7000,A1575,Pedidos!$C$2:$C$7000,"&gt;="&amp;(Parámetros!$B$4-365),Pedidos!$C$2:$C$7000,"&lt;"&amp;Parámetros!$B$4)</f>
        <v>56.85</v>
      </c>
      <c r="N1575" s="7" t="str">
        <f aca="false">IF(H1575=0,"Sin compras",IF(H1575=1,"Una sola compra",IF(I1575&gt;Parámetros!$B$5,"Perdido","Activo")))</f>
        <v>Una sola compra</v>
      </c>
      <c r="O1575" s="21" t="str">
        <f aca="false">IF(N1575&lt;&gt;"Activo","",1/(1+EXP(-(Parámetros!$B$10+Parámetros!$B$11*I1575+Parámetros!$B$12*J1575))))</f>
        <v/>
      </c>
      <c r="P1575" s="7" t="str">
        <f aca="false">IF(O1575="","",IF(O1575&gt;=Parámetros!$B$7,"Alto",IF(O1575&gt;=Parámetros!$B$8,"Medio","Bajo")))</f>
        <v/>
      </c>
      <c r="Q1575" s="7" t="str">
        <f aca="false">IF(AND(N1575="Activo",L1575&lt;&gt;""),IF(L1575&gt;Parámetros!$B$6,"Se está retrasando",""),"")</f>
        <v/>
      </c>
    </row>
    <row r="1576" customFormat="false" ht="15" hidden="false" customHeight="false" outlineLevel="0" collapsed="false">
      <c r="A1576" s="13" t="s">
        <v>8010</v>
      </c>
      <c r="B1576" s="13" t="s">
        <v>9001</v>
      </c>
      <c r="C1576" s="13" t="s">
        <v>8993</v>
      </c>
      <c r="D1576" s="13" t="s">
        <v>8987</v>
      </c>
      <c r="E1576" s="13" t="s">
        <v>8988</v>
      </c>
      <c r="F1576" s="16" t="n">
        <f aca="false">_xlfn.MINIFS(Pedidos!$C$2:$C$7000,Pedidos!$B$2:$B$7000,A1576,Pedidos!$C$2:$C$7000,"&lt;"&amp;Parámetros!$B$4)</f>
        <v>46217</v>
      </c>
      <c r="G1576" s="16" t="n">
        <f aca="false">_xlfn.MAXIFS(Pedidos!$C$2:$C$7000,Pedidos!$B$2:$B$7000,A1576,Pedidos!$C$2:$C$7000,"&lt;"&amp;Parámetros!$B$4)</f>
        <v>46293</v>
      </c>
      <c r="H1576" s="17" t="n">
        <f aca="false">COUNTIFS(Pedidos!$B$2:$B$7000,A1576,Pedidos!$C$2:$C$7000,"&lt;"&amp;Parámetros!$B$4)</f>
        <v>2</v>
      </c>
      <c r="I1576" s="7" t="n">
        <f aca="false">IF(H1576=0,"",Parámetros!$B$4-G1576)</f>
        <v>3</v>
      </c>
      <c r="J1576" s="17" t="n">
        <f aca="false">COUNTIFS(Pedidos!$B$2:$B$7000,A1576,Pedidos!$C$2:$C$7000,"&gt;="&amp;(Parámetros!$B$4-180),Pedidos!$C$2:$C$7000,"&lt;"&amp;Parámetros!$B$4)</f>
        <v>2</v>
      </c>
      <c r="K1576" s="18" t="n">
        <f aca="false">IF(H1576&lt;2,"",(G1576-F1576)/(H1576-1))</f>
        <v>76</v>
      </c>
      <c r="L1576" s="19" t="n">
        <f aca="false">IF(OR(K1576="",K1576=0),"",I1576/K1576)</f>
        <v>0.0394736842105263</v>
      </c>
      <c r="M1576" s="20" t="n">
        <f aca="false">SUMIFS(Pedidos!$D$2:$D$7000,Pedidos!$B$2:$B$7000,A1576,Pedidos!$C$2:$C$7000,"&gt;="&amp;(Parámetros!$B$4-365),Pedidos!$C$2:$C$7000,"&lt;"&amp;Parámetros!$B$4)</f>
        <v>49.02</v>
      </c>
      <c r="N1576" s="7" t="str">
        <f aca="false">IF(H1576=0,"Sin compras",IF(H1576=1,"Una sola compra",IF(I1576&gt;Parámetros!$B$5,"Perdido","Activo")))</f>
        <v>Activo</v>
      </c>
      <c r="O1576" s="21" t="n">
        <f aca="false">IF(N1576&lt;&gt;"Activo","",1/(1+EXP(-(Parámetros!$B$10+Parámetros!$B$11*I1576+Parámetros!$B$12*J1576))))</f>
        <v>0.246791171225879</v>
      </c>
      <c r="P1576" s="7" t="str">
        <f aca="false">IF(O1576="","",IF(O1576&gt;=Parámetros!$B$7,"Alto",IF(O1576&gt;=Parámetros!$B$8,"Medio","Bajo")))</f>
        <v>Bajo</v>
      </c>
      <c r="Q1576" s="7" t="str">
        <f aca="false">IF(AND(N1576="Activo",L1576&lt;&gt;""),IF(L1576&gt;Parámetros!$B$6,"Se está retrasando",""),"")</f>
        <v/>
      </c>
    </row>
    <row r="1577" customFormat="false" ht="15" hidden="false" customHeight="false" outlineLevel="0" collapsed="false">
      <c r="A1577" s="13" t="s">
        <v>5977</v>
      </c>
      <c r="B1577" s="13" t="s">
        <v>8985</v>
      </c>
      <c r="C1577" s="13" t="s">
        <v>8993</v>
      </c>
      <c r="D1577" s="13" t="s">
        <v>8983</v>
      </c>
      <c r="E1577" s="13" t="s">
        <v>8988</v>
      </c>
      <c r="F1577" s="16" t="n">
        <f aca="false">_xlfn.MINIFS(Pedidos!$C$2:$C$7000,Pedidos!$B$2:$B$7000,A1577,Pedidos!$C$2:$C$7000,"&lt;"&amp;Parámetros!$B$4)</f>
        <v>46055</v>
      </c>
      <c r="G1577" s="16" t="n">
        <f aca="false">_xlfn.MAXIFS(Pedidos!$C$2:$C$7000,Pedidos!$B$2:$B$7000,A1577,Pedidos!$C$2:$C$7000,"&lt;"&amp;Parámetros!$B$4)</f>
        <v>46055</v>
      </c>
      <c r="H1577" s="17" t="n">
        <f aca="false">COUNTIFS(Pedidos!$B$2:$B$7000,A1577,Pedidos!$C$2:$C$7000,"&lt;"&amp;Parámetros!$B$4)</f>
        <v>1</v>
      </c>
      <c r="I1577" s="7" t="n">
        <f aca="false">IF(H1577=0,"",Parámetros!$B$4-G1577)</f>
        <v>241</v>
      </c>
      <c r="J1577" s="17" t="n">
        <f aca="false">COUNTIFS(Pedidos!$B$2:$B$7000,A1577,Pedidos!$C$2:$C$7000,"&gt;="&amp;(Parámetros!$B$4-180),Pedidos!$C$2:$C$7000,"&lt;"&amp;Parámetros!$B$4)</f>
        <v>0</v>
      </c>
      <c r="K1577" s="18" t="str">
        <f aca="false">IF(H1577&lt;2,"",(G1577-F1577)/(H1577-1))</f>
        <v/>
      </c>
      <c r="L1577" s="19" t="str">
        <f aca="false">IF(OR(K1577="",K1577=0),"",I1577/K1577)</f>
        <v/>
      </c>
      <c r="M1577" s="20" t="n">
        <f aca="false">SUMIFS(Pedidos!$D$2:$D$7000,Pedidos!$B$2:$B$7000,A1577,Pedidos!$C$2:$C$7000,"&gt;="&amp;(Parámetros!$B$4-365),Pedidos!$C$2:$C$7000,"&lt;"&amp;Parámetros!$B$4)</f>
        <v>33.28</v>
      </c>
      <c r="N1577" s="7" t="str">
        <f aca="false">IF(H1577=0,"Sin compras",IF(H1577=1,"Una sola compra",IF(I1577&gt;Parámetros!$B$5,"Perdido","Activo")))</f>
        <v>Una sola compra</v>
      </c>
      <c r="O1577" s="21" t="str">
        <f aca="false">IF(N1577&lt;&gt;"Activo","",1/(1+EXP(-(Parámetros!$B$10+Parámetros!$B$11*I1577+Parámetros!$B$12*J1577))))</f>
        <v/>
      </c>
      <c r="P1577" s="7" t="str">
        <f aca="false">IF(O1577="","",IF(O1577&gt;=Parámetros!$B$7,"Alto",IF(O1577&gt;=Parámetros!$B$8,"Medio","Bajo")))</f>
        <v/>
      </c>
      <c r="Q1577" s="7" t="str">
        <f aca="false">IF(AND(N1577="Activo",L1577&lt;&gt;""),IF(L1577&gt;Parámetros!$B$6,"Se está retrasando",""),"")</f>
        <v/>
      </c>
    </row>
    <row r="1578" customFormat="false" ht="15" hidden="false" customHeight="false" outlineLevel="0" collapsed="false">
      <c r="A1578" s="13" t="s">
        <v>6704</v>
      </c>
      <c r="B1578" s="13" t="s">
        <v>8985</v>
      </c>
      <c r="C1578" s="13" t="s">
        <v>8982</v>
      </c>
      <c r="D1578" s="13" t="s">
        <v>8987</v>
      </c>
      <c r="E1578" s="13" t="s">
        <v>8988</v>
      </c>
      <c r="F1578" s="16" t="n">
        <f aca="false">_xlfn.MINIFS(Pedidos!$C$2:$C$7000,Pedidos!$B$2:$B$7000,A1578,Pedidos!$C$2:$C$7000,"&lt;"&amp;Parámetros!$B$4)</f>
        <v>46109</v>
      </c>
      <c r="G1578" s="16" t="n">
        <f aca="false">_xlfn.MAXIFS(Pedidos!$C$2:$C$7000,Pedidos!$B$2:$B$7000,A1578,Pedidos!$C$2:$C$7000,"&lt;"&amp;Parámetros!$B$4)</f>
        <v>46262</v>
      </c>
      <c r="H1578" s="17" t="n">
        <f aca="false">COUNTIFS(Pedidos!$B$2:$B$7000,A1578,Pedidos!$C$2:$C$7000,"&lt;"&amp;Parámetros!$B$4)</f>
        <v>2</v>
      </c>
      <c r="I1578" s="7" t="n">
        <f aca="false">IF(H1578=0,"",Parámetros!$B$4-G1578)</f>
        <v>34</v>
      </c>
      <c r="J1578" s="17" t="n">
        <f aca="false">COUNTIFS(Pedidos!$B$2:$B$7000,A1578,Pedidos!$C$2:$C$7000,"&gt;="&amp;(Parámetros!$B$4-180),Pedidos!$C$2:$C$7000,"&lt;"&amp;Parámetros!$B$4)</f>
        <v>1</v>
      </c>
      <c r="K1578" s="18" t="n">
        <f aca="false">IF(H1578&lt;2,"",(G1578-F1578)/(H1578-1))</f>
        <v>153</v>
      </c>
      <c r="L1578" s="19" t="n">
        <f aca="false">IF(OR(K1578="",K1578=0),"",I1578/K1578)</f>
        <v>0.222222222222222</v>
      </c>
      <c r="M1578" s="20" t="n">
        <f aca="false">SUMIFS(Pedidos!$D$2:$D$7000,Pedidos!$B$2:$B$7000,A1578,Pedidos!$C$2:$C$7000,"&gt;="&amp;(Parámetros!$B$4-365),Pedidos!$C$2:$C$7000,"&lt;"&amp;Parámetros!$B$4)</f>
        <v>69.92</v>
      </c>
      <c r="N1578" s="7" t="str">
        <f aca="false">IF(H1578=0,"Sin compras",IF(H1578=1,"Una sola compra",IF(I1578&gt;Parámetros!$B$5,"Perdido","Activo")))</f>
        <v>Activo</v>
      </c>
      <c r="O1578" s="21" t="n">
        <f aca="false">IF(N1578&lt;&gt;"Activo","",1/(1+EXP(-(Parámetros!$B$10+Parámetros!$B$11*I1578+Parámetros!$B$12*J1578))))</f>
        <v>0.573929074279695</v>
      </c>
      <c r="P1578" s="7" t="str">
        <f aca="false">IF(O1578="","",IF(O1578&gt;=Parámetros!$B$7,"Alto",IF(O1578&gt;=Parámetros!$B$8,"Medio","Bajo")))</f>
        <v>Medio</v>
      </c>
      <c r="Q1578" s="7" t="str">
        <f aca="false">IF(AND(N1578="Activo",L1578&lt;&gt;""),IF(L1578&gt;Parámetros!$B$6,"Se está retrasando",""),"")</f>
        <v/>
      </c>
    </row>
    <row r="1579" customFormat="false" ht="15" hidden="false" customHeight="false" outlineLevel="0" collapsed="false">
      <c r="A1579" s="13" t="s">
        <v>402</v>
      </c>
      <c r="B1579" s="13" t="s">
        <v>8995</v>
      </c>
      <c r="C1579" s="13" t="s">
        <v>8982</v>
      </c>
      <c r="D1579" s="13" t="s">
        <v>8994</v>
      </c>
      <c r="E1579" s="13" t="s">
        <v>8988</v>
      </c>
      <c r="F1579" s="16" t="n">
        <f aca="false">_xlfn.MINIFS(Pedidos!$C$2:$C$7000,Pedidos!$B$2:$B$7000,A1579,Pedidos!$C$2:$C$7000,"&lt;"&amp;Parámetros!$B$4)</f>
        <v>45613</v>
      </c>
      <c r="G1579" s="16" t="n">
        <f aca="false">_xlfn.MAXIFS(Pedidos!$C$2:$C$7000,Pedidos!$B$2:$B$7000,A1579,Pedidos!$C$2:$C$7000,"&lt;"&amp;Parámetros!$B$4)</f>
        <v>45613</v>
      </c>
      <c r="H1579" s="17" t="n">
        <f aca="false">COUNTIFS(Pedidos!$B$2:$B$7000,A1579,Pedidos!$C$2:$C$7000,"&lt;"&amp;Parámetros!$B$4)</f>
        <v>1</v>
      </c>
      <c r="I1579" s="7" t="n">
        <f aca="false">IF(H1579=0,"",Parámetros!$B$4-G1579)</f>
        <v>683</v>
      </c>
      <c r="J1579" s="17" t="n">
        <f aca="false">COUNTIFS(Pedidos!$B$2:$B$7000,A1579,Pedidos!$C$2:$C$7000,"&gt;="&amp;(Parámetros!$B$4-180),Pedidos!$C$2:$C$7000,"&lt;"&amp;Parámetros!$B$4)</f>
        <v>0</v>
      </c>
      <c r="K1579" s="18" t="str">
        <f aca="false">IF(H1579&lt;2,"",(G1579-F1579)/(H1579-1))</f>
        <v/>
      </c>
      <c r="L1579" s="19" t="str">
        <f aca="false">IF(OR(K1579="",K1579=0),"",I1579/K1579)</f>
        <v/>
      </c>
      <c r="M1579" s="20" t="n">
        <f aca="false">SUMIFS(Pedidos!$D$2:$D$7000,Pedidos!$B$2:$B$7000,A1579,Pedidos!$C$2:$C$7000,"&gt;="&amp;(Parámetros!$B$4-365),Pedidos!$C$2:$C$7000,"&lt;"&amp;Parámetros!$B$4)</f>
        <v>0</v>
      </c>
      <c r="N1579" s="7" t="str">
        <f aca="false">IF(H1579=0,"Sin compras",IF(H1579=1,"Una sola compra",IF(I1579&gt;Parámetros!$B$5,"Perdido","Activo")))</f>
        <v>Una sola compra</v>
      </c>
      <c r="O1579" s="21" t="str">
        <f aca="false">IF(N1579&lt;&gt;"Activo","",1/(1+EXP(-(Parámetros!$B$10+Parámetros!$B$11*I1579+Parámetros!$B$12*J1579))))</f>
        <v/>
      </c>
      <c r="P1579" s="7" t="str">
        <f aca="false">IF(O1579="","",IF(O1579&gt;=Parámetros!$B$7,"Alto",IF(O1579&gt;=Parámetros!$B$8,"Medio","Bajo")))</f>
        <v/>
      </c>
      <c r="Q1579" s="7" t="str">
        <f aca="false">IF(AND(N1579="Activo",L1579&lt;&gt;""),IF(L1579&gt;Parámetros!$B$6,"Se está retrasando",""),"")</f>
        <v/>
      </c>
    </row>
    <row r="1580" customFormat="false" ht="15" hidden="false" customHeight="false" outlineLevel="0" collapsed="false">
      <c r="A1580" s="13" t="s">
        <v>3961</v>
      </c>
      <c r="B1580" s="13" t="s">
        <v>9004</v>
      </c>
      <c r="C1580" s="13" t="s">
        <v>8986</v>
      </c>
      <c r="D1580" s="13" t="s">
        <v>8994</v>
      </c>
      <c r="E1580" s="13" t="s">
        <v>8988</v>
      </c>
      <c r="F1580" s="16" t="n">
        <f aca="false">_xlfn.MINIFS(Pedidos!$C$2:$C$7000,Pedidos!$B$2:$B$7000,A1580,Pedidos!$C$2:$C$7000,"&lt;"&amp;Parámetros!$B$4)</f>
        <v>45901</v>
      </c>
      <c r="G1580" s="16" t="n">
        <f aca="false">_xlfn.MAXIFS(Pedidos!$C$2:$C$7000,Pedidos!$B$2:$B$7000,A1580,Pedidos!$C$2:$C$7000,"&lt;"&amp;Parámetros!$B$4)</f>
        <v>45901</v>
      </c>
      <c r="H1580" s="17" t="n">
        <f aca="false">COUNTIFS(Pedidos!$B$2:$B$7000,A1580,Pedidos!$C$2:$C$7000,"&lt;"&amp;Parámetros!$B$4)</f>
        <v>1</v>
      </c>
      <c r="I1580" s="7" t="n">
        <f aca="false">IF(H1580=0,"",Parámetros!$B$4-G1580)</f>
        <v>395</v>
      </c>
      <c r="J1580" s="17" t="n">
        <f aca="false">COUNTIFS(Pedidos!$B$2:$B$7000,A1580,Pedidos!$C$2:$C$7000,"&gt;="&amp;(Parámetros!$B$4-180),Pedidos!$C$2:$C$7000,"&lt;"&amp;Parámetros!$B$4)</f>
        <v>0</v>
      </c>
      <c r="K1580" s="18" t="str">
        <f aca="false">IF(H1580&lt;2,"",(G1580-F1580)/(H1580-1))</f>
        <v/>
      </c>
      <c r="L1580" s="19" t="str">
        <f aca="false">IF(OR(K1580="",K1580=0),"",I1580/K1580)</f>
        <v/>
      </c>
      <c r="M1580" s="20" t="n">
        <f aca="false">SUMIFS(Pedidos!$D$2:$D$7000,Pedidos!$B$2:$B$7000,A1580,Pedidos!$C$2:$C$7000,"&gt;="&amp;(Parámetros!$B$4-365),Pedidos!$C$2:$C$7000,"&lt;"&amp;Parámetros!$B$4)</f>
        <v>0</v>
      </c>
      <c r="N1580" s="7" t="str">
        <f aca="false">IF(H1580=0,"Sin compras",IF(H1580=1,"Una sola compra",IF(I1580&gt;Parámetros!$B$5,"Perdido","Activo")))</f>
        <v>Una sola compra</v>
      </c>
      <c r="O1580" s="21" t="str">
        <f aca="false">IF(N1580&lt;&gt;"Activo","",1/(1+EXP(-(Parámetros!$B$10+Parámetros!$B$11*I1580+Parámetros!$B$12*J1580))))</f>
        <v/>
      </c>
      <c r="P1580" s="7" t="str">
        <f aca="false">IF(O1580="","",IF(O1580&gt;=Parámetros!$B$7,"Alto",IF(O1580&gt;=Parámetros!$B$8,"Medio","Bajo")))</f>
        <v/>
      </c>
      <c r="Q1580" s="7" t="str">
        <f aca="false">IF(AND(N1580="Activo",L1580&lt;&gt;""),IF(L1580&gt;Parámetros!$B$6,"Se está retrasando",""),"")</f>
        <v/>
      </c>
    </row>
    <row r="1581" customFormat="false" ht="15" hidden="false" customHeight="false" outlineLevel="0" collapsed="false">
      <c r="A1581" s="13" t="s">
        <v>6341</v>
      </c>
      <c r="B1581" s="13" t="s">
        <v>8998</v>
      </c>
      <c r="C1581" s="13" t="s">
        <v>8986</v>
      </c>
      <c r="D1581" s="13" t="s">
        <v>8983</v>
      </c>
      <c r="E1581" s="13" t="s">
        <v>8988</v>
      </c>
      <c r="F1581" s="16" t="n">
        <f aca="false">_xlfn.MINIFS(Pedidos!$C$2:$C$7000,Pedidos!$B$2:$B$7000,A1581,Pedidos!$C$2:$C$7000,"&lt;"&amp;Parámetros!$B$4)</f>
        <v>46081</v>
      </c>
      <c r="G1581" s="16" t="n">
        <f aca="false">_xlfn.MAXIFS(Pedidos!$C$2:$C$7000,Pedidos!$B$2:$B$7000,A1581,Pedidos!$C$2:$C$7000,"&lt;"&amp;Parámetros!$B$4)</f>
        <v>46081</v>
      </c>
      <c r="H1581" s="17" t="n">
        <f aca="false">COUNTIFS(Pedidos!$B$2:$B$7000,A1581,Pedidos!$C$2:$C$7000,"&lt;"&amp;Parámetros!$B$4)</f>
        <v>1</v>
      </c>
      <c r="I1581" s="7" t="n">
        <f aca="false">IF(H1581=0,"",Parámetros!$B$4-G1581)</f>
        <v>215</v>
      </c>
      <c r="J1581" s="17" t="n">
        <f aca="false">COUNTIFS(Pedidos!$B$2:$B$7000,A1581,Pedidos!$C$2:$C$7000,"&gt;="&amp;(Parámetros!$B$4-180),Pedidos!$C$2:$C$7000,"&lt;"&amp;Parámetros!$B$4)</f>
        <v>0</v>
      </c>
      <c r="K1581" s="18" t="str">
        <f aca="false">IF(H1581&lt;2,"",(G1581-F1581)/(H1581-1))</f>
        <v/>
      </c>
      <c r="L1581" s="19" t="str">
        <f aca="false">IF(OR(K1581="",K1581=0),"",I1581/K1581)</f>
        <v/>
      </c>
      <c r="M1581" s="20" t="n">
        <f aca="false">SUMIFS(Pedidos!$D$2:$D$7000,Pedidos!$B$2:$B$7000,A1581,Pedidos!$C$2:$C$7000,"&gt;="&amp;(Parámetros!$B$4-365),Pedidos!$C$2:$C$7000,"&lt;"&amp;Parámetros!$B$4)</f>
        <v>32.79</v>
      </c>
      <c r="N1581" s="7" t="str">
        <f aca="false">IF(H1581=0,"Sin compras",IF(H1581=1,"Una sola compra",IF(I1581&gt;Parámetros!$B$5,"Perdido","Activo")))</f>
        <v>Una sola compra</v>
      </c>
      <c r="O1581" s="21" t="str">
        <f aca="false">IF(N1581&lt;&gt;"Activo","",1/(1+EXP(-(Parámetros!$B$10+Parámetros!$B$11*I1581+Parámetros!$B$12*J1581))))</f>
        <v/>
      </c>
      <c r="P1581" s="7" t="str">
        <f aca="false">IF(O1581="","",IF(O1581&gt;=Parámetros!$B$7,"Alto",IF(O1581&gt;=Parámetros!$B$8,"Medio","Bajo")))</f>
        <v/>
      </c>
      <c r="Q1581" s="7" t="str">
        <f aca="false">IF(AND(N1581="Activo",L1581&lt;&gt;""),IF(L1581&gt;Parámetros!$B$6,"Se está retrasando",""),"")</f>
        <v/>
      </c>
    </row>
    <row r="1582" customFormat="false" ht="15" hidden="false" customHeight="false" outlineLevel="0" collapsed="false">
      <c r="A1582" s="13" t="s">
        <v>6018</v>
      </c>
      <c r="B1582" s="13" t="s">
        <v>8996</v>
      </c>
      <c r="C1582" s="13" t="s">
        <v>8986</v>
      </c>
      <c r="D1582" s="13" t="s">
        <v>8987</v>
      </c>
      <c r="E1582" s="13" t="s">
        <v>8984</v>
      </c>
      <c r="F1582" s="16" t="n">
        <f aca="false">_xlfn.MINIFS(Pedidos!$C$2:$C$7000,Pedidos!$B$2:$B$7000,A1582,Pedidos!$C$2:$C$7000,"&lt;"&amp;Parámetros!$B$4)</f>
        <v>46057</v>
      </c>
      <c r="G1582" s="16" t="n">
        <f aca="false">_xlfn.MAXIFS(Pedidos!$C$2:$C$7000,Pedidos!$B$2:$B$7000,A1582,Pedidos!$C$2:$C$7000,"&lt;"&amp;Parámetros!$B$4)</f>
        <v>46212</v>
      </c>
      <c r="H1582" s="17" t="n">
        <f aca="false">COUNTIFS(Pedidos!$B$2:$B$7000,A1582,Pedidos!$C$2:$C$7000,"&lt;"&amp;Parámetros!$B$4)</f>
        <v>2</v>
      </c>
      <c r="I1582" s="7" t="n">
        <f aca="false">IF(H1582=0,"",Parámetros!$B$4-G1582)</f>
        <v>84</v>
      </c>
      <c r="J1582" s="17" t="n">
        <f aca="false">COUNTIFS(Pedidos!$B$2:$B$7000,A1582,Pedidos!$C$2:$C$7000,"&gt;="&amp;(Parámetros!$B$4-180),Pedidos!$C$2:$C$7000,"&lt;"&amp;Parámetros!$B$4)</f>
        <v>1</v>
      </c>
      <c r="K1582" s="18" t="n">
        <f aca="false">IF(H1582&lt;2,"",(G1582-F1582)/(H1582-1))</f>
        <v>155</v>
      </c>
      <c r="L1582" s="19" t="n">
        <f aca="false">IF(OR(K1582="",K1582=0),"",I1582/K1582)</f>
        <v>0.541935483870968</v>
      </c>
      <c r="M1582" s="20" t="n">
        <f aca="false">SUMIFS(Pedidos!$D$2:$D$7000,Pedidos!$B$2:$B$7000,A1582,Pedidos!$C$2:$C$7000,"&gt;="&amp;(Parámetros!$B$4-365),Pedidos!$C$2:$C$7000,"&lt;"&amp;Parámetros!$B$4)</f>
        <v>58.35</v>
      </c>
      <c r="N1582" s="7" t="str">
        <f aca="false">IF(H1582=0,"Sin compras",IF(H1582=1,"Una sola compra",IF(I1582&gt;Parámetros!$B$5,"Perdido","Activo")))</f>
        <v>Activo</v>
      </c>
      <c r="O1582" s="21" t="n">
        <f aca="false">IF(N1582&lt;&gt;"Activo","",1/(1+EXP(-(Parámetros!$B$10+Parámetros!$B$11*I1582+Parámetros!$B$12*J1582))))</f>
        <v>0.759127134362665</v>
      </c>
      <c r="P1582" s="7" t="str">
        <f aca="false">IF(O1582="","",IF(O1582&gt;=Parámetros!$B$7,"Alto",IF(O1582&gt;=Parámetros!$B$8,"Medio","Bajo")))</f>
        <v>Alto</v>
      </c>
      <c r="Q1582" s="7" t="str">
        <f aca="false">IF(AND(N1582="Activo",L1582&lt;&gt;""),IF(L1582&gt;Parámetros!$B$6,"Se está retrasando",""),"")</f>
        <v/>
      </c>
    </row>
    <row r="1583" customFormat="false" ht="15" hidden="false" customHeight="false" outlineLevel="0" collapsed="false">
      <c r="A1583" s="13" t="s">
        <v>5460</v>
      </c>
      <c r="B1583" s="13" t="s">
        <v>8981</v>
      </c>
      <c r="C1583" s="13" t="s">
        <v>8990</v>
      </c>
      <c r="D1583" s="13" t="s">
        <v>8987</v>
      </c>
      <c r="E1583" s="13" t="s">
        <v>8988</v>
      </c>
      <c r="F1583" s="16" t="n">
        <f aca="false">_xlfn.MINIFS(Pedidos!$C$2:$C$7000,Pedidos!$B$2:$B$7000,A1583,Pedidos!$C$2:$C$7000,"&lt;"&amp;Parámetros!$B$4)</f>
        <v>46013</v>
      </c>
      <c r="G1583" s="16" t="n">
        <f aca="false">_xlfn.MAXIFS(Pedidos!$C$2:$C$7000,Pedidos!$B$2:$B$7000,A1583,Pedidos!$C$2:$C$7000,"&lt;"&amp;Parámetros!$B$4)</f>
        <v>46112</v>
      </c>
      <c r="H1583" s="17" t="n">
        <f aca="false">COUNTIFS(Pedidos!$B$2:$B$7000,A1583,Pedidos!$C$2:$C$7000,"&lt;"&amp;Parámetros!$B$4)</f>
        <v>2</v>
      </c>
      <c r="I1583" s="7" t="n">
        <f aca="false">IF(H1583=0,"",Parámetros!$B$4-G1583)</f>
        <v>184</v>
      </c>
      <c r="J1583" s="17" t="n">
        <f aca="false">COUNTIFS(Pedidos!$B$2:$B$7000,A1583,Pedidos!$C$2:$C$7000,"&gt;="&amp;(Parámetros!$B$4-180),Pedidos!$C$2:$C$7000,"&lt;"&amp;Parámetros!$B$4)</f>
        <v>0</v>
      </c>
      <c r="K1583" s="18" t="n">
        <f aca="false">IF(H1583&lt;2,"",(G1583-F1583)/(H1583-1))</f>
        <v>99</v>
      </c>
      <c r="L1583" s="19" t="n">
        <f aca="false">IF(OR(K1583="",K1583=0),"",I1583/K1583)</f>
        <v>1.85858585858586</v>
      </c>
      <c r="M1583" s="20" t="n">
        <f aca="false">SUMIFS(Pedidos!$D$2:$D$7000,Pedidos!$B$2:$B$7000,A1583,Pedidos!$C$2:$C$7000,"&gt;="&amp;(Parámetros!$B$4-365),Pedidos!$C$2:$C$7000,"&lt;"&amp;Parámetros!$B$4)</f>
        <v>75.13</v>
      </c>
      <c r="N1583" s="7" t="str">
        <f aca="false">IF(H1583=0,"Sin compras",IF(H1583=1,"Una sola compra",IF(I1583&gt;Parámetros!$B$5,"Perdido","Activo")))</f>
        <v>Perdido</v>
      </c>
      <c r="O1583" s="21" t="str">
        <f aca="false">IF(N1583&lt;&gt;"Activo","",1/(1+EXP(-(Parámetros!$B$10+Parámetros!$B$11*I1583+Parámetros!$B$12*J1583))))</f>
        <v/>
      </c>
      <c r="P1583" s="7" t="str">
        <f aca="false">IF(O1583="","",IF(O1583&gt;=Parámetros!$B$7,"Alto",IF(O1583&gt;=Parámetros!$B$8,"Medio","Bajo")))</f>
        <v/>
      </c>
      <c r="Q1583" s="7" t="str">
        <f aca="false">IF(AND(N1583="Activo",L1583&lt;&gt;""),IF(L1583&gt;Parámetros!$B$6,"Se está retrasando",""),"")</f>
        <v/>
      </c>
    </row>
    <row r="1584" customFormat="false" ht="15" hidden="false" customHeight="false" outlineLevel="0" collapsed="false">
      <c r="A1584" s="13" t="s">
        <v>1097</v>
      </c>
      <c r="B1584" s="13" t="s">
        <v>8995</v>
      </c>
      <c r="C1584" s="13" t="s">
        <v>8990</v>
      </c>
      <c r="D1584" s="13" t="s">
        <v>8994</v>
      </c>
      <c r="E1584" s="13" t="s">
        <v>8988</v>
      </c>
      <c r="F1584" s="16" t="n">
        <f aca="false">_xlfn.MINIFS(Pedidos!$C$2:$C$7000,Pedidos!$B$2:$B$7000,A1584,Pedidos!$C$2:$C$7000,"&lt;"&amp;Parámetros!$B$4)</f>
        <v>45683</v>
      </c>
      <c r="G1584" s="16" t="n">
        <f aca="false">_xlfn.MAXIFS(Pedidos!$C$2:$C$7000,Pedidos!$B$2:$B$7000,A1584,Pedidos!$C$2:$C$7000,"&lt;"&amp;Parámetros!$B$4)</f>
        <v>45802</v>
      </c>
      <c r="H1584" s="17" t="n">
        <f aca="false">COUNTIFS(Pedidos!$B$2:$B$7000,A1584,Pedidos!$C$2:$C$7000,"&lt;"&amp;Parámetros!$B$4)</f>
        <v>2</v>
      </c>
      <c r="I1584" s="7" t="n">
        <f aca="false">IF(H1584=0,"",Parámetros!$B$4-G1584)</f>
        <v>494</v>
      </c>
      <c r="J1584" s="17" t="n">
        <f aca="false">COUNTIFS(Pedidos!$B$2:$B$7000,A1584,Pedidos!$C$2:$C$7000,"&gt;="&amp;(Parámetros!$B$4-180),Pedidos!$C$2:$C$7000,"&lt;"&amp;Parámetros!$B$4)</f>
        <v>0</v>
      </c>
      <c r="K1584" s="18" t="n">
        <f aca="false">IF(H1584&lt;2,"",(G1584-F1584)/(H1584-1))</f>
        <v>119</v>
      </c>
      <c r="L1584" s="19" t="n">
        <f aca="false">IF(OR(K1584="",K1584=0),"",I1584/K1584)</f>
        <v>4.15126050420168</v>
      </c>
      <c r="M1584" s="20" t="n">
        <f aca="false">SUMIFS(Pedidos!$D$2:$D$7000,Pedidos!$B$2:$B$7000,A1584,Pedidos!$C$2:$C$7000,"&gt;="&amp;(Parámetros!$B$4-365),Pedidos!$C$2:$C$7000,"&lt;"&amp;Parámetros!$B$4)</f>
        <v>0</v>
      </c>
      <c r="N1584" s="7" t="str">
        <f aca="false">IF(H1584=0,"Sin compras",IF(H1584=1,"Una sola compra",IF(I1584&gt;Parámetros!$B$5,"Perdido","Activo")))</f>
        <v>Perdido</v>
      </c>
      <c r="O1584" s="21" t="str">
        <f aca="false">IF(N1584&lt;&gt;"Activo","",1/(1+EXP(-(Parámetros!$B$10+Parámetros!$B$11*I1584+Parámetros!$B$12*J1584))))</f>
        <v/>
      </c>
      <c r="P1584" s="7" t="str">
        <f aca="false">IF(O1584="","",IF(O1584&gt;=Parámetros!$B$7,"Alto",IF(O1584&gt;=Parámetros!$B$8,"Medio","Bajo")))</f>
        <v/>
      </c>
      <c r="Q1584" s="7" t="str">
        <f aca="false">IF(AND(N1584="Activo",L1584&lt;&gt;""),IF(L1584&gt;Parámetros!$B$6,"Se está retrasando",""),"")</f>
        <v/>
      </c>
    </row>
    <row r="1585" customFormat="false" ht="15" hidden="false" customHeight="false" outlineLevel="0" collapsed="false">
      <c r="A1585" s="13" t="s">
        <v>899</v>
      </c>
      <c r="B1585" s="13" t="s">
        <v>8989</v>
      </c>
      <c r="C1585" s="13" t="s">
        <v>8982</v>
      </c>
      <c r="D1585" s="13" t="s">
        <v>8999</v>
      </c>
      <c r="E1585" s="13" t="s">
        <v>8988</v>
      </c>
      <c r="F1585" s="16" t="n">
        <f aca="false">_xlfn.MINIFS(Pedidos!$C$2:$C$7000,Pedidos!$B$2:$B$7000,A1585,Pedidos!$C$2:$C$7000,"&lt;"&amp;Parámetros!$B$4)</f>
        <v>45664</v>
      </c>
      <c r="G1585" s="16" t="n">
        <f aca="false">_xlfn.MAXIFS(Pedidos!$C$2:$C$7000,Pedidos!$B$2:$B$7000,A1585,Pedidos!$C$2:$C$7000,"&lt;"&amp;Parámetros!$B$4)</f>
        <v>46272</v>
      </c>
      <c r="H1585" s="17" t="n">
        <f aca="false">COUNTIFS(Pedidos!$B$2:$B$7000,A1585,Pedidos!$C$2:$C$7000,"&lt;"&amp;Parámetros!$B$4)</f>
        <v>10</v>
      </c>
      <c r="I1585" s="7" t="n">
        <f aca="false">IF(H1585=0,"",Parámetros!$B$4-G1585)</f>
        <v>24</v>
      </c>
      <c r="J1585" s="17" t="n">
        <f aca="false">COUNTIFS(Pedidos!$B$2:$B$7000,A1585,Pedidos!$C$2:$C$7000,"&gt;="&amp;(Parámetros!$B$4-180),Pedidos!$C$2:$C$7000,"&lt;"&amp;Parámetros!$B$4)</f>
        <v>3</v>
      </c>
      <c r="K1585" s="18" t="n">
        <f aca="false">IF(H1585&lt;2,"",(G1585-F1585)/(H1585-1))</f>
        <v>67.5555555555556</v>
      </c>
      <c r="L1585" s="19" t="n">
        <f aca="false">IF(OR(K1585="",K1585=0),"",I1585/K1585)</f>
        <v>0.355263157894737</v>
      </c>
      <c r="M1585" s="20" t="n">
        <f aca="false">SUMIFS(Pedidos!$D$2:$D$7000,Pedidos!$B$2:$B$7000,A1585,Pedidos!$C$2:$C$7000,"&gt;="&amp;(Parámetros!$B$4-365),Pedidos!$C$2:$C$7000,"&lt;"&amp;Parámetros!$B$4)</f>
        <v>291.51</v>
      </c>
      <c r="N1585" s="7" t="str">
        <f aca="false">IF(H1585=0,"Sin compras",IF(H1585=1,"Una sola compra",IF(I1585&gt;Parámetros!$B$5,"Perdido","Activo")))</f>
        <v>Activo</v>
      </c>
      <c r="O1585" s="21" t="n">
        <f aca="false">IF(N1585&lt;&gt;"Activo","",1/(1+EXP(-(Parámetros!$B$10+Parámetros!$B$11*I1585+Parámetros!$B$12*J1585))))</f>
        <v>0.161718065307861</v>
      </c>
      <c r="P1585" s="7" t="str">
        <f aca="false">IF(O1585="","",IF(O1585&gt;=Parámetros!$B$7,"Alto",IF(O1585&gt;=Parámetros!$B$8,"Medio","Bajo")))</f>
        <v>Bajo</v>
      </c>
      <c r="Q1585" s="7" t="str">
        <f aca="false">IF(AND(N1585="Activo",L1585&lt;&gt;""),IF(L1585&gt;Parámetros!$B$6,"Se está retrasando",""),"")</f>
        <v/>
      </c>
    </row>
    <row r="1586" customFormat="false" ht="15" hidden="false" customHeight="false" outlineLevel="0" collapsed="false">
      <c r="A1586" s="13" t="s">
        <v>2486</v>
      </c>
      <c r="B1586" s="13" t="s">
        <v>8998</v>
      </c>
      <c r="C1586" s="13" t="s">
        <v>8982</v>
      </c>
      <c r="D1586" s="13" t="s">
        <v>8999</v>
      </c>
      <c r="E1586" s="13" t="s">
        <v>8984</v>
      </c>
      <c r="F1586" s="16" t="n">
        <f aca="false">_xlfn.MINIFS(Pedidos!$C$2:$C$7000,Pedidos!$B$2:$B$7000,A1586,Pedidos!$C$2:$C$7000,"&lt;"&amp;Parámetros!$B$4)</f>
        <v>45791</v>
      </c>
      <c r="G1586" s="16" t="n">
        <f aca="false">_xlfn.MAXIFS(Pedidos!$C$2:$C$7000,Pedidos!$B$2:$B$7000,A1586,Pedidos!$C$2:$C$7000,"&lt;"&amp;Parámetros!$B$4)</f>
        <v>46261</v>
      </c>
      <c r="H1586" s="17" t="n">
        <f aca="false">COUNTIFS(Pedidos!$B$2:$B$7000,A1586,Pedidos!$C$2:$C$7000,"&lt;"&amp;Parámetros!$B$4)</f>
        <v>19</v>
      </c>
      <c r="I1586" s="7" t="n">
        <f aca="false">IF(H1586=0,"",Parámetros!$B$4-G1586)</f>
        <v>35</v>
      </c>
      <c r="J1586" s="17" t="n">
        <f aca="false">COUNTIFS(Pedidos!$B$2:$B$7000,A1586,Pedidos!$C$2:$C$7000,"&gt;="&amp;(Parámetros!$B$4-180),Pedidos!$C$2:$C$7000,"&lt;"&amp;Parámetros!$B$4)</f>
        <v>5</v>
      </c>
      <c r="K1586" s="18" t="n">
        <f aca="false">IF(H1586&lt;2,"",(G1586-F1586)/(H1586-1))</f>
        <v>26.1111111111111</v>
      </c>
      <c r="L1586" s="19" t="n">
        <f aca="false">IF(OR(K1586="",K1586=0),"",I1586/K1586)</f>
        <v>1.34042553191489</v>
      </c>
      <c r="M1586" s="20" t="n">
        <f aca="false">SUMIFS(Pedidos!$D$2:$D$7000,Pedidos!$B$2:$B$7000,A1586,Pedidos!$C$2:$C$7000,"&gt;="&amp;(Parámetros!$B$4-365),Pedidos!$C$2:$C$7000,"&lt;"&amp;Parámetros!$B$4)</f>
        <v>735.67</v>
      </c>
      <c r="N1586" s="7" t="str">
        <f aca="false">IF(H1586=0,"Sin compras",IF(H1586=1,"Una sola compra",IF(I1586&gt;Parámetros!$B$5,"Perdido","Activo")))</f>
        <v>Activo</v>
      </c>
      <c r="O1586" s="21" t="n">
        <f aca="false">IF(N1586&lt;&gt;"Activo","",1/(1+EXP(-(Parámetros!$B$10+Parámetros!$B$11*I1586+Parámetros!$B$12*J1586))))</f>
        <v>0.037982759961012</v>
      </c>
      <c r="P1586" s="7" t="str">
        <f aca="false">IF(O1586="","",IF(O1586&gt;=Parámetros!$B$7,"Alto",IF(O1586&gt;=Parámetros!$B$8,"Medio","Bajo")))</f>
        <v>Bajo</v>
      </c>
      <c r="Q1586" s="7" t="str">
        <f aca="false">IF(AND(N1586="Activo",L1586&lt;&gt;""),IF(L1586&gt;Parámetros!$B$6,"Se está retrasando",""),"")</f>
        <v/>
      </c>
    </row>
    <row r="1587" customFormat="false" ht="15" hidden="false" customHeight="false" outlineLevel="0" collapsed="false">
      <c r="A1587" s="13" t="s">
        <v>6554</v>
      </c>
      <c r="B1587" s="13" t="s">
        <v>8981</v>
      </c>
      <c r="C1587" s="13" t="s">
        <v>8993</v>
      </c>
      <c r="D1587" s="13" t="s">
        <v>8991</v>
      </c>
      <c r="E1587" s="13" t="s">
        <v>8988</v>
      </c>
      <c r="F1587" s="16" t="n">
        <f aca="false">_xlfn.MINIFS(Pedidos!$C$2:$C$7000,Pedidos!$B$2:$B$7000,A1587,Pedidos!$C$2:$C$7000,"&lt;"&amp;Parámetros!$B$4)</f>
        <v>46098</v>
      </c>
      <c r="G1587" s="16" t="n">
        <f aca="false">_xlfn.MAXIFS(Pedidos!$C$2:$C$7000,Pedidos!$B$2:$B$7000,A1587,Pedidos!$C$2:$C$7000,"&lt;"&amp;Parámetros!$B$4)</f>
        <v>46098</v>
      </c>
      <c r="H1587" s="17" t="n">
        <f aca="false">COUNTIFS(Pedidos!$B$2:$B$7000,A1587,Pedidos!$C$2:$C$7000,"&lt;"&amp;Parámetros!$B$4)</f>
        <v>1</v>
      </c>
      <c r="I1587" s="7" t="n">
        <f aca="false">IF(H1587=0,"",Parámetros!$B$4-G1587)</f>
        <v>198</v>
      </c>
      <c r="J1587" s="17" t="n">
        <f aca="false">COUNTIFS(Pedidos!$B$2:$B$7000,A1587,Pedidos!$C$2:$C$7000,"&gt;="&amp;(Parámetros!$B$4-180),Pedidos!$C$2:$C$7000,"&lt;"&amp;Parámetros!$B$4)</f>
        <v>0</v>
      </c>
      <c r="K1587" s="18" t="str">
        <f aca="false">IF(H1587&lt;2,"",(G1587-F1587)/(H1587-1))</f>
        <v/>
      </c>
      <c r="L1587" s="19" t="str">
        <f aca="false">IF(OR(K1587="",K1587=0),"",I1587/K1587)</f>
        <v/>
      </c>
      <c r="M1587" s="20" t="n">
        <f aca="false">SUMIFS(Pedidos!$D$2:$D$7000,Pedidos!$B$2:$B$7000,A1587,Pedidos!$C$2:$C$7000,"&gt;="&amp;(Parámetros!$B$4-365),Pedidos!$C$2:$C$7000,"&lt;"&amp;Parámetros!$B$4)</f>
        <v>41.28</v>
      </c>
      <c r="N1587" s="7" t="str">
        <f aca="false">IF(H1587=0,"Sin compras",IF(H1587=1,"Una sola compra",IF(I1587&gt;Parámetros!$B$5,"Perdido","Activo")))</f>
        <v>Una sola compra</v>
      </c>
      <c r="O1587" s="21" t="str">
        <f aca="false">IF(N1587&lt;&gt;"Activo","",1/(1+EXP(-(Parámetros!$B$10+Parámetros!$B$11*I1587+Parámetros!$B$12*J1587))))</f>
        <v/>
      </c>
      <c r="P1587" s="7" t="str">
        <f aca="false">IF(O1587="","",IF(O1587&gt;=Parámetros!$B$7,"Alto",IF(O1587&gt;=Parámetros!$B$8,"Medio","Bajo")))</f>
        <v/>
      </c>
      <c r="Q1587" s="7" t="str">
        <f aca="false">IF(AND(N1587="Activo",L1587&lt;&gt;""),IF(L1587&gt;Parámetros!$B$6,"Se está retrasando",""),"")</f>
        <v/>
      </c>
    </row>
    <row r="1588" customFormat="false" ht="15" hidden="false" customHeight="false" outlineLevel="0" collapsed="false">
      <c r="A1588" s="13" t="s">
        <v>2822</v>
      </c>
      <c r="B1588" s="13" t="s">
        <v>9000</v>
      </c>
      <c r="C1588" s="13" t="s">
        <v>8990</v>
      </c>
      <c r="D1588" s="13" t="s">
        <v>8983</v>
      </c>
      <c r="E1588" s="13" t="s">
        <v>8984</v>
      </c>
      <c r="F1588" s="16" t="n">
        <f aca="false">_xlfn.MINIFS(Pedidos!$C$2:$C$7000,Pedidos!$B$2:$B$7000,A1588,Pedidos!$C$2:$C$7000,"&lt;"&amp;Parámetros!$B$4)</f>
        <v>45817</v>
      </c>
      <c r="G1588" s="16" t="n">
        <f aca="false">_xlfn.MAXIFS(Pedidos!$C$2:$C$7000,Pedidos!$B$2:$B$7000,A1588,Pedidos!$C$2:$C$7000,"&lt;"&amp;Parámetros!$B$4)</f>
        <v>45969</v>
      </c>
      <c r="H1588" s="17" t="n">
        <f aca="false">COUNTIFS(Pedidos!$B$2:$B$7000,A1588,Pedidos!$C$2:$C$7000,"&lt;"&amp;Parámetros!$B$4)</f>
        <v>2</v>
      </c>
      <c r="I1588" s="7" t="n">
        <f aca="false">IF(H1588=0,"",Parámetros!$B$4-G1588)</f>
        <v>327</v>
      </c>
      <c r="J1588" s="17" t="n">
        <f aca="false">COUNTIFS(Pedidos!$B$2:$B$7000,A1588,Pedidos!$C$2:$C$7000,"&gt;="&amp;(Parámetros!$B$4-180),Pedidos!$C$2:$C$7000,"&lt;"&amp;Parámetros!$B$4)</f>
        <v>0</v>
      </c>
      <c r="K1588" s="18" t="n">
        <f aca="false">IF(H1588&lt;2,"",(G1588-F1588)/(H1588-1))</f>
        <v>152</v>
      </c>
      <c r="L1588" s="19" t="n">
        <f aca="false">IF(OR(K1588="",K1588=0),"",I1588/K1588)</f>
        <v>2.15131578947368</v>
      </c>
      <c r="M1588" s="20" t="n">
        <f aca="false">SUMIFS(Pedidos!$D$2:$D$7000,Pedidos!$B$2:$B$7000,A1588,Pedidos!$C$2:$C$7000,"&gt;="&amp;(Parámetros!$B$4-365),Pedidos!$C$2:$C$7000,"&lt;"&amp;Parámetros!$B$4)</f>
        <v>23.03</v>
      </c>
      <c r="N1588" s="7" t="str">
        <f aca="false">IF(H1588=0,"Sin compras",IF(H1588=1,"Una sola compra",IF(I1588&gt;Parámetros!$B$5,"Perdido","Activo")))</f>
        <v>Perdido</v>
      </c>
      <c r="O1588" s="21" t="str">
        <f aca="false">IF(N1588&lt;&gt;"Activo","",1/(1+EXP(-(Parámetros!$B$10+Parámetros!$B$11*I1588+Parámetros!$B$12*J1588))))</f>
        <v/>
      </c>
      <c r="P1588" s="7" t="str">
        <f aca="false">IF(O1588="","",IF(O1588&gt;=Parámetros!$B$7,"Alto",IF(O1588&gt;=Parámetros!$B$8,"Medio","Bajo")))</f>
        <v/>
      </c>
      <c r="Q1588" s="7" t="str">
        <f aca="false">IF(AND(N1588="Activo",L1588&lt;&gt;""),IF(L1588&gt;Parámetros!$B$6,"Se está retrasando",""),"")</f>
        <v/>
      </c>
    </row>
    <row r="1589" customFormat="false" ht="15" hidden="false" customHeight="false" outlineLevel="0" collapsed="false">
      <c r="A1589" s="13" t="s">
        <v>5547</v>
      </c>
      <c r="B1589" s="13" t="s">
        <v>8998</v>
      </c>
      <c r="C1589" s="13" t="s">
        <v>8993</v>
      </c>
      <c r="D1589" s="13" t="s">
        <v>8983</v>
      </c>
      <c r="E1589" s="13" t="s">
        <v>8988</v>
      </c>
      <c r="F1589" s="16" t="n">
        <f aca="false">_xlfn.MINIFS(Pedidos!$C$2:$C$7000,Pedidos!$B$2:$B$7000,A1589,Pedidos!$C$2:$C$7000,"&lt;"&amp;Parámetros!$B$4)</f>
        <v>46021</v>
      </c>
      <c r="G1589" s="16" t="n">
        <f aca="false">_xlfn.MAXIFS(Pedidos!$C$2:$C$7000,Pedidos!$B$2:$B$7000,A1589,Pedidos!$C$2:$C$7000,"&lt;"&amp;Parámetros!$B$4)</f>
        <v>46021</v>
      </c>
      <c r="H1589" s="17" t="n">
        <f aca="false">COUNTIFS(Pedidos!$B$2:$B$7000,A1589,Pedidos!$C$2:$C$7000,"&lt;"&amp;Parámetros!$B$4)</f>
        <v>1</v>
      </c>
      <c r="I1589" s="7" t="n">
        <f aca="false">IF(H1589=0,"",Parámetros!$B$4-G1589)</f>
        <v>275</v>
      </c>
      <c r="J1589" s="17" t="n">
        <f aca="false">COUNTIFS(Pedidos!$B$2:$B$7000,A1589,Pedidos!$C$2:$C$7000,"&gt;="&amp;(Parámetros!$B$4-180),Pedidos!$C$2:$C$7000,"&lt;"&amp;Parámetros!$B$4)</f>
        <v>0</v>
      </c>
      <c r="K1589" s="18" t="str">
        <f aca="false">IF(H1589&lt;2,"",(G1589-F1589)/(H1589-1))</f>
        <v/>
      </c>
      <c r="L1589" s="19" t="str">
        <f aca="false">IF(OR(K1589="",K1589=0),"",I1589/K1589)</f>
        <v/>
      </c>
      <c r="M1589" s="20" t="n">
        <f aca="false">SUMIFS(Pedidos!$D$2:$D$7000,Pedidos!$B$2:$B$7000,A1589,Pedidos!$C$2:$C$7000,"&gt;="&amp;(Parámetros!$B$4-365),Pedidos!$C$2:$C$7000,"&lt;"&amp;Parámetros!$B$4)</f>
        <v>20.59</v>
      </c>
      <c r="N1589" s="7" t="str">
        <f aca="false">IF(H1589=0,"Sin compras",IF(H1589=1,"Una sola compra",IF(I1589&gt;Parámetros!$B$5,"Perdido","Activo")))</f>
        <v>Una sola compra</v>
      </c>
      <c r="O1589" s="21" t="str">
        <f aca="false">IF(N1589&lt;&gt;"Activo","",1/(1+EXP(-(Parámetros!$B$10+Parámetros!$B$11*I1589+Parámetros!$B$12*J1589))))</f>
        <v/>
      </c>
      <c r="P1589" s="7" t="str">
        <f aca="false">IF(O1589="","",IF(O1589&gt;=Parámetros!$B$7,"Alto",IF(O1589&gt;=Parámetros!$B$8,"Medio","Bajo")))</f>
        <v/>
      </c>
      <c r="Q1589" s="7" t="str">
        <f aca="false">IF(AND(N1589="Activo",L1589&lt;&gt;""),IF(L1589&gt;Parámetros!$B$6,"Se está retrasando",""),"")</f>
        <v/>
      </c>
    </row>
    <row r="1590" customFormat="false" ht="15" hidden="false" customHeight="false" outlineLevel="0" collapsed="false">
      <c r="A1590" s="13" t="s">
        <v>1010</v>
      </c>
      <c r="B1590" s="13" t="s">
        <v>9007</v>
      </c>
      <c r="C1590" s="13" t="s">
        <v>8993</v>
      </c>
      <c r="D1590" s="13" t="s">
        <v>8994</v>
      </c>
      <c r="E1590" s="13" t="s">
        <v>8988</v>
      </c>
      <c r="F1590" s="16" t="n">
        <f aca="false">_xlfn.MINIFS(Pedidos!$C$2:$C$7000,Pedidos!$B$2:$B$7000,A1590,Pedidos!$C$2:$C$7000,"&lt;"&amp;Parámetros!$B$4)</f>
        <v>45675</v>
      </c>
      <c r="G1590" s="16" t="n">
        <f aca="false">_xlfn.MAXIFS(Pedidos!$C$2:$C$7000,Pedidos!$B$2:$B$7000,A1590,Pedidos!$C$2:$C$7000,"&lt;"&amp;Parámetros!$B$4)</f>
        <v>45675</v>
      </c>
      <c r="H1590" s="17" t="n">
        <f aca="false">COUNTIFS(Pedidos!$B$2:$B$7000,A1590,Pedidos!$C$2:$C$7000,"&lt;"&amp;Parámetros!$B$4)</f>
        <v>1</v>
      </c>
      <c r="I1590" s="7" t="n">
        <f aca="false">IF(H1590=0,"",Parámetros!$B$4-G1590)</f>
        <v>621</v>
      </c>
      <c r="J1590" s="17" t="n">
        <f aca="false">COUNTIFS(Pedidos!$B$2:$B$7000,A1590,Pedidos!$C$2:$C$7000,"&gt;="&amp;(Parámetros!$B$4-180),Pedidos!$C$2:$C$7000,"&lt;"&amp;Parámetros!$B$4)</f>
        <v>0</v>
      </c>
      <c r="K1590" s="18" t="str">
        <f aca="false">IF(H1590&lt;2,"",(G1590-F1590)/(H1590-1))</f>
        <v/>
      </c>
      <c r="L1590" s="19" t="str">
        <f aca="false">IF(OR(K1590="",K1590=0),"",I1590/K1590)</f>
        <v/>
      </c>
      <c r="M1590" s="20" t="n">
        <f aca="false">SUMIFS(Pedidos!$D$2:$D$7000,Pedidos!$B$2:$B$7000,A1590,Pedidos!$C$2:$C$7000,"&gt;="&amp;(Parámetros!$B$4-365),Pedidos!$C$2:$C$7000,"&lt;"&amp;Parámetros!$B$4)</f>
        <v>0</v>
      </c>
      <c r="N1590" s="7" t="str">
        <f aca="false">IF(H1590=0,"Sin compras",IF(H1590=1,"Una sola compra",IF(I1590&gt;Parámetros!$B$5,"Perdido","Activo")))</f>
        <v>Una sola compra</v>
      </c>
      <c r="O1590" s="21" t="str">
        <f aca="false">IF(N1590&lt;&gt;"Activo","",1/(1+EXP(-(Parámetros!$B$10+Parámetros!$B$11*I1590+Parámetros!$B$12*J1590))))</f>
        <v/>
      </c>
      <c r="P1590" s="7" t="str">
        <f aca="false">IF(O1590="","",IF(O1590&gt;=Parámetros!$B$7,"Alto",IF(O1590&gt;=Parámetros!$B$8,"Medio","Bajo")))</f>
        <v/>
      </c>
      <c r="Q1590" s="7" t="str">
        <f aca="false">IF(AND(N1590="Activo",L1590&lt;&gt;""),IF(L1590&gt;Parámetros!$B$6,"Se está retrasando",""),"")</f>
        <v/>
      </c>
    </row>
    <row r="1591" customFormat="false" ht="15" hidden="false" customHeight="false" outlineLevel="0" collapsed="false">
      <c r="A1591" s="13" t="s">
        <v>5263</v>
      </c>
      <c r="B1591" s="13" t="s">
        <v>9011</v>
      </c>
      <c r="C1591" s="13" t="s">
        <v>8982</v>
      </c>
      <c r="D1591" s="13" t="s">
        <v>8999</v>
      </c>
      <c r="E1591" s="13" t="s">
        <v>8988</v>
      </c>
      <c r="F1591" s="16" t="n">
        <f aca="false">_xlfn.MINIFS(Pedidos!$C$2:$C$7000,Pedidos!$B$2:$B$7000,A1591,Pedidos!$C$2:$C$7000,"&lt;"&amp;Parámetros!$B$4)</f>
        <v>45999</v>
      </c>
      <c r="G1591" s="16" t="n">
        <f aca="false">_xlfn.MAXIFS(Pedidos!$C$2:$C$7000,Pedidos!$B$2:$B$7000,A1591,Pedidos!$C$2:$C$7000,"&lt;"&amp;Parámetros!$B$4)</f>
        <v>46285</v>
      </c>
      <c r="H1591" s="17" t="n">
        <f aca="false">COUNTIFS(Pedidos!$B$2:$B$7000,A1591,Pedidos!$C$2:$C$7000,"&lt;"&amp;Parámetros!$B$4)</f>
        <v>5</v>
      </c>
      <c r="I1591" s="7" t="n">
        <f aca="false">IF(H1591=0,"",Parámetros!$B$4-G1591)</f>
        <v>11</v>
      </c>
      <c r="J1591" s="17" t="n">
        <f aca="false">COUNTIFS(Pedidos!$B$2:$B$7000,A1591,Pedidos!$C$2:$C$7000,"&gt;="&amp;(Parámetros!$B$4-180),Pedidos!$C$2:$C$7000,"&lt;"&amp;Parámetros!$B$4)</f>
        <v>3</v>
      </c>
      <c r="K1591" s="18" t="n">
        <f aca="false">IF(H1591&lt;2,"",(G1591-F1591)/(H1591-1))</f>
        <v>71.5</v>
      </c>
      <c r="L1591" s="19" t="n">
        <f aca="false">IF(OR(K1591="",K1591=0),"",I1591/K1591)</f>
        <v>0.153846153846154</v>
      </c>
      <c r="M1591" s="20" t="n">
        <f aca="false">SUMIFS(Pedidos!$D$2:$D$7000,Pedidos!$B$2:$B$7000,A1591,Pedidos!$C$2:$C$7000,"&gt;="&amp;(Parámetros!$B$4-365),Pedidos!$C$2:$C$7000,"&lt;"&amp;Parámetros!$B$4)</f>
        <v>190.65</v>
      </c>
      <c r="N1591" s="7" t="str">
        <f aca="false">IF(H1591=0,"Sin compras",IF(H1591=1,"Una sola compra",IF(I1591&gt;Parámetros!$B$5,"Perdido","Activo")))</f>
        <v>Activo</v>
      </c>
      <c r="O1591" s="21" t="n">
        <f aca="false">IF(N1591&lt;&gt;"Activo","",1/(1+EXP(-(Parámetros!$B$10+Parámetros!$B$11*I1591+Parámetros!$B$12*J1591))))</f>
        <v>0.133947221371753</v>
      </c>
      <c r="P1591" s="7" t="str">
        <f aca="false">IF(O1591="","",IF(O1591&gt;=Parámetros!$B$7,"Alto",IF(O1591&gt;=Parámetros!$B$8,"Medio","Bajo")))</f>
        <v>Bajo</v>
      </c>
      <c r="Q1591" s="7" t="str">
        <f aca="false">IF(AND(N1591="Activo",L1591&lt;&gt;""),IF(L1591&gt;Parámetros!$B$6,"Se está retrasando",""),"")</f>
        <v/>
      </c>
    </row>
    <row r="1592" customFormat="false" ht="15" hidden="false" customHeight="false" outlineLevel="0" collapsed="false">
      <c r="A1592" s="13" t="s">
        <v>1089</v>
      </c>
      <c r="B1592" s="13" t="s">
        <v>8996</v>
      </c>
      <c r="C1592" s="13" t="s">
        <v>8993</v>
      </c>
      <c r="D1592" s="13" t="s">
        <v>8994</v>
      </c>
      <c r="E1592" s="13" t="s">
        <v>8984</v>
      </c>
      <c r="F1592" s="16" t="n">
        <f aca="false">_xlfn.MINIFS(Pedidos!$C$2:$C$7000,Pedidos!$B$2:$B$7000,A1592,Pedidos!$C$2:$C$7000,"&lt;"&amp;Parámetros!$B$4)</f>
        <v>45682</v>
      </c>
      <c r="G1592" s="16" t="n">
        <f aca="false">_xlfn.MAXIFS(Pedidos!$C$2:$C$7000,Pedidos!$B$2:$B$7000,A1592,Pedidos!$C$2:$C$7000,"&lt;"&amp;Parámetros!$B$4)</f>
        <v>45682</v>
      </c>
      <c r="H1592" s="17" t="n">
        <f aca="false">COUNTIFS(Pedidos!$B$2:$B$7000,A1592,Pedidos!$C$2:$C$7000,"&lt;"&amp;Parámetros!$B$4)</f>
        <v>1</v>
      </c>
      <c r="I1592" s="7" t="n">
        <f aca="false">IF(H1592=0,"",Parámetros!$B$4-G1592)</f>
        <v>614</v>
      </c>
      <c r="J1592" s="17" t="n">
        <f aca="false">COUNTIFS(Pedidos!$B$2:$B$7000,A1592,Pedidos!$C$2:$C$7000,"&gt;="&amp;(Parámetros!$B$4-180),Pedidos!$C$2:$C$7000,"&lt;"&amp;Parámetros!$B$4)</f>
        <v>0</v>
      </c>
      <c r="K1592" s="18" t="str">
        <f aca="false">IF(H1592&lt;2,"",(G1592-F1592)/(H1592-1))</f>
        <v/>
      </c>
      <c r="L1592" s="19" t="str">
        <f aca="false">IF(OR(K1592="",K1592=0),"",I1592/K1592)</f>
        <v/>
      </c>
      <c r="M1592" s="20" t="n">
        <f aca="false">SUMIFS(Pedidos!$D$2:$D$7000,Pedidos!$B$2:$B$7000,A1592,Pedidos!$C$2:$C$7000,"&gt;="&amp;(Parámetros!$B$4-365),Pedidos!$C$2:$C$7000,"&lt;"&amp;Parámetros!$B$4)</f>
        <v>0</v>
      </c>
      <c r="N1592" s="7" t="str">
        <f aca="false">IF(H1592=0,"Sin compras",IF(H1592=1,"Una sola compra",IF(I1592&gt;Parámetros!$B$5,"Perdido","Activo")))</f>
        <v>Una sola compra</v>
      </c>
      <c r="O1592" s="21" t="str">
        <f aca="false">IF(N1592&lt;&gt;"Activo","",1/(1+EXP(-(Parámetros!$B$10+Parámetros!$B$11*I1592+Parámetros!$B$12*J1592))))</f>
        <v/>
      </c>
      <c r="P1592" s="7" t="str">
        <f aca="false">IF(O1592="","",IF(O1592&gt;=Parámetros!$B$7,"Alto",IF(O1592&gt;=Parámetros!$B$8,"Medio","Bajo")))</f>
        <v/>
      </c>
      <c r="Q1592" s="7" t="str">
        <f aca="false">IF(AND(N1592="Activo",L1592&lt;&gt;""),IF(L1592&gt;Parámetros!$B$6,"Se está retrasando",""),"")</f>
        <v/>
      </c>
    </row>
    <row r="1593" customFormat="false" ht="15" hidden="false" customHeight="false" outlineLevel="0" collapsed="false">
      <c r="A1593" s="13" t="s">
        <v>1423</v>
      </c>
      <c r="B1593" s="13" t="s">
        <v>8981</v>
      </c>
      <c r="C1593" s="13" t="s">
        <v>8990</v>
      </c>
      <c r="D1593" s="13" t="s">
        <v>8994</v>
      </c>
      <c r="E1593" s="13" t="s">
        <v>8988</v>
      </c>
      <c r="F1593" s="16" t="n">
        <f aca="false">_xlfn.MINIFS(Pedidos!$C$2:$C$7000,Pedidos!$B$2:$B$7000,A1593,Pedidos!$C$2:$C$7000,"&lt;"&amp;Parámetros!$B$4)</f>
        <v>45712</v>
      </c>
      <c r="G1593" s="16" t="n">
        <f aca="false">_xlfn.MAXIFS(Pedidos!$C$2:$C$7000,Pedidos!$B$2:$B$7000,A1593,Pedidos!$C$2:$C$7000,"&lt;"&amp;Parámetros!$B$4)</f>
        <v>45712</v>
      </c>
      <c r="H1593" s="17" t="n">
        <f aca="false">COUNTIFS(Pedidos!$B$2:$B$7000,A1593,Pedidos!$C$2:$C$7000,"&lt;"&amp;Parámetros!$B$4)</f>
        <v>1</v>
      </c>
      <c r="I1593" s="7" t="n">
        <f aca="false">IF(H1593=0,"",Parámetros!$B$4-G1593)</f>
        <v>584</v>
      </c>
      <c r="J1593" s="17" t="n">
        <f aca="false">COUNTIFS(Pedidos!$B$2:$B$7000,A1593,Pedidos!$C$2:$C$7000,"&gt;="&amp;(Parámetros!$B$4-180),Pedidos!$C$2:$C$7000,"&lt;"&amp;Parámetros!$B$4)</f>
        <v>0</v>
      </c>
      <c r="K1593" s="18" t="str">
        <f aca="false">IF(H1593&lt;2,"",(G1593-F1593)/(H1593-1))</f>
        <v/>
      </c>
      <c r="L1593" s="19" t="str">
        <f aca="false">IF(OR(K1593="",K1593=0),"",I1593/K1593)</f>
        <v/>
      </c>
      <c r="M1593" s="20" t="n">
        <f aca="false">SUMIFS(Pedidos!$D$2:$D$7000,Pedidos!$B$2:$B$7000,A1593,Pedidos!$C$2:$C$7000,"&gt;="&amp;(Parámetros!$B$4-365),Pedidos!$C$2:$C$7000,"&lt;"&amp;Parámetros!$B$4)</f>
        <v>0</v>
      </c>
      <c r="N1593" s="7" t="str">
        <f aca="false">IF(H1593=0,"Sin compras",IF(H1593=1,"Una sola compra",IF(I1593&gt;Parámetros!$B$5,"Perdido","Activo")))</f>
        <v>Una sola compra</v>
      </c>
      <c r="O1593" s="21" t="str">
        <f aca="false">IF(N1593&lt;&gt;"Activo","",1/(1+EXP(-(Parámetros!$B$10+Parámetros!$B$11*I1593+Parámetros!$B$12*J1593))))</f>
        <v/>
      </c>
      <c r="P1593" s="7" t="str">
        <f aca="false">IF(O1593="","",IF(O1593&gt;=Parámetros!$B$7,"Alto",IF(O1593&gt;=Parámetros!$B$8,"Medio","Bajo")))</f>
        <v/>
      </c>
      <c r="Q1593" s="7" t="str">
        <f aca="false">IF(AND(N1593="Activo",L1593&lt;&gt;""),IF(L1593&gt;Parámetros!$B$6,"Se está retrasando",""),"")</f>
        <v/>
      </c>
    </row>
    <row r="1594" customFormat="false" ht="15" hidden="false" customHeight="false" outlineLevel="0" collapsed="false">
      <c r="A1594" s="13" t="s">
        <v>6968</v>
      </c>
      <c r="B1594" s="13" t="s">
        <v>8981</v>
      </c>
      <c r="C1594" s="13" t="s">
        <v>8993</v>
      </c>
      <c r="D1594" s="13" t="s">
        <v>8991</v>
      </c>
      <c r="E1594" s="13" t="s">
        <v>8988</v>
      </c>
      <c r="F1594" s="16" t="n">
        <f aca="false">_xlfn.MINIFS(Pedidos!$C$2:$C$7000,Pedidos!$B$2:$B$7000,A1594,Pedidos!$C$2:$C$7000,"&lt;"&amp;Parámetros!$B$4)</f>
        <v>46131</v>
      </c>
      <c r="G1594" s="16" t="n">
        <f aca="false">_xlfn.MAXIFS(Pedidos!$C$2:$C$7000,Pedidos!$B$2:$B$7000,A1594,Pedidos!$C$2:$C$7000,"&lt;"&amp;Parámetros!$B$4)</f>
        <v>46131</v>
      </c>
      <c r="H1594" s="17" t="n">
        <f aca="false">COUNTIFS(Pedidos!$B$2:$B$7000,A1594,Pedidos!$C$2:$C$7000,"&lt;"&amp;Parámetros!$B$4)</f>
        <v>1</v>
      </c>
      <c r="I1594" s="7" t="n">
        <f aca="false">IF(H1594=0,"",Parámetros!$B$4-G1594)</f>
        <v>165</v>
      </c>
      <c r="J1594" s="17" t="n">
        <f aca="false">COUNTIFS(Pedidos!$B$2:$B$7000,A1594,Pedidos!$C$2:$C$7000,"&gt;="&amp;(Parámetros!$B$4-180),Pedidos!$C$2:$C$7000,"&lt;"&amp;Parámetros!$B$4)</f>
        <v>1</v>
      </c>
      <c r="K1594" s="18" t="str">
        <f aca="false">IF(H1594&lt;2,"",(G1594-F1594)/(H1594-1))</f>
        <v/>
      </c>
      <c r="L1594" s="19" t="str">
        <f aca="false">IF(OR(K1594="",K1594=0),"",I1594/K1594)</f>
        <v/>
      </c>
      <c r="M1594" s="20" t="n">
        <f aca="false">SUMIFS(Pedidos!$D$2:$D$7000,Pedidos!$B$2:$B$7000,A1594,Pedidos!$C$2:$C$7000,"&gt;="&amp;(Parámetros!$B$4-365),Pedidos!$C$2:$C$7000,"&lt;"&amp;Parámetros!$B$4)</f>
        <v>11.55</v>
      </c>
      <c r="N1594" s="7" t="str">
        <f aca="false">IF(H1594=0,"Sin compras",IF(H1594=1,"Una sola compra",IF(I1594&gt;Parámetros!$B$5,"Perdido","Activo")))</f>
        <v>Una sola compra</v>
      </c>
      <c r="O1594" s="21" t="str">
        <f aca="false">IF(N1594&lt;&gt;"Activo","",1/(1+EXP(-(Parámetros!$B$10+Parámetros!$B$11*I1594+Parámetros!$B$12*J1594))))</f>
        <v/>
      </c>
      <c r="P1594" s="7" t="str">
        <f aca="false">IF(O1594="","",IF(O1594&gt;=Parámetros!$B$7,"Alto",IF(O1594&gt;=Parámetros!$B$8,"Medio","Bajo")))</f>
        <v/>
      </c>
      <c r="Q1594" s="7" t="str">
        <f aca="false">IF(AND(N1594="Activo",L1594&lt;&gt;""),IF(L1594&gt;Parámetros!$B$6,"Se está retrasando",""),"")</f>
        <v/>
      </c>
    </row>
    <row r="1595" customFormat="false" ht="15" hidden="false" customHeight="false" outlineLevel="0" collapsed="false">
      <c r="A1595" s="13" t="s">
        <v>8607</v>
      </c>
      <c r="B1595" s="13" t="s">
        <v>9007</v>
      </c>
      <c r="C1595" s="13" t="s">
        <v>8993</v>
      </c>
      <c r="D1595" s="13" t="s">
        <v>9002</v>
      </c>
      <c r="E1595" s="13" t="s">
        <v>8988</v>
      </c>
      <c r="F1595" s="16" t="n">
        <f aca="false">_xlfn.MINIFS(Pedidos!$C$2:$C$7000,Pedidos!$B$2:$B$7000,A1595,Pedidos!$C$2:$C$7000,"&lt;"&amp;Parámetros!$B$4)</f>
        <v>46266</v>
      </c>
      <c r="G1595" s="16" t="n">
        <f aca="false">_xlfn.MAXIFS(Pedidos!$C$2:$C$7000,Pedidos!$B$2:$B$7000,A1595,Pedidos!$C$2:$C$7000,"&lt;"&amp;Parámetros!$B$4)</f>
        <v>46266</v>
      </c>
      <c r="H1595" s="17" t="n">
        <f aca="false">COUNTIFS(Pedidos!$B$2:$B$7000,A1595,Pedidos!$C$2:$C$7000,"&lt;"&amp;Parámetros!$B$4)</f>
        <v>1</v>
      </c>
      <c r="I1595" s="7" t="n">
        <f aca="false">IF(H1595=0,"",Parámetros!$B$4-G1595)</f>
        <v>30</v>
      </c>
      <c r="J1595" s="17" t="n">
        <f aca="false">COUNTIFS(Pedidos!$B$2:$B$7000,A1595,Pedidos!$C$2:$C$7000,"&gt;="&amp;(Parámetros!$B$4-180),Pedidos!$C$2:$C$7000,"&lt;"&amp;Parámetros!$B$4)</f>
        <v>1</v>
      </c>
      <c r="K1595" s="18" t="str">
        <f aca="false">IF(H1595&lt;2,"",(G1595-F1595)/(H1595-1))</f>
        <v/>
      </c>
      <c r="L1595" s="19" t="str">
        <f aca="false">IF(OR(K1595="",K1595=0),"",I1595/K1595)</f>
        <v/>
      </c>
      <c r="M1595" s="20" t="n">
        <f aca="false">SUMIFS(Pedidos!$D$2:$D$7000,Pedidos!$B$2:$B$7000,A1595,Pedidos!$C$2:$C$7000,"&gt;="&amp;(Parámetros!$B$4-365),Pedidos!$C$2:$C$7000,"&lt;"&amp;Parámetros!$B$4)</f>
        <v>15.12</v>
      </c>
      <c r="N1595" s="7" t="str">
        <f aca="false">IF(H1595=0,"Sin compras",IF(H1595=1,"Una sola compra",IF(I1595&gt;Parámetros!$B$5,"Perdido","Activo")))</f>
        <v>Una sola compra</v>
      </c>
      <c r="O1595" s="21" t="str">
        <f aca="false">IF(N1595&lt;&gt;"Activo","",1/(1+EXP(-(Parámetros!$B$10+Parámetros!$B$11*I1595+Parámetros!$B$12*J1595))))</f>
        <v/>
      </c>
      <c r="P1595" s="7" t="str">
        <f aca="false">IF(O1595="","",IF(O1595&gt;=Parámetros!$B$7,"Alto",IF(O1595&gt;=Parámetros!$B$8,"Medio","Bajo")))</f>
        <v/>
      </c>
      <c r="Q1595" s="7" t="str">
        <f aca="false">IF(AND(N1595="Activo",L1595&lt;&gt;""),IF(L1595&gt;Parámetros!$B$6,"Se está retrasando",""),"")</f>
        <v/>
      </c>
    </row>
    <row r="1596" customFormat="false" ht="15" hidden="false" customHeight="false" outlineLevel="0" collapsed="false">
      <c r="A1596" s="13" t="s">
        <v>257</v>
      </c>
      <c r="B1596" s="13" t="s">
        <v>9008</v>
      </c>
      <c r="C1596" s="13" t="s">
        <v>8986</v>
      </c>
      <c r="D1596" s="13" t="s">
        <v>9006</v>
      </c>
      <c r="E1596" s="13" t="s">
        <v>8988</v>
      </c>
      <c r="F1596" s="16" t="n">
        <f aca="false">_xlfn.MINIFS(Pedidos!$C$2:$C$7000,Pedidos!$B$2:$B$7000,A1596,Pedidos!$C$2:$C$7000,"&lt;"&amp;Parámetros!$B$4)</f>
        <v>45594</v>
      </c>
      <c r="G1596" s="16" t="n">
        <f aca="false">_xlfn.MAXIFS(Pedidos!$C$2:$C$7000,Pedidos!$B$2:$B$7000,A1596,Pedidos!$C$2:$C$7000,"&lt;"&amp;Parámetros!$B$4)</f>
        <v>45874</v>
      </c>
      <c r="H1596" s="17" t="n">
        <f aca="false">COUNTIFS(Pedidos!$B$2:$B$7000,A1596,Pedidos!$C$2:$C$7000,"&lt;"&amp;Parámetros!$B$4)</f>
        <v>5</v>
      </c>
      <c r="I1596" s="7" t="n">
        <f aca="false">IF(H1596=0,"",Parámetros!$B$4-G1596)</f>
        <v>422</v>
      </c>
      <c r="J1596" s="17" t="n">
        <f aca="false">COUNTIFS(Pedidos!$B$2:$B$7000,A1596,Pedidos!$C$2:$C$7000,"&gt;="&amp;(Parámetros!$B$4-180),Pedidos!$C$2:$C$7000,"&lt;"&amp;Parámetros!$B$4)</f>
        <v>0</v>
      </c>
      <c r="K1596" s="18" t="n">
        <f aca="false">IF(H1596&lt;2,"",(G1596-F1596)/(H1596-1))</f>
        <v>70</v>
      </c>
      <c r="L1596" s="19" t="n">
        <f aca="false">IF(OR(K1596="",K1596=0),"",I1596/K1596)</f>
        <v>6.02857142857143</v>
      </c>
      <c r="M1596" s="20" t="n">
        <f aca="false">SUMIFS(Pedidos!$D$2:$D$7000,Pedidos!$B$2:$B$7000,A1596,Pedidos!$C$2:$C$7000,"&gt;="&amp;(Parámetros!$B$4-365),Pedidos!$C$2:$C$7000,"&lt;"&amp;Parámetros!$B$4)</f>
        <v>0</v>
      </c>
      <c r="N1596" s="7" t="str">
        <f aca="false">IF(H1596=0,"Sin compras",IF(H1596=1,"Una sola compra",IF(I1596&gt;Parámetros!$B$5,"Perdido","Activo")))</f>
        <v>Perdido</v>
      </c>
      <c r="O1596" s="21" t="str">
        <f aca="false">IF(N1596&lt;&gt;"Activo","",1/(1+EXP(-(Parámetros!$B$10+Parámetros!$B$11*I1596+Parámetros!$B$12*J1596))))</f>
        <v/>
      </c>
      <c r="P1596" s="7" t="str">
        <f aca="false">IF(O1596="","",IF(O1596&gt;=Parámetros!$B$7,"Alto",IF(O1596&gt;=Parámetros!$B$8,"Medio","Bajo")))</f>
        <v/>
      </c>
      <c r="Q1596" s="7" t="str">
        <f aca="false">IF(AND(N1596="Activo",L1596&lt;&gt;""),IF(L1596&gt;Parámetros!$B$6,"Se está retrasando",""),"")</f>
        <v/>
      </c>
    </row>
    <row r="1597" customFormat="false" ht="15" hidden="false" customHeight="false" outlineLevel="0" collapsed="false">
      <c r="A1597" s="13" t="s">
        <v>3286</v>
      </c>
      <c r="B1597" s="13" t="s">
        <v>9000</v>
      </c>
      <c r="C1597" s="13" t="s">
        <v>8990</v>
      </c>
      <c r="D1597" s="13" t="s">
        <v>8983</v>
      </c>
      <c r="E1597" s="13" t="s">
        <v>8988</v>
      </c>
      <c r="F1597" s="16" t="n">
        <f aca="false">_xlfn.MINIFS(Pedidos!$C$2:$C$7000,Pedidos!$B$2:$B$7000,A1597,Pedidos!$C$2:$C$7000,"&lt;"&amp;Parámetros!$B$4)</f>
        <v>45852</v>
      </c>
      <c r="G1597" s="16" t="n">
        <f aca="false">_xlfn.MAXIFS(Pedidos!$C$2:$C$7000,Pedidos!$B$2:$B$7000,A1597,Pedidos!$C$2:$C$7000,"&lt;"&amp;Parámetros!$B$4)</f>
        <v>45967</v>
      </c>
      <c r="H1597" s="17" t="n">
        <f aca="false">COUNTIFS(Pedidos!$B$2:$B$7000,A1597,Pedidos!$C$2:$C$7000,"&lt;"&amp;Parámetros!$B$4)</f>
        <v>2</v>
      </c>
      <c r="I1597" s="7" t="n">
        <f aca="false">IF(H1597=0,"",Parámetros!$B$4-G1597)</f>
        <v>329</v>
      </c>
      <c r="J1597" s="17" t="n">
        <f aca="false">COUNTIFS(Pedidos!$B$2:$B$7000,A1597,Pedidos!$C$2:$C$7000,"&gt;="&amp;(Parámetros!$B$4-180),Pedidos!$C$2:$C$7000,"&lt;"&amp;Parámetros!$B$4)</f>
        <v>0</v>
      </c>
      <c r="K1597" s="18" t="n">
        <f aca="false">IF(H1597&lt;2,"",(G1597-F1597)/(H1597-1))</f>
        <v>115</v>
      </c>
      <c r="L1597" s="19" t="n">
        <f aca="false">IF(OR(K1597="",K1597=0),"",I1597/K1597)</f>
        <v>2.86086956521739</v>
      </c>
      <c r="M1597" s="20" t="n">
        <f aca="false">SUMIFS(Pedidos!$D$2:$D$7000,Pedidos!$B$2:$B$7000,A1597,Pedidos!$C$2:$C$7000,"&gt;="&amp;(Parámetros!$B$4-365),Pedidos!$C$2:$C$7000,"&lt;"&amp;Parámetros!$B$4)</f>
        <v>15.65</v>
      </c>
      <c r="N1597" s="7" t="str">
        <f aca="false">IF(H1597=0,"Sin compras",IF(H1597=1,"Una sola compra",IF(I1597&gt;Parámetros!$B$5,"Perdido","Activo")))</f>
        <v>Perdido</v>
      </c>
      <c r="O1597" s="21" t="str">
        <f aca="false">IF(N1597&lt;&gt;"Activo","",1/(1+EXP(-(Parámetros!$B$10+Parámetros!$B$11*I1597+Parámetros!$B$12*J1597))))</f>
        <v/>
      </c>
      <c r="P1597" s="7" t="str">
        <f aca="false">IF(O1597="","",IF(O1597&gt;=Parámetros!$B$7,"Alto",IF(O1597&gt;=Parámetros!$B$8,"Medio","Bajo")))</f>
        <v/>
      </c>
      <c r="Q1597" s="7" t="str">
        <f aca="false">IF(AND(N1597="Activo",L1597&lt;&gt;""),IF(L1597&gt;Parámetros!$B$6,"Se está retrasando",""),"")</f>
        <v/>
      </c>
    </row>
    <row r="1598" customFormat="false" ht="15" hidden="false" customHeight="false" outlineLevel="0" collapsed="false">
      <c r="A1598" s="13" t="s">
        <v>802</v>
      </c>
      <c r="B1598" s="13" t="s">
        <v>8981</v>
      </c>
      <c r="C1598" s="13" t="s">
        <v>8990</v>
      </c>
      <c r="D1598" s="13" t="s">
        <v>9006</v>
      </c>
      <c r="E1598" s="13" t="s">
        <v>8988</v>
      </c>
      <c r="F1598" s="16" t="n">
        <f aca="false">_xlfn.MINIFS(Pedidos!$C$2:$C$7000,Pedidos!$B$2:$B$7000,A1598,Pedidos!$C$2:$C$7000,"&lt;"&amp;Parámetros!$B$4)</f>
        <v>45656</v>
      </c>
      <c r="G1598" s="16" t="n">
        <f aca="false">_xlfn.MAXIFS(Pedidos!$C$2:$C$7000,Pedidos!$B$2:$B$7000,A1598,Pedidos!$C$2:$C$7000,"&lt;"&amp;Parámetros!$B$4)</f>
        <v>45931</v>
      </c>
      <c r="H1598" s="17" t="n">
        <f aca="false">COUNTIFS(Pedidos!$B$2:$B$7000,A1598,Pedidos!$C$2:$C$7000,"&lt;"&amp;Parámetros!$B$4)</f>
        <v>3</v>
      </c>
      <c r="I1598" s="7" t="n">
        <f aca="false">IF(H1598=0,"",Parámetros!$B$4-G1598)</f>
        <v>365</v>
      </c>
      <c r="J1598" s="17" t="n">
        <f aca="false">COUNTIFS(Pedidos!$B$2:$B$7000,A1598,Pedidos!$C$2:$C$7000,"&gt;="&amp;(Parámetros!$B$4-180),Pedidos!$C$2:$C$7000,"&lt;"&amp;Parámetros!$B$4)</f>
        <v>0</v>
      </c>
      <c r="K1598" s="18" t="n">
        <f aca="false">IF(H1598&lt;2,"",(G1598-F1598)/(H1598-1))</f>
        <v>137.5</v>
      </c>
      <c r="L1598" s="19" t="n">
        <f aca="false">IF(OR(K1598="",K1598=0),"",I1598/K1598)</f>
        <v>2.65454545454545</v>
      </c>
      <c r="M1598" s="20" t="n">
        <f aca="false">SUMIFS(Pedidos!$D$2:$D$7000,Pedidos!$B$2:$B$7000,A1598,Pedidos!$C$2:$C$7000,"&gt;="&amp;(Parámetros!$B$4-365),Pedidos!$C$2:$C$7000,"&lt;"&amp;Parámetros!$B$4)</f>
        <v>24.38</v>
      </c>
      <c r="N1598" s="7" t="str">
        <f aca="false">IF(H1598=0,"Sin compras",IF(H1598=1,"Una sola compra",IF(I1598&gt;Parámetros!$B$5,"Perdido","Activo")))</f>
        <v>Perdido</v>
      </c>
      <c r="O1598" s="21" t="str">
        <f aca="false">IF(N1598&lt;&gt;"Activo","",1/(1+EXP(-(Parámetros!$B$10+Parámetros!$B$11*I1598+Parámetros!$B$12*J1598))))</f>
        <v/>
      </c>
      <c r="P1598" s="7" t="str">
        <f aca="false">IF(O1598="","",IF(O1598&gt;=Parámetros!$B$7,"Alto",IF(O1598&gt;=Parámetros!$B$8,"Medio","Bajo")))</f>
        <v/>
      </c>
      <c r="Q1598" s="7" t="str">
        <f aca="false">IF(AND(N1598="Activo",L1598&lt;&gt;""),IF(L1598&gt;Parámetros!$B$6,"Se está retrasando",""),"")</f>
        <v/>
      </c>
    </row>
    <row r="1599" customFormat="false" ht="15" hidden="false" customHeight="false" outlineLevel="0" collapsed="false">
      <c r="A1599" s="13" t="s">
        <v>7781</v>
      </c>
      <c r="B1599" s="13" t="s">
        <v>8996</v>
      </c>
      <c r="C1599" s="13" t="s">
        <v>8982</v>
      </c>
      <c r="D1599" s="13" t="s">
        <v>8991</v>
      </c>
      <c r="E1599" s="13" t="s">
        <v>8988</v>
      </c>
      <c r="F1599" s="16" t="n">
        <f aca="false">_xlfn.MINIFS(Pedidos!$C$2:$C$7000,Pedidos!$B$2:$B$7000,A1599,Pedidos!$C$2:$C$7000,"&lt;"&amp;Parámetros!$B$4)</f>
        <v>46200</v>
      </c>
      <c r="G1599" s="16" t="n">
        <f aca="false">_xlfn.MAXIFS(Pedidos!$C$2:$C$7000,Pedidos!$B$2:$B$7000,A1599,Pedidos!$C$2:$C$7000,"&lt;"&amp;Parámetros!$B$4)</f>
        <v>46200</v>
      </c>
      <c r="H1599" s="17" t="n">
        <f aca="false">COUNTIFS(Pedidos!$B$2:$B$7000,A1599,Pedidos!$C$2:$C$7000,"&lt;"&amp;Parámetros!$B$4)</f>
        <v>1</v>
      </c>
      <c r="I1599" s="7" t="n">
        <f aca="false">IF(H1599=0,"",Parámetros!$B$4-G1599)</f>
        <v>96</v>
      </c>
      <c r="J1599" s="17" t="n">
        <f aca="false">COUNTIFS(Pedidos!$B$2:$B$7000,A1599,Pedidos!$C$2:$C$7000,"&gt;="&amp;(Parámetros!$B$4-180),Pedidos!$C$2:$C$7000,"&lt;"&amp;Parámetros!$B$4)</f>
        <v>1</v>
      </c>
      <c r="K1599" s="18" t="str">
        <f aca="false">IF(H1599&lt;2,"",(G1599-F1599)/(H1599-1))</f>
        <v/>
      </c>
      <c r="L1599" s="19" t="str">
        <f aca="false">IF(OR(K1599="",K1599=0),"",I1599/K1599)</f>
        <v/>
      </c>
      <c r="M1599" s="20" t="n">
        <f aca="false">SUMIFS(Pedidos!$D$2:$D$7000,Pedidos!$B$2:$B$7000,A1599,Pedidos!$C$2:$C$7000,"&gt;="&amp;(Parámetros!$B$4-365),Pedidos!$C$2:$C$7000,"&lt;"&amp;Parámetros!$B$4)</f>
        <v>39.65</v>
      </c>
      <c r="N1599" s="7" t="str">
        <f aca="false">IF(H1599=0,"Sin compras",IF(H1599=1,"Una sola compra",IF(I1599&gt;Parámetros!$B$5,"Perdido","Activo")))</f>
        <v>Una sola compra</v>
      </c>
      <c r="O1599" s="21" t="str">
        <f aca="false">IF(N1599&lt;&gt;"Activo","",1/(1+EXP(-(Parámetros!$B$10+Parámetros!$B$11*I1599+Parámetros!$B$12*J1599))))</f>
        <v/>
      </c>
      <c r="P1599" s="7" t="str">
        <f aca="false">IF(O1599="","",IF(O1599&gt;=Parámetros!$B$7,"Alto",IF(O1599&gt;=Parámetros!$B$8,"Medio","Bajo")))</f>
        <v/>
      </c>
      <c r="Q1599" s="7" t="str">
        <f aca="false">IF(AND(N1599="Activo",L1599&lt;&gt;""),IF(L1599&gt;Parámetros!$B$6,"Se está retrasando",""),"")</f>
        <v/>
      </c>
    </row>
    <row r="1600" customFormat="false" ht="15" hidden="false" customHeight="false" outlineLevel="0" collapsed="false">
      <c r="A1600" s="13" t="s">
        <v>3438</v>
      </c>
      <c r="B1600" s="13" t="s">
        <v>8992</v>
      </c>
      <c r="C1600" s="13" t="s">
        <v>8993</v>
      </c>
      <c r="D1600" s="13" t="s">
        <v>8994</v>
      </c>
      <c r="E1600" s="13" t="s">
        <v>8988</v>
      </c>
      <c r="F1600" s="16" t="n">
        <f aca="false">_xlfn.MINIFS(Pedidos!$C$2:$C$7000,Pedidos!$B$2:$B$7000,A1600,Pedidos!$C$2:$C$7000,"&lt;"&amp;Parámetros!$B$4)</f>
        <v>45864</v>
      </c>
      <c r="G1600" s="16" t="n">
        <f aca="false">_xlfn.MAXIFS(Pedidos!$C$2:$C$7000,Pedidos!$B$2:$B$7000,A1600,Pedidos!$C$2:$C$7000,"&lt;"&amp;Parámetros!$B$4)</f>
        <v>45864</v>
      </c>
      <c r="H1600" s="17" t="n">
        <f aca="false">COUNTIFS(Pedidos!$B$2:$B$7000,A1600,Pedidos!$C$2:$C$7000,"&lt;"&amp;Parámetros!$B$4)</f>
        <v>1</v>
      </c>
      <c r="I1600" s="7" t="n">
        <f aca="false">IF(H1600=0,"",Parámetros!$B$4-G1600)</f>
        <v>432</v>
      </c>
      <c r="J1600" s="17" t="n">
        <f aca="false">COUNTIFS(Pedidos!$B$2:$B$7000,A1600,Pedidos!$C$2:$C$7000,"&gt;="&amp;(Parámetros!$B$4-180),Pedidos!$C$2:$C$7000,"&lt;"&amp;Parámetros!$B$4)</f>
        <v>0</v>
      </c>
      <c r="K1600" s="18" t="str">
        <f aca="false">IF(H1600&lt;2,"",(G1600-F1600)/(H1600-1))</f>
        <v/>
      </c>
      <c r="L1600" s="19" t="str">
        <f aca="false">IF(OR(K1600="",K1600=0),"",I1600/K1600)</f>
        <v/>
      </c>
      <c r="M1600" s="20" t="n">
        <f aca="false">SUMIFS(Pedidos!$D$2:$D$7000,Pedidos!$B$2:$B$7000,A1600,Pedidos!$C$2:$C$7000,"&gt;="&amp;(Parámetros!$B$4-365),Pedidos!$C$2:$C$7000,"&lt;"&amp;Parámetros!$B$4)</f>
        <v>0</v>
      </c>
      <c r="N1600" s="7" t="str">
        <f aca="false">IF(H1600=0,"Sin compras",IF(H1600=1,"Una sola compra",IF(I1600&gt;Parámetros!$B$5,"Perdido","Activo")))</f>
        <v>Una sola compra</v>
      </c>
      <c r="O1600" s="21" t="str">
        <f aca="false">IF(N1600&lt;&gt;"Activo","",1/(1+EXP(-(Parámetros!$B$10+Parámetros!$B$11*I1600+Parámetros!$B$12*J1600))))</f>
        <v/>
      </c>
      <c r="P1600" s="7" t="str">
        <f aca="false">IF(O1600="","",IF(O1600&gt;=Parámetros!$B$7,"Alto",IF(O1600&gt;=Parámetros!$B$8,"Medio","Bajo")))</f>
        <v/>
      </c>
      <c r="Q1600" s="7" t="str">
        <f aca="false">IF(AND(N1600="Activo",L1600&lt;&gt;""),IF(L1600&gt;Parámetros!$B$6,"Se está retrasando",""),"")</f>
        <v/>
      </c>
    </row>
    <row r="1601" customFormat="false" ht="15" hidden="false" customHeight="false" outlineLevel="0" collapsed="false">
      <c r="A1601" s="13" t="s">
        <v>3325</v>
      </c>
      <c r="B1601" s="13" t="s">
        <v>9008</v>
      </c>
      <c r="C1601" s="13" t="s">
        <v>8990</v>
      </c>
      <c r="D1601" s="13" t="s">
        <v>8994</v>
      </c>
      <c r="E1601" s="13" t="s">
        <v>8988</v>
      </c>
      <c r="F1601" s="16" t="n">
        <f aca="false">_xlfn.MINIFS(Pedidos!$C$2:$C$7000,Pedidos!$B$2:$B$7000,A1601,Pedidos!$C$2:$C$7000,"&lt;"&amp;Parámetros!$B$4)</f>
        <v>45855</v>
      </c>
      <c r="G1601" s="16" t="n">
        <f aca="false">_xlfn.MAXIFS(Pedidos!$C$2:$C$7000,Pedidos!$B$2:$B$7000,A1601,Pedidos!$C$2:$C$7000,"&lt;"&amp;Parámetros!$B$4)</f>
        <v>45855</v>
      </c>
      <c r="H1601" s="17" t="n">
        <f aca="false">COUNTIFS(Pedidos!$B$2:$B$7000,A1601,Pedidos!$C$2:$C$7000,"&lt;"&amp;Parámetros!$B$4)</f>
        <v>1</v>
      </c>
      <c r="I1601" s="7" t="n">
        <f aca="false">IF(H1601=0,"",Parámetros!$B$4-G1601)</f>
        <v>441</v>
      </c>
      <c r="J1601" s="17" t="n">
        <f aca="false">COUNTIFS(Pedidos!$B$2:$B$7000,A1601,Pedidos!$C$2:$C$7000,"&gt;="&amp;(Parámetros!$B$4-180),Pedidos!$C$2:$C$7000,"&lt;"&amp;Parámetros!$B$4)</f>
        <v>0</v>
      </c>
      <c r="K1601" s="18" t="str">
        <f aca="false">IF(H1601&lt;2,"",(G1601-F1601)/(H1601-1))</f>
        <v/>
      </c>
      <c r="L1601" s="19" t="str">
        <f aca="false">IF(OR(K1601="",K1601=0),"",I1601/K1601)</f>
        <v/>
      </c>
      <c r="M1601" s="20" t="n">
        <f aca="false">SUMIFS(Pedidos!$D$2:$D$7000,Pedidos!$B$2:$B$7000,A1601,Pedidos!$C$2:$C$7000,"&gt;="&amp;(Parámetros!$B$4-365),Pedidos!$C$2:$C$7000,"&lt;"&amp;Parámetros!$B$4)</f>
        <v>0</v>
      </c>
      <c r="N1601" s="7" t="str">
        <f aca="false">IF(H1601=0,"Sin compras",IF(H1601=1,"Una sola compra",IF(I1601&gt;Parámetros!$B$5,"Perdido","Activo")))</f>
        <v>Una sola compra</v>
      </c>
      <c r="O1601" s="21" t="str">
        <f aca="false">IF(N1601&lt;&gt;"Activo","",1/(1+EXP(-(Parámetros!$B$10+Parámetros!$B$11*I1601+Parámetros!$B$12*J1601))))</f>
        <v/>
      </c>
      <c r="P1601" s="7" t="str">
        <f aca="false">IF(O1601="","",IF(O1601&gt;=Parámetros!$B$7,"Alto",IF(O1601&gt;=Parámetros!$B$8,"Medio","Bajo")))</f>
        <v/>
      </c>
      <c r="Q1601" s="7" t="str">
        <f aca="false">IF(AND(N1601="Activo",L1601&lt;&gt;""),IF(L1601&gt;Parámetros!$B$6,"Se está retrasando",""),"")</f>
        <v/>
      </c>
    </row>
    <row r="1602" customFormat="false" ht="15" hidden="false" customHeight="false" outlineLevel="0" collapsed="false">
      <c r="A1602" s="13" t="s">
        <v>2028</v>
      </c>
      <c r="B1602" s="13" t="s">
        <v>8995</v>
      </c>
      <c r="C1602" s="13" t="s">
        <v>8990</v>
      </c>
      <c r="D1602" s="13" t="s">
        <v>8994</v>
      </c>
      <c r="E1602" s="13" t="s">
        <v>8988</v>
      </c>
      <c r="F1602" s="16" t="n">
        <f aca="false">_xlfn.MINIFS(Pedidos!$C$2:$C$7000,Pedidos!$B$2:$B$7000,A1602,Pedidos!$C$2:$C$7000,"&lt;"&amp;Parámetros!$B$4)</f>
        <v>45758</v>
      </c>
      <c r="G1602" s="16" t="n">
        <f aca="false">_xlfn.MAXIFS(Pedidos!$C$2:$C$7000,Pedidos!$B$2:$B$7000,A1602,Pedidos!$C$2:$C$7000,"&lt;"&amp;Parámetros!$B$4)</f>
        <v>45834</v>
      </c>
      <c r="H1602" s="17" t="n">
        <f aca="false">COUNTIFS(Pedidos!$B$2:$B$7000,A1602,Pedidos!$C$2:$C$7000,"&lt;"&amp;Parámetros!$B$4)</f>
        <v>2</v>
      </c>
      <c r="I1602" s="7" t="n">
        <f aca="false">IF(H1602=0,"",Parámetros!$B$4-G1602)</f>
        <v>462</v>
      </c>
      <c r="J1602" s="17" t="n">
        <f aca="false">COUNTIFS(Pedidos!$B$2:$B$7000,A1602,Pedidos!$C$2:$C$7000,"&gt;="&amp;(Parámetros!$B$4-180),Pedidos!$C$2:$C$7000,"&lt;"&amp;Parámetros!$B$4)</f>
        <v>0</v>
      </c>
      <c r="K1602" s="18" t="n">
        <f aca="false">IF(H1602&lt;2,"",(G1602-F1602)/(H1602-1))</f>
        <v>76</v>
      </c>
      <c r="L1602" s="19" t="n">
        <f aca="false">IF(OR(K1602="",K1602=0),"",I1602/K1602)</f>
        <v>6.07894736842105</v>
      </c>
      <c r="M1602" s="20" t="n">
        <f aca="false">SUMIFS(Pedidos!$D$2:$D$7000,Pedidos!$B$2:$B$7000,A1602,Pedidos!$C$2:$C$7000,"&gt;="&amp;(Parámetros!$B$4-365),Pedidos!$C$2:$C$7000,"&lt;"&amp;Parámetros!$B$4)</f>
        <v>0</v>
      </c>
      <c r="N1602" s="7" t="str">
        <f aca="false">IF(H1602=0,"Sin compras",IF(H1602=1,"Una sola compra",IF(I1602&gt;Parámetros!$B$5,"Perdido","Activo")))</f>
        <v>Perdido</v>
      </c>
      <c r="O1602" s="21" t="str">
        <f aca="false">IF(N1602&lt;&gt;"Activo","",1/(1+EXP(-(Parámetros!$B$10+Parámetros!$B$11*I1602+Parámetros!$B$12*J1602))))</f>
        <v/>
      </c>
      <c r="P1602" s="7" t="str">
        <f aca="false">IF(O1602="","",IF(O1602&gt;=Parámetros!$B$7,"Alto",IF(O1602&gt;=Parámetros!$B$8,"Medio","Bajo")))</f>
        <v/>
      </c>
      <c r="Q1602" s="7" t="str">
        <f aca="false">IF(AND(N1602="Activo",L1602&lt;&gt;""),IF(L1602&gt;Parámetros!$B$6,"Se está retrasando",""),"")</f>
        <v/>
      </c>
    </row>
    <row r="1603" customFormat="false" ht="15" hidden="false" customHeight="false" outlineLevel="0" collapsed="false">
      <c r="A1603" s="13" t="s">
        <v>6073</v>
      </c>
      <c r="B1603" s="13" t="s">
        <v>9011</v>
      </c>
      <c r="C1603" s="13" t="s">
        <v>8982</v>
      </c>
      <c r="D1603" s="13" t="s">
        <v>8983</v>
      </c>
      <c r="E1603" s="13" t="s">
        <v>8988</v>
      </c>
      <c r="F1603" s="16" t="n">
        <f aca="false">_xlfn.MINIFS(Pedidos!$C$2:$C$7000,Pedidos!$B$2:$B$7000,A1603,Pedidos!$C$2:$C$7000,"&lt;"&amp;Parámetros!$B$4)</f>
        <v>46061</v>
      </c>
      <c r="G1603" s="16" t="n">
        <f aca="false">_xlfn.MAXIFS(Pedidos!$C$2:$C$7000,Pedidos!$B$2:$B$7000,A1603,Pedidos!$C$2:$C$7000,"&lt;"&amp;Parámetros!$B$4)</f>
        <v>46061</v>
      </c>
      <c r="H1603" s="17" t="n">
        <f aca="false">COUNTIFS(Pedidos!$B$2:$B$7000,A1603,Pedidos!$C$2:$C$7000,"&lt;"&amp;Parámetros!$B$4)</f>
        <v>1</v>
      </c>
      <c r="I1603" s="7" t="n">
        <f aca="false">IF(H1603=0,"",Parámetros!$B$4-G1603)</f>
        <v>235</v>
      </c>
      <c r="J1603" s="17" t="n">
        <f aca="false">COUNTIFS(Pedidos!$B$2:$B$7000,A1603,Pedidos!$C$2:$C$7000,"&gt;="&amp;(Parámetros!$B$4-180),Pedidos!$C$2:$C$7000,"&lt;"&amp;Parámetros!$B$4)</f>
        <v>0</v>
      </c>
      <c r="K1603" s="18" t="str">
        <f aca="false">IF(H1603&lt;2,"",(G1603-F1603)/(H1603-1))</f>
        <v/>
      </c>
      <c r="L1603" s="19" t="str">
        <f aca="false">IF(OR(K1603="",K1603=0),"",I1603/K1603)</f>
        <v/>
      </c>
      <c r="M1603" s="20" t="n">
        <f aca="false">SUMIFS(Pedidos!$D$2:$D$7000,Pedidos!$B$2:$B$7000,A1603,Pedidos!$C$2:$C$7000,"&gt;="&amp;(Parámetros!$B$4-365),Pedidos!$C$2:$C$7000,"&lt;"&amp;Parámetros!$B$4)</f>
        <v>33.04</v>
      </c>
      <c r="N1603" s="7" t="str">
        <f aca="false">IF(H1603=0,"Sin compras",IF(H1603=1,"Una sola compra",IF(I1603&gt;Parámetros!$B$5,"Perdido","Activo")))</f>
        <v>Una sola compra</v>
      </c>
      <c r="O1603" s="21" t="str">
        <f aca="false">IF(N1603&lt;&gt;"Activo","",1/(1+EXP(-(Parámetros!$B$10+Parámetros!$B$11*I1603+Parámetros!$B$12*J1603))))</f>
        <v/>
      </c>
      <c r="P1603" s="7" t="str">
        <f aca="false">IF(O1603="","",IF(O1603&gt;=Parámetros!$B$7,"Alto",IF(O1603&gt;=Parámetros!$B$8,"Medio","Bajo")))</f>
        <v/>
      </c>
      <c r="Q1603" s="7" t="str">
        <f aca="false">IF(AND(N1603="Activo",L1603&lt;&gt;""),IF(L1603&gt;Parámetros!$B$6,"Se está retrasando",""),"")</f>
        <v/>
      </c>
    </row>
    <row r="1604" customFormat="false" ht="15" hidden="false" customHeight="false" outlineLevel="0" collapsed="false">
      <c r="A1604" s="13" t="s">
        <v>4296</v>
      </c>
      <c r="B1604" s="13" t="s">
        <v>9007</v>
      </c>
      <c r="C1604" s="13" t="s">
        <v>8993</v>
      </c>
      <c r="D1604" s="13" t="s">
        <v>8994</v>
      </c>
      <c r="E1604" s="13" t="s">
        <v>8988</v>
      </c>
      <c r="F1604" s="16" t="n">
        <f aca="false">_xlfn.MINIFS(Pedidos!$C$2:$C$7000,Pedidos!$B$2:$B$7000,A1604,Pedidos!$C$2:$C$7000,"&lt;"&amp;Parámetros!$B$4)</f>
        <v>45927</v>
      </c>
      <c r="G1604" s="16" t="n">
        <f aca="false">_xlfn.MAXIFS(Pedidos!$C$2:$C$7000,Pedidos!$B$2:$B$7000,A1604,Pedidos!$C$2:$C$7000,"&lt;"&amp;Parámetros!$B$4)</f>
        <v>45927</v>
      </c>
      <c r="H1604" s="17" t="n">
        <f aca="false">COUNTIFS(Pedidos!$B$2:$B$7000,A1604,Pedidos!$C$2:$C$7000,"&lt;"&amp;Parámetros!$B$4)</f>
        <v>1</v>
      </c>
      <c r="I1604" s="7" t="n">
        <f aca="false">IF(H1604=0,"",Parámetros!$B$4-G1604)</f>
        <v>369</v>
      </c>
      <c r="J1604" s="17" t="n">
        <f aca="false">COUNTIFS(Pedidos!$B$2:$B$7000,A1604,Pedidos!$C$2:$C$7000,"&gt;="&amp;(Parámetros!$B$4-180),Pedidos!$C$2:$C$7000,"&lt;"&amp;Parámetros!$B$4)</f>
        <v>0</v>
      </c>
      <c r="K1604" s="18" t="str">
        <f aca="false">IF(H1604&lt;2,"",(G1604-F1604)/(H1604-1))</f>
        <v/>
      </c>
      <c r="L1604" s="19" t="str">
        <f aca="false">IF(OR(K1604="",K1604=0),"",I1604/K1604)</f>
        <v/>
      </c>
      <c r="M1604" s="20" t="n">
        <f aca="false">SUMIFS(Pedidos!$D$2:$D$7000,Pedidos!$B$2:$B$7000,A1604,Pedidos!$C$2:$C$7000,"&gt;="&amp;(Parámetros!$B$4-365),Pedidos!$C$2:$C$7000,"&lt;"&amp;Parámetros!$B$4)</f>
        <v>0</v>
      </c>
      <c r="N1604" s="7" t="str">
        <f aca="false">IF(H1604=0,"Sin compras",IF(H1604=1,"Una sola compra",IF(I1604&gt;Parámetros!$B$5,"Perdido","Activo")))</f>
        <v>Una sola compra</v>
      </c>
      <c r="O1604" s="21" t="str">
        <f aca="false">IF(N1604&lt;&gt;"Activo","",1/(1+EXP(-(Parámetros!$B$10+Parámetros!$B$11*I1604+Parámetros!$B$12*J1604))))</f>
        <v/>
      </c>
      <c r="P1604" s="7" t="str">
        <f aca="false">IF(O1604="","",IF(O1604&gt;=Parámetros!$B$7,"Alto",IF(O1604&gt;=Parámetros!$B$8,"Medio","Bajo")))</f>
        <v/>
      </c>
      <c r="Q1604" s="7" t="str">
        <f aca="false">IF(AND(N1604="Activo",L1604&lt;&gt;""),IF(L1604&gt;Parámetros!$B$6,"Se está retrasando",""),"")</f>
        <v/>
      </c>
    </row>
    <row r="1605" customFormat="false" ht="15" hidden="false" customHeight="false" outlineLevel="0" collapsed="false">
      <c r="A1605" s="13" t="s">
        <v>5462</v>
      </c>
      <c r="B1605" s="13" t="s">
        <v>8992</v>
      </c>
      <c r="C1605" s="13" t="s">
        <v>8982</v>
      </c>
      <c r="D1605" s="13" t="s">
        <v>8999</v>
      </c>
      <c r="E1605" s="13" t="s">
        <v>8988</v>
      </c>
      <c r="F1605" s="16" t="n">
        <f aca="false">_xlfn.MINIFS(Pedidos!$C$2:$C$7000,Pedidos!$B$2:$B$7000,A1605,Pedidos!$C$2:$C$7000,"&lt;"&amp;Parámetros!$B$4)</f>
        <v>46013</v>
      </c>
      <c r="G1605" s="16" t="n">
        <f aca="false">_xlfn.MAXIFS(Pedidos!$C$2:$C$7000,Pedidos!$B$2:$B$7000,A1605,Pedidos!$C$2:$C$7000,"&lt;"&amp;Parámetros!$B$4)</f>
        <v>46295</v>
      </c>
      <c r="H1605" s="17" t="n">
        <f aca="false">COUNTIFS(Pedidos!$B$2:$B$7000,A1605,Pedidos!$C$2:$C$7000,"&lt;"&amp;Parámetros!$B$4)</f>
        <v>9</v>
      </c>
      <c r="I1605" s="7" t="n">
        <f aca="false">IF(H1605=0,"",Parámetros!$B$4-G1605)</f>
        <v>1</v>
      </c>
      <c r="J1605" s="17" t="n">
        <f aca="false">COUNTIFS(Pedidos!$B$2:$B$7000,A1605,Pedidos!$C$2:$C$7000,"&gt;="&amp;(Parámetros!$B$4-180),Pedidos!$C$2:$C$7000,"&lt;"&amp;Parámetros!$B$4)</f>
        <v>6</v>
      </c>
      <c r="K1605" s="18" t="n">
        <f aca="false">IF(H1605&lt;2,"",(G1605-F1605)/(H1605-1))</f>
        <v>35.25</v>
      </c>
      <c r="L1605" s="19" t="n">
        <f aca="false">IF(OR(K1605="",K1605=0),"",I1605/K1605)</f>
        <v>0.0283687943262411</v>
      </c>
      <c r="M1605" s="20" t="n">
        <f aca="false">SUMIFS(Pedidos!$D$2:$D$7000,Pedidos!$B$2:$B$7000,A1605,Pedidos!$C$2:$C$7000,"&gt;="&amp;(Parámetros!$B$4-365),Pedidos!$C$2:$C$7000,"&lt;"&amp;Parámetros!$B$4)</f>
        <v>479.07</v>
      </c>
      <c r="N1605" s="7" t="str">
        <f aca="false">IF(H1605=0,"Sin compras",IF(H1605=1,"Una sola compra",IF(I1605&gt;Parámetros!$B$5,"Perdido","Activo")))</f>
        <v>Activo</v>
      </c>
      <c r="O1605" s="21" t="n">
        <f aca="false">IF(N1605&lt;&gt;"Activo","",1/(1+EXP(-(Parámetros!$B$10+Parámetros!$B$11*I1605+Parámetros!$B$12*J1605))))</f>
        <v>0.0090437184058445</v>
      </c>
      <c r="P1605" s="7" t="str">
        <f aca="false">IF(O1605="","",IF(O1605&gt;=Parámetros!$B$7,"Alto",IF(O1605&gt;=Parámetros!$B$8,"Medio","Bajo")))</f>
        <v>Bajo</v>
      </c>
      <c r="Q1605" s="7" t="str">
        <f aca="false">IF(AND(N1605="Activo",L1605&lt;&gt;""),IF(L1605&gt;Parámetros!$B$6,"Se está retrasando",""),"")</f>
        <v/>
      </c>
    </row>
    <row r="1606" customFormat="false" ht="15" hidden="false" customHeight="false" outlineLevel="0" collapsed="false">
      <c r="A1606" s="13" t="s">
        <v>7522</v>
      </c>
      <c r="B1606" s="13" t="s">
        <v>8995</v>
      </c>
      <c r="C1606" s="13" t="s">
        <v>8993</v>
      </c>
      <c r="D1606" s="13" t="s">
        <v>8991</v>
      </c>
      <c r="E1606" s="13" t="s">
        <v>8988</v>
      </c>
      <c r="F1606" s="16" t="n">
        <f aca="false">_xlfn.MINIFS(Pedidos!$C$2:$C$7000,Pedidos!$B$2:$B$7000,A1606,Pedidos!$C$2:$C$7000,"&lt;"&amp;Parámetros!$B$4)</f>
        <v>46178</v>
      </c>
      <c r="G1606" s="16" t="n">
        <f aca="false">_xlfn.MAXIFS(Pedidos!$C$2:$C$7000,Pedidos!$B$2:$B$7000,A1606,Pedidos!$C$2:$C$7000,"&lt;"&amp;Parámetros!$B$4)</f>
        <v>46178</v>
      </c>
      <c r="H1606" s="17" t="n">
        <f aca="false">COUNTIFS(Pedidos!$B$2:$B$7000,A1606,Pedidos!$C$2:$C$7000,"&lt;"&amp;Parámetros!$B$4)</f>
        <v>1</v>
      </c>
      <c r="I1606" s="7" t="n">
        <f aca="false">IF(H1606=0,"",Parámetros!$B$4-G1606)</f>
        <v>118</v>
      </c>
      <c r="J1606" s="17" t="n">
        <f aca="false">COUNTIFS(Pedidos!$B$2:$B$7000,A1606,Pedidos!$C$2:$C$7000,"&gt;="&amp;(Parámetros!$B$4-180),Pedidos!$C$2:$C$7000,"&lt;"&amp;Parámetros!$B$4)</f>
        <v>1</v>
      </c>
      <c r="K1606" s="18" t="str">
        <f aca="false">IF(H1606&lt;2,"",(G1606-F1606)/(H1606-1))</f>
        <v/>
      </c>
      <c r="L1606" s="19" t="str">
        <f aca="false">IF(OR(K1606="",K1606=0),"",I1606/K1606)</f>
        <v/>
      </c>
      <c r="M1606" s="20" t="n">
        <f aca="false">SUMIFS(Pedidos!$D$2:$D$7000,Pedidos!$B$2:$B$7000,A1606,Pedidos!$C$2:$C$7000,"&gt;="&amp;(Parámetros!$B$4-365),Pedidos!$C$2:$C$7000,"&lt;"&amp;Parámetros!$B$4)</f>
        <v>30.21</v>
      </c>
      <c r="N1606" s="7" t="str">
        <f aca="false">IF(H1606=0,"Sin compras",IF(H1606=1,"Una sola compra",IF(I1606&gt;Parámetros!$B$5,"Perdido","Activo")))</f>
        <v>Una sola compra</v>
      </c>
      <c r="O1606" s="21" t="str">
        <f aca="false">IF(N1606&lt;&gt;"Activo","",1/(1+EXP(-(Parámetros!$B$10+Parámetros!$B$11*I1606+Parámetros!$B$12*J1606))))</f>
        <v/>
      </c>
      <c r="P1606" s="7" t="str">
        <f aca="false">IF(O1606="","",IF(O1606&gt;=Parámetros!$B$7,"Alto",IF(O1606&gt;=Parámetros!$B$8,"Medio","Bajo")))</f>
        <v/>
      </c>
      <c r="Q1606" s="7" t="str">
        <f aca="false">IF(AND(N1606="Activo",L1606&lt;&gt;""),IF(L1606&gt;Parámetros!$B$6,"Se está retrasando",""),"")</f>
        <v/>
      </c>
    </row>
    <row r="1607" customFormat="false" ht="15" hidden="false" customHeight="false" outlineLevel="0" collapsed="false">
      <c r="A1607" s="13" t="s">
        <v>1213</v>
      </c>
      <c r="B1607" s="13" t="s">
        <v>8981</v>
      </c>
      <c r="C1607" s="13" t="s">
        <v>8982</v>
      </c>
      <c r="D1607" s="13" t="s">
        <v>8994</v>
      </c>
      <c r="E1607" s="13" t="s">
        <v>8988</v>
      </c>
      <c r="F1607" s="16" t="n">
        <f aca="false">_xlfn.MINIFS(Pedidos!$C$2:$C$7000,Pedidos!$B$2:$B$7000,A1607,Pedidos!$C$2:$C$7000,"&lt;"&amp;Parámetros!$B$4)</f>
        <v>45693</v>
      </c>
      <c r="G1607" s="16" t="n">
        <f aca="false">_xlfn.MAXIFS(Pedidos!$C$2:$C$7000,Pedidos!$B$2:$B$7000,A1607,Pedidos!$C$2:$C$7000,"&lt;"&amp;Parámetros!$B$4)</f>
        <v>45733</v>
      </c>
      <c r="H1607" s="17" t="n">
        <f aca="false">COUNTIFS(Pedidos!$B$2:$B$7000,A1607,Pedidos!$C$2:$C$7000,"&lt;"&amp;Parámetros!$B$4)</f>
        <v>2</v>
      </c>
      <c r="I1607" s="7" t="n">
        <f aca="false">IF(H1607=0,"",Parámetros!$B$4-G1607)</f>
        <v>563</v>
      </c>
      <c r="J1607" s="17" t="n">
        <f aca="false">COUNTIFS(Pedidos!$B$2:$B$7000,A1607,Pedidos!$C$2:$C$7000,"&gt;="&amp;(Parámetros!$B$4-180),Pedidos!$C$2:$C$7000,"&lt;"&amp;Parámetros!$B$4)</f>
        <v>0</v>
      </c>
      <c r="K1607" s="18" t="n">
        <f aca="false">IF(H1607&lt;2,"",(G1607-F1607)/(H1607-1))</f>
        <v>40</v>
      </c>
      <c r="L1607" s="19" t="n">
        <f aca="false">IF(OR(K1607="",K1607=0),"",I1607/K1607)</f>
        <v>14.075</v>
      </c>
      <c r="M1607" s="20" t="n">
        <f aca="false">SUMIFS(Pedidos!$D$2:$D$7000,Pedidos!$B$2:$B$7000,A1607,Pedidos!$C$2:$C$7000,"&gt;="&amp;(Parámetros!$B$4-365),Pedidos!$C$2:$C$7000,"&lt;"&amp;Parámetros!$B$4)</f>
        <v>0</v>
      </c>
      <c r="N1607" s="7" t="str">
        <f aca="false">IF(H1607=0,"Sin compras",IF(H1607=1,"Una sola compra",IF(I1607&gt;Parámetros!$B$5,"Perdido","Activo")))</f>
        <v>Perdido</v>
      </c>
      <c r="O1607" s="21" t="str">
        <f aca="false">IF(N1607&lt;&gt;"Activo","",1/(1+EXP(-(Parámetros!$B$10+Parámetros!$B$11*I1607+Parámetros!$B$12*J1607))))</f>
        <v/>
      </c>
      <c r="P1607" s="7" t="str">
        <f aca="false">IF(O1607="","",IF(O1607&gt;=Parámetros!$B$7,"Alto",IF(O1607&gt;=Parámetros!$B$8,"Medio","Bajo")))</f>
        <v/>
      </c>
      <c r="Q1607" s="7" t="str">
        <f aca="false">IF(AND(N1607="Activo",L1607&lt;&gt;""),IF(L1607&gt;Parámetros!$B$6,"Se está retrasando",""),"")</f>
        <v/>
      </c>
    </row>
    <row r="1608" customFormat="false" ht="15" hidden="false" customHeight="false" outlineLevel="0" collapsed="false">
      <c r="A1608" s="13" t="s">
        <v>6868</v>
      </c>
      <c r="B1608" s="13" t="s">
        <v>8981</v>
      </c>
      <c r="C1608" s="13" t="s">
        <v>8993</v>
      </c>
      <c r="D1608" s="13" t="s">
        <v>8991</v>
      </c>
      <c r="E1608" s="13" t="s">
        <v>8988</v>
      </c>
      <c r="F1608" s="16" t="n">
        <f aca="false">_xlfn.MINIFS(Pedidos!$C$2:$C$7000,Pedidos!$B$2:$B$7000,A1608,Pedidos!$C$2:$C$7000,"&lt;"&amp;Parámetros!$B$4)</f>
        <v>46122</v>
      </c>
      <c r="G1608" s="16" t="n">
        <f aca="false">_xlfn.MAXIFS(Pedidos!$C$2:$C$7000,Pedidos!$B$2:$B$7000,A1608,Pedidos!$C$2:$C$7000,"&lt;"&amp;Parámetros!$B$4)</f>
        <v>46122</v>
      </c>
      <c r="H1608" s="17" t="n">
        <f aca="false">COUNTIFS(Pedidos!$B$2:$B$7000,A1608,Pedidos!$C$2:$C$7000,"&lt;"&amp;Parámetros!$B$4)</f>
        <v>1</v>
      </c>
      <c r="I1608" s="7" t="n">
        <f aca="false">IF(H1608=0,"",Parámetros!$B$4-G1608)</f>
        <v>174</v>
      </c>
      <c r="J1608" s="17" t="n">
        <f aca="false">COUNTIFS(Pedidos!$B$2:$B$7000,A1608,Pedidos!$C$2:$C$7000,"&gt;="&amp;(Parámetros!$B$4-180),Pedidos!$C$2:$C$7000,"&lt;"&amp;Parámetros!$B$4)</f>
        <v>1</v>
      </c>
      <c r="K1608" s="18" t="str">
        <f aca="false">IF(H1608&lt;2,"",(G1608-F1608)/(H1608-1))</f>
        <v/>
      </c>
      <c r="L1608" s="19" t="str">
        <f aca="false">IF(OR(K1608="",K1608=0),"",I1608/K1608)</f>
        <v/>
      </c>
      <c r="M1608" s="20" t="n">
        <f aca="false">SUMIFS(Pedidos!$D$2:$D$7000,Pedidos!$B$2:$B$7000,A1608,Pedidos!$C$2:$C$7000,"&gt;="&amp;(Parámetros!$B$4-365),Pedidos!$C$2:$C$7000,"&lt;"&amp;Parámetros!$B$4)</f>
        <v>17.38</v>
      </c>
      <c r="N1608" s="7" t="str">
        <f aca="false">IF(H1608=0,"Sin compras",IF(H1608=1,"Una sola compra",IF(I1608&gt;Parámetros!$B$5,"Perdido","Activo")))</f>
        <v>Una sola compra</v>
      </c>
      <c r="O1608" s="21" t="str">
        <f aca="false">IF(N1608&lt;&gt;"Activo","",1/(1+EXP(-(Parámetros!$B$10+Parámetros!$B$11*I1608+Parámetros!$B$12*J1608))))</f>
        <v/>
      </c>
      <c r="P1608" s="7" t="str">
        <f aca="false">IF(O1608="","",IF(O1608&gt;=Parámetros!$B$7,"Alto",IF(O1608&gt;=Parámetros!$B$8,"Medio","Bajo")))</f>
        <v/>
      </c>
      <c r="Q1608" s="7" t="str">
        <f aca="false">IF(AND(N1608="Activo",L1608&lt;&gt;""),IF(L1608&gt;Parámetros!$B$6,"Se está retrasando",""),"")</f>
        <v/>
      </c>
    </row>
    <row r="1609" customFormat="false" ht="15" hidden="false" customHeight="false" outlineLevel="0" collapsed="false">
      <c r="A1609" s="13" t="s">
        <v>519</v>
      </c>
      <c r="B1609" s="13" t="s">
        <v>8989</v>
      </c>
      <c r="C1609" s="13" t="s">
        <v>8990</v>
      </c>
      <c r="D1609" s="13" t="s">
        <v>8999</v>
      </c>
      <c r="E1609" s="13" t="s">
        <v>8984</v>
      </c>
      <c r="F1609" s="16" t="n">
        <f aca="false">_xlfn.MINIFS(Pedidos!$C$2:$C$7000,Pedidos!$B$2:$B$7000,A1609,Pedidos!$C$2:$C$7000,"&lt;"&amp;Parámetros!$B$4)</f>
        <v>45628</v>
      </c>
      <c r="G1609" s="16" t="n">
        <f aca="false">_xlfn.MAXIFS(Pedidos!$C$2:$C$7000,Pedidos!$B$2:$B$7000,A1609,Pedidos!$C$2:$C$7000,"&lt;"&amp;Parámetros!$B$4)</f>
        <v>46286</v>
      </c>
      <c r="H1609" s="17" t="n">
        <f aca="false">COUNTIFS(Pedidos!$B$2:$B$7000,A1609,Pedidos!$C$2:$C$7000,"&lt;"&amp;Parámetros!$B$4)</f>
        <v>11</v>
      </c>
      <c r="I1609" s="7" t="n">
        <f aca="false">IF(H1609=0,"",Parámetros!$B$4-G1609)</f>
        <v>10</v>
      </c>
      <c r="J1609" s="17" t="n">
        <f aca="false">COUNTIFS(Pedidos!$B$2:$B$7000,A1609,Pedidos!$C$2:$C$7000,"&gt;="&amp;(Parámetros!$B$4-180),Pedidos!$C$2:$C$7000,"&lt;"&amp;Parámetros!$B$4)</f>
        <v>3</v>
      </c>
      <c r="K1609" s="18" t="n">
        <f aca="false">IF(H1609&lt;2,"",(G1609-F1609)/(H1609-1))</f>
        <v>65.8</v>
      </c>
      <c r="L1609" s="19" t="n">
        <f aca="false">IF(OR(K1609="",K1609=0),"",I1609/K1609)</f>
        <v>0.151975683890578</v>
      </c>
      <c r="M1609" s="20" t="n">
        <f aca="false">SUMIFS(Pedidos!$D$2:$D$7000,Pedidos!$B$2:$B$7000,A1609,Pedidos!$C$2:$C$7000,"&gt;="&amp;(Parámetros!$B$4-365),Pedidos!$C$2:$C$7000,"&lt;"&amp;Parámetros!$B$4)</f>
        <v>255.11</v>
      </c>
      <c r="N1609" s="7" t="str">
        <f aca="false">IF(H1609=0,"Sin compras",IF(H1609=1,"Una sola compra",IF(I1609&gt;Parámetros!$B$5,"Perdido","Activo")))</f>
        <v>Activo</v>
      </c>
      <c r="O1609" s="21" t="n">
        <f aca="false">IF(N1609&lt;&gt;"Activo","",1/(1+EXP(-(Parámetros!$B$10+Parámetros!$B$11*I1609+Parámetros!$B$12*J1609))))</f>
        <v>0.131987373328775</v>
      </c>
      <c r="P1609" s="7" t="str">
        <f aca="false">IF(O1609="","",IF(O1609&gt;=Parámetros!$B$7,"Alto",IF(O1609&gt;=Parámetros!$B$8,"Medio","Bajo")))</f>
        <v>Bajo</v>
      </c>
      <c r="Q1609" s="7" t="str">
        <f aca="false">IF(AND(N1609="Activo",L1609&lt;&gt;""),IF(L1609&gt;Parámetros!$B$6,"Se está retrasando",""),"")</f>
        <v/>
      </c>
    </row>
    <row r="1610" customFormat="false" ht="15" hidden="false" customHeight="false" outlineLevel="0" collapsed="false">
      <c r="A1610" s="13" t="s">
        <v>263</v>
      </c>
      <c r="B1610" s="13" t="s">
        <v>8995</v>
      </c>
      <c r="C1610" s="13" t="s">
        <v>8982</v>
      </c>
      <c r="D1610" s="13" t="s">
        <v>8994</v>
      </c>
      <c r="E1610" s="13" t="s">
        <v>8988</v>
      </c>
      <c r="F1610" s="16" t="n">
        <f aca="false">_xlfn.MINIFS(Pedidos!$C$2:$C$7000,Pedidos!$B$2:$B$7000,A1610,Pedidos!$C$2:$C$7000,"&lt;"&amp;Parámetros!$B$4)</f>
        <v>45595</v>
      </c>
      <c r="G1610" s="16" t="n">
        <f aca="false">_xlfn.MAXIFS(Pedidos!$C$2:$C$7000,Pedidos!$B$2:$B$7000,A1610,Pedidos!$C$2:$C$7000,"&lt;"&amp;Parámetros!$B$4)</f>
        <v>45595</v>
      </c>
      <c r="H1610" s="17" t="n">
        <f aca="false">COUNTIFS(Pedidos!$B$2:$B$7000,A1610,Pedidos!$C$2:$C$7000,"&lt;"&amp;Parámetros!$B$4)</f>
        <v>1</v>
      </c>
      <c r="I1610" s="7" t="n">
        <f aca="false">IF(H1610=0,"",Parámetros!$B$4-G1610)</f>
        <v>701</v>
      </c>
      <c r="J1610" s="17" t="n">
        <f aca="false">COUNTIFS(Pedidos!$B$2:$B$7000,A1610,Pedidos!$C$2:$C$7000,"&gt;="&amp;(Parámetros!$B$4-180),Pedidos!$C$2:$C$7000,"&lt;"&amp;Parámetros!$B$4)</f>
        <v>0</v>
      </c>
      <c r="K1610" s="18" t="str">
        <f aca="false">IF(H1610&lt;2,"",(G1610-F1610)/(H1610-1))</f>
        <v/>
      </c>
      <c r="L1610" s="19" t="str">
        <f aca="false">IF(OR(K1610="",K1610=0),"",I1610/K1610)</f>
        <v/>
      </c>
      <c r="M1610" s="20" t="n">
        <f aca="false">SUMIFS(Pedidos!$D$2:$D$7000,Pedidos!$B$2:$B$7000,A1610,Pedidos!$C$2:$C$7000,"&gt;="&amp;(Parámetros!$B$4-365),Pedidos!$C$2:$C$7000,"&lt;"&amp;Parámetros!$B$4)</f>
        <v>0</v>
      </c>
      <c r="N1610" s="7" t="str">
        <f aca="false">IF(H1610=0,"Sin compras",IF(H1610=1,"Una sola compra",IF(I1610&gt;Parámetros!$B$5,"Perdido","Activo")))</f>
        <v>Una sola compra</v>
      </c>
      <c r="O1610" s="21" t="str">
        <f aca="false">IF(N1610&lt;&gt;"Activo","",1/(1+EXP(-(Parámetros!$B$10+Parámetros!$B$11*I1610+Parámetros!$B$12*J1610))))</f>
        <v/>
      </c>
      <c r="P1610" s="7" t="str">
        <f aca="false">IF(O1610="","",IF(O1610&gt;=Parámetros!$B$7,"Alto",IF(O1610&gt;=Parámetros!$B$8,"Medio","Bajo")))</f>
        <v/>
      </c>
      <c r="Q1610" s="7" t="str">
        <f aca="false">IF(AND(N1610="Activo",L1610&lt;&gt;""),IF(L1610&gt;Parámetros!$B$6,"Se está retrasando",""),"")</f>
        <v/>
      </c>
    </row>
    <row r="1611" customFormat="false" ht="15" hidden="false" customHeight="false" outlineLevel="0" collapsed="false">
      <c r="A1611" s="13" t="s">
        <v>6786</v>
      </c>
      <c r="B1611" s="13" t="s">
        <v>9011</v>
      </c>
      <c r="C1611" s="13" t="s">
        <v>8993</v>
      </c>
      <c r="D1611" s="13" t="s">
        <v>8987</v>
      </c>
      <c r="E1611" s="13" t="s">
        <v>8988</v>
      </c>
      <c r="F1611" s="16" t="n">
        <f aca="false">_xlfn.MINIFS(Pedidos!$C$2:$C$7000,Pedidos!$B$2:$B$7000,A1611,Pedidos!$C$2:$C$7000,"&lt;"&amp;Parámetros!$B$4)</f>
        <v>46115</v>
      </c>
      <c r="G1611" s="16" t="n">
        <f aca="false">_xlfn.MAXIFS(Pedidos!$C$2:$C$7000,Pedidos!$B$2:$B$7000,A1611,Pedidos!$C$2:$C$7000,"&lt;"&amp;Parámetros!$B$4)</f>
        <v>46245</v>
      </c>
      <c r="H1611" s="17" t="n">
        <f aca="false">COUNTIFS(Pedidos!$B$2:$B$7000,A1611,Pedidos!$C$2:$C$7000,"&lt;"&amp;Parámetros!$B$4)</f>
        <v>2</v>
      </c>
      <c r="I1611" s="7" t="n">
        <f aca="false">IF(H1611=0,"",Parámetros!$B$4-G1611)</f>
        <v>51</v>
      </c>
      <c r="J1611" s="17" t="n">
        <f aca="false">COUNTIFS(Pedidos!$B$2:$B$7000,A1611,Pedidos!$C$2:$C$7000,"&gt;="&amp;(Parámetros!$B$4-180),Pedidos!$C$2:$C$7000,"&lt;"&amp;Parámetros!$B$4)</f>
        <v>1</v>
      </c>
      <c r="K1611" s="18" t="n">
        <f aca="false">IF(H1611&lt;2,"",(G1611-F1611)/(H1611-1))</f>
        <v>130</v>
      </c>
      <c r="L1611" s="19" t="n">
        <f aca="false">IF(OR(K1611="",K1611=0),"",I1611/K1611)</f>
        <v>0.392307692307692</v>
      </c>
      <c r="M1611" s="20" t="n">
        <f aca="false">SUMIFS(Pedidos!$D$2:$D$7000,Pedidos!$B$2:$B$7000,A1611,Pedidos!$C$2:$C$7000,"&gt;="&amp;(Parámetros!$B$4-365),Pedidos!$C$2:$C$7000,"&lt;"&amp;Parámetros!$B$4)</f>
        <v>43.51</v>
      </c>
      <c r="N1611" s="7" t="str">
        <f aca="false">IF(H1611=0,"Sin compras",IF(H1611=1,"Una sola compra",IF(I1611&gt;Parámetros!$B$5,"Perdido","Activo")))</f>
        <v>Activo</v>
      </c>
      <c r="O1611" s="21" t="n">
        <f aca="false">IF(N1611&lt;&gt;"Activo","",1/(1+EXP(-(Parámetros!$B$10+Parámetros!$B$11*I1611+Parámetros!$B$12*J1611))))</f>
        <v>0.642653546058159</v>
      </c>
      <c r="P1611" s="7" t="str">
        <f aca="false">IF(O1611="","",IF(O1611&gt;=Parámetros!$B$7,"Alto",IF(O1611&gt;=Parámetros!$B$8,"Medio","Bajo")))</f>
        <v>Medio</v>
      </c>
      <c r="Q1611" s="7" t="str">
        <f aca="false">IF(AND(N1611="Activo",L1611&lt;&gt;""),IF(L1611&gt;Parámetros!$B$6,"Se está retrasando",""),"")</f>
        <v/>
      </c>
    </row>
    <row r="1612" customFormat="false" ht="15" hidden="false" customHeight="false" outlineLevel="0" collapsed="false">
      <c r="A1612" s="13" t="s">
        <v>5993</v>
      </c>
      <c r="B1612" s="13" t="s">
        <v>9011</v>
      </c>
      <c r="C1612" s="13" t="s">
        <v>8990</v>
      </c>
      <c r="D1612" s="13" t="s">
        <v>8999</v>
      </c>
      <c r="E1612" s="13" t="s">
        <v>8988</v>
      </c>
      <c r="F1612" s="16" t="n">
        <f aca="false">_xlfn.MINIFS(Pedidos!$C$2:$C$7000,Pedidos!$B$2:$B$7000,A1612,Pedidos!$C$2:$C$7000,"&lt;"&amp;Parámetros!$B$4)</f>
        <v>46056</v>
      </c>
      <c r="G1612" s="16" t="n">
        <f aca="false">_xlfn.MAXIFS(Pedidos!$C$2:$C$7000,Pedidos!$B$2:$B$7000,A1612,Pedidos!$C$2:$C$7000,"&lt;"&amp;Parámetros!$B$4)</f>
        <v>46286</v>
      </c>
      <c r="H1612" s="17" t="n">
        <f aca="false">COUNTIFS(Pedidos!$B$2:$B$7000,A1612,Pedidos!$C$2:$C$7000,"&lt;"&amp;Parámetros!$B$4)</f>
        <v>9</v>
      </c>
      <c r="I1612" s="7" t="n">
        <f aca="false">IF(H1612=0,"",Parámetros!$B$4-G1612)</f>
        <v>10</v>
      </c>
      <c r="J1612" s="17" t="n">
        <f aca="false">COUNTIFS(Pedidos!$B$2:$B$7000,A1612,Pedidos!$C$2:$C$7000,"&gt;="&amp;(Parámetros!$B$4-180),Pedidos!$C$2:$C$7000,"&lt;"&amp;Parámetros!$B$4)</f>
        <v>6</v>
      </c>
      <c r="K1612" s="18" t="n">
        <f aca="false">IF(H1612&lt;2,"",(G1612-F1612)/(H1612-1))</f>
        <v>28.75</v>
      </c>
      <c r="L1612" s="19" t="n">
        <f aca="false">IF(OR(K1612="",K1612=0),"",I1612/K1612)</f>
        <v>0.347826086956522</v>
      </c>
      <c r="M1612" s="20" t="n">
        <f aca="false">SUMIFS(Pedidos!$D$2:$D$7000,Pedidos!$B$2:$B$7000,A1612,Pedidos!$C$2:$C$7000,"&gt;="&amp;(Parámetros!$B$4-365),Pedidos!$C$2:$C$7000,"&lt;"&amp;Parámetros!$B$4)</f>
        <v>458.33</v>
      </c>
      <c r="N1612" s="7" t="str">
        <f aca="false">IF(H1612=0,"Sin compras",IF(H1612=1,"Una sola compra",IF(I1612&gt;Parámetros!$B$5,"Perdido","Activo")))</f>
        <v>Activo</v>
      </c>
      <c r="O1612" s="21" t="n">
        <f aca="false">IF(N1612&lt;&gt;"Activo","",1/(1+EXP(-(Parámetros!$B$10+Parámetros!$B$11*I1612+Parámetros!$B$12*J1612))))</f>
        <v>0.0105231372652859</v>
      </c>
      <c r="P1612" s="7" t="str">
        <f aca="false">IF(O1612="","",IF(O1612&gt;=Parámetros!$B$7,"Alto",IF(O1612&gt;=Parámetros!$B$8,"Medio","Bajo")))</f>
        <v>Bajo</v>
      </c>
      <c r="Q1612" s="7" t="str">
        <f aca="false">IF(AND(N1612="Activo",L1612&lt;&gt;""),IF(L1612&gt;Parámetros!$B$6,"Se está retrasando",""),"")</f>
        <v/>
      </c>
    </row>
    <row r="1613" customFormat="false" ht="15" hidden="false" customHeight="false" outlineLevel="0" collapsed="false">
      <c r="A1613" s="13" t="s">
        <v>7399</v>
      </c>
      <c r="B1613" s="13" t="s">
        <v>8995</v>
      </c>
      <c r="C1613" s="13" t="s">
        <v>8993</v>
      </c>
      <c r="D1613" s="13" t="s">
        <v>8991</v>
      </c>
      <c r="E1613" s="13" t="s">
        <v>8988</v>
      </c>
      <c r="F1613" s="16" t="n">
        <f aca="false">_xlfn.MINIFS(Pedidos!$C$2:$C$7000,Pedidos!$B$2:$B$7000,A1613,Pedidos!$C$2:$C$7000,"&lt;"&amp;Parámetros!$B$4)</f>
        <v>46168</v>
      </c>
      <c r="G1613" s="16" t="n">
        <f aca="false">_xlfn.MAXIFS(Pedidos!$C$2:$C$7000,Pedidos!$B$2:$B$7000,A1613,Pedidos!$C$2:$C$7000,"&lt;"&amp;Parámetros!$B$4)</f>
        <v>46168</v>
      </c>
      <c r="H1613" s="17" t="n">
        <f aca="false">COUNTIFS(Pedidos!$B$2:$B$7000,A1613,Pedidos!$C$2:$C$7000,"&lt;"&amp;Parámetros!$B$4)</f>
        <v>1</v>
      </c>
      <c r="I1613" s="7" t="n">
        <f aca="false">IF(H1613=0,"",Parámetros!$B$4-G1613)</f>
        <v>128</v>
      </c>
      <c r="J1613" s="17" t="n">
        <f aca="false">COUNTIFS(Pedidos!$B$2:$B$7000,A1613,Pedidos!$C$2:$C$7000,"&gt;="&amp;(Parámetros!$B$4-180),Pedidos!$C$2:$C$7000,"&lt;"&amp;Parámetros!$B$4)</f>
        <v>1</v>
      </c>
      <c r="K1613" s="18" t="str">
        <f aca="false">IF(H1613&lt;2,"",(G1613-F1613)/(H1613-1))</f>
        <v/>
      </c>
      <c r="L1613" s="19" t="str">
        <f aca="false">IF(OR(K1613="",K1613=0),"",I1613/K1613)</f>
        <v/>
      </c>
      <c r="M1613" s="20" t="n">
        <f aca="false">SUMIFS(Pedidos!$D$2:$D$7000,Pedidos!$B$2:$B$7000,A1613,Pedidos!$C$2:$C$7000,"&gt;="&amp;(Parámetros!$B$4-365),Pedidos!$C$2:$C$7000,"&lt;"&amp;Parámetros!$B$4)</f>
        <v>34.61</v>
      </c>
      <c r="N1613" s="7" t="str">
        <f aca="false">IF(H1613=0,"Sin compras",IF(H1613=1,"Una sola compra",IF(I1613&gt;Parámetros!$B$5,"Perdido","Activo")))</f>
        <v>Una sola compra</v>
      </c>
      <c r="O1613" s="21" t="str">
        <f aca="false">IF(N1613&lt;&gt;"Activo","",1/(1+EXP(-(Parámetros!$B$10+Parámetros!$B$11*I1613+Parámetros!$B$12*J1613))))</f>
        <v/>
      </c>
      <c r="P1613" s="7" t="str">
        <f aca="false">IF(O1613="","",IF(O1613&gt;=Parámetros!$B$7,"Alto",IF(O1613&gt;=Parámetros!$B$8,"Medio","Bajo")))</f>
        <v/>
      </c>
      <c r="Q1613" s="7" t="str">
        <f aca="false">IF(AND(N1613="Activo",L1613&lt;&gt;""),IF(L1613&gt;Parámetros!$B$6,"Se está retrasando",""),"")</f>
        <v/>
      </c>
    </row>
    <row r="1614" customFormat="false" ht="15" hidden="false" customHeight="false" outlineLevel="0" collapsed="false">
      <c r="A1614" s="13" t="s">
        <v>4773</v>
      </c>
      <c r="B1614" s="13" t="s">
        <v>9000</v>
      </c>
      <c r="C1614" s="13" t="s">
        <v>8993</v>
      </c>
      <c r="D1614" s="13" t="s">
        <v>8983</v>
      </c>
      <c r="E1614" s="13" t="s">
        <v>8988</v>
      </c>
      <c r="F1614" s="16" t="n">
        <f aca="false">_xlfn.MINIFS(Pedidos!$C$2:$C$7000,Pedidos!$B$2:$B$7000,A1614,Pedidos!$C$2:$C$7000,"&lt;"&amp;Parámetros!$B$4)</f>
        <v>45962</v>
      </c>
      <c r="G1614" s="16" t="n">
        <f aca="false">_xlfn.MAXIFS(Pedidos!$C$2:$C$7000,Pedidos!$B$2:$B$7000,A1614,Pedidos!$C$2:$C$7000,"&lt;"&amp;Parámetros!$B$4)</f>
        <v>45962</v>
      </c>
      <c r="H1614" s="17" t="n">
        <f aca="false">COUNTIFS(Pedidos!$B$2:$B$7000,A1614,Pedidos!$C$2:$C$7000,"&lt;"&amp;Parámetros!$B$4)</f>
        <v>1</v>
      </c>
      <c r="I1614" s="7" t="n">
        <f aca="false">IF(H1614=0,"",Parámetros!$B$4-G1614)</f>
        <v>334</v>
      </c>
      <c r="J1614" s="17" t="n">
        <f aca="false">COUNTIFS(Pedidos!$B$2:$B$7000,A1614,Pedidos!$C$2:$C$7000,"&gt;="&amp;(Parámetros!$B$4-180),Pedidos!$C$2:$C$7000,"&lt;"&amp;Parámetros!$B$4)</f>
        <v>0</v>
      </c>
      <c r="K1614" s="18" t="str">
        <f aca="false">IF(H1614&lt;2,"",(G1614-F1614)/(H1614-1))</f>
        <v/>
      </c>
      <c r="L1614" s="19" t="str">
        <f aca="false">IF(OR(K1614="",K1614=0),"",I1614/K1614)</f>
        <v/>
      </c>
      <c r="M1614" s="20" t="n">
        <f aca="false">SUMIFS(Pedidos!$D$2:$D$7000,Pedidos!$B$2:$B$7000,A1614,Pedidos!$C$2:$C$7000,"&gt;="&amp;(Parámetros!$B$4-365),Pedidos!$C$2:$C$7000,"&lt;"&amp;Parámetros!$B$4)</f>
        <v>24.12</v>
      </c>
      <c r="N1614" s="7" t="str">
        <f aca="false">IF(H1614=0,"Sin compras",IF(H1614=1,"Una sola compra",IF(I1614&gt;Parámetros!$B$5,"Perdido","Activo")))</f>
        <v>Una sola compra</v>
      </c>
      <c r="O1614" s="21" t="str">
        <f aca="false">IF(N1614&lt;&gt;"Activo","",1/(1+EXP(-(Parámetros!$B$10+Parámetros!$B$11*I1614+Parámetros!$B$12*J1614))))</f>
        <v/>
      </c>
      <c r="P1614" s="7" t="str">
        <f aca="false">IF(O1614="","",IF(O1614&gt;=Parámetros!$B$7,"Alto",IF(O1614&gt;=Parámetros!$B$8,"Medio","Bajo")))</f>
        <v/>
      </c>
      <c r="Q1614" s="7" t="str">
        <f aca="false">IF(AND(N1614="Activo",L1614&lt;&gt;""),IF(L1614&gt;Parámetros!$B$6,"Se está retrasando",""),"")</f>
        <v/>
      </c>
    </row>
    <row r="1615" customFormat="false" ht="15" hidden="false" customHeight="false" outlineLevel="0" collapsed="false">
      <c r="A1615" s="13" t="s">
        <v>2215</v>
      </c>
      <c r="B1615" s="13" t="s">
        <v>9001</v>
      </c>
      <c r="C1615" s="13" t="s">
        <v>8990</v>
      </c>
      <c r="D1615" s="13" t="s">
        <v>8999</v>
      </c>
      <c r="E1615" s="13" t="s">
        <v>8988</v>
      </c>
      <c r="F1615" s="16" t="n">
        <f aca="false">_xlfn.MINIFS(Pedidos!$C$2:$C$7000,Pedidos!$B$2:$B$7000,A1615,Pedidos!$C$2:$C$7000,"&lt;"&amp;Parámetros!$B$4)</f>
        <v>45771</v>
      </c>
      <c r="G1615" s="16" t="n">
        <f aca="false">_xlfn.MAXIFS(Pedidos!$C$2:$C$7000,Pedidos!$B$2:$B$7000,A1615,Pedidos!$C$2:$C$7000,"&lt;"&amp;Parámetros!$B$4)</f>
        <v>46269</v>
      </c>
      <c r="H1615" s="17" t="n">
        <f aca="false">COUNTIFS(Pedidos!$B$2:$B$7000,A1615,Pedidos!$C$2:$C$7000,"&lt;"&amp;Parámetros!$B$4)</f>
        <v>16</v>
      </c>
      <c r="I1615" s="7" t="n">
        <f aca="false">IF(H1615=0,"",Parámetros!$B$4-G1615)</f>
        <v>27</v>
      </c>
      <c r="J1615" s="17" t="n">
        <f aca="false">COUNTIFS(Pedidos!$B$2:$B$7000,A1615,Pedidos!$C$2:$C$7000,"&gt;="&amp;(Parámetros!$B$4-180),Pedidos!$C$2:$C$7000,"&lt;"&amp;Parámetros!$B$4)</f>
        <v>5</v>
      </c>
      <c r="K1615" s="18" t="n">
        <f aca="false">IF(H1615&lt;2,"",(G1615-F1615)/(H1615-1))</f>
        <v>33.2</v>
      </c>
      <c r="L1615" s="19" t="n">
        <f aca="false">IF(OR(K1615="",K1615=0),"",I1615/K1615)</f>
        <v>0.813253012048193</v>
      </c>
      <c r="M1615" s="20" t="n">
        <f aca="false">SUMIFS(Pedidos!$D$2:$D$7000,Pedidos!$B$2:$B$7000,A1615,Pedidos!$C$2:$C$7000,"&gt;="&amp;(Parámetros!$B$4-365),Pedidos!$C$2:$C$7000,"&lt;"&amp;Parámetros!$B$4)</f>
        <v>570.64</v>
      </c>
      <c r="N1615" s="7" t="str">
        <f aca="false">IF(H1615=0,"Sin compras",IF(H1615=1,"Una sola compra",IF(I1615&gt;Parámetros!$B$5,"Perdido","Activo")))</f>
        <v>Activo</v>
      </c>
      <c r="O1615" s="21" t="n">
        <f aca="false">IF(N1615&lt;&gt;"Activo","",1/(1+EXP(-(Parámetros!$B$10+Parámetros!$B$11*I1615+Parámetros!$B$12*J1615))))</f>
        <v>0.0333138711207826</v>
      </c>
      <c r="P1615" s="7" t="str">
        <f aca="false">IF(O1615="","",IF(O1615&gt;=Parámetros!$B$7,"Alto",IF(O1615&gt;=Parámetros!$B$8,"Medio","Bajo")))</f>
        <v>Bajo</v>
      </c>
      <c r="Q1615" s="7" t="str">
        <f aca="false">IF(AND(N1615="Activo",L1615&lt;&gt;""),IF(L1615&gt;Parámetros!$B$6,"Se está retrasando",""),"")</f>
        <v/>
      </c>
    </row>
    <row r="1616" customFormat="false" ht="15" hidden="false" customHeight="false" outlineLevel="0" collapsed="false">
      <c r="A1616" s="13" t="s">
        <v>2412</v>
      </c>
      <c r="B1616" s="13" t="s">
        <v>8995</v>
      </c>
      <c r="C1616" s="13" t="s">
        <v>8990</v>
      </c>
      <c r="D1616" s="13" t="s">
        <v>8997</v>
      </c>
      <c r="E1616" s="13" t="s">
        <v>8988</v>
      </c>
      <c r="F1616" s="16" t="n">
        <f aca="false">_xlfn.MINIFS(Pedidos!$C$2:$C$7000,Pedidos!$B$2:$B$7000,A1616,Pedidos!$C$2:$C$7000,"&lt;"&amp;Parámetros!$B$4)</f>
        <v>45786</v>
      </c>
      <c r="G1616" s="16" t="n">
        <f aca="false">_xlfn.MAXIFS(Pedidos!$C$2:$C$7000,Pedidos!$B$2:$B$7000,A1616,Pedidos!$C$2:$C$7000,"&lt;"&amp;Parámetros!$B$4)</f>
        <v>46210</v>
      </c>
      <c r="H1616" s="17" t="n">
        <f aca="false">COUNTIFS(Pedidos!$B$2:$B$7000,A1616,Pedidos!$C$2:$C$7000,"&lt;"&amp;Parámetros!$B$4)</f>
        <v>7</v>
      </c>
      <c r="I1616" s="7" t="n">
        <f aca="false">IF(H1616=0,"",Parámetros!$B$4-G1616)</f>
        <v>86</v>
      </c>
      <c r="J1616" s="17" t="n">
        <f aca="false">COUNTIFS(Pedidos!$B$2:$B$7000,A1616,Pedidos!$C$2:$C$7000,"&gt;="&amp;(Parámetros!$B$4-180),Pedidos!$C$2:$C$7000,"&lt;"&amp;Parámetros!$B$4)</f>
        <v>1</v>
      </c>
      <c r="K1616" s="18" t="n">
        <f aca="false">IF(H1616&lt;2,"",(G1616-F1616)/(H1616-1))</f>
        <v>70.6666666666667</v>
      </c>
      <c r="L1616" s="19" t="n">
        <f aca="false">IF(OR(K1616="",K1616=0),"",I1616/K1616)</f>
        <v>1.21698113207547</v>
      </c>
      <c r="M1616" s="20" t="n">
        <f aca="false">SUMIFS(Pedidos!$D$2:$D$7000,Pedidos!$B$2:$B$7000,A1616,Pedidos!$C$2:$C$7000,"&gt;="&amp;(Parámetros!$B$4-365),Pedidos!$C$2:$C$7000,"&lt;"&amp;Parámetros!$B$4)</f>
        <v>145.88</v>
      </c>
      <c r="N1616" s="7" t="str">
        <f aca="false">IF(H1616=0,"Sin compras",IF(H1616=1,"Una sola compra",IF(I1616&gt;Parámetros!$B$5,"Perdido","Activo")))</f>
        <v>Activo</v>
      </c>
      <c r="O1616" s="21" t="n">
        <f aca="false">IF(N1616&lt;&gt;"Activo","",1/(1+EXP(-(Parámetros!$B$10+Parámetros!$B$11*I1616+Parámetros!$B$12*J1616))))</f>
        <v>0.765289256829722</v>
      </c>
      <c r="P1616" s="7" t="str">
        <f aca="false">IF(O1616="","",IF(O1616&gt;=Parámetros!$B$7,"Alto",IF(O1616&gt;=Parámetros!$B$8,"Medio","Bajo")))</f>
        <v>Alto</v>
      </c>
      <c r="Q1616" s="7" t="str">
        <f aca="false">IF(AND(N1616="Activo",L1616&lt;&gt;""),IF(L1616&gt;Parámetros!$B$6,"Se está retrasando",""),"")</f>
        <v/>
      </c>
    </row>
    <row r="1617" customFormat="false" ht="15" hidden="false" customHeight="false" outlineLevel="0" collapsed="false">
      <c r="A1617" s="13" t="s">
        <v>2824</v>
      </c>
      <c r="B1617" s="13" t="s">
        <v>8995</v>
      </c>
      <c r="C1617" s="13" t="s">
        <v>8993</v>
      </c>
      <c r="D1617" s="13" t="s">
        <v>9005</v>
      </c>
      <c r="E1617" s="13" t="s">
        <v>8988</v>
      </c>
      <c r="F1617" s="16" t="n">
        <f aca="false">_xlfn.MINIFS(Pedidos!$C$2:$C$7000,Pedidos!$B$2:$B$7000,A1617,Pedidos!$C$2:$C$7000,"&lt;"&amp;Parámetros!$B$4)</f>
        <v>45817</v>
      </c>
      <c r="G1617" s="16" t="n">
        <f aca="false">_xlfn.MAXIFS(Pedidos!$C$2:$C$7000,Pedidos!$B$2:$B$7000,A1617,Pedidos!$C$2:$C$7000,"&lt;"&amp;Parámetros!$B$4)</f>
        <v>46009</v>
      </c>
      <c r="H1617" s="17" t="n">
        <f aca="false">COUNTIFS(Pedidos!$B$2:$B$7000,A1617,Pedidos!$C$2:$C$7000,"&lt;"&amp;Parámetros!$B$4)</f>
        <v>3</v>
      </c>
      <c r="I1617" s="7" t="n">
        <f aca="false">IF(H1617=0,"",Parámetros!$B$4-G1617)</f>
        <v>287</v>
      </c>
      <c r="J1617" s="17" t="n">
        <f aca="false">COUNTIFS(Pedidos!$B$2:$B$7000,A1617,Pedidos!$C$2:$C$7000,"&gt;="&amp;(Parámetros!$B$4-180),Pedidos!$C$2:$C$7000,"&lt;"&amp;Parámetros!$B$4)</f>
        <v>0</v>
      </c>
      <c r="K1617" s="18" t="n">
        <f aca="false">IF(H1617&lt;2,"",(G1617-F1617)/(H1617-1))</f>
        <v>96</v>
      </c>
      <c r="L1617" s="19" t="n">
        <f aca="false">IF(OR(K1617="",K1617=0),"",I1617/K1617)</f>
        <v>2.98958333333333</v>
      </c>
      <c r="M1617" s="20" t="n">
        <f aca="false">SUMIFS(Pedidos!$D$2:$D$7000,Pedidos!$B$2:$B$7000,A1617,Pedidos!$C$2:$C$7000,"&gt;="&amp;(Parámetros!$B$4-365),Pedidos!$C$2:$C$7000,"&lt;"&amp;Parámetros!$B$4)</f>
        <v>31.5</v>
      </c>
      <c r="N1617" s="7" t="str">
        <f aca="false">IF(H1617=0,"Sin compras",IF(H1617=1,"Una sola compra",IF(I1617&gt;Parámetros!$B$5,"Perdido","Activo")))</f>
        <v>Perdido</v>
      </c>
      <c r="O1617" s="21" t="str">
        <f aca="false">IF(N1617&lt;&gt;"Activo","",1/(1+EXP(-(Parámetros!$B$10+Parámetros!$B$11*I1617+Parámetros!$B$12*J1617))))</f>
        <v/>
      </c>
      <c r="P1617" s="7" t="str">
        <f aca="false">IF(O1617="","",IF(O1617&gt;=Parámetros!$B$7,"Alto",IF(O1617&gt;=Parámetros!$B$8,"Medio","Bajo")))</f>
        <v/>
      </c>
      <c r="Q1617" s="7" t="str">
        <f aca="false">IF(AND(N1617="Activo",L1617&lt;&gt;""),IF(L1617&gt;Parámetros!$B$6,"Se está retrasando",""),"")</f>
        <v/>
      </c>
    </row>
    <row r="1618" customFormat="false" ht="15" hidden="false" customHeight="false" outlineLevel="0" collapsed="false">
      <c r="A1618" s="13" t="s">
        <v>2635</v>
      </c>
      <c r="B1618" s="13" t="s">
        <v>8981</v>
      </c>
      <c r="C1618" s="13" t="s">
        <v>8990</v>
      </c>
      <c r="D1618" s="13" t="s">
        <v>8994</v>
      </c>
      <c r="E1618" s="13" t="s">
        <v>8988</v>
      </c>
      <c r="F1618" s="16" t="n">
        <f aca="false">_xlfn.MINIFS(Pedidos!$C$2:$C$7000,Pedidos!$B$2:$B$7000,A1618,Pedidos!$C$2:$C$7000,"&lt;"&amp;Parámetros!$B$4)</f>
        <v>45804</v>
      </c>
      <c r="G1618" s="16" t="n">
        <f aca="false">_xlfn.MAXIFS(Pedidos!$C$2:$C$7000,Pedidos!$B$2:$B$7000,A1618,Pedidos!$C$2:$C$7000,"&lt;"&amp;Parámetros!$B$4)</f>
        <v>45804</v>
      </c>
      <c r="H1618" s="17" t="n">
        <f aca="false">COUNTIFS(Pedidos!$B$2:$B$7000,A1618,Pedidos!$C$2:$C$7000,"&lt;"&amp;Parámetros!$B$4)</f>
        <v>1</v>
      </c>
      <c r="I1618" s="7" t="n">
        <f aca="false">IF(H1618=0,"",Parámetros!$B$4-G1618)</f>
        <v>492</v>
      </c>
      <c r="J1618" s="17" t="n">
        <f aca="false">COUNTIFS(Pedidos!$B$2:$B$7000,A1618,Pedidos!$C$2:$C$7000,"&gt;="&amp;(Parámetros!$B$4-180),Pedidos!$C$2:$C$7000,"&lt;"&amp;Parámetros!$B$4)</f>
        <v>0</v>
      </c>
      <c r="K1618" s="18" t="str">
        <f aca="false">IF(H1618&lt;2,"",(G1618-F1618)/(H1618-1))</f>
        <v/>
      </c>
      <c r="L1618" s="19" t="str">
        <f aca="false">IF(OR(K1618="",K1618=0),"",I1618/K1618)</f>
        <v/>
      </c>
      <c r="M1618" s="20" t="n">
        <f aca="false">SUMIFS(Pedidos!$D$2:$D$7000,Pedidos!$B$2:$B$7000,A1618,Pedidos!$C$2:$C$7000,"&gt;="&amp;(Parámetros!$B$4-365),Pedidos!$C$2:$C$7000,"&lt;"&amp;Parámetros!$B$4)</f>
        <v>0</v>
      </c>
      <c r="N1618" s="7" t="str">
        <f aca="false">IF(H1618=0,"Sin compras",IF(H1618=1,"Una sola compra",IF(I1618&gt;Parámetros!$B$5,"Perdido","Activo")))</f>
        <v>Una sola compra</v>
      </c>
      <c r="O1618" s="21" t="str">
        <f aca="false">IF(N1618&lt;&gt;"Activo","",1/(1+EXP(-(Parámetros!$B$10+Parámetros!$B$11*I1618+Parámetros!$B$12*J1618))))</f>
        <v/>
      </c>
      <c r="P1618" s="7" t="str">
        <f aca="false">IF(O1618="","",IF(O1618&gt;=Parámetros!$B$7,"Alto",IF(O1618&gt;=Parámetros!$B$8,"Medio","Bajo")))</f>
        <v/>
      </c>
      <c r="Q1618" s="7" t="str">
        <f aca="false">IF(AND(N1618="Activo",L1618&lt;&gt;""),IF(L1618&gt;Parámetros!$B$6,"Se está retrasando",""),"")</f>
        <v/>
      </c>
    </row>
    <row r="1619" customFormat="false" ht="15" hidden="false" customHeight="false" outlineLevel="0" collapsed="false">
      <c r="A1619" s="13" t="s">
        <v>2073</v>
      </c>
      <c r="B1619" s="13" t="s">
        <v>8998</v>
      </c>
      <c r="C1619" s="13" t="s">
        <v>8982</v>
      </c>
      <c r="D1619" s="13" t="s">
        <v>9005</v>
      </c>
      <c r="E1619" s="13" t="s">
        <v>8988</v>
      </c>
      <c r="F1619" s="16" t="n">
        <f aca="false">_xlfn.MINIFS(Pedidos!$C$2:$C$7000,Pedidos!$B$2:$B$7000,A1619,Pedidos!$C$2:$C$7000,"&lt;"&amp;Parámetros!$B$4)</f>
        <v>45761</v>
      </c>
      <c r="G1619" s="16" t="n">
        <f aca="false">_xlfn.MAXIFS(Pedidos!$C$2:$C$7000,Pedidos!$B$2:$B$7000,A1619,Pedidos!$C$2:$C$7000,"&lt;"&amp;Parámetros!$B$4)</f>
        <v>46071</v>
      </c>
      <c r="H1619" s="17" t="n">
        <f aca="false">COUNTIFS(Pedidos!$B$2:$B$7000,A1619,Pedidos!$C$2:$C$7000,"&lt;"&amp;Parámetros!$B$4)</f>
        <v>3</v>
      </c>
      <c r="I1619" s="7" t="n">
        <f aca="false">IF(H1619=0,"",Parámetros!$B$4-G1619)</f>
        <v>225</v>
      </c>
      <c r="J1619" s="17" t="n">
        <f aca="false">COUNTIFS(Pedidos!$B$2:$B$7000,A1619,Pedidos!$C$2:$C$7000,"&gt;="&amp;(Parámetros!$B$4-180),Pedidos!$C$2:$C$7000,"&lt;"&amp;Parámetros!$B$4)</f>
        <v>0</v>
      </c>
      <c r="K1619" s="18" t="n">
        <f aca="false">IF(H1619&lt;2,"",(G1619-F1619)/(H1619-1))</f>
        <v>155</v>
      </c>
      <c r="L1619" s="19" t="n">
        <f aca="false">IF(OR(K1619="",K1619=0),"",I1619/K1619)</f>
        <v>1.45161290322581</v>
      </c>
      <c r="M1619" s="20" t="n">
        <f aca="false">SUMIFS(Pedidos!$D$2:$D$7000,Pedidos!$B$2:$B$7000,A1619,Pedidos!$C$2:$C$7000,"&gt;="&amp;(Parámetros!$B$4-365),Pedidos!$C$2:$C$7000,"&lt;"&amp;Parámetros!$B$4)</f>
        <v>56.44</v>
      </c>
      <c r="N1619" s="7" t="str">
        <f aca="false">IF(H1619=0,"Sin compras",IF(H1619=1,"Una sola compra",IF(I1619&gt;Parámetros!$B$5,"Perdido","Activo")))</f>
        <v>Perdido</v>
      </c>
      <c r="O1619" s="21" t="str">
        <f aca="false">IF(N1619&lt;&gt;"Activo","",1/(1+EXP(-(Parámetros!$B$10+Parámetros!$B$11*I1619+Parámetros!$B$12*J1619))))</f>
        <v/>
      </c>
      <c r="P1619" s="7" t="str">
        <f aca="false">IF(O1619="","",IF(O1619&gt;=Parámetros!$B$7,"Alto",IF(O1619&gt;=Parámetros!$B$8,"Medio","Bajo")))</f>
        <v/>
      </c>
      <c r="Q1619" s="7" t="str">
        <f aca="false">IF(AND(N1619="Activo",L1619&lt;&gt;""),IF(L1619&gt;Parámetros!$B$6,"Se está retrasando",""),"")</f>
        <v/>
      </c>
    </row>
    <row r="1620" customFormat="false" ht="15" hidden="false" customHeight="false" outlineLevel="0" collapsed="false">
      <c r="A1620" s="13" t="s">
        <v>5913</v>
      </c>
      <c r="B1620" s="13" t="s">
        <v>9007</v>
      </c>
      <c r="C1620" s="13" t="s">
        <v>8990</v>
      </c>
      <c r="D1620" s="13" t="s">
        <v>8999</v>
      </c>
      <c r="E1620" s="13" t="s">
        <v>8988</v>
      </c>
      <c r="F1620" s="16" t="n">
        <f aca="false">_xlfn.MINIFS(Pedidos!$C$2:$C$7000,Pedidos!$B$2:$B$7000,A1620,Pedidos!$C$2:$C$7000,"&lt;"&amp;Parámetros!$B$4)</f>
        <v>46049</v>
      </c>
      <c r="G1620" s="16" t="n">
        <f aca="false">_xlfn.MAXIFS(Pedidos!$C$2:$C$7000,Pedidos!$B$2:$B$7000,A1620,Pedidos!$C$2:$C$7000,"&lt;"&amp;Parámetros!$B$4)</f>
        <v>46292</v>
      </c>
      <c r="H1620" s="17" t="n">
        <f aca="false">COUNTIFS(Pedidos!$B$2:$B$7000,A1620,Pedidos!$C$2:$C$7000,"&lt;"&amp;Parámetros!$B$4)</f>
        <v>6</v>
      </c>
      <c r="I1620" s="7" t="n">
        <f aca="false">IF(H1620=0,"",Parámetros!$B$4-G1620)</f>
        <v>4</v>
      </c>
      <c r="J1620" s="17" t="n">
        <f aca="false">COUNTIFS(Pedidos!$B$2:$B$7000,A1620,Pedidos!$C$2:$C$7000,"&gt;="&amp;(Parámetros!$B$4-180),Pedidos!$C$2:$C$7000,"&lt;"&amp;Parámetros!$B$4)</f>
        <v>4</v>
      </c>
      <c r="K1620" s="18" t="n">
        <f aca="false">IF(H1620&lt;2,"",(G1620-F1620)/(H1620-1))</f>
        <v>48.6</v>
      </c>
      <c r="L1620" s="19" t="n">
        <f aca="false">IF(OR(K1620="",K1620=0),"",I1620/K1620)</f>
        <v>0.0823045267489712</v>
      </c>
      <c r="M1620" s="20" t="n">
        <f aca="false">SUMIFS(Pedidos!$D$2:$D$7000,Pedidos!$B$2:$B$7000,A1620,Pedidos!$C$2:$C$7000,"&gt;="&amp;(Parámetros!$B$4-365),Pedidos!$C$2:$C$7000,"&lt;"&amp;Parámetros!$B$4)</f>
        <v>291.97</v>
      </c>
      <c r="N1620" s="7" t="str">
        <f aca="false">IF(H1620=0,"Sin compras",IF(H1620=1,"Una sola compra",IF(I1620&gt;Parámetros!$B$5,"Perdido","Activo")))</f>
        <v>Activo</v>
      </c>
      <c r="O1620" s="21" t="n">
        <f aca="false">IF(N1620&lt;&gt;"Activo","",1/(1+EXP(-(Parámetros!$B$10+Parámetros!$B$11*I1620+Parámetros!$B$12*J1620))))</f>
        <v>0.0535450508849595</v>
      </c>
      <c r="P1620" s="7" t="str">
        <f aca="false">IF(O1620="","",IF(O1620&gt;=Parámetros!$B$7,"Alto",IF(O1620&gt;=Parámetros!$B$8,"Medio","Bajo")))</f>
        <v>Bajo</v>
      </c>
      <c r="Q1620" s="7" t="str">
        <f aca="false">IF(AND(N1620="Activo",L1620&lt;&gt;""),IF(L1620&gt;Parámetros!$B$6,"Se está retrasando",""),"")</f>
        <v/>
      </c>
    </row>
    <row r="1621" customFormat="false" ht="15" hidden="false" customHeight="false" outlineLevel="0" collapsed="false">
      <c r="A1621" s="13" t="s">
        <v>3501</v>
      </c>
      <c r="B1621" s="13" t="s">
        <v>8995</v>
      </c>
      <c r="C1621" s="13" t="s">
        <v>8990</v>
      </c>
      <c r="D1621" s="13" t="s">
        <v>8987</v>
      </c>
      <c r="E1621" s="13" t="s">
        <v>8988</v>
      </c>
      <c r="F1621" s="16" t="n">
        <f aca="false">_xlfn.MINIFS(Pedidos!$C$2:$C$7000,Pedidos!$B$2:$B$7000,A1621,Pedidos!$C$2:$C$7000,"&lt;"&amp;Parámetros!$B$4)</f>
        <v>45868</v>
      </c>
      <c r="G1621" s="16" t="n">
        <f aca="false">_xlfn.MAXIFS(Pedidos!$C$2:$C$7000,Pedidos!$B$2:$B$7000,A1621,Pedidos!$C$2:$C$7000,"&lt;"&amp;Parámetros!$B$4)</f>
        <v>46140</v>
      </c>
      <c r="H1621" s="17" t="n">
        <f aca="false">COUNTIFS(Pedidos!$B$2:$B$7000,A1621,Pedidos!$C$2:$C$7000,"&lt;"&amp;Parámetros!$B$4)</f>
        <v>3</v>
      </c>
      <c r="I1621" s="7" t="n">
        <f aca="false">IF(H1621=0,"",Parámetros!$B$4-G1621)</f>
        <v>156</v>
      </c>
      <c r="J1621" s="17" t="n">
        <f aca="false">COUNTIFS(Pedidos!$B$2:$B$7000,A1621,Pedidos!$C$2:$C$7000,"&gt;="&amp;(Parámetros!$B$4-180),Pedidos!$C$2:$C$7000,"&lt;"&amp;Parámetros!$B$4)</f>
        <v>1</v>
      </c>
      <c r="K1621" s="18" t="n">
        <f aca="false">IF(H1621&lt;2,"",(G1621-F1621)/(H1621-1))</f>
        <v>136</v>
      </c>
      <c r="L1621" s="19" t="n">
        <f aca="false">IF(OR(K1621="",K1621=0),"",I1621/K1621)</f>
        <v>1.14705882352941</v>
      </c>
      <c r="M1621" s="20" t="n">
        <f aca="false">SUMIFS(Pedidos!$D$2:$D$7000,Pedidos!$B$2:$B$7000,A1621,Pedidos!$C$2:$C$7000,"&gt;="&amp;(Parámetros!$B$4-365),Pedidos!$C$2:$C$7000,"&lt;"&amp;Parámetros!$B$4)</f>
        <v>91.52</v>
      </c>
      <c r="N1621" s="7" t="str">
        <f aca="false">IF(H1621=0,"Sin compras",IF(H1621=1,"Una sola compra",IF(I1621&gt;Parámetros!$B$5,"Perdido","Activo")))</f>
        <v>Activo</v>
      </c>
      <c r="O1621" s="21" t="n">
        <f aca="false">IF(N1621&lt;&gt;"Activo","",1/(1+EXP(-(Parámetros!$B$10+Parámetros!$B$11*I1621+Parámetros!$B$12*J1621))))</f>
        <v>0.914659287042506</v>
      </c>
      <c r="P1621" s="7" t="str">
        <f aca="false">IF(O1621="","",IF(O1621&gt;=Parámetros!$B$7,"Alto",IF(O1621&gt;=Parámetros!$B$8,"Medio","Bajo")))</f>
        <v>Alto</v>
      </c>
      <c r="Q1621" s="7" t="str">
        <f aca="false">IF(AND(N1621="Activo",L1621&lt;&gt;""),IF(L1621&gt;Parámetros!$B$6,"Se está retrasando",""),"")</f>
        <v/>
      </c>
    </row>
    <row r="1622" customFormat="false" ht="15" hidden="false" customHeight="false" outlineLevel="0" collapsed="false">
      <c r="A1622" s="13" t="s">
        <v>6176</v>
      </c>
      <c r="B1622" s="13" t="s">
        <v>9001</v>
      </c>
      <c r="C1622" s="13" t="s">
        <v>8990</v>
      </c>
      <c r="D1622" s="13" t="s">
        <v>8983</v>
      </c>
      <c r="E1622" s="13" t="s">
        <v>8988</v>
      </c>
      <c r="F1622" s="16" t="n">
        <f aca="false">_xlfn.MINIFS(Pedidos!$C$2:$C$7000,Pedidos!$B$2:$B$7000,A1622,Pedidos!$C$2:$C$7000,"&lt;"&amp;Parámetros!$B$4)</f>
        <v>46068</v>
      </c>
      <c r="G1622" s="16" t="n">
        <f aca="false">_xlfn.MAXIFS(Pedidos!$C$2:$C$7000,Pedidos!$B$2:$B$7000,A1622,Pedidos!$C$2:$C$7000,"&lt;"&amp;Parámetros!$B$4)</f>
        <v>46068</v>
      </c>
      <c r="H1622" s="17" t="n">
        <f aca="false">COUNTIFS(Pedidos!$B$2:$B$7000,A1622,Pedidos!$C$2:$C$7000,"&lt;"&amp;Parámetros!$B$4)</f>
        <v>1</v>
      </c>
      <c r="I1622" s="7" t="n">
        <f aca="false">IF(H1622=0,"",Parámetros!$B$4-G1622)</f>
        <v>228</v>
      </c>
      <c r="J1622" s="17" t="n">
        <f aca="false">COUNTIFS(Pedidos!$B$2:$B$7000,A1622,Pedidos!$C$2:$C$7000,"&gt;="&amp;(Parámetros!$B$4-180),Pedidos!$C$2:$C$7000,"&lt;"&amp;Parámetros!$B$4)</f>
        <v>0</v>
      </c>
      <c r="K1622" s="18" t="str">
        <f aca="false">IF(H1622&lt;2,"",(G1622-F1622)/(H1622-1))</f>
        <v/>
      </c>
      <c r="L1622" s="19" t="str">
        <f aca="false">IF(OR(K1622="",K1622=0),"",I1622/K1622)</f>
        <v/>
      </c>
      <c r="M1622" s="20" t="n">
        <f aca="false">SUMIFS(Pedidos!$D$2:$D$7000,Pedidos!$B$2:$B$7000,A1622,Pedidos!$C$2:$C$7000,"&gt;="&amp;(Parámetros!$B$4-365),Pedidos!$C$2:$C$7000,"&lt;"&amp;Parámetros!$B$4)</f>
        <v>23.98</v>
      </c>
      <c r="N1622" s="7" t="str">
        <f aca="false">IF(H1622=0,"Sin compras",IF(H1622=1,"Una sola compra",IF(I1622&gt;Parámetros!$B$5,"Perdido","Activo")))</f>
        <v>Una sola compra</v>
      </c>
      <c r="O1622" s="21" t="str">
        <f aca="false">IF(N1622&lt;&gt;"Activo","",1/(1+EXP(-(Parámetros!$B$10+Parámetros!$B$11*I1622+Parámetros!$B$12*J1622))))</f>
        <v/>
      </c>
      <c r="P1622" s="7" t="str">
        <f aca="false">IF(O1622="","",IF(O1622&gt;=Parámetros!$B$7,"Alto",IF(O1622&gt;=Parámetros!$B$8,"Medio","Bajo")))</f>
        <v/>
      </c>
      <c r="Q1622" s="7" t="str">
        <f aca="false">IF(AND(N1622="Activo",L1622&lt;&gt;""),IF(L1622&gt;Parámetros!$B$6,"Se está retrasando",""),"")</f>
        <v/>
      </c>
    </row>
    <row r="1623" customFormat="false" ht="15" hidden="false" customHeight="false" outlineLevel="0" collapsed="false">
      <c r="A1623" s="13" t="s">
        <v>2880</v>
      </c>
      <c r="B1623" s="13" t="s">
        <v>8995</v>
      </c>
      <c r="C1623" s="13" t="s">
        <v>8986</v>
      </c>
      <c r="D1623" s="13" t="s">
        <v>8999</v>
      </c>
      <c r="E1623" s="13" t="s">
        <v>8984</v>
      </c>
      <c r="F1623" s="16" t="n">
        <f aca="false">_xlfn.MINIFS(Pedidos!$C$2:$C$7000,Pedidos!$B$2:$B$7000,A1623,Pedidos!$C$2:$C$7000,"&lt;"&amp;Parámetros!$B$4)</f>
        <v>45821</v>
      </c>
      <c r="G1623" s="16" t="n">
        <f aca="false">_xlfn.MAXIFS(Pedidos!$C$2:$C$7000,Pedidos!$B$2:$B$7000,A1623,Pedidos!$C$2:$C$7000,"&lt;"&amp;Parámetros!$B$4)</f>
        <v>46291</v>
      </c>
      <c r="H1623" s="17" t="n">
        <f aca="false">COUNTIFS(Pedidos!$B$2:$B$7000,A1623,Pedidos!$C$2:$C$7000,"&lt;"&amp;Parámetros!$B$4)</f>
        <v>18</v>
      </c>
      <c r="I1623" s="7" t="n">
        <f aca="false">IF(H1623=0,"",Parámetros!$B$4-G1623)</f>
        <v>5</v>
      </c>
      <c r="J1623" s="17" t="n">
        <f aca="false">COUNTIFS(Pedidos!$B$2:$B$7000,A1623,Pedidos!$C$2:$C$7000,"&gt;="&amp;(Parámetros!$B$4-180),Pedidos!$C$2:$C$7000,"&lt;"&amp;Parámetros!$B$4)</f>
        <v>6</v>
      </c>
      <c r="K1623" s="18" t="n">
        <f aca="false">IF(H1623&lt;2,"",(G1623-F1623)/(H1623-1))</f>
        <v>27.6470588235294</v>
      </c>
      <c r="L1623" s="19" t="n">
        <f aca="false">IF(OR(K1623="",K1623=0),"",I1623/K1623)</f>
        <v>0.180851063829787</v>
      </c>
      <c r="M1623" s="20" t="n">
        <f aca="false">SUMIFS(Pedidos!$D$2:$D$7000,Pedidos!$B$2:$B$7000,A1623,Pedidos!$C$2:$C$7000,"&gt;="&amp;(Parámetros!$B$4-365),Pedidos!$C$2:$C$7000,"&lt;"&amp;Parámetros!$B$4)</f>
        <v>648.13</v>
      </c>
      <c r="N1623" s="7" t="str">
        <f aca="false">IF(H1623=0,"Sin compras",IF(H1623=1,"Una sola compra",IF(I1623&gt;Parámetros!$B$5,"Perdido","Activo")))</f>
        <v>Activo</v>
      </c>
      <c r="O1623" s="21" t="n">
        <f aca="false">IF(N1623&lt;&gt;"Activo","",1/(1+EXP(-(Parámetros!$B$10+Parámetros!$B$11*I1623+Parámetros!$B$12*J1623))))</f>
        <v>0.0096739263024867</v>
      </c>
      <c r="P1623" s="7" t="str">
        <f aca="false">IF(O1623="","",IF(O1623&gt;=Parámetros!$B$7,"Alto",IF(O1623&gt;=Parámetros!$B$8,"Medio","Bajo")))</f>
        <v>Bajo</v>
      </c>
      <c r="Q1623" s="7" t="str">
        <f aca="false">IF(AND(N1623="Activo",L1623&lt;&gt;""),IF(L1623&gt;Parámetros!$B$6,"Se está retrasando",""),"")</f>
        <v/>
      </c>
    </row>
    <row r="1624" customFormat="false" ht="15" hidden="false" customHeight="false" outlineLevel="0" collapsed="false">
      <c r="A1624" s="13" t="s">
        <v>6116</v>
      </c>
      <c r="B1624" s="13" t="s">
        <v>8989</v>
      </c>
      <c r="C1624" s="13" t="s">
        <v>8990</v>
      </c>
      <c r="D1624" s="13" t="s">
        <v>8983</v>
      </c>
      <c r="E1624" s="13" t="s">
        <v>8988</v>
      </c>
      <c r="F1624" s="16" t="n">
        <f aca="false">_xlfn.MINIFS(Pedidos!$C$2:$C$7000,Pedidos!$B$2:$B$7000,A1624,Pedidos!$C$2:$C$7000,"&lt;"&amp;Parámetros!$B$4)</f>
        <v>46064</v>
      </c>
      <c r="G1624" s="16" t="n">
        <f aca="false">_xlfn.MAXIFS(Pedidos!$C$2:$C$7000,Pedidos!$B$2:$B$7000,A1624,Pedidos!$C$2:$C$7000,"&lt;"&amp;Parámetros!$B$4)</f>
        <v>46064</v>
      </c>
      <c r="H1624" s="17" t="n">
        <f aca="false">COUNTIFS(Pedidos!$B$2:$B$7000,A1624,Pedidos!$C$2:$C$7000,"&lt;"&amp;Parámetros!$B$4)</f>
        <v>1</v>
      </c>
      <c r="I1624" s="7" t="n">
        <f aca="false">IF(H1624=0,"",Parámetros!$B$4-G1624)</f>
        <v>232</v>
      </c>
      <c r="J1624" s="17" t="n">
        <f aca="false">COUNTIFS(Pedidos!$B$2:$B$7000,A1624,Pedidos!$C$2:$C$7000,"&gt;="&amp;(Parámetros!$B$4-180),Pedidos!$C$2:$C$7000,"&lt;"&amp;Parámetros!$B$4)</f>
        <v>0</v>
      </c>
      <c r="K1624" s="18" t="str">
        <f aca="false">IF(H1624&lt;2,"",(G1624-F1624)/(H1624-1))</f>
        <v/>
      </c>
      <c r="L1624" s="19" t="str">
        <f aca="false">IF(OR(K1624="",K1624=0),"",I1624/K1624)</f>
        <v/>
      </c>
      <c r="M1624" s="20" t="n">
        <f aca="false">SUMIFS(Pedidos!$D$2:$D$7000,Pedidos!$B$2:$B$7000,A1624,Pedidos!$C$2:$C$7000,"&gt;="&amp;(Parámetros!$B$4-365),Pedidos!$C$2:$C$7000,"&lt;"&amp;Parámetros!$B$4)</f>
        <v>14.96</v>
      </c>
      <c r="N1624" s="7" t="str">
        <f aca="false">IF(H1624=0,"Sin compras",IF(H1624=1,"Una sola compra",IF(I1624&gt;Parámetros!$B$5,"Perdido","Activo")))</f>
        <v>Una sola compra</v>
      </c>
      <c r="O1624" s="21" t="str">
        <f aca="false">IF(N1624&lt;&gt;"Activo","",1/(1+EXP(-(Parámetros!$B$10+Parámetros!$B$11*I1624+Parámetros!$B$12*J1624))))</f>
        <v/>
      </c>
      <c r="P1624" s="7" t="str">
        <f aca="false">IF(O1624="","",IF(O1624&gt;=Parámetros!$B$7,"Alto",IF(O1624&gt;=Parámetros!$B$8,"Medio","Bajo")))</f>
        <v/>
      </c>
      <c r="Q1624" s="7" t="str">
        <f aca="false">IF(AND(N1624="Activo",L1624&lt;&gt;""),IF(L1624&gt;Parámetros!$B$6,"Se está retrasando",""),"")</f>
        <v/>
      </c>
    </row>
    <row r="1625" customFormat="false" ht="15" hidden="false" customHeight="false" outlineLevel="0" collapsed="false">
      <c r="A1625" s="13" t="s">
        <v>1935</v>
      </c>
      <c r="B1625" s="13" t="s">
        <v>9007</v>
      </c>
      <c r="C1625" s="13" t="s">
        <v>8982</v>
      </c>
      <c r="D1625" s="13" t="s">
        <v>8994</v>
      </c>
      <c r="E1625" s="13" t="s">
        <v>8988</v>
      </c>
      <c r="F1625" s="16" t="n">
        <f aca="false">_xlfn.MINIFS(Pedidos!$C$2:$C$7000,Pedidos!$B$2:$B$7000,A1625,Pedidos!$C$2:$C$7000,"&lt;"&amp;Parámetros!$B$4)</f>
        <v>45750</v>
      </c>
      <c r="G1625" s="16" t="n">
        <f aca="false">_xlfn.MAXIFS(Pedidos!$C$2:$C$7000,Pedidos!$B$2:$B$7000,A1625,Pedidos!$C$2:$C$7000,"&lt;"&amp;Parámetros!$B$4)</f>
        <v>45750</v>
      </c>
      <c r="H1625" s="17" t="n">
        <f aca="false">COUNTIFS(Pedidos!$B$2:$B$7000,A1625,Pedidos!$C$2:$C$7000,"&lt;"&amp;Parámetros!$B$4)</f>
        <v>1</v>
      </c>
      <c r="I1625" s="7" t="n">
        <f aca="false">IF(H1625=0,"",Parámetros!$B$4-G1625)</f>
        <v>546</v>
      </c>
      <c r="J1625" s="17" t="n">
        <f aca="false">COUNTIFS(Pedidos!$B$2:$B$7000,A1625,Pedidos!$C$2:$C$7000,"&gt;="&amp;(Parámetros!$B$4-180),Pedidos!$C$2:$C$7000,"&lt;"&amp;Parámetros!$B$4)</f>
        <v>0</v>
      </c>
      <c r="K1625" s="18" t="str">
        <f aca="false">IF(H1625&lt;2,"",(G1625-F1625)/(H1625-1))</f>
        <v/>
      </c>
      <c r="L1625" s="19" t="str">
        <f aca="false">IF(OR(K1625="",K1625=0),"",I1625/K1625)</f>
        <v/>
      </c>
      <c r="M1625" s="20" t="n">
        <f aca="false">SUMIFS(Pedidos!$D$2:$D$7000,Pedidos!$B$2:$B$7000,A1625,Pedidos!$C$2:$C$7000,"&gt;="&amp;(Parámetros!$B$4-365),Pedidos!$C$2:$C$7000,"&lt;"&amp;Parámetros!$B$4)</f>
        <v>0</v>
      </c>
      <c r="N1625" s="7" t="str">
        <f aca="false">IF(H1625=0,"Sin compras",IF(H1625=1,"Una sola compra",IF(I1625&gt;Parámetros!$B$5,"Perdido","Activo")))</f>
        <v>Una sola compra</v>
      </c>
      <c r="O1625" s="21" t="str">
        <f aca="false">IF(N1625&lt;&gt;"Activo","",1/(1+EXP(-(Parámetros!$B$10+Parámetros!$B$11*I1625+Parámetros!$B$12*J1625))))</f>
        <v/>
      </c>
      <c r="P1625" s="7" t="str">
        <f aca="false">IF(O1625="","",IF(O1625&gt;=Parámetros!$B$7,"Alto",IF(O1625&gt;=Parámetros!$B$8,"Medio","Bajo")))</f>
        <v/>
      </c>
      <c r="Q1625" s="7" t="str">
        <f aca="false">IF(AND(N1625="Activo",L1625&lt;&gt;""),IF(L1625&gt;Parámetros!$B$6,"Se está retrasando",""),"")</f>
        <v/>
      </c>
    </row>
    <row r="1626" customFormat="false" ht="15" hidden="false" customHeight="false" outlineLevel="0" collapsed="false">
      <c r="A1626" s="13" t="s">
        <v>521</v>
      </c>
      <c r="B1626" s="13" t="s">
        <v>8995</v>
      </c>
      <c r="C1626" s="13" t="s">
        <v>8986</v>
      </c>
      <c r="D1626" s="13" t="s">
        <v>9009</v>
      </c>
      <c r="E1626" s="13" t="s">
        <v>8988</v>
      </c>
      <c r="F1626" s="16" t="n">
        <f aca="false">_xlfn.MINIFS(Pedidos!$C$2:$C$7000,Pedidos!$B$2:$B$7000,A1626,Pedidos!$C$2:$C$7000,"&lt;"&amp;Parámetros!$B$4)</f>
        <v>45628</v>
      </c>
      <c r="G1626" s="16" t="n">
        <f aca="false">_xlfn.MAXIFS(Pedidos!$C$2:$C$7000,Pedidos!$B$2:$B$7000,A1626,Pedidos!$C$2:$C$7000,"&lt;"&amp;Parámetros!$B$4)</f>
        <v>45854</v>
      </c>
      <c r="H1626" s="17" t="n">
        <f aca="false">COUNTIFS(Pedidos!$B$2:$B$7000,A1626,Pedidos!$C$2:$C$7000,"&lt;"&amp;Parámetros!$B$4)</f>
        <v>9</v>
      </c>
      <c r="I1626" s="7" t="n">
        <f aca="false">IF(H1626=0,"",Parámetros!$B$4-G1626)</f>
        <v>442</v>
      </c>
      <c r="J1626" s="17" t="n">
        <f aca="false">COUNTIFS(Pedidos!$B$2:$B$7000,A1626,Pedidos!$C$2:$C$7000,"&gt;="&amp;(Parámetros!$B$4-180),Pedidos!$C$2:$C$7000,"&lt;"&amp;Parámetros!$B$4)</f>
        <v>0</v>
      </c>
      <c r="K1626" s="18" t="n">
        <f aca="false">IF(H1626&lt;2,"",(G1626-F1626)/(H1626-1))</f>
        <v>28.25</v>
      </c>
      <c r="L1626" s="19" t="n">
        <f aca="false">IF(OR(K1626="",K1626=0),"",I1626/K1626)</f>
        <v>15.646017699115</v>
      </c>
      <c r="M1626" s="20" t="n">
        <f aca="false">SUMIFS(Pedidos!$D$2:$D$7000,Pedidos!$B$2:$B$7000,A1626,Pedidos!$C$2:$C$7000,"&gt;="&amp;(Parámetros!$B$4-365),Pedidos!$C$2:$C$7000,"&lt;"&amp;Parámetros!$B$4)</f>
        <v>0</v>
      </c>
      <c r="N1626" s="7" t="str">
        <f aca="false">IF(H1626=0,"Sin compras",IF(H1626=1,"Una sola compra",IF(I1626&gt;Parámetros!$B$5,"Perdido","Activo")))</f>
        <v>Perdido</v>
      </c>
      <c r="O1626" s="21" t="str">
        <f aca="false">IF(N1626&lt;&gt;"Activo","",1/(1+EXP(-(Parámetros!$B$10+Parámetros!$B$11*I1626+Parámetros!$B$12*J1626))))</f>
        <v/>
      </c>
      <c r="P1626" s="7" t="str">
        <f aca="false">IF(O1626="","",IF(O1626&gt;=Parámetros!$B$7,"Alto",IF(O1626&gt;=Parámetros!$B$8,"Medio","Bajo")))</f>
        <v/>
      </c>
      <c r="Q1626" s="7" t="str">
        <f aca="false">IF(AND(N1626="Activo",L1626&lt;&gt;""),IF(L1626&gt;Parámetros!$B$6,"Se está retrasando",""),"")</f>
        <v/>
      </c>
    </row>
    <row r="1627" customFormat="false" ht="15" hidden="false" customHeight="false" outlineLevel="0" collapsed="false">
      <c r="A1627" s="13" t="s">
        <v>48</v>
      </c>
      <c r="B1627" s="13" t="s">
        <v>8989</v>
      </c>
      <c r="C1627" s="13" t="s">
        <v>8993</v>
      </c>
      <c r="D1627" s="13" t="s">
        <v>8994</v>
      </c>
      <c r="E1627" s="13" t="s">
        <v>8988</v>
      </c>
      <c r="F1627" s="16" t="n">
        <f aca="false">_xlfn.MINIFS(Pedidos!$C$2:$C$7000,Pedidos!$B$2:$B$7000,A1627,Pedidos!$C$2:$C$7000,"&lt;"&amp;Parámetros!$B$4)</f>
        <v>45568</v>
      </c>
      <c r="G1627" s="16" t="n">
        <f aca="false">_xlfn.MAXIFS(Pedidos!$C$2:$C$7000,Pedidos!$B$2:$B$7000,A1627,Pedidos!$C$2:$C$7000,"&lt;"&amp;Parámetros!$B$4)</f>
        <v>45708</v>
      </c>
      <c r="H1627" s="17" t="n">
        <f aca="false">COUNTIFS(Pedidos!$B$2:$B$7000,A1627,Pedidos!$C$2:$C$7000,"&lt;"&amp;Parámetros!$B$4)</f>
        <v>2</v>
      </c>
      <c r="I1627" s="7" t="n">
        <f aca="false">IF(H1627=0,"",Parámetros!$B$4-G1627)</f>
        <v>588</v>
      </c>
      <c r="J1627" s="17" t="n">
        <f aca="false">COUNTIFS(Pedidos!$B$2:$B$7000,A1627,Pedidos!$C$2:$C$7000,"&gt;="&amp;(Parámetros!$B$4-180),Pedidos!$C$2:$C$7000,"&lt;"&amp;Parámetros!$B$4)</f>
        <v>0</v>
      </c>
      <c r="K1627" s="18" t="n">
        <f aca="false">IF(H1627&lt;2,"",(G1627-F1627)/(H1627-1))</f>
        <v>140</v>
      </c>
      <c r="L1627" s="19" t="n">
        <f aca="false">IF(OR(K1627="",K1627=0),"",I1627/K1627)</f>
        <v>4.2</v>
      </c>
      <c r="M1627" s="20" t="n">
        <f aca="false">SUMIFS(Pedidos!$D$2:$D$7000,Pedidos!$B$2:$B$7000,A1627,Pedidos!$C$2:$C$7000,"&gt;="&amp;(Parámetros!$B$4-365),Pedidos!$C$2:$C$7000,"&lt;"&amp;Parámetros!$B$4)</f>
        <v>0</v>
      </c>
      <c r="N1627" s="7" t="str">
        <f aca="false">IF(H1627=0,"Sin compras",IF(H1627=1,"Una sola compra",IF(I1627&gt;Parámetros!$B$5,"Perdido","Activo")))</f>
        <v>Perdido</v>
      </c>
      <c r="O1627" s="21" t="str">
        <f aca="false">IF(N1627&lt;&gt;"Activo","",1/(1+EXP(-(Parámetros!$B$10+Parámetros!$B$11*I1627+Parámetros!$B$12*J1627))))</f>
        <v/>
      </c>
      <c r="P1627" s="7" t="str">
        <f aca="false">IF(O1627="","",IF(O1627&gt;=Parámetros!$B$7,"Alto",IF(O1627&gt;=Parámetros!$B$8,"Medio","Bajo")))</f>
        <v/>
      </c>
      <c r="Q1627" s="7" t="str">
        <f aca="false">IF(AND(N1627="Activo",L1627&lt;&gt;""),IF(L1627&gt;Parámetros!$B$6,"Se está retrasando",""),"")</f>
        <v/>
      </c>
    </row>
    <row r="1628" customFormat="false" ht="15" hidden="false" customHeight="false" outlineLevel="0" collapsed="false">
      <c r="A1628" s="13" t="s">
        <v>3389</v>
      </c>
      <c r="B1628" s="13" t="s">
        <v>9000</v>
      </c>
      <c r="C1628" s="13" t="s">
        <v>8982</v>
      </c>
      <c r="D1628" s="13" t="s">
        <v>8994</v>
      </c>
      <c r="E1628" s="13" t="s">
        <v>8988</v>
      </c>
      <c r="F1628" s="16" t="n">
        <f aca="false">_xlfn.MINIFS(Pedidos!$C$2:$C$7000,Pedidos!$B$2:$B$7000,A1628,Pedidos!$C$2:$C$7000,"&lt;"&amp;Parámetros!$B$4)</f>
        <v>45860</v>
      </c>
      <c r="G1628" s="16" t="n">
        <f aca="false">_xlfn.MAXIFS(Pedidos!$C$2:$C$7000,Pedidos!$B$2:$B$7000,A1628,Pedidos!$C$2:$C$7000,"&lt;"&amp;Parámetros!$B$4)</f>
        <v>45860</v>
      </c>
      <c r="H1628" s="17" t="n">
        <f aca="false">COUNTIFS(Pedidos!$B$2:$B$7000,A1628,Pedidos!$C$2:$C$7000,"&lt;"&amp;Parámetros!$B$4)</f>
        <v>1</v>
      </c>
      <c r="I1628" s="7" t="n">
        <f aca="false">IF(H1628=0,"",Parámetros!$B$4-G1628)</f>
        <v>436</v>
      </c>
      <c r="J1628" s="17" t="n">
        <f aca="false">COUNTIFS(Pedidos!$B$2:$B$7000,A1628,Pedidos!$C$2:$C$7000,"&gt;="&amp;(Parámetros!$B$4-180),Pedidos!$C$2:$C$7000,"&lt;"&amp;Parámetros!$B$4)</f>
        <v>0</v>
      </c>
      <c r="K1628" s="18" t="str">
        <f aca="false">IF(H1628&lt;2,"",(G1628-F1628)/(H1628-1))</f>
        <v/>
      </c>
      <c r="L1628" s="19" t="str">
        <f aca="false">IF(OR(K1628="",K1628=0),"",I1628/K1628)</f>
        <v/>
      </c>
      <c r="M1628" s="20" t="n">
        <f aca="false">SUMIFS(Pedidos!$D$2:$D$7000,Pedidos!$B$2:$B$7000,A1628,Pedidos!$C$2:$C$7000,"&gt;="&amp;(Parámetros!$B$4-365),Pedidos!$C$2:$C$7000,"&lt;"&amp;Parámetros!$B$4)</f>
        <v>0</v>
      </c>
      <c r="N1628" s="7" t="str">
        <f aca="false">IF(H1628=0,"Sin compras",IF(H1628=1,"Una sola compra",IF(I1628&gt;Parámetros!$B$5,"Perdido","Activo")))</f>
        <v>Una sola compra</v>
      </c>
      <c r="O1628" s="21" t="str">
        <f aca="false">IF(N1628&lt;&gt;"Activo","",1/(1+EXP(-(Parámetros!$B$10+Parámetros!$B$11*I1628+Parámetros!$B$12*J1628))))</f>
        <v/>
      </c>
      <c r="P1628" s="7" t="str">
        <f aca="false">IF(O1628="","",IF(O1628&gt;=Parámetros!$B$7,"Alto",IF(O1628&gt;=Parámetros!$B$8,"Medio","Bajo")))</f>
        <v/>
      </c>
      <c r="Q1628" s="7" t="str">
        <f aca="false">IF(AND(N1628="Activo",L1628&lt;&gt;""),IF(L1628&gt;Parámetros!$B$6,"Se está retrasando",""),"")</f>
        <v/>
      </c>
    </row>
    <row r="1629" customFormat="false" ht="15" hidden="false" customHeight="false" outlineLevel="0" collapsed="false">
      <c r="A1629" s="13" t="s">
        <v>7721</v>
      </c>
      <c r="B1629" s="13" t="s">
        <v>8995</v>
      </c>
      <c r="C1629" s="13" t="s">
        <v>8993</v>
      </c>
      <c r="D1629" s="13" t="s">
        <v>8991</v>
      </c>
      <c r="E1629" s="13" t="s">
        <v>8988</v>
      </c>
      <c r="F1629" s="16" t="n">
        <f aca="false">_xlfn.MINIFS(Pedidos!$C$2:$C$7000,Pedidos!$B$2:$B$7000,A1629,Pedidos!$C$2:$C$7000,"&lt;"&amp;Parámetros!$B$4)</f>
        <v>46196</v>
      </c>
      <c r="G1629" s="16" t="n">
        <f aca="false">_xlfn.MAXIFS(Pedidos!$C$2:$C$7000,Pedidos!$B$2:$B$7000,A1629,Pedidos!$C$2:$C$7000,"&lt;"&amp;Parámetros!$B$4)</f>
        <v>46196</v>
      </c>
      <c r="H1629" s="17" t="n">
        <f aca="false">COUNTIFS(Pedidos!$B$2:$B$7000,A1629,Pedidos!$C$2:$C$7000,"&lt;"&amp;Parámetros!$B$4)</f>
        <v>1</v>
      </c>
      <c r="I1629" s="7" t="n">
        <f aca="false">IF(H1629=0,"",Parámetros!$B$4-G1629)</f>
        <v>100</v>
      </c>
      <c r="J1629" s="17" t="n">
        <f aca="false">COUNTIFS(Pedidos!$B$2:$B$7000,A1629,Pedidos!$C$2:$C$7000,"&gt;="&amp;(Parámetros!$B$4-180),Pedidos!$C$2:$C$7000,"&lt;"&amp;Parámetros!$B$4)</f>
        <v>1</v>
      </c>
      <c r="K1629" s="18" t="str">
        <f aca="false">IF(H1629&lt;2,"",(G1629-F1629)/(H1629-1))</f>
        <v/>
      </c>
      <c r="L1629" s="19" t="str">
        <f aca="false">IF(OR(K1629="",K1629=0),"",I1629/K1629)</f>
        <v/>
      </c>
      <c r="M1629" s="20" t="n">
        <f aca="false">SUMIFS(Pedidos!$D$2:$D$7000,Pedidos!$B$2:$B$7000,A1629,Pedidos!$C$2:$C$7000,"&gt;="&amp;(Parámetros!$B$4-365),Pedidos!$C$2:$C$7000,"&lt;"&amp;Parámetros!$B$4)</f>
        <v>60.69</v>
      </c>
      <c r="N1629" s="7" t="str">
        <f aca="false">IF(H1629=0,"Sin compras",IF(H1629=1,"Una sola compra",IF(I1629&gt;Parámetros!$B$5,"Perdido","Activo")))</f>
        <v>Una sola compra</v>
      </c>
      <c r="O1629" s="21" t="str">
        <f aca="false">IF(N1629&lt;&gt;"Activo","",1/(1+EXP(-(Parámetros!$B$10+Parámetros!$B$11*I1629+Parámetros!$B$12*J1629))))</f>
        <v/>
      </c>
      <c r="P1629" s="7" t="str">
        <f aca="false">IF(O1629="","",IF(O1629&gt;=Parámetros!$B$7,"Alto",IF(O1629&gt;=Parámetros!$B$8,"Medio","Bajo")))</f>
        <v/>
      </c>
      <c r="Q1629" s="7" t="str">
        <f aca="false">IF(AND(N1629="Activo",L1629&lt;&gt;""),IF(L1629&gt;Parámetros!$B$6,"Se está retrasando",""),"")</f>
        <v/>
      </c>
    </row>
    <row r="1630" customFormat="false" ht="15" hidden="false" customHeight="false" outlineLevel="0" collapsed="false">
      <c r="A1630" s="13" t="s">
        <v>538</v>
      </c>
      <c r="B1630" s="13" t="s">
        <v>8981</v>
      </c>
      <c r="C1630" s="13" t="s">
        <v>8982</v>
      </c>
      <c r="D1630" s="13" t="s">
        <v>9009</v>
      </c>
      <c r="E1630" s="13" t="s">
        <v>8988</v>
      </c>
      <c r="F1630" s="16" t="n">
        <f aca="false">_xlfn.MINIFS(Pedidos!$C$2:$C$7000,Pedidos!$B$2:$B$7000,A1630,Pedidos!$C$2:$C$7000,"&lt;"&amp;Parámetros!$B$4)</f>
        <v>45629</v>
      </c>
      <c r="G1630" s="16" t="n">
        <f aca="false">_xlfn.MAXIFS(Pedidos!$C$2:$C$7000,Pedidos!$B$2:$B$7000,A1630,Pedidos!$C$2:$C$7000,"&lt;"&amp;Parámetros!$B$4)</f>
        <v>45854</v>
      </c>
      <c r="H1630" s="17" t="n">
        <f aca="false">COUNTIFS(Pedidos!$B$2:$B$7000,A1630,Pedidos!$C$2:$C$7000,"&lt;"&amp;Parámetros!$B$4)</f>
        <v>7</v>
      </c>
      <c r="I1630" s="7" t="n">
        <f aca="false">IF(H1630=0,"",Parámetros!$B$4-G1630)</f>
        <v>442</v>
      </c>
      <c r="J1630" s="17" t="n">
        <f aca="false">COUNTIFS(Pedidos!$B$2:$B$7000,A1630,Pedidos!$C$2:$C$7000,"&gt;="&amp;(Parámetros!$B$4-180),Pedidos!$C$2:$C$7000,"&lt;"&amp;Parámetros!$B$4)</f>
        <v>0</v>
      </c>
      <c r="K1630" s="18" t="n">
        <f aca="false">IF(H1630&lt;2,"",(G1630-F1630)/(H1630-1))</f>
        <v>37.5</v>
      </c>
      <c r="L1630" s="19" t="n">
        <f aca="false">IF(OR(K1630="",K1630=0),"",I1630/K1630)</f>
        <v>11.7866666666667</v>
      </c>
      <c r="M1630" s="20" t="n">
        <f aca="false">SUMIFS(Pedidos!$D$2:$D$7000,Pedidos!$B$2:$B$7000,A1630,Pedidos!$C$2:$C$7000,"&gt;="&amp;(Parámetros!$B$4-365),Pedidos!$C$2:$C$7000,"&lt;"&amp;Parámetros!$B$4)</f>
        <v>0</v>
      </c>
      <c r="N1630" s="7" t="str">
        <f aca="false">IF(H1630=0,"Sin compras",IF(H1630=1,"Una sola compra",IF(I1630&gt;Parámetros!$B$5,"Perdido","Activo")))</f>
        <v>Perdido</v>
      </c>
      <c r="O1630" s="21" t="str">
        <f aca="false">IF(N1630&lt;&gt;"Activo","",1/(1+EXP(-(Parámetros!$B$10+Parámetros!$B$11*I1630+Parámetros!$B$12*J1630))))</f>
        <v/>
      </c>
      <c r="P1630" s="7" t="str">
        <f aca="false">IF(O1630="","",IF(O1630&gt;=Parámetros!$B$7,"Alto",IF(O1630&gt;=Parámetros!$B$8,"Medio","Bajo")))</f>
        <v/>
      </c>
      <c r="Q1630" s="7" t="str">
        <f aca="false">IF(AND(N1630="Activo",L1630&lt;&gt;""),IF(L1630&gt;Parámetros!$B$6,"Se está retrasando",""),"")</f>
        <v/>
      </c>
    </row>
    <row r="1631" customFormat="false" ht="15" hidden="false" customHeight="false" outlineLevel="0" collapsed="false">
      <c r="A1631" s="13" t="s">
        <v>3051</v>
      </c>
      <c r="B1631" s="13" t="s">
        <v>9007</v>
      </c>
      <c r="C1631" s="13" t="s">
        <v>8982</v>
      </c>
      <c r="D1631" s="13" t="s">
        <v>8997</v>
      </c>
      <c r="E1631" s="13" t="s">
        <v>8988</v>
      </c>
      <c r="F1631" s="16" t="n">
        <f aca="false">_xlfn.MINIFS(Pedidos!$C$2:$C$7000,Pedidos!$B$2:$B$7000,A1631,Pedidos!$C$2:$C$7000,"&lt;"&amp;Parámetros!$B$4)</f>
        <v>45834</v>
      </c>
      <c r="G1631" s="16" t="n">
        <f aca="false">_xlfn.MAXIFS(Pedidos!$C$2:$C$7000,Pedidos!$B$2:$B$7000,A1631,Pedidos!$C$2:$C$7000,"&lt;"&amp;Parámetros!$B$4)</f>
        <v>46131</v>
      </c>
      <c r="H1631" s="17" t="n">
        <f aca="false">COUNTIFS(Pedidos!$B$2:$B$7000,A1631,Pedidos!$C$2:$C$7000,"&lt;"&amp;Parámetros!$B$4)</f>
        <v>6</v>
      </c>
      <c r="I1631" s="7" t="n">
        <f aca="false">IF(H1631=0,"",Parámetros!$B$4-G1631)</f>
        <v>165</v>
      </c>
      <c r="J1631" s="17" t="n">
        <f aca="false">COUNTIFS(Pedidos!$B$2:$B$7000,A1631,Pedidos!$C$2:$C$7000,"&gt;="&amp;(Parámetros!$B$4-180),Pedidos!$C$2:$C$7000,"&lt;"&amp;Parámetros!$B$4)</f>
        <v>1</v>
      </c>
      <c r="K1631" s="18" t="n">
        <f aca="false">IF(H1631&lt;2,"",(G1631-F1631)/(H1631-1))</f>
        <v>59.4</v>
      </c>
      <c r="L1631" s="19" t="n">
        <f aca="false">IF(OR(K1631="",K1631=0),"",I1631/K1631)</f>
        <v>2.77777777777778</v>
      </c>
      <c r="M1631" s="20" t="n">
        <f aca="false">SUMIFS(Pedidos!$D$2:$D$7000,Pedidos!$B$2:$B$7000,A1631,Pedidos!$C$2:$C$7000,"&gt;="&amp;(Parámetros!$B$4-365),Pedidos!$C$2:$C$7000,"&lt;"&amp;Parámetros!$B$4)</f>
        <v>166.13</v>
      </c>
      <c r="N1631" s="7" t="str">
        <f aca="false">IF(H1631=0,"Sin compras",IF(H1631=1,"Una sola compra",IF(I1631&gt;Parámetros!$B$5,"Perdido","Activo")))</f>
        <v>Activo</v>
      </c>
      <c r="O1631" s="21" t="n">
        <f aca="false">IF(N1631&lt;&gt;"Activo","",1/(1+EXP(-(Parámetros!$B$10+Parámetros!$B$11*I1631+Parámetros!$B$12*J1631))))</f>
        <v>0.925869071548238</v>
      </c>
      <c r="P1631" s="7" t="str">
        <f aca="false">IF(O1631="","",IF(O1631&gt;=Parámetros!$B$7,"Alto",IF(O1631&gt;=Parámetros!$B$8,"Medio","Bajo")))</f>
        <v>Alto</v>
      </c>
      <c r="Q1631" s="7" t="str">
        <f aca="false">IF(AND(N1631="Activo",L1631&lt;&gt;""),IF(L1631&gt;Parámetros!$B$6,"Se está retrasando",""),"")</f>
        <v>Se está retrasando</v>
      </c>
    </row>
    <row r="1632" customFormat="false" ht="15" hidden="false" customHeight="false" outlineLevel="0" collapsed="false">
      <c r="A1632" s="13" t="s">
        <v>2977</v>
      </c>
      <c r="B1632" s="13" t="s">
        <v>8985</v>
      </c>
      <c r="C1632" s="13" t="s">
        <v>8993</v>
      </c>
      <c r="D1632" s="13" t="s">
        <v>8994</v>
      </c>
      <c r="E1632" s="13" t="s">
        <v>8988</v>
      </c>
      <c r="F1632" s="16" t="n">
        <f aca="false">_xlfn.MINIFS(Pedidos!$C$2:$C$7000,Pedidos!$B$2:$B$7000,A1632,Pedidos!$C$2:$C$7000,"&lt;"&amp;Parámetros!$B$4)</f>
        <v>45829</v>
      </c>
      <c r="G1632" s="16" t="n">
        <f aca="false">_xlfn.MAXIFS(Pedidos!$C$2:$C$7000,Pedidos!$B$2:$B$7000,A1632,Pedidos!$C$2:$C$7000,"&lt;"&amp;Parámetros!$B$4)</f>
        <v>45829</v>
      </c>
      <c r="H1632" s="17" t="n">
        <f aca="false">COUNTIFS(Pedidos!$B$2:$B$7000,A1632,Pedidos!$C$2:$C$7000,"&lt;"&amp;Parámetros!$B$4)</f>
        <v>1</v>
      </c>
      <c r="I1632" s="7" t="n">
        <f aca="false">IF(H1632=0,"",Parámetros!$B$4-G1632)</f>
        <v>467</v>
      </c>
      <c r="J1632" s="17" t="n">
        <f aca="false">COUNTIFS(Pedidos!$B$2:$B$7000,A1632,Pedidos!$C$2:$C$7000,"&gt;="&amp;(Parámetros!$B$4-180),Pedidos!$C$2:$C$7000,"&lt;"&amp;Parámetros!$B$4)</f>
        <v>0</v>
      </c>
      <c r="K1632" s="18" t="str">
        <f aca="false">IF(H1632&lt;2,"",(G1632-F1632)/(H1632-1))</f>
        <v/>
      </c>
      <c r="L1632" s="19" t="str">
        <f aca="false">IF(OR(K1632="",K1632=0),"",I1632/K1632)</f>
        <v/>
      </c>
      <c r="M1632" s="20" t="n">
        <f aca="false">SUMIFS(Pedidos!$D$2:$D$7000,Pedidos!$B$2:$B$7000,A1632,Pedidos!$C$2:$C$7000,"&gt;="&amp;(Parámetros!$B$4-365),Pedidos!$C$2:$C$7000,"&lt;"&amp;Parámetros!$B$4)</f>
        <v>0</v>
      </c>
      <c r="N1632" s="7" t="str">
        <f aca="false">IF(H1632=0,"Sin compras",IF(H1632=1,"Una sola compra",IF(I1632&gt;Parámetros!$B$5,"Perdido","Activo")))</f>
        <v>Una sola compra</v>
      </c>
      <c r="O1632" s="21" t="str">
        <f aca="false">IF(N1632&lt;&gt;"Activo","",1/(1+EXP(-(Parámetros!$B$10+Parámetros!$B$11*I1632+Parámetros!$B$12*J1632))))</f>
        <v/>
      </c>
      <c r="P1632" s="7" t="str">
        <f aca="false">IF(O1632="","",IF(O1632&gt;=Parámetros!$B$7,"Alto",IF(O1632&gt;=Parámetros!$B$8,"Medio","Bajo")))</f>
        <v/>
      </c>
      <c r="Q1632" s="7" t="str">
        <f aca="false">IF(AND(N1632="Activo",L1632&lt;&gt;""),IF(L1632&gt;Parámetros!$B$6,"Se está retrasando",""),"")</f>
        <v/>
      </c>
    </row>
    <row r="1633" customFormat="false" ht="15" hidden="false" customHeight="false" outlineLevel="0" collapsed="false">
      <c r="A1633" s="13" t="s">
        <v>4004</v>
      </c>
      <c r="B1633" s="13" t="s">
        <v>8981</v>
      </c>
      <c r="C1633" s="13" t="s">
        <v>8993</v>
      </c>
      <c r="D1633" s="13" t="s">
        <v>8994</v>
      </c>
      <c r="E1633" s="13" t="s">
        <v>8988</v>
      </c>
      <c r="F1633" s="16" t="n">
        <f aca="false">_xlfn.MINIFS(Pedidos!$C$2:$C$7000,Pedidos!$B$2:$B$7000,A1633,Pedidos!$C$2:$C$7000,"&lt;"&amp;Parámetros!$B$4)</f>
        <v>45904</v>
      </c>
      <c r="G1633" s="16" t="n">
        <f aca="false">_xlfn.MAXIFS(Pedidos!$C$2:$C$7000,Pedidos!$B$2:$B$7000,A1633,Pedidos!$C$2:$C$7000,"&lt;"&amp;Parámetros!$B$4)</f>
        <v>45904</v>
      </c>
      <c r="H1633" s="17" t="n">
        <f aca="false">COUNTIFS(Pedidos!$B$2:$B$7000,A1633,Pedidos!$C$2:$C$7000,"&lt;"&amp;Parámetros!$B$4)</f>
        <v>1</v>
      </c>
      <c r="I1633" s="7" t="n">
        <f aca="false">IF(H1633=0,"",Parámetros!$B$4-G1633)</f>
        <v>392</v>
      </c>
      <c r="J1633" s="17" t="n">
        <f aca="false">COUNTIFS(Pedidos!$B$2:$B$7000,A1633,Pedidos!$C$2:$C$7000,"&gt;="&amp;(Parámetros!$B$4-180),Pedidos!$C$2:$C$7000,"&lt;"&amp;Parámetros!$B$4)</f>
        <v>0</v>
      </c>
      <c r="K1633" s="18" t="str">
        <f aca="false">IF(H1633&lt;2,"",(G1633-F1633)/(H1633-1))</f>
        <v/>
      </c>
      <c r="L1633" s="19" t="str">
        <f aca="false">IF(OR(K1633="",K1633=0),"",I1633/K1633)</f>
        <v/>
      </c>
      <c r="M1633" s="20" t="n">
        <f aca="false">SUMIFS(Pedidos!$D$2:$D$7000,Pedidos!$B$2:$B$7000,A1633,Pedidos!$C$2:$C$7000,"&gt;="&amp;(Parámetros!$B$4-365),Pedidos!$C$2:$C$7000,"&lt;"&amp;Parámetros!$B$4)</f>
        <v>0</v>
      </c>
      <c r="N1633" s="7" t="str">
        <f aca="false">IF(H1633=0,"Sin compras",IF(H1633=1,"Una sola compra",IF(I1633&gt;Parámetros!$B$5,"Perdido","Activo")))</f>
        <v>Una sola compra</v>
      </c>
      <c r="O1633" s="21" t="str">
        <f aca="false">IF(N1633&lt;&gt;"Activo","",1/(1+EXP(-(Parámetros!$B$10+Parámetros!$B$11*I1633+Parámetros!$B$12*J1633))))</f>
        <v/>
      </c>
      <c r="P1633" s="7" t="str">
        <f aca="false">IF(O1633="","",IF(O1633&gt;=Parámetros!$B$7,"Alto",IF(O1633&gt;=Parámetros!$B$8,"Medio","Bajo")))</f>
        <v/>
      </c>
      <c r="Q1633" s="7" t="str">
        <f aca="false">IF(AND(N1633="Activo",L1633&lt;&gt;""),IF(L1633&gt;Parámetros!$B$6,"Se está retrasando",""),"")</f>
        <v/>
      </c>
    </row>
    <row r="1634" customFormat="false" ht="15" hidden="false" customHeight="false" outlineLevel="0" collapsed="false">
      <c r="A1634" s="13" t="s">
        <v>1184</v>
      </c>
      <c r="B1634" s="13" t="s">
        <v>8995</v>
      </c>
      <c r="C1634" s="13" t="s">
        <v>8982</v>
      </c>
      <c r="D1634" s="13" t="s">
        <v>8994</v>
      </c>
      <c r="E1634" s="13" t="s">
        <v>8988</v>
      </c>
      <c r="F1634" s="16" t="n">
        <f aca="false">_xlfn.MINIFS(Pedidos!$C$2:$C$7000,Pedidos!$B$2:$B$7000,A1634,Pedidos!$C$2:$C$7000,"&lt;"&amp;Parámetros!$B$4)</f>
        <v>45691</v>
      </c>
      <c r="G1634" s="16" t="n">
        <f aca="false">_xlfn.MAXIFS(Pedidos!$C$2:$C$7000,Pedidos!$B$2:$B$7000,A1634,Pedidos!$C$2:$C$7000,"&lt;"&amp;Parámetros!$B$4)</f>
        <v>45691</v>
      </c>
      <c r="H1634" s="17" t="n">
        <f aca="false">COUNTIFS(Pedidos!$B$2:$B$7000,A1634,Pedidos!$C$2:$C$7000,"&lt;"&amp;Parámetros!$B$4)</f>
        <v>1</v>
      </c>
      <c r="I1634" s="7" t="n">
        <f aca="false">IF(H1634=0,"",Parámetros!$B$4-G1634)</f>
        <v>605</v>
      </c>
      <c r="J1634" s="17" t="n">
        <f aca="false">COUNTIFS(Pedidos!$B$2:$B$7000,A1634,Pedidos!$C$2:$C$7000,"&gt;="&amp;(Parámetros!$B$4-180),Pedidos!$C$2:$C$7000,"&lt;"&amp;Parámetros!$B$4)</f>
        <v>0</v>
      </c>
      <c r="K1634" s="18" t="str">
        <f aca="false">IF(H1634&lt;2,"",(G1634-F1634)/(H1634-1))</f>
        <v/>
      </c>
      <c r="L1634" s="19" t="str">
        <f aca="false">IF(OR(K1634="",K1634=0),"",I1634/K1634)</f>
        <v/>
      </c>
      <c r="M1634" s="20" t="n">
        <f aca="false">SUMIFS(Pedidos!$D$2:$D$7000,Pedidos!$B$2:$B$7000,A1634,Pedidos!$C$2:$C$7000,"&gt;="&amp;(Parámetros!$B$4-365),Pedidos!$C$2:$C$7000,"&lt;"&amp;Parámetros!$B$4)</f>
        <v>0</v>
      </c>
      <c r="N1634" s="7" t="str">
        <f aca="false">IF(H1634=0,"Sin compras",IF(H1634=1,"Una sola compra",IF(I1634&gt;Parámetros!$B$5,"Perdido","Activo")))</f>
        <v>Una sola compra</v>
      </c>
      <c r="O1634" s="21" t="str">
        <f aca="false">IF(N1634&lt;&gt;"Activo","",1/(1+EXP(-(Parámetros!$B$10+Parámetros!$B$11*I1634+Parámetros!$B$12*J1634))))</f>
        <v/>
      </c>
      <c r="P1634" s="7" t="str">
        <f aca="false">IF(O1634="","",IF(O1634&gt;=Parámetros!$B$7,"Alto",IF(O1634&gt;=Parámetros!$B$8,"Medio","Bajo")))</f>
        <v/>
      </c>
      <c r="Q1634" s="7" t="str">
        <f aca="false">IF(AND(N1634="Activo",L1634&lt;&gt;""),IF(L1634&gt;Parámetros!$B$6,"Se está retrasando",""),"")</f>
        <v/>
      </c>
    </row>
    <row r="1635" customFormat="false" ht="15" hidden="false" customHeight="false" outlineLevel="0" collapsed="false">
      <c r="A1635" s="13" t="s">
        <v>804</v>
      </c>
      <c r="B1635" s="13" t="s">
        <v>8992</v>
      </c>
      <c r="C1635" s="13" t="s">
        <v>8990</v>
      </c>
      <c r="D1635" s="13" t="s">
        <v>8994</v>
      </c>
      <c r="E1635" s="13" t="s">
        <v>8988</v>
      </c>
      <c r="F1635" s="16" t="n">
        <f aca="false">_xlfn.MINIFS(Pedidos!$C$2:$C$7000,Pedidos!$B$2:$B$7000,A1635,Pedidos!$C$2:$C$7000,"&lt;"&amp;Parámetros!$B$4)</f>
        <v>45656</v>
      </c>
      <c r="G1635" s="16" t="n">
        <f aca="false">_xlfn.MAXIFS(Pedidos!$C$2:$C$7000,Pedidos!$B$2:$B$7000,A1635,Pedidos!$C$2:$C$7000,"&lt;"&amp;Parámetros!$B$4)</f>
        <v>45656</v>
      </c>
      <c r="H1635" s="17" t="n">
        <f aca="false">COUNTIFS(Pedidos!$B$2:$B$7000,A1635,Pedidos!$C$2:$C$7000,"&lt;"&amp;Parámetros!$B$4)</f>
        <v>1</v>
      </c>
      <c r="I1635" s="7" t="n">
        <f aca="false">IF(H1635=0,"",Parámetros!$B$4-G1635)</f>
        <v>640</v>
      </c>
      <c r="J1635" s="17" t="n">
        <f aca="false">COUNTIFS(Pedidos!$B$2:$B$7000,A1635,Pedidos!$C$2:$C$7000,"&gt;="&amp;(Parámetros!$B$4-180),Pedidos!$C$2:$C$7000,"&lt;"&amp;Parámetros!$B$4)</f>
        <v>0</v>
      </c>
      <c r="K1635" s="18" t="str">
        <f aca="false">IF(H1635&lt;2,"",(G1635-F1635)/(H1635-1))</f>
        <v/>
      </c>
      <c r="L1635" s="19" t="str">
        <f aca="false">IF(OR(K1635="",K1635=0),"",I1635/K1635)</f>
        <v/>
      </c>
      <c r="M1635" s="20" t="n">
        <f aca="false">SUMIFS(Pedidos!$D$2:$D$7000,Pedidos!$B$2:$B$7000,A1635,Pedidos!$C$2:$C$7000,"&gt;="&amp;(Parámetros!$B$4-365),Pedidos!$C$2:$C$7000,"&lt;"&amp;Parámetros!$B$4)</f>
        <v>0</v>
      </c>
      <c r="N1635" s="7" t="str">
        <f aca="false">IF(H1635=0,"Sin compras",IF(H1635=1,"Una sola compra",IF(I1635&gt;Parámetros!$B$5,"Perdido","Activo")))</f>
        <v>Una sola compra</v>
      </c>
      <c r="O1635" s="21" t="str">
        <f aca="false">IF(N1635&lt;&gt;"Activo","",1/(1+EXP(-(Parámetros!$B$10+Parámetros!$B$11*I1635+Parámetros!$B$12*J1635))))</f>
        <v/>
      </c>
      <c r="P1635" s="7" t="str">
        <f aca="false">IF(O1635="","",IF(O1635&gt;=Parámetros!$B$7,"Alto",IF(O1635&gt;=Parámetros!$B$8,"Medio","Bajo")))</f>
        <v/>
      </c>
      <c r="Q1635" s="7" t="str">
        <f aca="false">IF(AND(N1635="Activo",L1635&lt;&gt;""),IF(L1635&gt;Parámetros!$B$6,"Se está retrasando",""),"")</f>
        <v/>
      </c>
    </row>
    <row r="1636" customFormat="false" ht="15" hidden="false" customHeight="false" outlineLevel="0" collapsed="false">
      <c r="A1636" s="13" t="s">
        <v>7923</v>
      </c>
      <c r="B1636" s="13" t="s">
        <v>9007</v>
      </c>
      <c r="C1636" s="13" t="s">
        <v>8990</v>
      </c>
      <c r="D1636" s="13" t="s">
        <v>8991</v>
      </c>
      <c r="E1636" s="13" t="s">
        <v>8988</v>
      </c>
      <c r="F1636" s="16" t="n">
        <f aca="false">_xlfn.MINIFS(Pedidos!$C$2:$C$7000,Pedidos!$B$2:$B$7000,A1636,Pedidos!$C$2:$C$7000,"&lt;"&amp;Parámetros!$B$4)</f>
        <v>46211</v>
      </c>
      <c r="G1636" s="16" t="n">
        <f aca="false">_xlfn.MAXIFS(Pedidos!$C$2:$C$7000,Pedidos!$B$2:$B$7000,A1636,Pedidos!$C$2:$C$7000,"&lt;"&amp;Parámetros!$B$4)</f>
        <v>46211</v>
      </c>
      <c r="H1636" s="17" t="n">
        <f aca="false">COUNTIFS(Pedidos!$B$2:$B$7000,A1636,Pedidos!$C$2:$C$7000,"&lt;"&amp;Parámetros!$B$4)</f>
        <v>1</v>
      </c>
      <c r="I1636" s="7" t="n">
        <f aca="false">IF(H1636=0,"",Parámetros!$B$4-G1636)</f>
        <v>85</v>
      </c>
      <c r="J1636" s="17" t="n">
        <f aca="false">COUNTIFS(Pedidos!$B$2:$B$7000,A1636,Pedidos!$C$2:$C$7000,"&gt;="&amp;(Parámetros!$B$4-180),Pedidos!$C$2:$C$7000,"&lt;"&amp;Parámetros!$B$4)</f>
        <v>1</v>
      </c>
      <c r="K1636" s="18" t="str">
        <f aca="false">IF(H1636&lt;2,"",(G1636-F1636)/(H1636-1))</f>
        <v/>
      </c>
      <c r="L1636" s="19" t="str">
        <f aca="false">IF(OR(K1636="",K1636=0),"",I1636/K1636)</f>
        <v/>
      </c>
      <c r="M1636" s="20" t="n">
        <f aca="false">SUMIFS(Pedidos!$D$2:$D$7000,Pedidos!$B$2:$B$7000,A1636,Pedidos!$C$2:$C$7000,"&gt;="&amp;(Parámetros!$B$4-365),Pedidos!$C$2:$C$7000,"&lt;"&amp;Parámetros!$B$4)</f>
        <v>32.29</v>
      </c>
      <c r="N1636" s="7" t="str">
        <f aca="false">IF(H1636=0,"Sin compras",IF(H1636=1,"Una sola compra",IF(I1636&gt;Parámetros!$B$5,"Perdido","Activo")))</f>
        <v>Una sola compra</v>
      </c>
      <c r="O1636" s="21" t="str">
        <f aca="false">IF(N1636&lt;&gt;"Activo","",1/(1+EXP(-(Parámetros!$B$10+Parámetros!$B$11*I1636+Parámetros!$B$12*J1636))))</f>
        <v/>
      </c>
      <c r="P1636" s="7" t="str">
        <f aca="false">IF(O1636="","",IF(O1636&gt;=Parámetros!$B$7,"Alto",IF(O1636&gt;=Parámetros!$B$8,"Medio","Bajo")))</f>
        <v/>
      </c>
      <c r="Q1636" s="7" t="str">
        <f aca="false">IF(AND(N1636="Activo",L1636&lt;&gt;""),IF(L1636&gt;Parámetros!$B$6,"Se está retrasando",""),"")</f>
        <v/>
      </c>
    </row>
    <row r="1637" customFormat="false" ht="15" hidden="false" customHeight="false" outlineLevel="0" collapsed="false">
      <c r="A1637" s="13" t="s">
        <v>8238</v>
      </c>
      <c r="B1637" s="13" t="s">
        <v>8996</v>
      </c>
      <c r="C1637" s="13" t="s">
        <v>8993</v>
      </c>
      <c r="D1637" s="13" t="s">
        <v>9002</v>
      </c>
      <c r="E1637" s="13" t="s">
        <v>8988</v>
      </c>
      <c r="F1637" s="16" t="n">
        <f aca="false">_xlfn.MINIFS(Pedidos!$C$2:$C$7000,Pedidos!$B$2:$B$7000,A1637,Pedidos!$C$2:$C$7000,"&lt;"&amp;Parámetros!$B$4)</f>
        <v>46236</v>
      </c>
      <c r="G1637" s="16" t="n">
        <f aca="false">_xlfn.MAXIFS(Pedidos!$C$2:$C$7000,Pedidos!$B$2:$B$7000,A1637,Pedidos!$C$2:$C$7000,"&lt;"&amp;Parámetros!$B$4)</f>
        <v>46236</v>
      </c>
      <c r="H1637" s="17" t="n">
        <f aca="false">COUNTIFS(Pedidos!$B$2:$B$7000,A1637,Pedidos!$C$2:$C$7000,"&lt;"&amp;Parámetros!$B$4)</f>
        <v>1</v>
      </c>
      <c r="I1637" s="7" t="n">
        <f aca="false">IF(H1637=0,"",Parámetros!$B$4-G1637)</f>
        <v>60</v>
      </c>
      <c r="J1637" s="17" t="n">
        <f aca="false">COUNTIFS(Pedidos!$B$2:$B$7000,A1637,Pedidos!$C$2:$C$7000,"&gt;="&amp;(Parámetros!$B$4-180),Pedidos!$C$2:$C$7000,"&lt;"&amp;Parámetros!$B$4)</f>
        <v>1</v>
      </c>
      <c r="K1637" s="18" t="str">
        <f aca="false">IF(H1637&lt;2,"",(G1637-F1637)/(H1637-1))</f>
        <v/>
      </c>
      <c r="L1637" s="19" t="str">
        <f aca="false">IF(OR(K1637="",K1637=0),"",I1637/K1637)</f>
        <v/>
      </c>
      <c r="M1637" s="20" t="n">
        <f aca="false">SUMIFS(Pedidos!$D$2:$D$7000,Pedidos!$B$2:$B$7000,A1637,Pedidos!$C$2:$C$7000,"&gt;="&amp;(Parámetros!$B$4-365),Pedidos!$C$2:$C$7000,"&lt;"&amp;Parámetros!$B$4)</f>
        <v>33.85</v>
      </c>
      <c r="N1637" s="7" t="str">
        <f aca="false">IF(H1637=0,"Sin compras",IF(H1637=1,"Una sola compra",IF(I1637&gt;Parámetros!$B$5,"Perdido","Activo")))</f>
        <v>Una sola compra</v>
      </c>
      <c r="O1637" s="21" t="str">
        <f aca="false">IF(N1637&lt;&gt;"Activo","",1/(1+EXP(-(Parámetros!$B$10+Parámetros!$B$11*I1637+Parámetros!$B$12*J1637))))</f>
        <v/>
      </c>
      <c r="P1637" s="7" t="str">
        <f aca="false">IF(O1637="","",IF(O1637&gt;=Parámetros!$B$7,"Alto",IF(O1637&gt;=Parámetros!$B$8,"Medio","Bajo")))</f>
        <v/>
      </c>
      <c r="Q1637" s="7" t="str">
        <f aca="false">IF(AND(N1637="Activo",L1637&lt;&gt;""),IF(L1637&gt;Parámetros!$B$6,"Se está retrasando",""),"")</f>
        <v/>
      </c>
    </row>
    <row r="1638" customFormat="false" ht="15" hidden="false" customHeight="false" outlineLevel="0" collapsed="false">
      <c r="A1638" s="13" t="s">
        <v>7545</v>
      </c>
      <c r="B1638" s="13" t="s">
        <v>8992</v>
      </c>
      <c r="C1638" s="13" t="s">
        <v>8982</v>
      </c>
      <c r="D1638" s="13" t="s">
        <v>8991</v>
      </c>
      <c r="E1638" s="13" t="s">
        <v>8988</v>
      </c>
      <c r="F1638" s="16" t="n">
        <f aca="false">_xlfn.MINIFS(Pedidos!$C$2:$C$7000,Pedidos!$B$2:$B$7000,A1638,Pedidos!$C$2:$C$7000,"&lt;"&amp;Parámetros!$B$4)</f>
        <v>46180</v>
      </c>
      <c r="G1638" s="16" t="n">
        <f aca="false">_xlfn.MAXIFS(Pedidos!$C$2:$C$7000,Pedidos!$B$2:$B$7000,A1638,Pedidos!$C$2:$C$7000,"&lt;"&amp;Parámetros!$B$4)</f>
        <v>46180</v>
      </c>
      <c r="H1638" s="17" t="n">
        <f aca="false">COUNTIFS(Pedidos!$B$2:$B$7000,A1638,Pedidos!$C$2:$C$7000,"&lt;"&amp;Parámetros!$B$4)</f>
        <v>1</v>
      </c>
      <c r="I1638" s="7" t="n">
        <f aca="false">IF(H1638=0,"",Parámetros!$B$4-G1638)</f>
        <v>116</v>
      </c>
      <c r="J1638" s="17" t="n">
        <f aca="false">COUNTIFS(Pedidos!$B$2:$B$7000,A1638,Pedidos!$C$2:$C$7000,"&gt;="&amp;(Parámetros!$B$4-180),Pedidos!$C$2:$C$7000,"&lt;"&amp;Parámetros!$B$4)</f>
        <v>1</v>
      </c>
      <c r="K1638" s="18" t="str">
        <f aca="false">IF(H1638&lt;2,"",(G1638-F1638)/(H1638-1))</f>
        <v/>
      </c>
      <c r="L1638" s="19" t="str">
        <f aca="false">IF(OR(K1638="",K1638=0),"",I1638/K1638)</f>
        <v/>
      </c>
      <c r="M1638" s="20" t="n">
        <f aca="false">SUMIFS(Pedidos!$D$2:$D$7000,Pedidos!$B$2:$B$7000,A1638,Pedidos!$C$2:$C$7000,"&gt;="&amp;(Parámetros!$B$4-365),Pedidos!$C$2:$C$7000,"&lt;"&amp;Parámetros!$B$4)</f>
        <v>46.22</v>
      </c>
      <c r="N1638" s="7" t="str">
        <f aca="false">IF(H1638=0,"Sin compras",IF(H1638=1,"Una sola compra",IF(I1638&gt;Parámetros!$B$5,"Perdido","Activo")))</f>
        <v>Una sola compra</v>
      </c>
      <c r="O1638" s="21" t="str">
        <f aca="false">IF(N1638&lt;&gt;"Activo","",1/(1+EXP(-(Parámetros!$B$10+Parámetros!$B$11*I1638+Parámetros!$B$12*J1638))))</f>
        <v/>
      </c>
      <c r="P1638" s="7" t="str">
        <f aca="false">IF(O1638="","",IF(O1638&gt;=Parámetros!$B$7,"Alto",IF(O1638&gt;=Parámetros!$B$8,"Medio","Bajo")))</f>
        <v/>
      </c>
      <c r="Q1638" s="7" t="str">
        <f aca="false">IF(AND(N1638="Activo",L1638&lt;&gt;""),IF(L1638&gt;Parámetros!$B$6,"Se está retrasando",""),"")</f>
        <v/>
      </c>
    </row>
    <row r="1639" customFormat="false" ht="15" hidden="false" customHeight="false" outlineLevel="0" collapsed="false">
      <c r="A1639" s="13" t="s">
        <v>190</v>
      </c>
      <c r="B1639" s="13" t="s">
        <v>8996</v>
      </c>
      <c r="C1639" s="13" t="s">
        <v>8990</v>
      </c>
      <c r="D1639" s="13" t="s">
        <v>8994</v>
      </c>
      <c r="E1639" s="13" t="s">
        <v>8988</v>
      </c>
      <c r="F1639" s="16" t="n">
        <f aca="false">_xlfn.MINIFS(Pedidos!$C$2:$C$7000,Pedidos!$B$2:$B$7000,A1639,Pedidos!$C$2:$C$7000,"&lt;"&amp;Parámetros!$B$4)</f>
        <v>45585</v>
      </c>
      <c r="G1639" s="16" t="n">
        <f aca="false">_xlfn.MAXIFS(Pedidos!$C$2:$C$7000,Pedidos!$B$2:$B$7000,A1639,Pedidos!$C$2:$C$7000,"&lt;"&amp;Parámetros!$B$4)</f>
        <v>45585</v>
      </c>
      <c r="H1639" s="17" t="n">
        <f aca="false">COUNTIFS(Pedidos!$B$2:$B$7000,A1639,Pedidos!$C$2:$C$7000,"&lt;"&amp;Parámetros!$B$4)</f>
        <v>1</v>
      </c>
      <c r="I1639" s="7" t="n">
        <f aca="false">IF(H1639=0,"",Parámetros!$B$4-G1639)</f>
        <v>711</v>
      </c>
      <c r="J1639" s="17" t="n">
        <f aca="false">COUNTIFS(Pedidos!$B$2:$B$7000,A1639,Pedidos!$C$2:$C$7000,"&gt;="&amp;(Parámetros!$B$4-180),Pedidos!$C$2:$C$7000,"&lt;"&amp;Parámetros!$B$4)</f>
        <v>0</v>
      </c>
      <c r="K1639" s="18" t="str">
        <f aca="false">IF(H1639&lt;2,"",(G1639-F1639)/(H1639-1))</f>
        <v/>
      </c>
      <c r="L1639" s="19" t="str">
        <f aca="false">IF(OR(K1639="",K1639=0),"",I1639/K1639)</f>
        <v/>
      </c>
      <c r="M1639" s="20" t="n">
        <f aca="false">SUMIFS(Pedidos!$D$2:$D$7000,Pedidos!$B$2:$B$7000,A1639,Pedidos!$C$2:$C$7000,"&gt;="&amp;(Parámetros!$B$4-365),Pedidos!$C$2:$C$7000,"&lt;"&amp;Parámetros!$B$4)</f>
        <v>0</v>
      </c>
      <c r="N1639" s="7" t="str">
        <f aca="false">IF(H1639=0,"Sin compras",IF(H1639=1,"Una sola compra",IF(I1639&gt;Parámetros!$B$5,"Perdido","Activo")))</f>
        <v>Una sola compra</v>
      </c>
      <c r="O1639" s="21" t="str">
        <f aca="false">IF(N1639&lt;&gt;"Activo","",1/(1+EXP(-(Parámetros!$B$10+Parámetros!$B$11*I1639+Parámetros!$B$12*J1639))))</f>
        <v/>
      </c>
      <c r="P1639" s="7" t="str">
        <f aca="false">IF(O1639="","",IF(O1639&gt;=Parámetros!$B$7,"Alto",IF(O1639&gt;=Parámetros!$B$8,"Medio","Bajo")))</f>
        <v/>
      </c>
      <c r="Q1639" s="7" t="str">
        <f aca="false">IF(AND(N1639="Activo",L1639&lt;&gt;""),IF(L1639&gt;Parámetros!$B$6,"Se está retrasando",""),"")</f>
        <v/>
      </c>
    </row>
    <row r="1640" customFormat="false" ht="15" hidden="false" customHeight="false" outlineLevel="0" collapsed="false">
      <c r="A1640" s="13" t="s">
        <v>2030</v>
      </c>
      <c r="B1640" s="13" t="s">
        <v>9008</v>
      </c>
      <c r="C1640" s="13" t="s">
        <v>8993</v>
      </c>
      <c r="D1640" s="13" t="s">
        <v>8994</v>
      </c>
      <c r="E1640" s="13" t="s">
        <v>8988</v>
      </c>
      <c r="F1640" s="16" t="n">
        <f aca="false">_xlfn.MINIFS(Pedidos!$C$2:$C$7000,Pedidos!$B$2:$B$7000,A1640,Pedidos!$C$2:$C$7000,"&lt;"&amp;Parámetros!$B$4)</f>
        <v>45758</v>
      </c>
      <c r="G1640" s="16" t="n">
        <f aca="false">_xlfn.MAXIFS(Pedidos!$C$2:$C$7000,Pedidos!$B$2:$B$7000,A1640,Pedidos!$C$2:$C$7000,"&lt;"&amp;Parámetros!$B$4)</f>
        <v>45758</v>
      </c>
      <c r="H1640" s="17" t="n">
        <f aca="false">COUNTIFS(Pedidos!$B$2:$B$7000,A1640,Pedidos!$C$2:$C$7000,"&lt;"&amp;Parámetros!$B$4)</f>
        <v>1</v>
      </c>
      <c r="I1640" s="7" t="n">
        <f aca="false">IF(H1640=0,"",Parámetros!$B$4-G1640)</f>
        <v>538</v>
      </c>
      <c r="J1640" s="17" t="n">
        <f aca="false">COUNTIFS(Pedidos!$B$2:$B$7000,A1640,Pedidos!$C$2:$C$7000,"&gt;="&amp;(Parámetros!$B$4-180),Pedidos!$C$2:$C$7000,"&lt;"&amp;Parámetros!$B$4)</f>
        <v>0</v>
      </c>
      <c r="K1640" s="18" t="str">
        <f aca="false">IF(H1640&lt;2,"",(G1640-F1640)/(H1640-1))</f>
        <v/>
      </c>
      <c r="L1640" s="19" t="str">
        <f aca="false">IF(OR(K1640="",K1640=0),"",I1640/K1640)</f>
        <v/>
      </c>
      <c r="M1640" s="20" t="n">
        <f aca="false">SUMIFS(Pedidos!$D$2:$D$7000,Pedidos!$B$2:$B$7000,A1640,Pedidos!$C$2:$C$7000,"&gt;="&amp;(Parámetros!$B$4-365),Pedidos!$C$2:$C$7000,"&lt;"&amp;Parámetros!$B$4)</f>
        <v>0</v>
      </c>
      <c r="N1640" s="7" t="str">
        <f aca="false">IF(H1640=0,"Sin compras",IF(H1640=1,"Una sola compra",IF(I1640&gt;Parámetros!$B$5,"Perdido","Activo")))</f>
        <v>Una sola compra</v>
      </c>
      <c r="O1640" s="21" t="str">
        <f aca="false">IF(N1640&lt;&gt;"Activo","",1/(1+EXP(-(Parámetros!$B$10+Parámetros!$B$11*I1640+Parámetros!$B$12*J1640))))</f>
        <v/>
      </c>
      <c r="P1640" s="7" t="str">
        <f aca="false">IF(O1640="","",IF(O1640&gt;=Parámetros!$B$7,"Alto",IF(O1640&gt;=Parámetros!$B$8,"Medio","Bajo")))</f>
        <v/>
      </c>
      <c r="Q1640" s="7" t="str">
        <f aca="false">IF(AND(N1640="Activo",L1640&lt;&gt;""),IF(L1640&gt;Parámetros!$B$6,"Se está retrasando",""),"")</f>
        <v/>
      </c>
    </row>
    <row r="1641" customFormat="false" ht="15" hidden="false" customHeight="false" outlineLevel="0" collapsed="false">
      <c r="A1641" s="13" t="s">
        <v>5667</v>
      </c>
      <c r="B1641" s="13" t="s">
        <v>8998</v>
      </c>
      <c r="C1641" s="13" t="s">
        <v>8982</v>
      </c>
      <c r="D1641" s="13" t="s">
        <v>8999</v>
      </c>
      <c r="E1641" s="13" t="s">
        <v>8988</v>
      </c>
      <c r="F1641" s="16" t="n">
        <f aca="false">_xlfn.MINIFS(Pedidos!$C$2:$C$7000,Pedidos!$B$2:$B$7000,A1641,Pedidos!$C$2:$C$7000,"&lt;"&amp;Parámetros!$B$4)</f>
        <v>46030</v>
      </c>
      <c r="G1641" s="16" t="n">
        <f aca="false">_xlfn.MAXIFS(Pedidos!$C$2:$C$7000,Pedidos!$B$2:$B$7000,A1641,Pedidos!$C$2:$C$7000,"&lt;"&amp;Parámetros!$B$4)</f>
        <v>46294</v>
      </c>
      <c r="H1641" s="17" t="n">
        <f aca="false">COUNTIFS(Pedidos!$B$2:$B$7000,A1641,Pedidos!$C$2:$C$7000,"&lt;"&amp;Parámetros!$B$4)</f>
        <v>4</v>
      </c>
      <c r="I1641" s="7" t="n">
        <f aca="false">IF(H1641=0,"",Parámetros!$B$4-G1641)</f>
        <v>2</v>
      </c>
      <c r="J1641" s="17" t="n">
        <f aca="false">COUNTIFS(Pedidos!$B$2:$B$7000,A1641,Pedidos!$C$2:$C$7000,"&gt;="&amp;(Parámetros!$B$4-180),Pedidos!$C$2:$C$7000,"&lt;"&amp;Parámetros!$B$4)</f>
        <v>3</v>
      </c>
      <c r="K1641" s="18" t="n">
        <f aca="false">IF(H1641&lt;2,"",(G1641-F1641)/(H1641-1))</f>
        <v>88</v>
      </c>
      <c r="L1641" s="19" t="n">
        <f aca="false">IF(OR(K1641="",K1641=0),"",I1641/K1641)</f>
        <v>0.0227272727272727</v>
      </c>
      <c r="M1641" s="20" t="n">
        <f aca="false">SUMIFS(Pedidos!$D$2:$D$7000,Pedidos!$B$2:$B$7000,A1641,Pedidos!$C$2:$C$7000,"&gt;="&amp;(Parámetros!$B$4-365),Pedidos!$C$2:$C$7000,"&lt;"&amp;Parámetros!$B$4)</f>
        <v>180.12</v>
      </c>
      <c r="N1641" s="7" t="str">
        <f aca="false">IF(H1641=0,"Sin compras",IF(H1641=1,"Una sola compra",IF(I1641&gt;Parámetros!$B$5,"Perdido","Activo")))</f>
        <v>Activo</v>
      </c>
      <c r="O1641" s="21" t="n">
        <f aca="false">IF(N1641&lt;&gt;"Activo","",1/(1+EXP(-(Parámetros!$B$10+Parámetros!$B$11*I1641+Parámetros!$B$12*J1641))))</f>
        <v>0.117170701840702</v>
      </c>
      <c r="P1641" s="7" t="str">
        <f aca="false">IF(O1641="","",IF(O1641&gt;=Parámetros!$B$7,"Alto",IF(O1641&gt;=Parámetros!$B$8,"Medio","Bajo")))</f>
        <v>Bajo</v>
      </c>
      <c r="Q1641" s="7" t="str">
        <f aca="false">IF(AND(N1641="Activo",L1641&lt;&gt;""),IF(L1641&gt;Parámetros!$B$6,"Se está retrasando",""),"")</f>
        <v/>
      </c>
    </row>
    <row r="1642" customFormat="false" ht="15" hidden="false" customHeight="false" outlineLevel="0" collapsed="false">
      <c r="A1642" s="13" t="s">
        <v>1805</v>
      </c>
      <c r="B1642" s="13" t="s">
        <v>8998</v>
      </c>
      <c r="C1642" s="13" t="s">
        <v>8993</v>
      </c>
      <c r="D1642" s="13" t="s">
        <v>8994</v>
      </c>
      <c r="E1642" s="13" t="s">
        <v>8988</v>
      </c>
      <c r="F1642" s="16" t="n">
        <f aca="false">_xlfn.MINIFS(Pedidos!$C$2:$C$7000,Pedidos!$B$2:$B$7000,A1642,Pedidos!$C$2:$C$7000,"&lt;"&amp;Parámetros!$B$4)</f>
        <v>45740</v>
      </c>
      <c r="G1642" s="16" t="n">
        <f aca="false">_xlfn.MAXIFS(Pedidos!$C$2:$C$7000,Pedidos!$B$2:$B$7000,A1642,Pedidos!$C$2:$C$7000,"&lt;"&amp;Parámetros!$B$4)</f>
        <v>45740</v>
      </c>
      <c r="H1642" s="17" t="n">
        <f aca="false">COUNTIFS(Pedidos!$B$2:$B$7000,A1642,Pedidos!$C$2:$C$7000,"&lt;"&amp;Parámetros!$B$4)</f>
        <v>1</v>
      </c>
      <c r="I1642" s="7" t="n">
        <f aca="false">IF(H1642=0,"",Parámetros!$B$4-G1642)</f>
        <v>556</v>
      </c>
      <c r="J1642" s="17" t="n">
        <f aca="false">COUNTIFS(Pedidos!$B$2:$B$7000,A1642,Pedidos!$C$2:$C$7000,"&gt;="&amp;(Parámetros!$B$4-180),Pedidos!$C$2:$C$7000,"&lt;"&amp;Parámetros!$B$4)</f>
        <v>0</v>
      </c>
      <c r="K1642" s="18" t="str">
        <f aca="false">IF(H1642&lt;2,"",(G1642-F1642)/(H1642-1))</f>
        <v/>
      </c>
      <c r="L1642" s="19" t="str">
        <f aca="false">IF(OR(K1642="",K1642=0),"",I1642/K1642)</f>
        <v/>
      </c>
      <c r="M1642" s="20" t="n">
        <f aca="false">SUMIFS(Pedidos!$D$2:$D$7000,Pedidos!$B$2:$B$7000,A1642,Pedidos!$C$2:$C$7000,"&gt;="&amp;(Parámetros!$B$4-365),Pedidos!$C$2:$C$7000,"&lt;"&amp;Parámetros!$B$4)</f>
        <v>0</v>
      </c>
      <c r="N1642" s="7" t="str">
        <f aca="false">IF(H1642=0,"Sin compras",IF(H1642=1,"Una sola compra",IF(I1642&gt;Parámetros!$B$5,"Perdido","Activo")))</f>
        <v>Una sola compra</v>
      </c>
      <c r="O1642" s="21" t="str">
        <f aca="false">IF(N1642&lt;&gt;"Activo","",1/(1+EXP(-(Parámetros!$B$10+Parámetros!$B$11*I1642+Parámetros!$B$12*J1642))))</f>
        <v/>
      </c>
      <c r="P1642" s="7" t="str">
        <f aca="false">IF(O1642="","",IF(O1642&gt;=Parámetros!$B$7,"Alto",IF(O1642&gt;=Parámetros!$B$8,"Medio","Bajo")))</f>
        <v/>
      </c>
      <c r="Q1642" s="7" t="str">
        <f aca="false">IF(AND(N1642="Activo",L1642&lt;&gt;""),IF(L1642&gt;Parámetros!$B$6,"Se está retrasando",""),"")</f>
        <v/>
      </c>
    </row>
    <row r="1643" customFormat="false" ht="15" hidden="false" customHeight="false" outlineLevel="0" collapsed="false">
      <c r="A1643" s="13" t="s">
        <v>4353</v>
      </c>
      <c r="B1643" s="13" t="s">
        <v>8981</v>
      </c>
      <c r="C1643" s="13" t="s">
        <v>8982</v>
      </c>
      <c r="D1643" s="13" t="s">
        <v>8994</v>
      </c>
      <c r="E1643" s="13" t="s">
        <v>8984</v>
      </c>
      <c r="F1643" s="16" t="n">
        <f aca="false">_xlfn.MINIFS(Pedidos!$C$2:$C$7000,Pedidos!$B$2:$B$7000,A1643,Pedidos!$C$2:$C$7000,"&lt;"&amp;Parámetros!$B$4)</f>
        <v>45932</v>
      </c>
      <c r="G1643" s="16" t="n">
        <f aca="false">_xlfn.MAXIFS(Pedidos!$C$2:$C$7000,Pedidos!$B$2:$B$7000,A1643,Pedidos!$C$2:$C$7000,"&lt;"&amp;Parámetros!$B$4)</f>
        <v>45932</v>
      </c>
      <c r="H1643" s="17" t="n">
        <f aca="false">COUNTIFS(Pedidos!$B$2:$B$7000,A1643,Pedidos!$C$2:$C$7000,"&lt;"&amp;Parámetros!$B$4)</f>
        <v>1</v>
      </c>
      <c r="I1643" s="7" t="n">
        <f aca="false">IF(H1643=0,"",Parámetros!$B$4-G1643)</f>
        <v>364</v>
      </c>
      <c r="J1643" s="17" t="n">
        <f aca="false">COUNTIFS(Pedidos!$B$2:$B$7000,A1643,Pedidos!$C$2:$C$7000,"&gt;="&amp;(Parámetros!$B$4-180),Pedidos!$C$2:$C$7000,"&lt;"&amp;Parámetros!$B$4)</f>
        <v>0</v>
      </c>
      <c r="K1643" s="18" t="str">
        <f aca="false">IF(H1643&lt;2,"",(G1643-F1643)/(H1643-1))</f>
        <v/>
      </c>
      <c r="L1643" s="19" t="str">
        <f aca="false">IF(OR(K1643="",K1643=0),"",I1643/K1643)</f>
        <v/>
      </c>
      <c r="M1643" s="20" t="n">
        <f aca="false">SUMIFS(Pedidos!$D$2:$D$7000,Pedidos!$B$2:$B$7000,A1643,Pedidos!$C$2:$C$7000,"&gt;="&amp;(Parámetros!$B$4-365),Pedidos!$C$2:$C$7000,"&lt;"&amp;Parámetros!$B$4)</f>
        <v>27.66</v>
      </c>
      <c r="N1643" s="7" t="str">
        <f aca="false">IF(H1643=0,"Sin compras",IF(H1643=1,"Una sola compra",IF(I1643&gt;Parámetros!$B$5,"Perdido","Activo")))</f>
        <v>Una sola compra</v>
      </c>
      <c r="O1643" s="21" t="str">
        <f aca="false">IF(N1643&lt;&gt;"Activo","",1/(1+EXP(-(Parámetros!$B$10+Parámetros!$B$11*I1643+Parámetros!$B$12*J1643))))</f>
        <v/>
      </c>
      <c r="P1643" s="7" t="str">
        <f aca="false">IF(O1643="","",IF(O1643&gt;=Parámetros!$B$7,"Alto",IF(O1643&gt;=Parámetros!$B$8,"Medio","Bajo")))</f>
        <v/>
      </c>
      <c r="Q1643" s="7" t="str">
        <f aca="false">IF(AND(N1643="Activo",L1643&lt;&gt;""),IF(L1643&gt;Parámetros!$B$6,"Se está retrasando",""),"")</f>
        <v/>
      </c>
    </row>
    <row r="1644" customFormat="false" ht="15" hidden="false" customHeight="false" outlineLevel="0" collapsed="false">
      <c r="A1644" s="13" t="s">
        <v>6214</v>
      </c>
      <c r="B1644" s="13" t="s">
        <v>8995</v>
      </c>
      <c r="C1644" s="13" t="s">
        <v>8993</v>
      </c>
      <c r="D1644" s="13" t="s">
        <v>8987</v>
      </c>
      <c r="E1644" s="13" t="s">
        <v>8984</v>
      </c>
      <c r="F1644" s="16" t="n">
        <f aca="false">_xlfn.MINIFS(Pedidos!$C$2:$C$7000,Pedidos!$B$2:$B$7000,A1644,Pedidos!$C$2:$C$7000,"&lt;"&amp;Parámetros!$B$4)</f>
        <v>46071</v>
      </c>
      <c r="G1644" s="16" t="n">
        <f aca="false">_xlfn.MAXIFS(Pedidos!$C$2:$C$7000,Pedidos!$B$2:$B$7000,A1644,Pedidos!$C$2:$C$7000,"&lt;"&amp;Parámetros!$B$4)</f>
        <v>46237</v>
      </c>
      <c r="H1644" s="17" t="n">
        <f aca="false">COUNTIFS(Pedidos!$B$2:$B$7000,A1644,Pedidos!$C$2:$C$7000,"&lt;"&amp;Parámetros!$B$4)</f>
        <v>2</v>
      </c>
      <c r="I1644" s="7" t="n">
        <f aca="false">IF(H1644=0,"",Parámetros!$B$4-G1644)</f>
        <v>59</v>
      </c>
      <c r="J1644" s="17" t="n">
        <f aca="false">COUNTIFS(Pedidos!$B$2:$B$7000,A1644,Pedidos!$C$2:$C$7000,"&gt;="&amp;(Parámetros!$B$4-180),Pedidos!$C$2:$C$7000,"&lt;"&amp;Parámetros!$B$4)</f>
        <v>1</v>
      </c>
      <c r="K1644" s="18" t="n">
        <f aca="false">IF(H1644&lt;2,"",(G1644-F1644)/(H1644-1))</f>
        <v>166</v>
      </c>
      <c r="L1644" s="19" t="n">
        <f aca="false">IF(OR(K1644="",K1644=0),"",I1644/K1644)</f>
        <v>0.355421686746988</v>
      </c>
      <c r="M1644" s="20" t="n">
        <f aca="false">SUMIFS(Pedidos!$D$2:$D$7000,Pedidos!$B$2:$B$7000,A1644,Pedidos!$C$2:$C$7000,"&gt;="&amp;(Parámetros!$B$4-365),Pedidos!$C$2:$C$7000,"&lt;"&amp;Parámetros!$B$4)</f>
        <v>113.87</v>
      </c>
      <c r="N1644" s="7" t="str">
        <f aca="false">IF(H1644=0,"Sin compras",IF(H1644=1,"Una sola compra",IF(I1644&gt;Parámetros!$B$5,"Perdido","Activo")))</f>
        <v>Activo</v>
      </c>
      <c r="O1644" s="21" t="n">
        <f aca="false">IF(N1644&lt;&gt;"Activo","",1/(1+EXP(-(Parámetros!$B$10+Parámetros!$B$11*I1644+Parámetros!$B$12*J1644))))</f>
        <v>0.673245296894071</v>
      </c>
      <c r="P1644" s="7" t="str">
        <f aca="false">IF(O1644="","",IF(O1644&gt;=Parámetros!$B$7,"Alto",IF(O1644&gt;=Parámetros!$B$8,"Medio","Bajo")))</f>
        <v>Medio</v>
      </c>
      <c r="Q1644" s="7" t="str">
        <f aca="false">IF(AND(N1644="Activo",L1644&lt;&gt;""),IF(L1644&gt;Parámetros!$B$6,"Se está retrasando",""),"")</f>
        <v/>
      </c>
    </row>
    <row r="1645" customFormat="false" ht="15" hidden="false" customHeight="false" outlineLevel="0" collapsed="false">
      <c r="A1645" s="13" t="s">
        <v>5287</v>
      </c>
      <c r="B1645" s="13" t="s">
        <v>8995</v>
      </c>
      <c r="C1645" s="13" t="s">
        <v>8982</v>
      </c>
      <c r="D1645" s="13" t="s">
        <v>8983</v>
      </c>
      <c r="E1645" s="13" t="s">
        <v>8988</v>
      </c>
      <c r="F1645" s="16" t="n">
        <f aca="false">_xlfn.MINIFS(Pedidos!$C$2:$C$7000,Pedidos!$B$2:$B$7000,A1645,Pedidos!$C$2:$C$7000,"&lt;"&amp;Parámetros!$B$4)</f>
        <v>46001</v>
      </c>
      <c r="G1645" s="16" t="n">
        <f aca="false">_xlfn.MAXIFS(Pedidos!$C$2:$C$7000,Pedidos!$B$2:$B$7000,A1645,Pedidos!$C$2:$C$7000,"&lt;"&amp;Parámetros!$B$4)</f>
        <v>46001</v>
      </c>
      <c r="H1645" s="17" t="n">
        <f aca="false">COUNTIFS(Pedidos!$B$2:$B$7000,A1645,Pedidos!$C$2:$C$7000,"&lt;"&amp;Parámetros!$B$4)</f>
        <v>1</v>
      </c>
      <c r="I1645" s="7" t="n">
        <f aca="false">IF(H1645=0,"",Parámetros!$B$4-G1645)</f>
        <v>295</v>
      </c>
      <c r="J1645" s="17" t="n">
        <f aca="false">COUNTIFS(Pedidos!$B$2:$B$7000,A1645,Pedidos!$C$2:$C$7000,"&gt;="&amp;(Parámetros!$B$4-180),Pedidos!$C$2:$C$7000,"&lt;"&amp;Parámetros!$B$4)</f>
        <v>0</v>
      </c>
      <c r="K1645" s="18" t="str">
        <f aca="false">IF(H1645&lt;2,"",(G1645-F1645)/(H1645-1))</f>
        <v/>
      </c>
      <c r="L1645" s="19" t="str">
        <f aca="false">IF(OR(K1645="",K1645=0),"",I1645/K1645)</f>
        <v/>
      </c>
      <c r="M1645" s="20" t="n">
        <f aca="false">SUMIFS(Pedidos!$D$2:$D$7000,Pedidos!$B$2:$B$7000,A1645,Pedidos!$C$2:$C$7000,"&gt;="&amp;(Parámetros!$B$4-365),Pedidos!$C$2:$C$7000,"&lt;"&amp;Parámetros!$B$4)</f>
        <v>14.22</v>
      </c>
      <c r="N1645" s="7" t="str">
        <f aca="false">IF(H1645=0,"Sin compras",IF(H1645=1,"Una sola compra",IF(I1645&gt;Parámetros!$B$5,"Perdido","Activo")))</f>
        <v>Una sola compra</v>
      </c>
      <c r="O1645" s="21" t="str">
        <f aca="false">IF(N1645&lt;&gt;"Activo","",1/(1+EXP(-(Parámetros!$B$10+Parámetros!$B$11*I1645+Parámetros!$B$12*J1645))))</f>
        <v/>
      </c>
      <c r="P1645" s="7" t="str">
        <f aca="false">IF(O1645="","",IF(O1645&gt;=Parámetros!$B$7,"Alto",IF(O1645&gt;=Parámetros!$B$8,"Medio","Bajo")))</f>
        <v/>
      </c>
      <c r="Q1645" s="7" t="str">
        <f aca="false">IF(AND(N1645="Activo",L1645&lt;&gt;""),IF(L1645&gt;Parámetros!$B$6,"Se está retrasando",""),"")</f>
        <v/>
      </c>
    </row>
    <row r="1646" customFormat="false" ht="15" hidden="false" customHeight="false" outlineLevel="0" collapsed="false">
      <c r="A1646" s="13" t="s">
        <v>710</v>
      </c>
      <c r="B1646" s="13" t="s">
        <v>9000</v>
      </c>
      <c r="C1646" s="13" t="s">
        <v>8993</v>
      </c>
      <c r="D1646" s="13" t="s">
        <v>8994</v>
      </c>
      <c r="E1646" s="13" t="s">
        <v>8988</v>
      </c>
      <c r="F1646" s="16" t="n">
        <f aca="false">_xlfn.MINIFS(Pedidos!$C$2:$C$7000,Pedidos!$B$2:$B$7000,A1646,Pedidos!$C$2:$C$7000,"&lt;"&amp;Parámetros!$B$4)</f>
        <v>45646</v>
      </c>
      <c r="G1646" s="16" t="n">
        <f aca="false">_xlfn.MAXIFS(Pedidos!$C$2:$C$7000,Pedidos!$B$2:$B$7000,A1646,Pedidos!$C$2:$C$7000,"&lt;"&amp;Parámetros!$B$4)</f>
        <v>45646</v>
      </c>
      <c r="H1646" s="17" t="n">
        <f aca="false">COUNTIFS(Pedidos!$B$2:$B$7000,A1646,Pedidos!$C$2:$C$7000,"&lt;"&amp;Parámetros!$B$4)</f>
        <v>1</v>
      </c>
      <c r="I1646" s="7" t="n">
        <f aca="false">IF(H1646=0,"",Parámetros!$B$4-G1646)</f>
        <v>650</v>
      </c>
      <c r="J1646" s="17" t="n">
        <f aca="false">COUNTIFS(Pedidos!$B$2:$B$7000,A1646,Pedidos!$C$2:$C$7000,"&gt;="&amp;(Parámetros!$B$4-180),Pedidos!$C$2:$C$7000,"&lt;"&amp;Parámetros!$B$4)</f>
        <v>0</v>
      </c>
      <c r="K1646" s="18" t="str">
        <f aca="false">IF(H1646&lt;2,"",(G1646-F1646)/(H1646-1))</f>
        <v/>
      </c>
      <c r="L1646" s="19" t="str">
        <f aca="false">IF(OR(K1646="",K1646=0),"",I1646/K1646)</f>
        <v/>
      </c>
      <c r="M1646" s="20" t="n">
        <f aca="false">SUMIFS(Pedidos!$D$2:$D$7000,Pedidos!$B$2:$B$7000,A1646,Pedidos!$C$2:$C$7000,"&gt;="&amp;(Parámetros!$B$4-365),Pedidos!$C$2:$C$7000,"&lt;"&amp;Parámetros!$B$4)</f>
        <v>0</v>
      </c>
      <c r="N1646" s="7" t="str">
        <f aca="false">IF(H1646=0,"Sin compras",IF(H1646=1,"Una sola compra",IF(I1646&gt;Parámetros!$B$5,"Perdido","Activo")))</f>
        <v>Una sola compra</v>
      </c>
      <c r="O1646" s="21" t="str">
        <f aca="false">IF(N1646&lt;&gt;"Activo","",1/(1+EXP(-(Parámetros!$B$10+Parámetros!$B$11*I1646+Parámetros!$B$12*J1646))))</f>
        <v/>
      </c>
      <c r="P1646" s="7" t="str">
        <f aca="false">IF(O1646="","",IF(O1646&gt;=Parámetros!$B$7,"Alto",IF(O1646&gt;=Parámetros!$B$8,"Medio","Bajo")))</f>
        <v/>
      </c>
      <c r="Q1646" s="7" t="str">
        <f aca="false">IF(AND(N1646="Activo",L1646&lt;&gt;""),IF(L1646&gt;Parámetros!$B$6,"Se está retrasando",""),"")</f>
        <v/>
      </c>
    </row>
    <row r="1647" customFormat="false" ht="15" hidden="false" customHeight="false" outlineLevel="0" collapsed="false">
      <c r="A1647" s="13" t="s">
        <v>4978</v>
      </c>
      <c r="B1647" s="13" t="s">
        <v>8995</v>
      </c>
      <c r="C1647" s="13" t="s">
        <v>8990</v>
      </c>
      <c r="D1647" s="13" t="s">
        <v>8987</v>
      </c>
      <c r="E1647" s="13" t="s">
        <v>8988</v>
      </c>
      <c r="F1647" s="16" t="n">
        <f aca="false">_xlfn.MINIFS(Pedidos!$C$2:$C$7000,Pedidos!$B$2:$B$7000,A1647,Pedidos!$C$2:$C$7000,"&lt;"&amp;Parámetros!$B$4)</f>
        <v>45977</v>
      </c>
      <c r="G1647" s="16" t="n">
        <f aca="false">_xlfn.MAXIFS(Pedidos!$C$2:$C$7000,Pedidos!$B$2:$B$7000,A1647,Pedidos!$C$2:$C$7000,"&lt;"&amp;Parámetros!$B$4)</f>
        <v>46109</v>
      </c>
      <c r="H1647" s="17" t="n">
        <f aca="false">COUNTIFS(Pedidos!$B$2:$B$7000,A1647,Pedidos!$C$2:$C$7000,"&lt;"&amp;Parámetros!$B$4)</f>
        <v>2</v>
      </c>
      <c r="I1647" s="7" t="n">
        <f aca="false">IF(H1647=0,"",Parámetros!$B$4-G1647)</f>
        <v>187</v>
      </c>
      <c r="J1647" s="17" t="n">
        <f aca="false">COUNTIFS(Pedidos!$B$2:$B$7000,A1647,Pedidos!$C$2:$C$7000,"&gt;="&amp;(Parámetros!$B$4-180),Pedidos!$C$2:$C$7000,"&lt;"&amp;Parámetros!$B$4)</f>
        <v>0</v>
      </c>
      <c r="K1647" s="18" t="n">
        <f aca="false">IF(H1647&lt;2,"",(G1647-F1647)/(H1647-1))</f>
        <v>132</v>
      </c>
      <c r="L1647" s="19" t="n">
        <f aca="false">IF(OR(K1647="",K1647=0),"",I1647/K1647)</f>
        <v>1.41666666666667</v>
      </c>
      <c r="M1647" s="20" t="n">
        <f aca="false">SUMIFS(Pedidos!$D$2:$D$7000,Pedidos!$B$2:$B$7000,A1647,Pedidos!$C$2:$C$7000,"&gt;="&amp;(Parámetros!$B$4-365),Pedidos!$C$2:$C$7000,"&lt;"&amp;Parámetros!$B$4)</f>
        <v>59.44</v>
      </c>
      <c r="N1647" s="7" t="str">
        <f aca="false">IF(H1647=0,"Sin compras",IF(H1647=1,"Una sola compra",IF(I1647&gt;Parámetros!$B$5,"Perdido","Activo")))</f>
        <v>Perdido</v>
      </c>
      <c r="O1647" s="21" t="str">
        <f aca="false">IF(N1647&lt;&gt;"Activo","",1/(1+EXP(-(Parámetros!$B$10+Parámetros!$B$11*I1647+Parámetros!$B$12*J1647))))</f>
        <v/>
      </c>
      <c r="P1647" s="7" t="str">
        <f aca="false">IF(O1647="","",IF(O1647&gt;=Parámetros!$B$7,"Alto",IF(O1647&gt;=Parámetros!$B$8,"Medio","Bajo")))</f>
        <v/>
      </c>
      <c r="Q1647" s="7" t="str">
        <f aca="false">IF(AND(N1647="Activo",L1647&lt;&gt;""),IF(L1647&gt;Parámetros!$B$6,"Se está retrasando",""),"")</f>
        <v/>
      </c>
    </row>
    <row r="1648" customFormat="false" ht="15" hidden="false" customHeight="false" outlineLevel="0" collapsed="false">
      <c r="A1648" s="13" t="s">
        <v>6075</v>
      </c>
      <c r="B1648" s="13" t="s">
        <v>8992</v>
      </c>
      <c r="C1648" s="13" t="s">
        <v>8982</v>
      </c>
      <c r="D1648" s="13" t="s">
        <v>8983</v>
      </c>
      <c r="E1648" s="13" t="s">
        <v>8988</v>
      </c>
      <c r="F1648" s="16" t="n">
        <f aca="false">_xlfn.MINIFS(Pedidos!$C$2:$C$7000,Pedidos!$B$2:$B$7000,A1648,Pedidos!$C$2:$C$7000,"&lt;"&amp;Parámetros!$B$4)</f>
        <v>46061</v>
      </c>
      <c r="G1648" s="16" t="n">
        <f aca="false">_xlfn.MAXIFS(Pedidos!$C$2:$C$7000,Pedidos!$B$2:$B$7000,A1648,Pedidos!$C$2:$C$7000,"&lt;"&amp;Parámetros!$B$4)</f>
        <v>46061</v>
      </c>
      <c r="H1648" s="17" t="n">
        <f aca="false">COUNTIFS(Pedidos!$B$2:$B$7000,A1648,Pedidos!$C$2:$C$7000,"&lt;"&amp;Parámetros!$B$4)</f>
        <v>1</v>
      </c>
      <c r="I1648" s="7" t="n">
        <f aca="false">IF(H1648=0,"",Parámetros!$B$4-G1648)</f>
        <v>235</v>
      </c>
      <c r="J1648" s="17" t="n">
        <f aca="false">COUNTIFS(Pedidos!$B$2:$B$7000,A1648,Pedidos!$C$2:$C$7000,"&gt;="&amp;(Parámetros!$B$4-180),Pedidos!$C$2:$C$7000,"&lt;"&amp;Parámetros!$B$4)</f>
        <v>0</v>
      </c>
      <c r="K1648" s="18" t="str">
        <f aca="false">IF(H1648&lt;2,"",(G1648-F1648)/(H1648-1))</f>
        <v/>
      </c>
      <c r="L1648" s="19" t="str">
        <f aca="false">IF(OR(K1648="",K1648=0),"",I1648/K1648)</f>
        <v/>
      </c>
      <c r="M1648" s="20" t="n">
        <f aca="false">SUMIFS(Pedidos!$D$2:$D$7000,Pedidos!$B$2:$B$7000,A1648,Pedidos!$C$2:$C$7000,"&gt;="&amp;(Parámetros!$B$4-365),Pedidos!$C$2:$C$7000,"&lt;"&amp;Parámetros!$B$4)</f>
        <v>25.86</v>
      </c>
      <c r="N1648" s="7" t="str">
        <f aca="false">IF(H1648=0,"Sin compras",IF(H1648=1,"Una sola compra",IF(I1648&gt;Parámetros!$B$5,"Perdido","Activo")))</f>
        <v>Una sola compra</v>
      </c>
      <c r="O1648" s="21" t="str">
        <f aca="false">IF(N1648&lt;&gt;"Activo","",1/(1+EXP(-(Parámetros!$B$10+Parámetros!$B$11*I1648+Parámetros!$B$12*J1648))))</f>
        <v/>
      </c>
      <c r="P1648" s="7" t="str">
        <f aca="false">IF(O1648="","",IF(O1648&gt;=Parámetros!$B$7,"Alto",IF(O1648&gt;=Parámetros!$B$8,"Medio","Bajo")))</f>
        <v/>
      </c>
      <c r="Q1648" s="7" t="str">
        <f aca="false">IF(AND(N1648="Activo",L1648&lt;&gt;""),IF(L1648&gt;Parámetros!$B$6,"Se está retrasando",""),"")</f>
        <v/>
      </c>
    </row>
    <row r="1649" customFormat="false" ht="15" hidden="false" customHeight="false" outlineLevel="0" collapsed="false">
      <c r="A1649" s="13" t="s">
        <v>2591</v>
      </c>
      <c r="B1649" s="13" t="s">
        <v>9000</v>
      </c>
      <c r="C1649" s="13" t="s">
        <v>8990</v>
      </c>
      <c r="D1649" s="13" t="s">
        <v>8994</v>
      </c>
      <c r="E1649" s="13" t="s">
        <v>8988</v>
      </c>
      <c r="F1649" s="16" t="n">
        <f aca="false">_xlfn.MINIFS(Pedidos!$C$2:$C$7000,Pedidos!$B$2:$B$7000,A1649,Pedidos!$C$2:$C$7000,"&lt;"&amp;Parámetros!$B$4)</f>
        <v>45800</v>
      </c>
      <c r="G1649" s="16" t="n">
        <f aca="false">_xlfn.MAXIFS(Pedidos!$C$2:$C$7000,Pedidos!$B$2:$B$7000,A1649,Pedidos!$C$2:$C$7000,"&lt;"&amp;Parámetros!$B$4)</f>
        <v>45888</v>
      </c>
      <c r="H1649" s="17" t="n">
        <f aca="false">COUNTIFS(Pedidos!$B$2:$B$7000,A1649,Pedidos!$C$2:$C$7000,"&lt;"&amp;Parámetros!$B$4)</f>
        <v>2</v>
      </c>
      <c r="I1649" s="7" t="n">
        <f aca="false">IF(H1649=0,"",Parámetros!$B$4-G1649)</f>
        <v>408</v>
      </c>
      <c r="J1649" s="17" t="n">
        <f aca="false">COUNTIFS(Pedidos!$B$2:$B$7000,A1649,Pedidos!$C$2:$C$7000,"&gt;="&amp;(Parámetros!$B$4-180),Pedidos!$C$2:$C$7000,"&lt;"&amp;Parámetros!$B$4)</f>
        <v>0</v>
      </c>
      <c r="K1649" s="18" t="n">
        <f aca="false">IF(H1649&lt;2,"",(G1649-F1649)/(H1649-1))</f>
        <v>88</v>
      </c>
      <c r="L1649" s="19" t="n">
        <f aca="false">IF(OR(K1649="",K1649=0),"",I1649/K1649)</f>
        <v>4.63636363636364</v>
      </c>
      <c r="M1649" s="20" t="n">
        <f aca="false">SUMIFS(Pedidos!$D$2:$D$7000,Pedidos!$B$2:$B$7000,A1649,Pedidos!$C$2:$C$7000,"&gt;="&amp;(Parámetros!$B$4-365),Pedidos!$C$2:$C$7000,"&lt;"&amp;Parámetros!$B$4)</f>
        <v>0</v>
      </c>
      <c r="N1649" s="7" t="str">
        <f aca="false">IF(H1649=0,"Sin compras",IF(H1649=1,"Una sola compra",IF(I1649&gt;Parámetros!$B$5,"Perdido","Activo")))</f>
        <v>Perdido</v>
      </c>
      <c r="O1649" s="21" t="str">
        <f aca="false">IF(N1649&lt;&gt;"Activo","",1/(1+EXP(-(Parámetros!$B$10+Parámetros!$B$11*I1649+Parámetros!$B$12*J1649))))</f>
        <v/>
      </c>
      <c r="P1649" s="7" t="str">
        <f aca="false">IF(O1649="","",IF(O1649&gt;=Parámetros!$B$7,"Alto",IF(O1649&gt;=Parámetros!$B$8,"Medio","Bajo")))</f>
        <v/>
      </c>
      <c r="Q1649" s="7" t="str">
        <f aca="false">IF(AND(N1649="Activo",L1649&lt;&gt;""),IF(L1649&gt;Parámetros!$B$6,"Se está retrasando",""),"")</f>
        <v/>
      </c>
    </row>
    <row r="1650" customFormat="false" ht="15" hidden="false" customHeight="false" outlineLevel="0" collapsed="false">
      <c r="A1650" s="13" t="s">
        <v>3934</v>
      </c>
      <c r="B1650" s="13" t="s">
        <v>8981</v>
      </c>
      <c r="C1650" s="13" t="s">
        <v>8993</v>
      </c>
      <c r="D1650" s="13" t="s">
        <v>8994</v>
      </c>
      <c r="E1650" s="13" t="s">
        <v>8984</v>
      </c>
      <c r="F1650" s="16" t="n">
        <f aca="false">_xlfn.MINIFS(Pedidos!$C$2:$C$7000,Pedidos!$B$2:$B$7000,A1650,Pedidos!$C$2:$C$7000,"&lt;"&amp;Parámetros!$B$4)</f>
        <v>45899</v>
      </c>
      <c r="G1650" s="16" t="n">
        <f aca="false">_xlfn.MAXIFS(Pedidos!$C$2:$C$7000,Pedidos!$B$2:$B$7000,A1650,Pedidos!$C$2:$C$7000,"&lt;"&amp;Parámetros!$B$4)</f>
        <v>45899</v>
      </c>
      <c r="H1650" s="17" t="n">
        <f aca="false">COUNTIFS(Pedidos!$B$2:$B$7000,A1650,Pedidos!$C$2:$C$7000,"&lt;"&amp;Parámetros!$B$4)</f>
        <v>1</v>
      </c>
      <c r="I1650" s="7" t="n">
        <f aca="false">IF(H1650=0,"",Parámetros!$B$4-G1650)</f>
        <v>397</v>
      </c>
      <c r="J1650" s="17" t="n">
        <f aca="false">COUNTIFS(Pedidos!$B$2:$B$7000,A1650,Pedidos!$C$2:$C$7000,"&gt;="&amp;(Parámetros!$B$4-180),Pedidos!$C$2:$C$7000,"&lt;"&amp;Parámetros!$B$4)</f>
        <v>0</v>
      </c>
      <c r="K1650" s="18" t="str">
        <f aca="false">IF(H1650&lt;2,"",(G1650-F1650)/(H1650-1))</f>
        <v/>
      </c>
      <c r="L1650" s="19" t="str">
        <f aca="false">IF(OR(K1650="",K1650=0),"",I1650/K1650)</f>
        <v/>
      </c>
      <c r="M1650" s="20" t="n">
        <f aca="false">SUMIFS(Pedidos!$D$2:$D$7000,Pedidos!$B$2:$B$7000,A1650,Pedidos!$C$2:$C$7000,"&gt;="&amp;(Parámetros!$B$4-365),Pedidos!$C$2:$C$7000,"&lt;"&amp;Parámetros!$B$4)</f>
        <v>0</v>
      </c>
      <c r="N1650" s="7" t="str">
        <f aca="false">IF(H1650=0,"Sin compras",IF(H1650=1,"Una sola compra",IF(I1650&gt;Parámetros!$B$5,"Perdido","Activo")))</f>
        <v>Una sola compra</v>
      </c>
      <c r="O1650" s="21" t="str">
        <f aca="false">IF(N1650&lt;&gt;"Activo","",1/(1+EXP(-(Parámetros!$B$10+Parámetros!$B$11*I1650+Parámetros!$B$12*J1650))))</f>
        <v/>
      </c>
      <c r="P1650" s="7" t="str">
        <f aca="false">IF(O1650="","",IF(O1650&gt;=Parámetros!$B$7,"Alto",IF(O1650&gt;=Parámetros!$B$8,"Medio","Bajo")))</f>
        <v/>
      </c>
      <c r="Q1650" s="7" t="str">
        <f aca="false">IF(AND(N1650="Activo",L1650&lt;&gt;""),IF(L1650&gt;Parámetros!$B$6,"Se está retrasando",""),"")</f>
        <v/>
      </c>
    </row>
    <row r="1651" customFormat="false" ht="15" hidden="false" customHeight="false" outlineLevel="0" collapsed="false">
      <c r="A1651" s="13" t="s">
        <v>1457</v>
      </c>
      <c r="B1651" s="13" t="s">
        <v>9004</v>
      </c>
      <c r="C1651" s="13" t="s">
        <v>8990</v>
      </c>
      <c r="D1651" s="13" t="s">
        <v>8999</v>
      </c>
      <c r="E1651" s="13" t="s">
        <v>8988</v>
      </c>
      <c r="F1651" s="16" t="n">
        <f aca="false">_xlfn.MINIFS(Pedidos!$C$2:$C$7000,Pedidos!$B$2:$B$7000,A1651,Pedidos!$C$2:$C$7000,"&lt;"&amp;Parámetros!$B$4)</f>
        <v>45714</v>
      </c>
      <c r="G1651" s="16" t="n">
        <f aca="false">_xlfn.MAXIFS(Pedidos!$C$2:$C$7000,Pedidos!$B$2:$B$7000,A1651,Pedidos!$C$2:$C$7000,"&lt;"&amp;Parámetros!$B$4)</f>
        <v>46293</v>
      </c>
      <c r="H1651" s="17" t="n">
        <f aca="false">COUNTIFS(Pedidos!$B$2:$B$7000,A1651,Pedidos!$C$2:$C$7000,"&lt;"&amp;Parámetros!$B$4)</f>
        <v>20</v>
      </c>
      <c r="I1651" s="7" t="n">
        <f aca="false">IF(H1651=0,"",Parámetros!$B$4-G1651)</f>
        <v>3</v>
      </c>
      <c r="J1651" s="17" t="n">
        <f aca="false">COUNTIFS(Pedidos!$B$2:$B$7000,A1651,Pedidos!$C$2:$C$7000,"&gt;="&amp;(Parámetros!$B$4-180),Pedidos!$C$2:$C$7000,"&lt;"&amp;Parámetros!$B$4)</f>
        <v>7</v>
      </c>
      <c r="K1651" s="18" t="n">
        <f aca="false">IF(H1651&lt;2,"",(G1651-F1651)/(H1651-1))</f>
        <v>30.4736842105263</v>
      </c>
      <c r="L1651" s="19" t="n">
        <f aca="false">IF(OR(K1651="",K1651=0),"",I1651/K1651)</f>
        <v>0.0984455958549223</v>
      </c>
      <c r="M1651" s="20" t="n">
        <f aca="false">SUMIFS(Pedidos!$D$2:$D$7000,Pedidos!$B$2:$B$7000,A1651,Pedidos!$C$2:$C$7000,"&gt;="&amp;(Parámetros!$B$4-365),Pedidos!$C$2:$C$7000,"&lt;"&amp;Parámetros!$B$4)</f>
        <v>591.92</v>
      </c>
      <c r="N1651" s="7" t="str">
        <f aca="false">IF(H1651=0,"Sin compras",IF(H1651=1,"Una sola compra",IF(I1651&gt;Parámetros!$B$5,"Perdido","Activo")))</f>
        <v>Activo</v>
      </c>
      <c r="O1651" s="21" t="n">
        <f aca="false">IF(N1651&lt;&gt;"Activo","",1/(1+EXP(-(Parámetros!$B$10+Parámetros!$B$11*I1651+Parámetros!$B$12*J1651))))</f>
        <v>0.00387510456418466</v>
      </c>
      <c r="P1651" s="7" t="str">
        <f aca="false">IF(O1651="","",IF(O1651&gt;=Parámetros!$B$7,"Alto",IF(O1651&gt;=Parámetros!$B$8,"Medio","Bajo")))</f>
        <v>Bajo</v>
      </c>
      <c r="Q1651" s="7" t="str">
        <f aca="false">IF(AND(N1651="Activo",L1651&lt;&gt;""),IF(L1651&gt;Parámetros!$B$6,"Se está retrasando",""),"")</f>
        <v/>
      </c>
    </row>
    <row r="1652" customFormat="false" ht="15" hidden="false" customHeight="false" outlineLevel="0" collapsed="false">
      <c r="A1652" s="13" t="s">
        <v>3503</v>
      </c>
      <c r="B1652" s="13" t="s">
        <v>9008</v>
      </c>
      <c r="C1652" s="13" t="s">
        <v>8990</v>
      </c>
      <c r="D1652" s="13" t="s">
        <v>8994</v>
      </c>
      <c r="E1652" s="13" t="s">
        <v>8988</v>
      </c>
      <c r="F1652" s="16" t="n">
        <f aca="false">_xlfn.MINIFS(Pedidos!$C$2:$C$7000,Pedidos!$B$2:$B$7000,A1652,Pedidos!$C$2:$C$7000,"&lt;"&amp;Parámetros!$B$4)</f>
        <v>45868</v>
      </c>
      <c r="G1652" s="16" t="n">
        <f aca="false">_xlfn.MAXIFS(Pedidos!$C$2:$C$7000,Pedidos!$B$2:$B$7000,A1652,Pedidos!$C$2:$C$7000,"&lt;"&amp;Parámetros!$B$4)</f>
        <v>45868</v>
      </c>
      <c r="H1652" s="17" t="n">
        <f aca="false">COUNTIFS(Pedidos!$B$2:$B$7000,A1652,Pedidos!$C$2:$C$7000,"&lt;"&amp;Parámetros!$B$4)</f>
        <v>1</v>
      </c>
      <c r="I1652" s="7" t="n">
        <f aca="false">IF(H1652=0,"",Parámetros!$B$4-G1652)</f>
        <v>428</v>
      </c>
      <c r="J1652" s="17" t="n">
        <f aca="false">COUNTIFS(Pedidos!$B$2:$B$7000,A1652,Pedidos!$C$2:$C$7000,"&gt;="&amp;(Parámetros!$B$4-180),Pedidos!$C$2:$C$7000,"&lt;"&amp;Parámetros!$B$4)</f>
        <v>0</v>
      </c>
      <c r="K1652" s="18" t="str">
        <f aca="false">IF(H1652&lt;2,"",(G1652-F1652)/(H1652-1))</f>
        <v/>
      </c>
      <c r="L1652" s="19" t="str">
        <f aca="false">IF(OR(K1652="",K1652=0),"",I1652/K1652)</f>
        <v/>
      </c>
      <c r="M1652" s="20" t="n">
        <f aca="false">SUMIFS(Pedidos!$D$2:$D$7000,Pedidos!$B$2:$B$7000,A1652,Pedidos!$C$2:$C$7000,"&gt;="&amp;(Parámetros!$B$4-365),Pedidos!$C$2:$C$7000,"&lt;"&amp;Parámetros!$B$4)</f>
        <v>0</v>
      </c>
      <c r="N1652" s="7" t="str">
        <f aca="false">IF(H1652=0,"Sin compras",IF(H1652=1,"Una sola compra",IF(I1652&gt;Parámetros!$B$5,"Perdido","Activo")))</f>
        <v>Una sola compra</v>
      </c>
      <c r="O1652" s="21" t="str">
        <f aca="false">IF(N1652&lt;&gt;"Activo","",1/(1+EXP(-(Parámetros!$B$10+Parámetros!$B$11*I1652+Parámetros!$B$12*J1652))))</f>
        <v/>
      </c>
      <c r="P1652" s="7" t="str">
        <f aca="false">IF(O1652="","",IF(O1652&gt;=Parámetros!$B$7,"Alto",IF(O1652&gt;=Parámetros!$B$8,"Medio","Bajo")))</f>
        <v/>
      </c>
      <c r="Q1652" s="7" t="str">
        <f aca="false">IF(AND(N1652="Activo",L1652&lt;&gt;""),IF(L1652&gt;Parámetros!$B$6,"Se está retrasando",""),"")</f>
        <v/>
      </c>
    </row>
    <row r="1653" customFormat="false" ht="15" hidden="false" customHeight="false" outlineLevel="0" collapsed="false">
      <c r="A1653" s="13" t="s">
        <v>480</v>
      </c>
      <c r="B1653" s="13" t="s">
        <v>8981</v>
      </c>
      <c r="C1653" s="13" t="s">
        <v>8986</v>
      </c>
      <c r="D1653" s="13" t="s">
        <v>8999</v>
      </c>
      <c r="E1653" s="13" t="s">
        <v>8988</v>
      </c>
      <c r="F1653" s="16" t="n">
        <f aca="false">_xlfn.MINIFS(Pedidos!$C$2:$C$7000,Pedidos!$B$2:$B$7000,A1653,Pedidos!$C$2:$C$7000,"&lt;"&amp;Parámetros!$B$4)</f>
        <v>45622</v>
      </c>
      <c r="G1653" s="16" t="n">
        <f aca="false">_xlfn.MAXIFS(Pedidos!$C$2:$C$7000,Pedidos!$B$2:$B$7000,A1653,Pedidos!$C$2:$C$7000,"&lt;"&amp;Parámetros!$B$4)</f>
        <v>46294</v>
      </c>
      <c r="H1653" s="17" t="n">
        <f aca="false">COUNTIFS(Pedidos!$B$2:$B$7000,A1653,Pedidos!$C$2:$C$7000,"&lt;"&amp;Parámetros!$B$4)</f>
        <v>22</v>
      </c>
      <c r="I1653" s="7" t="n">
        <f aca="false">IF(H1653=0,"",Parámetros!$B$4-G1653)</f>
        <v>2</v>
      </c>
      <c r="J1653" s="17" t="n">
        <f aca="false">COUNTIFS(Pedidos!$B$2:$B$7000,A1653,Pedidos!$C$2:$C$7000,"&gt;="&amp;(Parámetros!$B$4-180),Pedidos!$C$2:$C$7000,"&lt;"&amp;Parámetros!$B$4)</f>
        <v>6</v>
      </c>
      <c r="K1653" s="18" t="n">
        <f aca="false">IF(H1653&lt;2,"",(G1653-F1653)/(H1653-1))</f>
        <v>32</v>
      </c>
      <c r="L1653" s="19" t="n">
        <f aca="false">IF(OR(K1653="",K1653=0),"",I1653/K1653)</f>
        <v>0.0625</v>
      </c>
      <c r="M1653" s="20" t="n">
        <f aca="false">SUMIFS(Pedidos!$D$2:$D$7000,Pedidos!$B$2:$B$7000,A1653,Pedidos!$C$2:$C$7000,"&gt;="&amp;(Parámetros!$B$4-365),Pedidos!$C$2:$C$7000,"&lt;"&amp;Parámetros!$B$4)</f>
        <v>481.16</v>
      </c>
      <c r="N1653" s="7" t="str">
        <f aca="false">IF(H1653=0,"Sin compras",IF(H1653=1,"Una sola compra",IF(I1653&gt;Parámetros!$B$5,"Perdido","Activo")))</f>
        <v>Activo</v>
      </c>
      <c r="O1653" s="21" t="n">
        <f aca="false">IF(N1653&lt;&gt;"Activo","",1/(1+EXP(-(Parámetros!$B$10+Parámetros!$B$11*I1653+Parámetros!$B$12*J1653))))</f>
        <v>0.00919734975517447</v>
      </c>
      <c r="P1653" s="7" t="str">
        <f aca="false">IF(O1653="","",IF(O1653&gt;=Parámetros!$B$7,"Alto",IF(O1653&gt;=Parámetros!$B$8,"Medio","Bajo")))</f>
        <v>Bajo</v>
      </c>
      <c r="Q1653" s="7" t="str">
        <f aca="false">IF(AND(N1653="Activo",L1653&lt;&gt;""),IF(L1653&gt;Parámetros!$B$6,"Se está retrasando",""),"")</f>
        <v/>
      </c>
    </row>
    <row r="1654" customFormat="false" ht="15" hidden="false" customHeight="false" outlineLevel="0" collapsed="false">
      <c r="A1654" s="13" t="s">
        <v>2470</v>
      </c>
      <c r="B1654" s="13" t="s">
        <v>8998</v>
      </c>
      <c r="C1654" s="13" t="s">
        <v>8993</v>
      </c>
      <c r="D1654" s="13" t="s">
        <v>8994</v>
      </c>
      <c r="E1654" s="13" t="s">
        <v>8988</v>
      </c>
      <c r="F1654" s="16" t="n">
        <f aca="false">_xlfn.MINIFS(Pedidos!$C$2:$C$7000,Pedidos!$B$2:$B$7000,A1654,Pedidos!$C$2:$C$7000,"&lt;"&amp;Parámetros!$B$4)</f>
        <v>45790</v>
      </c>
      <c r="G1654" s="16" t="n">
        <f aca="false">_xlfn.MAXIFS(Pedidos!$C$2:$C$7000,Pedidos!$B$2:$B$7000,A1654,Pedidos!$C$2:$C$7000,"&lt;"&amp;Parámetros!$B$4)</f>
        <v>45908</v>
      </c>
      <c r="H1654" s="17" t="n">
        <f aca="false">COUNTIFS(Pedidos!$B$2:$B$7000,A1654,Pedidos!$C$2:$C$7000,"&lt;"&amp;Parámetros!$B$4)</f>
        <v>2</v>
      </c>
      <c r="I1654" s="7" t="n">
        <f aca="false">IF(H1654=0,"",Parámetros!$B$4-G1654)</f>
        <v>388</v>
      </c>
      <c r="J1654" s="17" t="n">
        <f aca="false">COUNTIFS(Pedidos!$B$2:$B$7000,A1654,Pedidos!$C$2:$C$7000,"&gt;="&amp;(Parámetros!$B$4-180),Pedidos!$C$2:$C$7000,"&lt;"&amp;Parámetros!$B$4)</f>
        <v>0</v>
      </c>
      <c r="K1654" s="18" t="n">
        <f aca="false">IF(H1654&lt;2,"",(G1654-F1654)/(H1654-1))</f>
        <v>118</v>
      </c>
      <c r="L1654" s="19" t="n">
        <f aca="false">IF(OR(K1654="",K1654=0),"",I1654/K1654)</f>
        <v>3.28813559322034</v>
      </c>
      <c r="M1654" s="20" t="n">
        <f aca="false">SUMIFS(Pedidos!$D$2:$D$7000,Pedidos!$B$2:$B$7000,A1654,Pedidos!$C$2:$C$7000,"&gt;="&amp;(Parámetros!$B$4-365),Pedidos!$C$2:$C$7000,"&lt;"&amp;Parámetros!$B$4)</f>
        <v>0</v>
      </c>
      <c r="N1654" s="7" t="str">
        <f aca="false">IF(H1654=0,"Sin compras",IF(H1654=1,"Una sola compra",IF(I1654&gt;Parámetros!$B$5,"Perdido","Activo")))</f>
        <v>Perdido</v>
      </c>
      <c r="O1654" s="21" t="str">
        <f aca="false">IF(N1654&lt;&gt;"Activo","",1/(1+EXP(-(Parámetros!$B$10+Parámetros!$B$11*I1654+Parámetros!$B$12*J1654))))</f>
        <v/>
      </c>
      <c r="P1654" s="7" t="str">
        <f aca="false">IF(O1654="","",IF(O1654&gt;=Parámetros!$B$7,"Alto",IF(O1654&gt;=Parámetros!$B$8,"Medio","Bajo")))</f>
        <v/>
      </c>
      <c r="Q1654" s="7" t="str">
        <f aca="false">IF(AND(N1654="Activo",L1654&lt;&gt;""),IF(L1654&gt;Parámetros!$B$6,"Se está retrasando",""),"")</f>
        <v/>
      </c>
    </row>
    <row r="1655" customFormat="false" ht="15" hidden="false" customHeight="false" outlineLevel="0" collapsed="false">
      <c r="A1655" s="13" t="s">
        <v>6344</v>
      </c>
      <c r="B1655" s="13" t="s">
        <v>9008</v>
      </c>
      <c r="C1655" s="13" t="s">
        <v>8986</v>
      </c>
      <c r="D1655" s="13" t="s">
        <v>8999</v>
      </c>
      <c r="E1655" s="13" t="s">
        <v>8988</v>
      </c>
      <c r="F1655" s="16" t="n">
        <f aca="false">_xlfn.MINIFS(Pedidos!$C$2:$C$7000,Pedidos!$B$2:$B$7000,A1655,Pedidos!$C$2:$C$7000,"&lt;"&amp;Parámetros!$B$4)</f>
        <v>46081</v>
      </c>
      <c r="G1655" s="16" t="n">
        <f aca="false">_xlfn.MAXIFS(Pedidos!$C$2:$C$7000,Pedidos!$B$2:$B$7000,A1655,Pedidos!$C$2:$C$7000,"&lt;"&amp;Parámetros!$B$4)</f>
        <v>46280</v>
      </c>
      <c r="H1655" s="17" t="n">
        <f aca="false">COUNTIFS(Pedidos!$B$2:$B$7000,A1655,Pedidos!$C$2:$C$7000,"&lt;"&amp;Parámetros!$B$4)</f>
        <v>7</v>
      </c>
      <c r="I1655" s="7" t="n">
        <f aca="false">IF(H1655=0,"",Parámetros!$B$4-G1655)</f>
        <v>16</v>
      </c>
      <c r="J1655" s="17" t="n">
        <f aca="false">COUNTIFS(Pedidos!$B$2:$B$7000,A1655,Pedidos!$C$2:$C$7000,"&gt;="&amp;(Parámetros!$B$4-180),Pedidos!$C$2:$C$7000,"&lt;"&amp;Parámetros!$B$4)</f>
        <v>6</v>
      </c>
      <c r="K1655" s="18" t="n">
        <f aca="false">IF(H1655&lt;2,"",(G1655-F1655)/(H1655-1))</f>
        <v>33.1666666666667</v>
      </c>
      <c r="L1655" s="19" t="n">
        <f aca="false">IF(OR(K1655="",K1655=0),"",I1655/K1655)</f>
        <v>0.482412060301508</v>
      </c>
      <c r="M1655" s="20" t="n">
        <f aca="false">SUMIFS(Pedidos!$D$2:$D$7000,Pedidos!$B$2:$B$7000,A1655,Pedidos!$C$2:$C$7000,"&gt;="&amp;(Parámetros!$B$4-365),Pedidos!$C$2:$C$7000,"&lt;"&amp;Parámetros!$B$4)</f>
        <v>295.63</v>
      </c>
      <c r="N1655" s="7" t="str">
        <f aca="false">IF(H1655=0,"Sin compras",IF(H1655=1,"Una sola compra",IF(I1655&gt;Parámetros!$B$5,"Perdido","Activo")))</f>
        <v>Activo</v>
      </c>
      <c r="O1655" s="21" t="n">
        <f aca="false">IF(N1655&lt;&gt;"Activo","",1/(1+EXP(-(Parámetros!$B$10+Parámetros!$B$11*I1655+Parámetros!$B$12*J1655))))</f>
        <v>0.0116399949558104</v>
      </c>
      <c r="P1655" s="7" t="str">
        <f aca="false">IF(O1655="","",IF(O1655&gt;=Parámetros!$B$7,"Alto",IF(O1655&gt;=Parámetros!$B$8,"Medio","Bajo")))</f>
        <v>Bajo</v>
      </c>
      <c r="Q1655" s="7" t="str">
        <f aca="false">IF(AND(N1655="Activo",L1655&lt;&gt;""),IF(L1655&gt;Parámetros!$B$6,"Se está retrasando",""),"")</f>
        <v/>
      </c>
    </row>
    <row r="1656" customFormat="false" ht="15" hidden="false" customHeight="false" outlineLevel="0" collapsed="false">
      <c r="A1656" s="13" t="s">
        <v>4420</v>
      </c>
      <c r="B1656" s="13" t="s">
        <v>8981</v>
      </c>
      <c r="C1656" s="13" t="s">
        <v>8982</v>
      </c>
      <c r="D1656" s="13" t="s">
        <v>8994</v>
      </c>
      <c r="E1656" s="13" t="s">
        <v>8988</v>
      </c>
      <c r="F1656" s="16" t="n">
        <f aca="false">_xlfn.MINIFS(Pedidos!$C$2:$C$7000,Pedidos!$B$2:$B$7000,A1656,Pedidos!$C$2:$C$7000,"&lt;"&amp;Parámetros!$B$4)</f>
        <v>45936</v>
      </c>
      <c r="G1656" s="16" t="n">
        <f aca="false">_xlfn.MAXIFS(Pedidos!$C$2:$C$7000,Pedidos!$B$2:$B$7000,A1656,Pedidos!$C$2:$C$7000,"&lt;"&amp;Parámetros!$B$4)</f>
        <v>45936</v>
      </c>
      <c r="H1656" s="17" t="n">
        <f aca="false">COUNTIFS(Pedidos!$B$2:$B$7000,A1656,Pedidos!$C$2:$C$7000,"&lt;"&amp;Parámetros!$B$4)</f>
        <v>1</v>
      </c>
      <c r="I1656" s="7" t="n">
        <f aca="false">IF(H1656=0,"",Parámetros!$B$4-G1656)</f>
        <v>360</v>
      </c>
      <c r="J1656" s="17" t="n">
        <f aca="false">COUNTIFS(Pedidos!$B$2:$B$7000,A1656,Pedidos!$C$2:$C$7000,"&gt;="&amp;(Parámetros!$B$4-180),Pedidos!$C$2:$C$7000,"&lt;"&amp;Parámetros!$B$4)</f>
        <v>0</v>
      </c>
      <c r="K1656" s="18" t="str">
        <f aca="false">IF(H1656&lt;2,"",(G1656-F1656)/(H1656-1))</f>
        <v/>
      </c>
      <c r="L1656" s="19" t="str">
        <f aca="false">IF(OR(K1656="",K1656=0),"",I1656/K1656)</f>
        <v/>
      </c>
      <c r="M1656" s="20" t="n">
        <f aca="false">SUMIFS(Pedidos!$D$2:$D$7000,Pedidos!$B$2:$B$7000,A1656,Pedidos!$C$2:$C$7000,"&gt;="&amp;(Parámetros!$B$4-365),Pedidos!$C$2:$C$7000,"&lt;"&amp;Parámetros!$B$4)</f>
        <v>34.49</v>
      </c>
      <c r="N1656" s="7" t="str">
        <f aca="false">IF(H1656=0,"Sin compras",IF(H1656=1,"Una sola compra",IF(I1656&gt;Parámetros!$B$5,"Perdido","Activo")))</f>
        <v>Una sola compra</v>
      </c>
      <c r="O1656" s="21" t="str">
        <f aca="false">IF(N1656&lt;&gt;"Activo","",1/(1+EXP(-(Parámetros!$B$10+Parámetros!$B$11*I1656+Parámetros!$B$12*J1656))))</f>
        <v/>
      </c>
      <c r="P1656" s="7" t="str">
        <f aca="false">IF(O1656="","",IF(O1656&gt;=Parámetros!$B$7,"Alto",IF(O1656&gt;=Parámetros!$B$8,"Medio","Bajo")))</f>
        <v/>
      </c>
      <c r="Q1656" s="7" t="str">
        <f aca="false">IF(AND(N1656="Activo",L1656&lt;&gt;""),IF(L1656&gt;Parámetros!$B$6,"Se está retrasando",""),"")</f>
        <v/>
      </c>
    </row>
    <row r="1657" customFormat="false" ht="15" hidden="false" customHeight="false" outlineLevel="0" collapsed="false">
      <c r="A1657" s="13" t="s">
        <v>1252</v>
      </c>
      <c r="B1657" s="13" t="s">
        <v>8992</v>
      </c>
      <c r="C1657" s="13" t="s">
        <v>8993</v>
      </c>
      <c r="D1657" s="13" t="s">
        <v>8994</v>
      </c>
      <c r="E1657" s="13" t="s">
        <v>8988</v>
      </c>
      <c r="F1657" s="16" t="n">
        <f aca="false">_xlfn.MINIFS(Pedidos!$C$2:$C$7000,Pedidos!$B$2:$B$7000,A1657,Pedidos!$C$2:$C$7000,"&lt;"&amp;Parámetros!$B$4)</f>
        <v>45697</v>
      </c>
      <c r="G1657" s="16" t="n">
        <f aca="false">_xlfn.MAXIFS(Pedidos!$C$2:$C$7000,Pedidos!$B$2:$B$7000,A1657,Pedidos!$C$2:$C$7000,"&lt;"&amp;Parámetros!$B$4)</f>
        <v>45697</v>
      </c>
      <c r="H1657" s="17" t="n">
        <f aca="false">COUNTIFS(Pedidos!$B$2:$B$7000,A1657,Pedidos!$C$2:$C$7000,"&lt;"&amp;Parámetros!$B$4)</f>
        <v>1</v>
      </c>
      <c r="I1657" s="7" t="n">
        <f aca="false">IF(H1657=0,"",Parámetros!$B$4-G1657)</f>
        <v>599</v>
      </c>
      <c r="J1657" s="17" t="n">
        <f aca="false">COUNTIFS(Pedidos!$B$2:$B$7000,A1657,Pedidos!$C$2:$C$7000,"&gt;="&amp;(Parámetros!$B$4-180),Pedidos!$C$2:$C$7000,"&lt;"&amp;Parámetros!$B$4)</f>
        <v>0</v>
      </c>
      <c r="K1657" s="18" t="str">
        <f aca="false">IF(H1657&lt;2,"",(G1657-F1657)/(H1657-1))</f>
        <v/>
      </c>
      <c r="L1657" s="19" t="str">
        <f aca="false">IF(OR(K1657="",K1657=0),"",I1657/K1657)</f>
        <v/>
      </c>
      <c r="M1657" s="20" t="n">
        <f aca="false">SUMIFS(Pedidos!$D$2:$D$7000,Pedidos!$B$2:$B$7000,A1657,Pedidos!$C$2:$C$7000,"&gt;="&amp;(Parámetros!$B$4-365),Pedidos!$C$2:$C$7000,"&lt;"&amp;Parámetros!$B$4)</f>
        <v>0</v>
      </c>
      <c r="N1657" s="7" t="str">
        <f aca="false">IF(H1657=0,"Sin compras",IF(H1657=1,"Una sola compra",IF(I1657&gt;Parámetros!$B$5,"Perdido","Activo")))</f>
        <v>Una sola compra</v>
      </c>
      <c r="O1657" s="21" t="str">
        <f aca="false">IF(N1657&lt;&gt;"Activo","",1/(1+EXP(-(Parámetros!$B$10+Parámetros!$B$11*I1657+Parámetros!$B$12*J1657))))</f>
        <v/>
      </c>
      <c r="P1657" s="7" t="str">
        <f aca="false">IF(O1657="","",IF(O1657&gt;=Parámetros!$B$7,"Alto",IF(O1657&gt;=Parámetros!$B$8,"Medio","Bajo")))</f>
        <v/>
      </c>
      <c r="Q1657" s="7" t="str">
        <f aca="false">IF(AND(N1657="Activo",L1657&lt;&gt;""),IF(L1657&gt;Parámetros!$B$6,"Se está retrasando",""),"")</f>
        <v/>
      </c>
    </row>
    <row r="1658" customFormat="false" ht="15" hidden="false" customHeight="false" outlineLevel="0" collapsed="false">
      <c r="A1658" s="13" t="s">
        <v>1807</v>
      </c>
      <c r="B1658" s="13" t="s">
        <v>8995</v>
      </c>
      <c r="C1658" s="13" t="s">
        <v>8982</v>
      </c>
      <c r="D1658" s="13" t="s">
        <v>8994</v>
      </c>
      <c r="E1658" s="13" t="s">
        <v>8984</v>
      </c>
      <c r="F1658" s="16" t="n">
        <f aca="false">_xlfn.MINIFS(Pedidos!$C$2:$C$7000,Pedidos!$B$2:$B$7000,A1658,Pedidos!$C$2:$C$7000,"&lt;"&amp;Parámetros!$B$4)</f>
        <v>45740</v>
      </c>
      <c r="G1658" s="16" t="n">
        <f aca="false">_xlfn.MAXIFS(Pedidos!$C$2:$C$7000,Pedidos!$B$2:$B$7000,A1658,Pedidos!$C$2:$C$7000,"&lt;"&amp;Parámetros!$B$4)</f>
        <v>45740</v>
      </c>
      <c r="H1658" s="17" t="n">
        <f aca="false">COUNTIFS(Pedidos!$B$2:$B$7000,A1658,Pedidos!$C$2:$C$7000,"&lt;"&amp;Parámetros!$B$4)</f>
        <v>1</v>
      </c>
      <c r="I1658" s="7" t="n">
        <f aca="false">IF(H1658=0,"",Parámetros!$B$4-G1658)</f>
        <v>556</v>
      </c>
      <c r="J1658" s="17" t="n">
        <f aca="false">COUNTIFS(Pedidos!$B$2:$B$7000,A1658,Pedidos!$C$2:$C$7000,"&gt;="&amp;(Parámetros!$B$4-180),Pedidos!$C$2:$C$7000,"&lt;"&amp;Parámetros!$B$4)</f>
        <v>0</v>
      </c>
      <c r="K1658" s="18" t="str">
        <f aca="false">IF(H1658&lt;2,"",(G1658-F1658)/(H1658-1))</f>
        <v/>
      </c>
      <c r="L1658" s="19" t="str">
        <f aca="false">IF(OR(K1658="",K1658=0),"",I1658/K1658)</f>
        <v/>
      </c>
      <c r="M1658" s="20" t="n">
        <f aca="false">SUMIFS(Pedidos!$D$2:$D$7000,Pedidos!$B$2:$B$7000,A1658,Pedidos!$C$2:$C$7000,"&gt;="&amp;(Parámetros!$B$4-365),Pedidos!$C$2:$C$7000,"&lt;"&amp;Parámetros!$B$4)</f>
        <v>0</v>
      </c>
      <c r="N1658" s="7" t="str">
        <f aca="false">IF(H1658=0,"Sin compras",IF(H1658=1,"Una sola compra",IF(I1658&gt;Parámetros!$B$5,"Perdido","Activo")))</f>
        <v>Una sola compra</v>
      </c>
      <c r="O1658" s="21" t="str">
        <f aca="false">IF(N1658&lt;&gt;"Activo","",1/(1+EXP(-(Parámetros!$B$10+Parámetros!$B$11*I1658+Parámetros!$B$12*J1658))))</f>
        <v/>
      </c>
      <c r="P1658" s="7" t="str">
        <f aca="false">IF(O1658="","",IF(O1658&gt;=Parámetros!$B$7,"Alto",IF(O1658&gt;=Parámetros!$B$8,"Medio","Bajo")))</f>
        <v/>
      </c>
      <c r="Q1658" s="7" t="str">
        <f aca="false">IF(AND(N1658="Activo",L1658&lt;&gt;""),IF(L1658&gt;Parámetros!$B$6,"Se está retrasando",""),"")</f>
        <v/>
      </c>
    </row>
    <row r="1659" customFormat="false" ht="15" hidden="false" customHeight="false" outlineLevel="0" collapsed="false">
      <c r="A1659" s="13" t="s">
        <v>902</v>
      </c>
      <c r="B1659" s="13" t="s">
        <v>8995</v>
      </c>
      <c r="C1659" s="13" t="s">
        <v>8990</v>
      </c>
      <c r="D1659" s="13" t="s">
        <v>8999</v>
      </c>
      <c r="E1659" s="13" t="s">
        <v>8988</v>
      </c>
      <c r="F1659" s="16" t="n">
        <f aca="false">_xlfn.MINIFS(Pedidos!$C$2:$C$7000,Pedidos!$B$2:$B$7000,A1659,Pedidos!$C$2:$C$7000,"&lt;"&amp;Parámetros!$B$4)</f>
        <v>45664</v>
      </c>
      <c r="G1659" s="16" t="n">
        <f aca="false">_xlfn.MAXIFS(Pedidos!$C$2:$C$7000,Pedidos!$B$2:$B$7000,A1659,Pedidos!$C$2:$C$7000,"&lt;"&amp;Parámetros!$B$4)</f>
        <v>46281</v>
      </c>
      <c r="H1659" s="17" t="n">
        <f aca="false">COUNTIFS(Pedidos!$B$2:$B$7000,A1659,Pedidos!$C$2:$C$7000,"&lt;"&amp;Parámetros!$B$4)</f>
        <v>19</v>
      </c>
      <c r="I1659" s="7" t="n">
        <f aca="false">IF(H1659=0,"",Parámetros!$B$4-G1659)</f>
        <v>15</v>
      </c>
      <c r="J1659" s="17" t="n">
        <f aca="false">COUNTIFS(Pedidos!$B$2:$B$7000,A1659,Pedidos!$C$2:$C$7000,"&gt;="&amp;(Parámetros!$B$4-180),Pedidos!$C$2:$C$7000,"&lt;"&amp;Parámetros!$B$4)</f>
        <v>5</v>
      </c>
      <c r="K1659" s="18" t="n">
        <f aca="false">IF(H1659&lt;2,"",(G1659-F1659)/(H1659-1))</f>
        <v>34.2777777777778</v>
      </c>
      <c r="L1659" s="19" t="n">
        <f aca="false">IF(OR(K1659="",K1659=0),"",I1659/K1659)</f>
        <v>0.437601296596434</v>
      </c>
      <c r="M1659" s="20" t="n">
        <f aca="false">SUMIFS(Pedidos!$D$2:$D$7000,Pedidos!$B$2:$B$7000,A1659,Pedidos!$C$2:$C$7000,"&gt;="&amp;(Parámetros!$B$4-365),Pedidos!$C$2:$C$7000,"&lt;"&amp;Parámetros!$B$4)</f>
        <v>447.68</v>
      </c>
      <c r="N1659" s="7" t="str">
        <f aca="false">IF(H1659=0,"Sin compras",IF(H1659=1,"Una sola compra",IF(I1659&gt;Parámetros!$B$5,"Perdido","Activo")))</f>
        <v>Activo</v>
      </c>
      <c r="O1659" s="21" t="n">
        <f aca="false">IF(N1659&lt;&gt;"Activo","",1/(1+EXP(-(Parámetros!$B$10+Parámetros!$B$11*I1659+Parámetros!$B$12*J1659))))</f>
        <v>0.0273342500895636</v>
      </c>
      <c r="P1659" s="7" t="str">
        <f aca="false">IF(O1659="","",IF(O1659&gt;=Parámetros!$B$7,"Alto",IF(O1659&gt;=Parámetros!$B$8,"Medio","Bajo")))</f>
        <v>Bajo</v>
      </c>
      <c r="Q1659" s="7" t="str">
        <f aca="false">IF(AND(N1659="Activo",L1659&lt;&gt;""),IF(L1659&gt;Parámetros!$B$6,"Se está retrasando",""),"")</f>
        <v/>
      </c>
    </row>
    <row r="1660" customFormat="false" ht="15" hidden="false" customHeight="false" outlineLevel="0" collapsed="false">
      <c r="A1660" s="13" t="s">
        <v>773</v>
      </c>
      <c r="B1660" s="13" t="s">
        <v>8995</v>
      </c>
      <c r="C1660" s="13" t="s">
        <v>8982</v>
      </c>
      <c r="D1660" s="13" t="s">
        <v>8994</v>
      </c>
      <c r="E1660" s="13" t="s">
        <v>8988</v>
      </c>
      <c r="F1660" s="16" t="n">
        <f aca="false">_xlfn.MINIFS(Pedidos!$C$2:$C$7000,Pedidos!$B$2:$B$7000,A1660,Pedidos!$C$2:$C$7000,"&lt;"&amp;Parámetros!$B$4)</f>
        <v>45652</v>
      </c>
      <c r="G1660" s="16" t="n">
        <f aca="false">_xlfn.MAXIFS(Pedidos!$C$2:$C$7000,Pedidos!$B$2:$B$7000,A1660,Pedidos!$C$2:$C$7000,"&lt;"&amp;Parámetros!$B$4)</f>
        <v>45652</v>
      </c>
      <c r="H1660" s="17" t="n">
        <f aca="false">COUNTIFS(Pedidos!$B$2:$B$7000,A1660,Pedidos!$C$2:$C$7000,"&lt;"&amp;Parámetros!$B$4)</f>
        <v>1</v>
      </c>
      <c r="I1660" s="7" t="n">
        <f aca="false">IF(H1660=0,"",Parámetros!$B$4-G1660)</f>
        <v>644</v>
      </c>
      <c r="J1660" s="17" t="n">
        <f aca="false">COUNTIFS(Pedidos!$B$2:$B$7000,A1660,Pedidos!$C$2:$C$7000,"&gt;="&amp;(Parámetros!$B$4-180),Pedidos!$C$2:$C$7000,"&lt;"&amp;Parámetros!$B$4)</f>
        <v>0</v>
      </c>
      <c r="K1660" s="18" t="str">
        <f aca="false">IF(H1660&lt;2,"",(G1660-F1660)/(H1660-1))</f>
        <v/>
      </c>
      <c r="L1660" s="19" t="str">
        <f aca="false">IF(OR(K1660="",K1660=0),"",I1660/K1660)</f>
        <v/>
      </c>
      <c r="M1660" s="20" t="n">
        <f aca="false">SUMIFS(Pedidos!$D$2:$D$7000,Pedidos!$B$2:$B$7000,A1660,Pedidos!$C$2:$C$7000,"&gt;="&amp;(Parámetros!$B$4-365),Pedidos!$C$2:$C$7000,"&lt;"&amp;Parámetros!$B$4)</f>
        <v>0</v>
      </c>
      <c r="N1660" s="7" t="str">
        <f aca="false">IF(H1660=0,"Sin compras",IF(H1660=1,"Una sola compra",IF(I1660&gt;Parámetros!$B$5,"Perdido","Activo")))</f>
        <v>Una sola compra</v>
      </c>
      <c r="O1660" s="21" t="str">
        <f aca="false">IF(N1660&lt;&gt;"Activo","",1/(1+EXP(-(Parámetros!$B$10+Parámetros!$B$11*I1660+Parámetros!$B$12*J1660))))</f>
        <v/>
      </c>
      <c r="P1660" s="7" t="str">
        <f aca="false">IF(O1660="","",IF(O1660&gt;=Parámetros!$B$7,"Alto",IF(O1660&gt;=Parámetros!$B$8,"Medio","Bajo")))</f>
        <v/>
      </c>
      <c r="Q1660" s="7" t="str">
        <f aca="false">IF(AND(N1660="Activo",L1660&lt;&gt;""),IF(L1660&gt;Parámetros!$B$6,"Se está retrasando",""),"")</f>
        <v/>
      </c>
    </row>
    <row r="1661" customFormat="false" ht="15" hidden="false" customHeight="false" outlineLevel="0" collapsed="false">
      <c r="A1661" s="13" t="s">
        <v>1264</v>
      </c>
      <c r="B1661" s="13" t="s">
        <v>8981</v>
      </c>
      <c r="C1661" s="13" t="s">
        <v>8993</v>
      </c>
      <c r="D1661" s="13" t="s">
        <v>8994</v>
      </c>
      <c r="E1661" s="13" t="s">
        <v>8988</v>
      </c>
      <c r="F1661" s="16" t="n">
        <f aca="false">_xlfn.MINIFS(Pedidos!$C$2:$C$7000,Pedidos!$B$2:$B$7000,A1661,Pedidos!$C$2:$C$7000,"&lt;"&amp;Parámetros!$B$4)</f>
        <v>45698</v>
      </c>
      <c r="G1661" s="16" t="n">
        <f aca="false">_xlfn.MAXIFS(Pedidos!$C$2:$C$7000,Pedidos!$B$2:$B$7000,A1661,Pedidos!$C$2:$C$7000,"&lt;"&amp;Parámetros!$B$4)</f>
        <v>45698</v>
      </c>
      <c r="H1661" s="17" t="n">
        <f aca="false">COUNTIFS(Pedidos!$B$2:$B$7000,A1661,Pedidos!$C$2:$C$7000,"&lt;"&amp;Parámetros!$B$4)</f>
        <v>1</v>
      </c>
      <c r="I1661" s="7" t="n">
        <f aca="false">IF(H1661=0,"",Parámetros!$B$4-G1661)</f>
        <v>598</v>
      </c>
      <c r="J1661" s="17" t="n">
        <f aca="false">COUNTIFS(Pedidos!$B$2:$B$7000,A1661,Pedidos!$C$2:$C$7000,"&gt;="&amp;(Parámetros!$B$4-180),Pedidos!$C$2:$C$7000,"&lt;"&amp;Parámetros!$B$4)</f>
        <v>0</v>
      </c>
      <c r="K1661" s="18" t="str">
        <f aca="false">IF(H1661&lt;2,"",(G1661-F1661)/(H1661-1))</f>
        <v/>
      </c>
      <c r="L1661" s="19" t="str">
        <f aca="false">IF(OR(K1661="",K1661=0),"",I1661/K1661)</f>
        <v/>
      </c>
      <c r="M1661" s="20" t="n">
        <f aca="false">SUMIFS(Pedidos!$D$2:$D$7000,Pedidos!$B$2:$B$7000,A1661,Pedidos!$C$2:$C$7000,"&gt;="&amp;(Parámetros!$B$4-365),Pedidos!$C$2:$C$7000,"&lt;"&amp;Parámetros!$B$4)</f>
        <v>0</v>
      </c>
      <c r="N1661" s="7" t="str">
        <f aca="false">IF(H1661=0,"Sin compras",IF(H1661=1,"Una sola compra",IF(I1661&gt;Parámetros!$B$5,"Perdido","Activo")))</f>
        <v>Una sola compra</v>
      </c>
      <c r="O1661" s="21" t="str">
        <f aca="false">IF(N1661&lt;&gt;"Activo","",1/(1+EXP(-(Parámetros!$B$10+Parámetros!$B$11*I1661+Parámetros!$B$12*J1661))))</f>
        <v/>
      </c>
      <c r="P1661" s="7" t="str">
        <f aca="false">IF(O1661="","",IF(O1661&gt;=Parámetros!$B$7,"Alto",IF(O1661&gt;=Parámetros!$B$8,"Medio","Bajo")))</f>
        <v/>
      </c>
      <c r="Q1661" s="7" t="str">
        <f aca="false">IF(AND(N1661="Activo",L1661&lt;&gt;""),IF(L1661&gt;Parámetros!$B$6,"Se está retrasando",""),"")</f>
        <v/>
      </c>
    </row>
    <row r="1662" customFormat="false" ht="15" hidden="false" customHeight="false" outlineLevel="0" collapsed="false">
      <c r="A1662" s="13" t="s">
        <v>1671</v>
      </c>
      <c r="B1662" s="13" t="s">
        <v>9011</v>
      </c>
      <c r="C1662" s="13" t="s">
        <v>8993</v>
      </c>
      <c r="D1662" s="13" t="s">
        <v>8994</v>
      </c>
      <c r="E1662" s="13" t="s">
        <v>8988</v>
      </c>
      <c r="F1662" s="16" t="n">
        <f aca="false">_xlfn.MINIFS(Pedidos!$C$2:$C$7000,Pedidos!$B$2:$B$7000,A1662,Pedidos!$C$2:$C$7000,"&lt;"&amp;Parámetros!$B$4)</f>
        <v>45729</v>
      </c>
      <c r="G1662" s="16" t="n">
        <f aca="false">_xlfn.MAXIFS(Pedidos!$C$2:$C$7000,Pedidos!$B$2:$B$7000,A1662,Pedidos!$C$2:$C$7000,"&lt;"&amp;Parámetros!$B$4)</f>
        <v>45729</v>
      </c>
      <c r="H1662" s="17" t="n">
        <f aca="false">COUNTIFS(Pedidos!$B$2:$B$7000,A1662,Pedidos!$C$2:$C$7000,"&lt;"&amp;Parámetros!$B$4)</f>
        <v>1</v>
      </c>
      <c r="I1662" s="7" t="n">
        <f aca="false">IF(H1662=0,"",Parámetros!$B$4-G1662)</f>
        <v>567</v>
      </c>
      <c r="J1662" s="17" t="n">
        <f aca="false">COUNTIFS(Pedidos!$B$2:$B$7000,A1662,Pedidos!$C$2:$C$7000,"&gt;="&amp;(Parámetros!$B$4-180),Pedidos!$C$2:$C$7000,"&lt;"&amp;Parámetros!$B$4)</f>
        <v>0</v>
      </c>
      <c r="K1662" s="18" t="str">
        <f aca="false">IF(H1662&lt;2,"",(G1662-F1662)/(H1662-1))</f>
        <v/>
      </c>
      <c r="L1662" s="19" t="str">
        <f aca="false">IF(OR(K1662="",K1662=0),"",I1662/K1662)</f>
        <v/>
      </c>
      <c r="M1662" s="20" t="n">
        <f aca="false">SUMIFS(Pedidos!$D$2:$D$7000,Pedidos!$B$2:$B$7000,A1662,Pedidos!$C$2:$C$7000,"&gt;="&amp;(Parámetros!$B$4-365),Pedidos!$C$2:$C$7000,"&lt;"&amp;Parámetros!$B$4)</f>
        <v>0</v>
      </c>
      <c r="N1662" s="7" t="str">
        <f aca="false">IF(H1662=0,"Sin compras",IF(H1662=1,"Una sola compra",IF(I1662&gt;Parámetros!$B$5,"Perdido","Activo")))</f>
        <v>Una sola compra</v>
      </c>
      <c r="O1662" s="21" t="str">
        <f aca="false">IF(N1662&lt;&gt;"Activo","",1/(1+EXP(-(Parámetros!$B$10+Parámetros!$B$11*I1662+Parámetros!$B$12*J1662))))</f>
        <v/>
      </c>
      <c r="P1662" s="7" t="str">
        <f aca="false">IF(O1662="","",IF(O1662&gt;=Parámetros!$B$7,"Alto",IF(O1662&gt;=Parámetros!$B$8,"Medio","Bajo")))</f>
        <v/>
      </c>
      <c r="Q1662" s="7" t="str">
        <f aca="false">IF(AND(N1662="Activo",L1662&lt;&gt;""),IF(L1662&gt;Parámetros!$B$6,"Se está retrasando",""),"")</f>
        <v/>
      </c>
    </row>
    <row r="1663" customFormat="false" ht="15" hidden="false" customHeight="false" outlineLevel="0" collapsed="false">
      <c r="A1663" s="13" t="s">
        <v>701</v>
      </c>
      <c r="B1663" s="13" t="s">
        <v>8992</v>
      </c>
      <c r="C1663" s="13" t="s">
        <v>8982</v>
      </c>
      <c r="D1663" s="13" t="s">
        <v>9006</v>
      </c>
      <c r="E1663" s="13" t="s">
        <v>8988</v>
      </c>
      <c r="F1663" s="16" t="n">
        <f aca="false">_xlfn.MINIFS(Pedidos!$C$2:$C$7000,Pedidos!$B$2:$B$7000,A1663,Pedidos!$C$2:$C$7000,"&lt;"&amp;Parámetros!$B$4)</f>
        <v>45645</v>
      </c>
      <c r="G1663" s="16" t="n">
        <f aca="false">_xlfn.MAXIFS(Pedidos!$C$2:$C$7000,Pedidos!$B$2:$B$7000,A1663,Pedidos!$C$2:$C$7000,"&lt;"&amp;Parámetros!$B$4)</f>
        <v>45841</v>
      </c>
      <c r="H1663" s="17" t="n">
        <f aca="false">COUNTIFS(Pedidos!$B$2:$B$7000,A1663,Pedidos!$C$2:$C$7000,"&lt;"&amp;Parámetros!$B$4)</f>
        <v>4</v>
      </c>
      <c r="I1663" s="7" t="n">
        <f aca="false">IF(H1663=0,"",Parámetros!$B$4-G1663)</f>
        <v>455</v>
      </c>
      <c r="J1663" s="17" t="n">
        <f aca="false">COUNTIFS(Pedidos!$B$2:$B$7000,A1663,Pedidos!$C$2:$C$7000,"&gt;="&amp;(Parámetros!$B$4-180),Pedidos!$C$2:$C$7000,"&lt;"&amp;Parámetros!$B$4)</f>
        <v>0</v>
      </c>
      <c r="K1663" s="18" t="n">
        <f aca="false">IF(H1663&lt;2,"",(G1663-F1663)/(H1663-1))</f>
        <v>65.3333333333333</v>
      </c>
      <c r="L1663" s="19" t="n">
        <f aca="false">IF(OR(K1663="",K1663=0),"",I1663/K1663)</f>
        <v>6.96428571428571</v>
      </c>
      <c r="M1663" s="20" t="n">
        <f aca="false">SUMIFS(Pedidos!$D$2:$D$7000,Pedidos!$B$2:$B$7000,A1663,Pedidos!$C$2:$C$7000,"&gt;="&amp;(Parámetros!$B$4-365),Pedidos!$C$2:$C$7000,"&lt;"&amp;Parámetros!$B$4)</f>
        <v>0</v>
      </c>
      <c r="N1663" s="7" t="str">
        <f aca="false">IF(H1663=0,"Sin compras",IF(H1663=1,"Una sola compra",IF(I1663&gt;Parámetros!$B$5,"Perdido","Activo")))</f>
        <v>Perdido</v>
      </c>
      <c r="O1663" s="21" t="str">
        <f aca="false">IF(N1663&lt;&gt;"Activo","",1/(1+EXP(-(Parámetros!$B$10+Parámetros!$B$11*I1663+Parámetros!$B$12*J1663))))</f>
        <v/>
      </c>
      <c r="P1663" s="7" t="str">
        <f aca="false">IF(O1663="","",IF(O1663&gt;=Parámetros!$B$7,"Alto",IF(O1663&gt;=Parámetros!$B$8,"Medio","Bajo")))</f>
        <v/>
      </c>
      <c r="Q1663" s="7" t="str">
        <f aca="false">IF(AND(N1663="Activo",L1663&lt;&gt;""),IF(L1663&gt;Parámetros!$B$6,"Se está retrasando",""),"")</f>
        <v/>
      </c>
    </row>
    <row r="1664" customFormat="false" ht="15" hidden="false" customHeight="false" outlineLevel="0" collapsed="false">
      <c r="A1664" s="13" t="s">
        <v>5731</v>
      </c>
      <c r="B1664" s="13" t="s">
        <v>8995</v>
      </c>
      <c r="C1664" s="13" t="s">
        <v>8990</v>
      </c>
      <c r="D1664" s="13" t="s">
        <v>8983</v>
      </c>
      <c r="E1664" s="13" t="s">
        <v>8988</v>
      </c>
      <c r="F1664" s="16" t="n">
        <f aca="false">_xlfn.MINIFS(Pedidos!$C$2:$C$7000,Pedidos!$B$2:$B$7000,A1664,Pedidos!$C$2:$C$7000,"&lt;"&amp;Parámetros!$B$4)</f>
        <v>46034</v>
      </c>
      <c r="G1664" s="16" t="n">
        <f aca="false">_xlfn.MAXIFS(Pedidos!$C$2:$C$7000,Pedidos!$B$2:$B$7000,A1664,Pedidos!$C$2:$C$7000,"&lt;"&amp;Parámetros!$B$4)</f>
        <v>46034</v>
      </c>
      <c r="H1664" s="17" t="n">
        <f aca="false">COUNTIFS(Pedidos!$B$2:$B$7000,A1664,Pedidos!$C$2:$C$7000,"&lt;"&amp;Parámetros!$B$4)</f>
        <v>1</v>
      </c>
      <c r="I1664" s="7" t="n">
        <f aca="false">IF(H1664=0,"",Parámetros!$B$4-G1664)</f>
        <v>262</v>
      </c>
      <c r="J1664" s="17" t="n">
        <f aca="false">COUNTIFS(Pedidos!$B$2:$B$7000,A1664,Pedidos!$C$2:$C$7000,"&gt;="&amp;(Parámetros!$B$4-180),Pedidos!$C$2:$C$7000,"&lt;"&amp;Parámetros!$B$4)</f>
        <v>0</v>
      </c>
      <c r="K1664" s="18" t="str">
        <f aca="false">IF(H1664&lt;2,"",(G1664-F1664)/(H1664-1))</f>
        <v/>
      </c>
      <c r="L1664" s="19" t="str">
        <f aca="false">IF(OR(K1664="",K1664=0),"",I1664/K1664)</f>
        <v/>
      </c>
      <c r="M1664" s="20" t="n">
        <f aca="false">SUMIFS(Pedidos!$D$2:$D$7000,Pedidos!$B$2:$B$7000,A1664,Pedidos!$C$2:$C$7000,"&gt;="&amp;(Parámetros!$B$4-365),Pedidos!$C$2:$C$7000,"&lt;"&amp;Parámetros!$B$4)</f>
        <v>30.31</v>
      </c>
      <c r="N1664" s="7" t="str">
        <f aca="false">IF(H1664=0,"Sin compras",IF(H1664=1,"Una sola compra",IF(I1664&gt;Parámetros!$B$5,"Perdido","Activo")))</f>
        <v>Una sola compra</v>
      </c>
      <c r="O1664" s="21" t="str">
        <f aca="false">IF(N1664&lt;&gt;"Activo","",1/(1+EXP(-(Parámetros!$B$10+Parámetros!$B$11*I1664+Parámetros!$B$12*J1664))))</f>
        <v/>
      </c>
      <c r="P1664" s="7" t="str">
        <f aca="false">IF(O1664="","",IF(O1664&gt;=Parámetros!$B$7,"Alto",IF(O1664&gt;=Parámetros!$B$8,"Medio","Bajo")))</f>
        <v/>
      </c>
      <c r="Q1664" s="7" t="str">
        <f aca="false">IF(AND(N1664="Activo",L1664&lt;&gt;""),IF(L1664&gt;Parámetros!$B$6,"Se está retrasando",""),"")</f>
        <v/>
      </c>
    </row>
    <row r="1665" customFormat="false" ht="15" hidden="false" customHeight="false" outlineLevel="0" collapsed="false">
      <c r="A1665" s="13" t="s">
        <v>5435</v>
      </c>
      <c r="B1665" s="13" t="s">
        <v>9001</v>
      </c>
      <c r="C1665" s="13" t="s">
        <v>8982</v>
      </c>
      <c r="D1665" s="13" t="s">
        <v>8983</v>
      </c>
      <c r="E1665" s="13" t="s">
        <v>8988</v>
      </c>
      <c r="F1665" s="16" t="n">
        <f aca="false">_xlfn.MINIFS(Pedidos!$C$2:$C$7000,Pedidos!$B$2:$B$7000,A1665,Pedidos!$C$2:$C$7000,"&lt;"&amp;Parámetros!$B$4)</f>
        <v>46011</v>
      </c>
      <c r="G1665" s="16" t="n">
        <f aca="false">_xlfn.MAXIFS(Pedidos!$C$2:$C$7000,Pedidos!$B$2:$B$7000,A1665,Pedidos!$C$2:$C$7000,"&lt;"&amp;Parámetros!$B$4)</f>
        <v>46011</v>
      </c>
      <c r="H1665" s="17" t="n">
        <f aca="false">COUNTIFS(Pedidos!$B$2:$B$7000,A1665,Pedidos!$C$2:$C$7000,"&lt;"&amp;Parámetros!$B$4)</f>
        <v>1</v>
      </c>
      <c r="I1665" s="7" t="n">
        <f aca="false">IF(H1665=0,"",Parámetros!$B$4-G1665)</f>
        <v>285</v>
      </c>
      <c r="J1665" s="17" t="n">
        <f aca="false">COUNTIFS(Pedidos!$B$2:$B$7000,A1665,Pedidos!$C$2:$C$7000,"&gt;="&amp;(Parámetros!$B$4-180),Pedidos!$C$2:$C$7000,"&lt;"&amp;Parámetros!$B$4)</f>
        <v>0</v>
      </c>
      <c r="K1665" s="18" t="str">
        <f aca="false">IF(H1665&lt;2,"",(G1665-F1665)/(H1665-1))</f>
        <v/>
      </c>
      <c r="L1665" s="19" t="str">
        <f aca="false">IF(OR(K1665="",K1665=0),"",I1665/K1665)</f>
        <v/>
      </c>
      <c r="M1665" s="20" t="n">
        <f aca="false">SUMIFS(Pedidos!$D$2:$D$7000,Pedidos!$B$2:$B$7000,A1665,Pedidos!$C$2:$C$7000,"&gt;="&amp;(Parámetros!$B$4-365),Pedidos!$C$2:$C$7000,"&lt;"&amp;Parámetros!$B$4)</f>
        <v>17.1</v>
      </c>
      <c r="N1665" s="7" t="str">
        <f aca="false">IF(H1665=0,"Sin compras",IF(H1665=1,"Una sola compra",IF(I1665&gt;Parámetros!$B$5,"Perdido","Activo")))</f>
        <v>Una sola compra</v>
      </c>
      <c r="O1665" s="21" t="str">
        <f aca="false">IF(N1665&lt;&gt;"Activo","",1/(1+EXP(-(Parámetros!$B$10+Parámetros!$B$11*I1665+Parámetros!$B$12*J1665))))</f>
        <v/>
      </c>
      <c r="P1665" s="7" t="str">
        <f aca="false">IF(O1665="","",IF(O1665&gt;=Parámetros!$B$7,"Alto",IF(O1665&gt;=Parámetros!$B$8,"Medio","Bajo")))</f>
        <v/>
      </c>
      <c r="Q1665" s="7" t="str">
        <f aca="false">IF(AND(N1665="Activo",L1665&lt;&gt;""),IF(L1665&gt;Parámetros!$B$6,"Se está retrasando",""),"")</f>
        <v/>
      </c>
    </row>
    <row r="1666" customFormat="false" ht="15" hidden="false" customHeight="false" outlineLevel="0" collapsed="false">
      <c r="A1666" s="13" t="s">
        <v>784</v>
      </c>
      <c r="B1666" s="13" t="s">
        <v>8981</v>
      </c>
      <c r="C1666" s="13" t="s">
        <v>8993</v>
      </c>
      <c r="D1666" s="13" t="s">
        <v>8994</v>
      </c>
      <c r="E1666" s="13" t="s">
        <v>8988</v>
      </c>
      <c r="F1666" s="16" t="n">
        <f aca="false">_xlfn.MINIFS(Pedidos!$C$2:$C$7000,Pedidos!$B$2:$B$7000,A1666,Pedidos!$C$2:$C$7000,"&lt;"&amp;Parámetros!$B$4)</f>
        <v>45653</v>
      </c>
      <c r="G1666" s="16" t="n">
        <f aca="false">_xlfn.MAXIFS(Pedidos!$C$2:$C$7000,Pedidos!$B$2:$B$7000,A1666,Pedidos!$C$2:$C$7000,"&lt;"&amp;Parámetros!$B$4)</f>
        <v>45653</v>
      </c>
      <c r="H1666" s="17" t="n">
        <f aca="false">COUNTIFS(Pedidos!$B$2:$B$7000,A1666,Pedidos!$C$2:$C$7000,"&lt;"&amp;Parámetros!$B$4)</f>
        <v>1</v>
      </c>
      <c r="I1666" s="7" t="n">
        <f aca="false">IF(H1666=0,"",Parámetros!$B$4-G1666)</f>
        <v>643</v>
      </c>
      <c r="J1666" s="17" t="n">
        <f aca="false">COUNTIFS(Pedidos!$B$2:$B$7000,A1666,Pedidos!$C$2:$C$7000,"&gt;="&amp;(Parámetros!$B$4-180),Pedidos!$C$2:$C$7000,"&lt;"&amp;Parámetros!$B$4)</f>
        <v>0</v>
      </c>
      <c r="K1666" s="18" t="str">
        <f aca="false">IF(H1666&lt;2,"",(G1666-F1666)/(H1666-1))</f>
        <v/>
      </c>
      <c r="L1666" s="19" t="str">
        <f aca="false">IF(OR(K1666="",K1666=0),"",I1666/K1666)</f>
        <v/>
      </c>
      <c r="M1666" s="20" t="n">
        <f aca="false">SUMIFS(Pedidos!$D$2:$D$7000,Pedidos!$B$2:$B$7000,A1666,Pedidos!$C$2:$C$7000,"&gt;="&amp;(Parámetros!$B$4-365),Pedidos!$C$2:$C$7000,"&lt;"&amp;Parámetros!$B$4)</f>
        <v>0</v>
      </c>
      <c r="N1666" s="7" t="str">
        <f aca="false">IF(H1666=0,"Sin compras",IF(H1666=1,"Una sola compra",IF(I1666&gt;Parámetros!$B$5,"Perdido","Activo")))</f>
        <v>Una sola compra</v>
      </c>
      <c r="O1666" s="21" t="str">
        <f aca="false">IF(N1666&lt;&gt;"Activo","",1/(1+EXP(-(Parámetros!$B$10+Parámetros!$B$11*I1666+Parámetros!$B$12*J1666))))</f>
        <v/>
      </c>
      <c r="P1666" s="7" t="str">
        <f aca="false">IF(O1666="","",IF(O1666&gt;=Parámetros!$B$7,"Alto",IF(O1666&gt;=Parámetros!$B$8,"Medio","Bajo")))</f>
        <v/>
      </c>
      <c r="Q1666" s="7" t="str">
        <f aca="false">IF(AND(N1666="Activo",L1666&lt;&gt;""),IF(L1666&gt;Parámetros!$B$6,"Se está retrasando",""),"")</f>
        <v/>
      </c>
    </row>
    <row r="1667" customFormat="false" ht="15" hidden="false" customHeight="false" outlineLevel="0" collapsed="false">
      <c r="A1667" s="13" t="s">
        <v>8222</v>
      </c>
      <c r="B1667" s="13" t="s">
        <v>8981</v>
      </c>
      <c r="C1667" s="13" t="s">
        <v>8982</v>
      </c>
      <c r="D1667" s="13" t="s">
        <v>9002</v>
      </c>
      <c r="E1667" s="13" t="s">
        <v>8988</v>
      </c>
      <c r="F1667" s="16" t="n">
        <f aca="false">_xlfn.MINIFS(Pedidos!$C$2:$C$7000,Pedidos!$B$2:$B$7000,A1667,Pedidos!$C$2:$C$7000,"&lt;"&amp;Parámetros!$B$4)</f>
        <v>46234</v>
      </c>
      <c r="G1667" s="16" t="n">
        <f aca="false">_xlfn.MAXIFS(Pedidos!$C$2:$C$7000,Pedidos!$B$2:$B$7000,A1667,Pedidos!$C$2:$C$7000,"&lt;"&amp;Parámetros!$B$4)</f>
        <v>46234</v>
      </c>
      <c r="H1667" s="17" t="n">
        <f aca="false">COUNTIFS(Pedidos!$B$2:$B$7000,A1667,Pedidos!$C$2:$C$7000,"&lt;"&amp;Parámetros!$B$4)</f>
        <v>1</v>
      </c>
      <c r="I1667" s="7" t="n">
        <f aca="false">IF(H1667=0,"",Parámetros!$B$4-G1667)</f>
        <v>62</v>
      </c>
      <c r="J1667" s="17" t="n">
        <f aca="false">COUNTIFS(Pedidos!$B$2:$B$7000,A1667,Pedidos!$C$2:$C$7000,"&gt;="&amp;(Parámetros!$B$4-180),Pedidos!$C$2:$C$7000,"&lt;"&amp;Parámetros!$B$4)</f>
        <v>1</v>
      </c>
      <c r="K1667" s="18" t="str">
        <f aca="false">IF(H1667&lt;2,"",(G1667-F1667)/(H1667-1))</f>
        <v/>
      </c>
      <c r="L1667" s="19" t="str">
        <f aca="false">IF(OR(K1667="",K1667=0),"",I1667/K1667)</f>
        <v/>
      </c>
      <c r="M1667" s="20" t="n">
        <f aca="false">SUMIFS(Pedidos!$D$2:$D$7000,Pedidos!$B$2:$B$7000,A1667,Pedidos!$C$2:$C$7000,"&gt;="&amp;(Parámetros!$B$4-365),Pedidos!$C$2:$C$7000,"&lt;"&amp;Parámetros!$B$4)</f>
        <v>26.28</v>
      </c>
      <c r="N1667" s="7" t="str">
        <f aca="false">IF(H1667=0,"Sin compras",IF(H1667=1,"Una sola compra",IF(I1667&gt;Parámetros!$B$5,"Perdido","Activo")))</f>
        <v>Una sola compra</v>
      </c>
      <c r="O1667" s="21" t="str">
        <f aca="false">IF(N1667&lt;&gt;"Activo","",1/(1+EXP(-(Parámetros!$B$10+Parámetros!$B$11*I1667+Parámetros!$B$12*J1667))))</f>
        <v/>
      </c>
      <c r="P1667" s="7" t="str">
        <f aca="false">IF(O1667="","",IF(O1667&gt;=Parámetros!$B$7,"Alto",IF(O1667&gt;=Parámetros!$B$8,"Medio","Bajo")))</f>
        <v/>
      </c>
      <c r="Q1667" s="7" t="str">
        <f aca="false">IF(AND(N1667="Activo",L1667&lt;&gt;""),IF(L1667&gt;Parámetros!$B$6,"Se está retrasando",""),"")</f>
        <v/>
      </c>
    </row>
    <row r="1668" customFormat="false" ht="15" hidden="false" customHeight="false" outlineLevel="0" collapsed="false">
      <c r="A1668" s="13" t="s">
        <v>716</v>
      </c>
      <c r="B1668" s="13" t="s">
        <v>8995</v>
      </c>
      <c r="C1668" s="13" t="s">
        <v>8993</v>
      </c>
      <c r="D1668" s="13" t="s">
        <v>8994</v>
      </c>
      <c r="E1668" s="13" t="s">
        <v>8988</v>
      </c>
      <c r="F1668" s="16" t="n">
        <f aca="false">_xlfn.MINIFS(Pedidos!$C$2:$C$7000,Pedidos!$B$2:$B$7000,A1668,Pedidos!$C$2:$C$7000,"&lt;"&amp;Parámetros!$B$4)</f>
        <v>45647</v>
      </c>
      <c r="G1668" s="16" t="n">
        <f aca="false">_xlfn.MAXIFS(Pedidos!$C$2:$C$7000,Pedidos!$B$2:$B$7000,A1668,Pedidos!$C$2:$C$7000,"&lt;"&amp;Parámetros!$B$4)</f>
        <v>45647</v>
      </c>
      <c r="H1668" s="17" t="n">
        <f aca="false">COUNTIFS(Pedidos!$B$2:$B$7000,A1668,Pedidos!$C$2:$C$7000,"&lt;"&amp;Parámetros!$B$4)</f>
        <v>1</v>
      </c>
      <c r="I1668" s="7" t="n">
        <f aca="false">IF(H1668=0,"",Parámetros!$B$4-G1668)</f>
        <v>649</v>
      </c>
      <c r="J1668" s="17" t="n">
        <f aca="false">COUNTIFS(Pedidos!$B$2:$B$7000,A1668,Pedidos!$C$2:$C$7000,"&gt;="&amp;(Parámetros!$B$4-180),Pedidos!$C$2:$C$7000,"&lt;"&amp;Parámetros!$B$4)</f>
        <v>0</v>
      </c>
      <c r="K1668" s="18" t="str">
        <f aca="false">IF(H1668&lt;2,"",(G1668-F1668)/(H1668-1))</f>
        <v/>
      </c>
      <c r="L1668" s="19" t="str">
        <f aca="false">IF(OR(K1668="",K1668=0),"",I1668/K1668)</f>
        <v/>
      </c>
      <c r="M1668" s="20" t="n">
        <f aca="false">SUMIFS(Pedidos!$D$2:$D$7000,Pedidos!$B$2:$B$7000,A1668,Pedidos!$C$2:$C$7000,"&gt;="&amp;(Parámetros!$B$4-365),Pedidos!$C$2:$C$7000,"&lt;"&amp;Parámetros!$B$4)</f>
        <v>0</v>
      </c>
      <c r="N1668" s="7" t="str">
        <f aca="false">IF(H1668=0,"Sin compras",IF(H1668=1,"Una sola compra",IF(I1668&gt;Parámetros!$B$5,"Perdido","Activo")))</f>
        <v>Una sola compra</v>
      </c>
      <c r="O1668" s="21" t="str">
        <f aca="false">IF(N1668&lt;&gt;"Activo","",1/(1+EXP(-(Parámetros!$B$10+Parámetros!$B$11*I1668+Parámetros!$B$12*J1668))))</f>
        <v/>
      </c>
      <c r="P1668" s="7" t="str">
        <f aca="false">IF(O1668="","",IF(O1668&gt;=Parámetros!$B$7,"Alto",IF(O1668&gt;=Parámetros!$B$8,"Medio","Bajo")))</f>
        <v/>
      </c>
      <c r="Q1668" s="7" t="str">
        <f aca="false">IF(AND(N1668="Activo",L1668&lt;&gt;""),IF(L1668&gt;Parámetros!$B$6,"Se está retrasando",""),"")</f>
        <v/>
      </c>
    </row>
    <row r="1669" customFormat="false" ht="15" hidden="false" customHeight="false" outlineLevel="0" collapsed="false">
      <c r="A1669" s="13" t="s">
        <v>8133</v>
      </c>
      <c r="B1669" s="13" t="s">
        <v>9004</v>
      </c>
      <c r="C1669" s="13" t="s">
        <v>8993</v>
      </c>
      <c r="D1669" s="13" t="s">
        <v>8991</v>
      </c>
      <c r="E1669" s="13" t="s">
        <v>8984</v>
      </c>
      <c r="F1669" s="16" t="n">
        <f aca="false">_xlfn.MINIFS(Pedidos!$C$2:$C$7000,Pedidos!$B$2:$B$7000,A1669,Pedidos!$C$2:$C$7000,"&lt;"&amp;Parámetros!$B$4)</f>
        <v>46226</v>
      </c>
      <c r="G1669" s="16" t="n">
        <f aca="false">_xlfn.MAXIFS(Pedidos!$C$2:$C$7000,Pedidos!$B$2:$B$7000,A1669,Pedidos!$C$2:$C$7000,"&lt;"&amp;Parámetros!$B$4)</f>
        <v>46226</v>
      </c>
      <c r="H1669" s="17" t="n">
        <f aca="false">COUNTIFS(Pedidos!$B$2:$B$7000,A1669,Pedidos!$C$2:$C$7000,"&lt;"&amp;Parámetros!$B$4)</f>
        <v>1</v>
      </c>
      <c r="I1669" s="7" t="n">
        <f aca="false">IF(H1669=0,"",Parámetros!$B$4-G1669)</f>
        <v>70</v>
      </c>
      <c r="J1669" s="17" t="n">
        <f aca="false">COUNTIFS(Pedidos!$B$2:$B$7000,A1669,Pedidos!$C$2:$C$7000,"&gt;="&amp;(Parámetros!$B$4-180),Pedidos!$C$2:$C$7000,"&lt;"&amp;Parámetros!$B$4)</f>
        <v>1</v>
      </c>
      <c r="K1669" s="18" t="str">
        <f aca="false">IF(H1669&lt;2,"",(G1669-F1669)/(H1669-1))</f>
        <v/>
      </c>
      <c r="L1669" s="19" t="str">
        <f aca="false">IF(OR(K1669="",K1669=0),"",I1669/K1669)</f>
        <v/>
      </c>
      <c r="M1669" s="20" t="n">
        <f aca="false">SUMIFS(Pedidos!$D$2:$D$7000,Pedidos!$B$2:$B$7000,A1669,Pedidos!$C$2:$C$7000,"&gt;="&amp;(Parámetros!$B$4-365),Pedidos!$C$2:$C$7000,"&lt;"&amp;Parámetros!$B$4)</f>
        <v>35.7</v>
      </c>
      <c r="N1669" s="7" t="str">
        <f aca="false">IF(H1669=0,"Sin compras",IF(H1669=1,"Una sola compra",IF(I1669&gt;Parámetros!$B$5,"Perdido","Activo")))</f>
        <v>Una sola compra</v>
      </c>
      <c r="O1669" s="21" t="str">
        <f aca="false">IF(N1669&lt;&gt;"Activo","",1/(1+EXP(-(Parámetros!$B$10+Parámetros!$B$11*I1669+Parámetros!$B$12*J1669))))</f>
        <v/>
      </c>
      <c r="P1669" s="7" t="str">
        <f aca="false">IF(O1669="","",IF(O1669&gt;=Parámetros!$B$7,"Alto",IF(O1669&gt;=Parámetros!$B$8,"Medio","Bajo")))</f>
        <v/>
      </c>
      <c r="Q1669" s="7" t="str">
        <f aca="false">IF(AND(N1669="Activo",L1669&lt;&gt;""),IF(L1669&gt;Parámetros!$B$6,"Se está retrasando",""),"")</f>
        <v/>
      </c>
    </row>
    <row r="1670" customFormat="false" ht="15" hidden="false" customHeight="false" outlineLevel="0" collapsed="false">
      <c r="A1670" s="13" t="s">
        <v>5359</v>
      </c>
      <c r="B1670" s="13" t="s">
        <v>9008</v>
      </c>
      <c r="C1670" s="13" t="s">
        <v>8986</v>
      </c>
      <c r="D1670" s="13" t="s">
        <v>8983</v>
      </c>
      <c r="E1670" s="13" t="s">
        <v>8988</v>
      </c>
      <c r="F1670" s="16" t="n">
        <f aca="false">_xlfn.MINIFS(Pedidos!$C$2:$C$7000,Pedidos!$B$2:$B$7000,A1670,Pedidos!$C$2:$C$7000,"&lt;"&amp;Parámetros!$B$4)</f>
        <v>46006</v>
      </c>
      <c r="G1670" s="16" t="n">
        <f aca="false">_xlfn.MAXIFS(Pedidos!$C$2:$C$7000,Pedidos!$B$2:$B$7000,A1670,Pedidos!$C$2:$C$7000,"&lt;"&amp;Parámetros!$B$4)</f>
        <v>46006</v>
      </c>
      <c r="H1670" s="17" t="n">
        <f aca="false">COUNTIFS(Pedidos!$B$2:$B$7000,A1670,Pedidos!$C$2:$C$7000,"&lt;"&amp;Parámetros!$B$4)</f>
        <v>1</v>
      </c>
      <c r="I1670" s="7" t="n">
        <f aca="false">IF(H1670=0,"",Parámetros!$B$4-G1670)</f>
        <v>290</v>
      </c>
      <c r="J1670" s="17" t="n">
        <f aca="false">COUNTIFS(Pedidos!$B$2:$B$7000,A1670,Pedidos!$C$2:$C$7000,"&gt;="&amp;(Parámetros!$B$4-180),Pedidos!$C$2:$C$7000,"&lt;"&amp;Parámetros!$B$4)</f>
        <v>0</v>
      </c>
      <c r="K1670" s="18" t="str">
        <f aca="false">IF(H1670&lt;2,"",(G1670-F1670)/(H1670-1))</f>
        <v/>
      </c>
      <c r="L1670" s="19" t="str">
        <f aca="false">IF(OR(K1670="",K1670=0),"",I1670/K1670)</f>
        <v/>
      </c>
      <c r="M1670" s="20" t="n">
        <f aca="false">SUMIFS(Pedidos!$D$2:$D$7000,Pedidos!$B$2:$B$7000,A1670,Pedidos!$C$2:$C$7000,"&gt;="&amp;(Parámetros!$B$4-365),Pedidos!$C$2:$C$7000,"&lt;"&amp;Parámetros!$B$4)</f>
        <v>15.33</v>
      </c>
      <c r="N1670" s="7" t="str">
        <f aca="false">IF(H1670=0,"Sin compras",IF(H1670=1,"Una sola compra",IF(I1670&gt;Parámetros!$B$5,"Perdido","Activo")))</f>
        <v>Una sola compra</v>
      </c>
      <c r="O1670" s="21" t="str">
        <f aca="false">IF(N1670&lt;&gt;"Activo","",1/(1+EXP(-(Parámetros!$B$10+Parámetros!$B$11*I1670+Parámetros!$B$12*J1670))))</f>
        <v/>
      </c>
      <c r="P1670" s="7" t="str">
        <f aca="false">IF(O1670="","",IF(O1670&gt;=Parámetros!$B$7,"Alto",IF(O1670&gt;=Parámetros!$B$8,"Medio","Bajo")))</f>
        <v/>
      </c>
      <c r="Q1670" s="7" t="str">
        <f aca="false">IF(AND(N1670="Activo",L1670&lt;&gt;""),IF(L1670&gt;Parámetros!$B$6,"Se está retrasando",""),"")</f>
        <v/>
      </c>
    </row>
    <row r="1671" customFormat="false" ht="15" hidden="false" customHeight="false" outlineLevel="0" collapsed="false">
      <c r="A1671" s="13" t="s">
        <v>6309</v>
      </c>
      <c r="B1671" s="13" t="s">
        <v>9000</v>
      </c>
      <c r="C1671" s="13" t="s">
        <v>8993</v>
      </c>
      <c r="D1671" s="13" t="s">
        <v>8983</v>
      </c>
      <c r="E1671" s="13" t="s">
        <v>8988</v>
      </c>
      <c r="F1671" s="16" t="n">
        <f aca="false">_xlfn.MINIFS(Pedidos!$C$2:$C$7000,Pedidos!$B$2:$B$7000,A1671,Pedidos!$C$2:$C$7000,"&lt;"&amp;Parámetros!$B$4)</f>
        <v>46079</v>
      </c>
      <c r="G1671" s="16" t="n">
        <f aca="false">_xlfn.MAXIFS(Pedidos!$C$2:$C$7000,Pedidos!$B$2:$B$7000,A1671,Pedidos!$C$2:$C$7000,"&lt;"&amp;Parámetros!$B$4)</f>
        <v>46079</v>
      </c>
      <c r="H1671" s="17" t="n">
        <f aca="false">COUNTIFS(Pedidos!$B$2:$B$7000,A1671,Pedidos!$C$2:$C$7000,"&lt;"&amp;Parámetros!$B$4)</f>
        <v>1</v>
      </c>
      <c r="I1671" s="7" t="n">
        <f aca="false">IF(H1671=0,"",Parámetros!$B$4-G1671)</f>
        <v>217</v>
      </c>
      <c r="J1671" s="17" t="n">
        <f aca="false">COUNTIFS(Pedidos!$B$2:$B$7000,A1671,Pedidos!$C$2:$C$7000,"&gt;="&amp;(Parámetros!$B$4-180),Pedidos!$C$2:$C$7000,"&lt;"&amp;Parámetros!$B$4)</f>
        <v>0</v>
      </c>
      <c r="K1671" s="18" t="str">
        <f aca="false">IF(H1671&lt;2,"",(G1671-F1671)/(H1671-1))</f>
        <v/>
      </c>
      <c r="L1671" s="19" t="str">
        <f aca="false">IF(OR(K1671="",K1671=0),"",I1671/K1671)</f>
        <v/>
      </c>
      <c r="M1671" s="20" t="n">
        <f aca="false">SUMIFS(Pedidos!$D$2:$D$7000,Pedidos!$B$2:$B$7000,A1671,Pedidos!$C$2:$C$7000,"&gt;="&amp;(Parámetros!$B$4-365),Pedidos!$C$2:$C$7000,"&lt;"&amp;Parámetros!$B$4)</f>
        <v>28.52</v>
      </c>
      <c r="N1671" s="7" t="str">
        <f aca="false">IF(H1671=0,"Sin compras",IF(H1671=1,"Una sola compra",IF(I1671&gt;Parámetros!$B$5,"Perdido","Activo")))</f>
        <v>Una sola compra</v>
      </c>
      <c r="O1671" s="21" t="str">
        <f aca="false">IF(N1671&lt;&gt;"Activo","",1/(1+EXP(-(Parámetros!$B$10+Parámetros!$B$11*I1671+Parámetros!$B$12*J1671))))</f>
        <v/>
      </c>
      <c r="P1671" s="7" t="str">
        <f aca="false">IF(O1671="","",IF(O1671&gt;=Parámetros!$B$7,"Alto",IF(O1671&gt;=Parámetros!$B$8,"Medio","Bajo")))</f>
        <v/>
      </c>
      <c r="Q1671" s="7" t="str">
        <f aca="false">IF(AND(N1671="Activo",L1671&lt;&gt;""),IF(L1671&gt;Parámetros!$B$6,"Se está retrasando",""),"")</f>
        <v/>
      </c>
    </row>
    <row r="1672" customFormat="false" ht="15" hidden="false" customHeight="false" outlineLevel="0" collapsed="false">
      <c r="A1672" s="13" t="s">
        <v>5064</v>
      </c>
      <c r="B1672" s="13" t="s">
        <v>8996</v>
      </c>
      <c r="C1672" s="13" t="s">
        <v>8982</v>
      </c>
      <c r="D1672" s="13" t="s">
        <v>8983</v>
      </c>
      <c r="E1672" s="13" t="s">
        <v>8988</v>
      </c>
      <c r="F1672" s="16" t="n">
        <f aca="false">_xlfn.MINIFS(Pedidos!$C$2:$C$7000,Pedidos!$B$2:$B$7000,A1672,Pedidos!$C$2:$C$7000,"&lt;"&amp;Parámetros!$B$4)</f>
        <v>45984</v>
      </c>
      <c r="G1672" s="16" t="n">
        <f aca="false">_xlfn.MAXIFS(Pedidos!$C$2:$C$7000,Pedidos!$B$2:$B$7000,A1672,Pedidos!$C$2:$C$7000,"&lt;"&amp;Parámetros!$B$4)</f>
        <v>45984</v>
      </c>
      <c r="H1672" s="17" t="n">
        <f aca="false">COUNTIFS(Pedidos!$B$2:$B$7000,A1672,Pedidos!$C$2:$C$7000,"&lt;"&amp;Parámetros!$B$4)</f>
        <v>1</v>
      </c>
      <c r="I1672" s="7" t="n">
        <f aca="false">IF(H1672=0,"",Parámetros!$B$4-G1672)</f>
        <v>312</v>
      </c>
      <c r="J1672" s="17" t="n">
        <f aca="false">COUNTIFS(Pedidos!$B$2:$B$7000,A1672,Pedidos!$C$2:$C$7000,"&gt;="&amp;(Parámetros!$B$4-180),Pedidos!$C$2:$C$7000,"&lt;"&amp;Parámetros!$B$4)</f>
        <v>0</v>
      </c>
      <c r="K1672" s="18" t="str">
        <f aca="false">IF(H1672&lt;2,"",(G1672-F1672)/(H1672-1))</f>
        <v/>
      </c>
      <c r="L1672" s="19" t="str">
        <f aca="false">IF(OR(K1672="",K1672=0),"",I1672/K1672)</f>
        <v/>
      </c>
      <c r="M1672" s="20" t="n">
        <f aca="false">SUMIFS(Pedidos!$D$2:$D$7000,Pedidos!$B$2:$B$7000,A1672,Pedidos!$C$2:$C$7000,"&gt;="&amp;(Parámetros!$B$4-365),Pedidos!$C$2:$C$7000,"&lt;"&amp;Parámetros!$B$4)</f>
        <v>16.59</v>
      </c>
      <c r="N1672" s="7" t="str">
        <f aca="false">IF(H1672=0,"Sin compras",IF(H1672=1,"Una sola compra",IF(I1672&gt;Parámetros!$B$5,"Perdido","Activo")))</f>
        <v>Una sola compra</v>
      </c>
      <c r="O1672" s="21" t="str">
        <f aca="false">IF(N1672&lt;&gt;"Activo","",1/(1+EXP(-(Parámetros!$B$10+Parámetros!$B$11*I1672+Parámetros!$B$12*J1672))))</f>
        <v/>
      </c>
      <c r="P1672" s="7" t="str">
        <f aca="false">IF(O1672="","",IF(O1672&gt;=Parámetros!$B$7,"Alto",IF(O1672&gt;=Parámetros!$B$8,"Medio","Bajo")))</f>
        <v/>
      </c>
      <c r="Q1672" s="7" t="str">
        <f aca="false">IF(AND(N1672="Activo",L1672&lt;&gt;""),IF(L1672&gt;Parámetros!$B$6,"Se está retrasando",""),"")</f>
        <v/>
      </c>
    </row>
    <row r="1673" customFormat="false" ht="15" hidden="false" customHeight="false" outlineLevel="0" collapsed="false">
      <c r="A1673" s="13" t="s">
        <v>885</v>
      </c>
      <c r="B1673" s="13" t="s">
        <v>8995</v>
      </c>
      <c r="C1673" s="13" t="s">
        <v>8982</v>
      </c>
      <c r="D1673" s="13" t="s">
        <v>8994</v>
      </c>
      <c r="E1673" s="13" t="s">
        <v>8988</v>
      </c>
      <c r="F1673" s="16" t="n">
        <f aca="false">_xlfn.MINIFS(Pedidos!$C$2:$C$7000,Pedidos!$B$2:$B$7000,A1673,Pedidos!$C$2:$C$7000,"&lt;"&amp;Parámetros!$B$4)</f>
        <v>45663</v>
      </c>
      <c r="G1673" s="16" t="n">
        <f aca="false">_xlfn.MAXIFS(Pedidos!$C$2:$C$7000,Pedidos!$B$2:$B$7000,A1673,Pedidos!$C$2:$C$7000,"&lt;"&amp;Parámetros!$B$4)</f>
        <v>45728</v>
      </c>
      <c r="H1673" s="17" t="n">
        <f aca="false">COUNTIFS(Pedidos!$B$2:$B$7000,A1673,Pedidos!$C$2:$C$7000,"&lt;"&amp;Parámetros!$B$4)</f>
        <v>2</v>
      </c>
      <c r="I1673" s="7" t="n">
        <f aca="false">IF(H1673=0,"",Parámetros!$B$4-G1673)</f>
        <v>568</v>
      </c>
      <c r="J1673" s="17" t="n">
        <f aca="false">COUNTIFS(Pedidos!$B$2:$B$7000,A1673,Pedidos!$C$2:$C$7000,"&gt;="&amp;(Parámetros!$B$4-180),Pedidos!$C$2:$C$7000,"&lt;"&amp;Parámetros!$B$4)</f>
        <v>0</v>
      </c>
      <c r="K1673" s="18" t="n">
        <f aca="false">IF(H1673&lt;2,"",(G1673-F1673)/(H1673-1))</f>
        <v>65</v>
      </c>
      <c r="L1673" s="19" t="n">
        <f aca="false">IF(OR(K1673="",K1673=0),"",I1673/K1673)</f>
        <v>8.73846153846154</v>
      </c>
      <c r="M1673" s="20" t="n">
        <f aca="false">SUMIFS(Pedidos!$D$2:$D$7000,Pedidos!$B$2:$B$7000,A1673,Pedidos!$C$2:$C$7000,"&gt;="&amp;(Parámetros!$B$4-365),Pedidos!$C$2:$C$7000,"&lt;"&amp;Parámetros!$B$4)</f>
        <v>0</v>
      </c>
      <c r="N1673" s="7" t="str">
        <f aca="false">IF(H1673=0,"Sin compras",IF(H1673=1,"Una sola compra",IF(I1673&gt;Parámetros!$B$5,"Perdido","Activo")))</f>
        <v>Perdido</v>
      </c>
      <c r="O1673" s="21" t="str">
        <f aca="false">IF(N1673&lt;&gt;"Activo","",1/(1+EXP(-(Parámetros!$B$10+Parámetros!$B$11*I1673+Parámetros!$B$12*J1673))))</f>
        <v/>
      </c>
      <c r="P1673" s="7" t="str">
        <f aca="false">IF(O1673="","",IF(O1673&gt;=Parámetros!$B$7,"Alto",IF(O1673&gt;=Parámetros!$B$8,"Medio","Bajo")))</f>
        <v/>
      </c>
      <c r="Q1673" s="7" t="str">
        <f aca="false">IF(AND(N1673="Activo",L1673&lt;&gt;""),IF(L1673&gt;Parámetros!$B$6,"Se está retrasando",""),"")</f>
        <v/>
      </c>
    </row>
    <row r="1674" customFormat="false" ht="15" hidden="false" customHeight="false" outlineLevel="0" collapsed="false">
      <c r="A1674" s="13" t="s">
        <v>3391</v>
      </c>
      <c r="B1674" s="13" t="s">
        <v>8995</v>
      </c>
      <c r="C1674" s="13" t="s">
        <v>8993</v>
      </c>
      <c r="D1674" s="13" t="s">
        <v>8999</v>
      </c>
      <c r="E1674" s="13" t="s">
        <v>8988</v>
      </c>
      <c r="F1674" s="16" t="n">
        <f aca="false">_xlfn.MINIFS(Pedidos!$C$2:$C$7000,Pedidos!$B$2:$B$7000,A1674,Pedidos!$C$2:$C$7000,"&lt;"&amp;Parámetros!$B$4)</f>
        <v>45860</v>
      </c>
      <c r="G1674" s="16" t="n">
        <f aca="false">_xlfn.MAXIFS(Pedidos!$C$2:$C$7000,Pedidos!$B$2:$B$7000,A1674,Pedidos!$C$2:$C$7000,"&lt;"&amp;Parámetros!$B$4)</f>
        <v>46254</v>
      </c>
      <c r="H1674" s="17" t="n">
        <f aca="false">COUNTIFS(Pedidos!$B$2:$B$7000,A1674,Pedidos!$C$2:$C$7000,"&lt;"&amp;Parámetros!$B$4)</f>
        <v>8</v>
      </c>
      <c r="I1674" s="7" t="n">
        <f aca="false">IF(H1674=0,"",Parámetros!$B$4-G1674)</f>
        <v>42</v>
      </c>
      <c r="J1674" s="17" t="n">
        <f aca="false">COUNTIFS(Pedidos!$B$2:$B$7000,A1674,Pedidos!$C$2:$C$7000,"&gt;="&amp;(Parámetros!$B$4-180),Pedidos!$C$2:$C$7000,"&lt;"&amp;Parámetros!$B$4)</f>
        <v>3</v>
      </c>
      <c r="K1674" s="18" t="n">
        <f aca="false">IF(H1674&lt;2,"",(G1674-F1674)/(H1674-1))</f>
        <v>56.2857142857143</v>
      </c>
      <c r="L1674" s="19" t="n">
        <f aca="false">IF(OR(K1674="",K1674=0),"",I1674/K1674)</f>
        <v>0.746192893401015</v>
      </c>
      <c r="M1674" s="20" t="n">
        <f aca="false">SUMIFS(Pedidos!$D$2:$D$7000,Pedidos!$B$2:$B$7000,A1674,Pedidos!$C$2:$C$7000,"&gt;="&amp;(Parámetros!$B$4-365),Pedidos!$C$2:$C$7000,"&lt;"&amp;Parámetros!$B$4)</f>
        <v>253.27</v>
      </c>
      <c r="N1674" s="7" t="str">
        <f aca="false">IF(H1674=0,"Sin compras",IF(H1674=1,"Una sola compra",IF(I1674&gt;Parámetros!$B$5,"Perdido","Activo")))</f>
        <v>Activo</v>
      </c>
      <c r="O1674" s="21" t="n">
        <f aca="false">IF(N1674&lt;&gt;"Activo","",1/(1+EXP(-(Parámetros!$B$10+Parámetros!$B$11*I1674+Parámetros!$B$12*J1674))))</f>
        <v>0.207592295401725</v>
      </c>
      <c r="P1674" s="7" t="str">
        <f aca="false">IF(O1674="","",IF(O1674&gt;=Parámetros!$B$7,"Alto",IF(O1674&gt;=Parámetros!$B$8,"Medio","Bajo")))</f>
        <v>Bajo</v>
      </c>
      <c r="Q1674" s="7" t="str">
        <f aca="false">IF(AND(N1674="Activo",L1674&lt;&gt;""),IF(L1674&gt;Parámetros!$B$6,"Se está retrasando",""),"")</f>
        <v/>
      </c>
    </row>
    <row r="1675" customFormat="false" ht="15" hidden="false" customHeight="false" outlineLevel="0" collapsed="false">
      <c r="A1675" s="13" t="s">
        <v>6788</v>
      </c>
      <c r="B1675" s="13" t="s">
        <v>8985</v>
      </c>
      <c r="C1675" s="13" t="s">
        <v>8990</v>
      </c>
      <c r="D1675" s="13" t="s">
        <v>8991</v>
      </c>
      <c r="E1675" s="13" t="s">
        <v>8984</v>
      </c>
      <c r="F1675" s="16" t="n">
        <f aca="false">_xlfn.MINIFS(Pedidos!$C$2:$C$7000,Pedidos!$B$2:$B$7000,A1675,Pedidos!$C$2:$C$7000,"&lt;"&amp;Parámetros!$B$4)</f>
        <v>46115</v>
      </c>
      <c r="G1675" s="16" t="n">
        <f aca="false">_xlfn.MAXIFS(Pedidos!$C$2:$C$7000,Pedidos!$B$2:$B$7000,A1675,Pedidos!$C$2:$C$7000,"&lt;"&amp;Parámetros!$B$4)</f>
        <v>46115</v>
      </c>
      <c r="H1675" s="17" t="n">
        <f aca="false">COUNTIFS(Pedidos!$B$2:$B$7000,A1675,Pedidos!$C$2:$C$7000,"&lt;"&amp;Parámetros!$B$4)</f>
        <v>1</v>
      </c>
      <c r="I1675" s="7" t="n">
        <f aca="false">IF(H1675=0,"",Parámetros!$B$4-G1675)</f>
        <v>181</v>
      </c>
      <c r="J1675" s="17" t="n">
        <f aca="false">COUNTIFS(Pedidos!$B$2:$B$7000,A1675,Pedidos!$C$2:$C$7000,"&gt;="&amp;(Parámetros!$B$4-180),Pedidos!$C$2:$C$7000,"&lt;"&amp;Parámetros!$B$4)</f>
        <v>0</v>
      </c>
      <c r="K1675" s="18" t="str">
        <f aca="false">IF(H1675&lt;2,"",(G1675-F1675)/(H1675-1))</f>
        <v/>
      </c>
      <c r="L1675" s="19" t="str">
        <f aca="false">IF(OR(K1675="",K1675=0),"",I1675/K1675)</f>
        <v/>
      </c>
      <c r="M1675" s="20" t="n">
        <f aca="false">SUMIFS(Pedidos!$D$2:$D$7000,Pedidos!$B$2:$B$7000,A1675,Pedidos!$C$2:$C$7000,"&gt;="&amp;(Parámetros!$B$4-365),Pedidos!$C$2:$C$7000,"&lt;"&amp;Parámetros!$B$4)</f>
        <v>37.02</v>
      </c>
      <c r="N1675" s="7" t="str">
        <f aca="false">IF(H1675=0,"Sin compras",IF(H1675=1,"Una sola compra",IF(I1675&gt;Parámetros!$B$5,"Perdido","Activo")))</f>
        <v>Una sola compra</v>
      </c>
      <c r="O1675" s="21" t="str">
        <f aca="false">IF(N1675&lt;&gt;"Activo","",1/(1+EXP(-(Parámetros!$B$10+Parámetros!$B$11*I1675+Parámetros!$B$12*J1675))))</f>
        <v/>
      </c>
      <c r="P1675" s="7" t="str">
        <f aca="false">IF(O1675="","",IF(O1675&gt;=Parámetros!$B$7,"Alto",IF(O1675&gt;=Parámetros!$B$8,"Medio","Bajo")))</f>
        <v/>
      </c>
      <c r="Q1675" s="7" t="str">
        <f aca="false">IF(AND(N1675="Activo",L1675&lt;&gt;""),IF(L1675&gt;Parámetros!$B$6,"Se está retrasando",""),"")</f>
        <v/>
      </c>
    </row>
    <row r="1676" customFormat="false" ht="15" hidden="false" customHeight="false" outlineLevel="0" collapsed="false">
      <c r="A1676" s="13" t="s">
        <v>688</v>
      </c>
      <c r="B1676" s="13" t="s">
        <v>8985</v>
      </c>
      <c r="C1676" s="13" t="s">
        <v>8986</v>
      </c>
      <c r="D1676" s="13" t="s">
        <v>8994</v>
      </c>
      <c r="E1676" s="13" t="s">
        <v>8988</v>
      </c>
      <c r="F1676" s="16" t="n">
        <f aca="false">_xlfn.MINIFS(Pedidos!$C$2:$C$7000,Pedidos!$B$2:$B$7000,A1676,Pedidos!$C$2:$C$7000,"&lt;"&amp;Parámetros!$B$4)</f>
        <v>45644</v>
      </c>
      <c r="G1676" s="16" t="n">
        <f aca="false">_xlfn.MAXIFS(Pedidos!$C$2:$C$7000,Pedidos!$B$2:$B$7000,A1676,Pedidos!$C$2:$C$7000,"&lt;"&amp;Parámetros!$B$4)</f>
        <v>45711</v>
      </c>
      <c r="H1676" s="17" t="n">
        <f aca="false">COUNTIFS(Pedidos!$B$2:$B$7000,A1676,Pedidos!$C$2:$C$7000,"&lt;"&amp;Parámetros!$B$4)</f>
        <v>2</v>
      </c>
      <c r="I1676" s="7" t="n">
        <f aca="false">IF(H1676=0,"",Parámetros!$B$4-G1676)</f>
        <v>585</v>
      </c>
      <c r="J1676" s="17" t="n">
        <f aca="false">COUNTIFS(Pedidos!$B$2:$B$7000,A1676,Pedidos!$C$2:$C$7000,"&gt;="&amp;(Parámetros!$B$4-180),Pedidos!$C$2:$C$7000,"&lt;"&amp;Parámetros!$B$4)</f>
        <v>0</v>
      </c>
      <c r="K1676" s="18" t="n">
        <f aca="false">IF(H1676&lt;2,"",(G1676-F1676)/(H1676-1))</f>
        <v>67</v>
      </c>
      <c r="L1676" s="19" t="n">
        <f aca="false">IF(OR(K1676="",K1676=0),"",I1676/K1676)</f>
        <v>8.73134328358209</v>
      </c>
      <c r="M1676" s="20" t="n">
        <f aca="false">SUMIFS(Pedidos!$D$2:$D$7000,Pedidos!$B$2:$B$7000,A1676,Pedidos!$C$2:$C$7000,"&gt;="&amp;(Parámetros!$B$4-365),Pedidos!$C$2:$C$7000,"&lt;"&amp;Parámetros!$B$4)</f>
        <v>0</v>
      </c>
      <c r="N1676" s="7" t="str">
        <f aca="false">IF(H1676=0,"Sin compras",IF(H1676=1,"Una sola compra",IF(I1676&gt;Parámetros!$B$5,"Perdido","Activo")))</f>
        <v>Perdido</v>
      </c>
      <c r="O1676" s="21" t="str">
        <f aca="false">IF(N1676&lt;&gt;"Activo","",1/(1+EXP(-(Parámetros!$B$10+Parámetros!$B$11*I1676+Parámetros!$B$12*J1676))))</f>
        <v/>
      </c>
      <c r="P1676" s="7" t="str">
        <f aca="false">IF(O1676="","",IF(O1676&gt;=Parámetros!$B$7,"Alto",IF(O1676&gt;=Parámetros!$B$8,"Medio","Bajo")))</f>
        <v/>
      </c>
      <c r="Q1676" s="7" t="str">
        <f aca="false">IF(AND(N1676="Activo",L1676&lt;&gt;""),IF(L1676&gt;Parámetros!$B$6,"Se está retrasando",""),"")</f>
        <v/>
      </c>
    </row>
    <row r="1677" customFormat="false" ht="15" hidden="false" customHeight="false" outlineLevel="0" collapsed="false">
      <c r="A1677" s="13" t="s">
        <v>1068</v>
      </c>
      <c r="B1677" s="13" t="s">
        <v>9007</v>
      </c>
      <c r="C1677" s="13" t="s">
        <v>8993</v>
      </c>
      <c r="D1677" s="13" t="s">
        <v>8994</v>
      </c>
      <c r="E1677" s="13" t="s">
        <v>8988</v>
      </c>
      <c r="F1677" s="16" t="n">
        <f aca="false">_xlfn.MINIFS(Pedidos!$C$2:$C$7000,Pedidos!$B$2:$B$7000,A1677,Pedidos!$C$2:$C$7000,"&lt;"&amp;Parámetros!$B$4)</f>
        <v>45681</v>
      </c>
      <c r="G1677" s="16" t="n">
        <f aca="false">_xlfn.MAXIFS(Pedidos!$C$2:$C$7000,Pedidos!$B$2:$B$7000,A1677,Pedidos!$C$2:$C$7000,"&lt;"&amp;Parámetros!$B$4)</f>
        <v>45681</v>
      </c>
      <c r="H1677" s="17" t="n">
        <f aca="false">COUNTIFS(Pedidos!$B$2:$B$7000,A1677,Pedidos!$C$2:$C$7000,"&lt;"&amp;Parámetros!$B$4)</f>
        <v>1</v>
      </c>
      <c r="I1677" s="7" t="n">
        <f aca="false">IF(H1677=0,"",Parámetros!$B$4-G1677)</f>
        <v>615</v>
      </c>
      <c r="J1677" s="17" t="n">
        <f aca="false">COUNTIFS(Pedidos!$B$2:$B$7000,A1677,Pedidos!$C$2:$C$7000,"&gt;="&amp;(Parámetros!$B$4-180),Pedidos!$C$2:$C$7000,"&lt;"&amp;Parámetros!$B$4)</f>
        <v>0</v>
      </c>
      <c r="K1677" s="18" t="str">
        <f aca="false">IF(H1677&lt;2,"",(G1677-F1677)/(H1677-1))</f>
        <v/>
      </c>
      <c r="L1677" s="19" t="str">
        <f aca="false">IF(OR(K1677="",K1677=0),"",I1677/K1677)</f>
        <v/>
      </c>
      <c r="M1677" s="20" t="n">
        <f aca="false">SUMIFS(Pedidos!$D$2:$D$7000,Pedidos!$B$2:$B$7000,A1677,Pedidos!$C$2:$C$7000,"&gt;="&amp;(Parámetros!$B$4-365),Pedidos!$C$2:$C$7000,"&lt;"&amp;Parámetros!$B$4)</f>
        <v>0</v>
      </c>
      <c r="N1677" s="7" t="str">
        <f aca="false">IF(H1677=0,"Sin compras",IF(H1677=1,"Una sola compra",IF(I1677&gt;Parámetros!$B$5,"Perdido","Activo")))</f>
        <v>Una sola compra</v>
      </c>
      <c r="O1677" s="21" t="str">
        <f aca="false">IF(N1677&lt;&gt;"Activo","",1/(1+EXP(-(Parámetros!$B$10+Parámetros!$B$11*I1677+Parámetros!$B$12*J1677))))</f>
        <v/>
      </c>
      <c r="P1677" s="7" t="str">
        <f aca="false">IF(O1677="","",IF(O1677&gt;=Parámetros!$B$7,"Alto",IF(O1677&gt;=Parámetros!$B$8,"Medio","Bajo")))</f>
        <v/>
      </c>
      <c r="Q1677" s="7" t="str">
        <f aca="false">IF(AND(N1677="Activo",L1677&lt;&gt;""),IF(L1677&gt;Parámetros!$B$6,"Se está retrasando",""),"")</f>
        <v/>
      </c>
    </row>
    <row r="1678" customFormat="false" ht="15" hidden="false" customHeight="false" outlineLevel="0" collapsed="false">
      <c r="A1678" s="13" t="s">
        <v>6748</v>
      </c>
      <c r="B1678" s="13" t="s">
        <v>8995</v>
      </c>
      <c r="C1678" s="13" t="s">
        <v>8993</v>
      </c>
      <c r="D1678" s="13" t="s">
        <v>8991</v>
      </c>
      <c r="E1678" s="13" t="s">
        <v>8988</v>
      </c>
      <c r="F1678" s="16" t="n">
        <f aca="false">_xlfn.MINIFS(Pedidos!$C$2:$C$7000,Pedidos!$B$2:$B$7000,A1678,Pedidos!$C$2:$C$7000,"&lt;"&amp;Parámetros!$B$4)</f>
        <v>46112</v>
      </c>
      <c r="G1678" s="16" t="n">
        <f aca="false">_xlfn.MAXIFS(Pedidos!$C$2:$C$7000,Pedidos!$B$2:$B$7000,A1678,Pedidos!$C$2:$C$7000,"&lt;"&amp;Parámetros!$B$4)</f>
        <v>46112</v>
      </c>
      <c r="H1678" s="17" t="n">
        <f aca="false">COUNTIFS(Pedidos!$B$2:$B$7000,A1678,Pedidos!$C$2:$C$7000,"&lt;"&amp;Parámetros!$B$4)</f>
        <v>1</v>
      </c>
      <c r="I1678" s="7" t="n">
        <f aca="false">IF(H1678=0,"",Parámetros!$B$4-G1678)</f>
        <v>184</v>
      </c>
      <c r="J1678" s="17" t="n">
        <f aca="false">COUNTIFS(Pedidos!$B$2:$B$7000,A1678,Pedidos!$C$2:$C$7000,"&gt;="&amp;(Parámetros!$B$4-180),Pedidos!$C$2:$C$7000,"&lt;"&amp;Parámetros!$B$4)</f>
        <v>0</v>
      </c>
      <c r="K1678" s="18" t="str">
        <f aca="false">IF(H1678&lt;2,"",(G1678-F1678)/(H1678-1))</f>
        <v/>
      </c>
      <c r="L1678" s="19" t="str">
        <f aca="false">IF(OR(K1678="",K1678=0),"",I1678/K1678)</f>
        <v/>
      </c>
      <c r="M1678" s="20" t="n">
        <f aca="false">SUMIFS(Pedidos!$D$2:$D$7000,Pedidos!$B$2:$B$7000,A1678,Pedidos!$C$2:$C$7000,"&gt;="&amp;(Parámetros!$B$4-365),Pedidos!$C$2:$C$7000,"&lt;"&amp;Parámetros!$B$4)</f>
        <v>31.8</v>
      </c>
      <c r="N1678" s="7" t="str">
        <f aca="false">IF(H1678=0,"Sin compras",IF(H1678=1,"Una sola compra",IF(I1678&gt;Parámetros!$B$5,"Perdido","Activo")))</f>
        <v>Una sola compra</v>
      </c>
      <c r="O1678" s="21" t="str">
        <f aca="false">IF(N1678&lt;&gt;"Activo","",1/(1+EXP(-(Parámetros!$B$10+Parámetros!$B$11*I1678+Parámetros!$B$12*J1678))))</f>
        <v/>
      </c>
      <c r="P1678" s="7" t="str">
        <f aca="false">IF(O1678="","",IF(O1678&gt;=Parámetros!$B$7,"Alto",IF(O1678&gt;=Parámetros!$B$8,"Medio","Bajo")))</f>
        <v/>
      </c>
      <c r="Q1678" s="7" t="str">
        <f aca="false">IF(AND(N1678="Activo",L1678&lt;&gt;""),IF(L1678&gt;Parámetros!$B$6,"Se está retrasando",""),"")</f>
        <v/>
      </c>
    </row>
    <row r="1679" customFormat="false" ht="15" hidden="false" customHeight="false" outlineLevel="0" collapsed="false">
      <c r="A1679" s="13" t="s">
        <v>2033</v>
      </c>
      <c r="B1679" s="13" t="s">
        <v>8996</v>
      </c>
      <c r="C1679" s="13" t="s">
        <v>8982</v>
      </c>
      <c r="D1679" s="13" t="s">
        <v>8994</v>
      </c>
      <c r="E1679" s="13" t="s">
        <v>8988</v>
      </c>
      <c r="F1679" s="16" t="n">
        <f aca="false">_xlfn.MINIFS(Pedidos!$C$2:$C$7000,Pedidos!$B$2:$B$7000,A1679,Pedidos!$C$2:$C$7000,"&lt;"&amp;Parámetros!$B$4)</f>
        <v>45758</v>
      </c>
      <c r="G1679" s="16" t="n">
        <f aca="false">_xlfn.MAXIFS(Pedidos!$C$2:$C$7000,Pedidos!$B$2:$B$7000,A1679,Pedidos!$C$2:$C$7000,"&lt;"&amp;Parámetros!$B$4)</f>
        <v>45932</v>
      </c>
      <c r="H1679" s="17" t="n">
        <f aca="false">COUNTIFS(Pedidos!$B$2:$B$7000,A1679,Pedidos!$C$2:$C$7000,"&lt;"&amp;Parámetros!$B$4)</f>
        <v>2</v>
      </c>
      <c r="I1679" s="7" t="n">
        <f aca="false">IF(H1679=0,"",Parámetros!$B$4-G1679)</f>
        <v>364</v>
      </c>
      <c r="J1679" s="17" t="n">
        <f aca="false">COUNTIFS(Pedidos!$B$2:$B$7000,A1679,Pedidos!$C$2:$C$7000,"&gt;="&amp;(Parámetros!$B$4-180),Pedidos!$C$2:$C$7000,"&lt;"&amp;Parámetros!$B$4)</f>
        <v>0</v>
      </c>
      <c r="K1679" s="18" t="n">
        <f aca="false">IF(H1679&lt;2,"",(G1679-F1679)/(H1679-1))</f>
        <v>174</v>
      </c>
      <c r="L1679" s="19" t="n">
        <f aca="false">IF(OR(K1679="",K1679=0),"",I1679/K1679)</f>
        <v>2.09195402298851</v>
      </c>
      <c r="M1679" s="20" t="n">
        <f aca="false">SUMIFS(Pedidos!$D$2:$D$7000,Pedidos!$B$2:$B$7000,A1679,Pedidos!$C$2:$C$7000,"&gt;="&amp;(Parámetros!$B$4-365),Pedidos!$C$2:$C$7000,"&lt;"&amp;Parámetros!$B$4)</f>
        <v>22.89</v>
      </c>
      <c r="N1679" s="7" t="str">
        <f aca="false">IF(H1679=0,"Sin compras",IF(H1679=1,"Una sola compra",IF(I1679&gt;Parámetros!$B$5,"Perdido","Activo")))</f>
        <v>Perdido</v>
      </c>
      <c r="O1679" s="21" t="str">
        <f aca="false">IF(N1679&lt;&gt;"Activo","",1/(1+EXP(-(Parámetros!$B$10+Parámetros!$B$11*I1679+Parámetros!$B$12*J1679))))</f>
        <v/>
      </c>
      <c r="P1679" s="7" t="str">
        <f aca="false">IF(O1679="","",IF(O1679&gt;=Parámetros!$B$7,"Alto",IF(O1679&gt;=Parámetros!$B$8,"Medio","Bajo")))</f>
        <v/>
      </c>
      <c r="Q1679" s="7" t="str">
        <f aca="false">IF(AND(N1679="Activo",L1679&lt;&gt;""),IF(L1679&gt;Parámetros!$B$6,"Se está retrasando",""),"")</f>
        <v/>
      </c>
    </row>
    <row r="1680" customFormat="false" ht="15" hidden="false" customHeight="false" outlineLevel="0" collapsed="false">
      <c r="A1680" s="13" t="s">
        <v>1411</v>
      </c>
      <c r="B1680" s="13" t="s">
        <v>9011</v>
      </c>
      <c r="C1680" s="13" t="s">
        <v>8993</v>
      </c>
      <c r="D1680" s="13" t="s">
        <v>8994</v>
      </c>
      <c r="E1680" s="13" t="s">
        <v>8988</v>
      </c>
      <c r="F1680" s="16" t="n">
        <f aca="false">_xlfn.MINIFS(Pedidos!$C$2:$C$7000,Pedidos!$B$2:$B$7000,A1680,Pedidos!$C$2:$C$7000,"&lt;"&amp;Parámetros!$B$4)</f>
        <v>45710</v>
      </c>
      <c r="G1680" s="16" t="n">
        <f aca="false">_xlfn.MAXIFS(Pedidos!$C$2:$C$7000,Pedidos!$B$2:$B$7000,A1680,Pedidos!$C$2:$C$7000,"&lt;"&amp;Parámetros!$B$4)</f>
        <v>45710</v>
      </c>
      <c r="H1680" s="17" t="n">
        <f aca="false">COUNTIFS(Pedidos!$B$2:$B$7000,A1680,Pedidos!$C$2:$C$7000,"&lt;"&amp;Parámetros!$B$4)</f>
        <v>1</v>
      </c>
      <c r="I1680" s="7" t="n">
        <f aca="false">IF(H1680=0,"",Parámetros!$B$4-G1680)</f>
        <v>586</v>
      </c>
      <c r="J1680" s="17" t="n">
        <f aca="false">COUNTIFS(Pedidos!$B$2:$B$7000,A1680,Pedidos!$C$2:$C$7000,"&gt;="&amp;(Parámetros!$B$4-180),Pedidos!$C$2:$C$7000,"&lt;"&amp;Parámetros!$B$4)</f>
        <v>0</v>
      </c>
      <c r="K1680" s="18" t="str">
        <f aca="false">IF(H1680&lt;2,"",(G1680-F1680)/(H1680-1))</f>
        <v/>
      </c>
      <c r="L1680" s="19" t="str">
        <f aca="false">IF(OR(K1680="",K1680=0),"",I1680/K1680)</f>
        <v/>
      </c>
      <c r="M1680" s="20" t="n">
        <f aca="false">SUMIFS(Pedidos!$D$2:$D$7000,Pedidos!$B$2:$B$7000,A1680,Pedidos!$C$2:$C$7000,"&gt;="&amp;(Parámetros!$B$4-365),Pedidos!$C$2:$C$7000,"&lt;"&amp;Parámetros!$B$4)</f>
        <v>0</v>
      </c>
      <c r="N1680" s="7" t="str">
        <f aca="false">IF(H1680=0,"Sin compras",IF(H1680=1,"Una sola compra",IF(I1680&gt;Parámetros!$B$5,"Perdido","Activo")))</f>
        <v>Una sola compra</v>
      </c>
      <c r="O1680" s="21" t="str">
        <f aca="false">IF(N1680&lt;&gt;"Activo","",1/(1+EXP(-(Parámetros!$B$10+Parámetros!$B$11*I1680+Parámetros!$B$12*J1680))))</f>
        <v/>
      </c>
      <c r="P1680" s="7" t="str">
        <f aca="false">IF(O1680="","",IF(O1680&gt;=Parámetros!$B$7,"Alto",IF(O1680&gt;=Parámetros!$B$8,"Medio","Bajo")))</f>
        <v/>
      </c>
      <c r="Q1680" s="7" t="str">
        <f aca="false">IF(AND(N1680="Activo",L1680&lt;&gt;""),IF(L1680&gt;Parámetros!$B$6,"Se está retrasando",""),"")</f>
        <v/>
      </c>
    </row>
    <row r="1681" customFormat="false" ht="15" hidden="false" customHeight="false" outlineLevel="0" collapsed="false">
      <c r="A1681" s="13" t="s">
        <v>3505</v>
      </c>
      <c r="B1681" s="13" t="s">
        <v>8995</v>
      </c>
      <c r="C1681" s="13" t="s">
        <v>8982</v>
      </c>
      <c r="D1681" s="13" t="s">
        <v>8994</v>
      </c>
      <c r="E1681" s="13" t="s">
        <v>8988</v>
      </c>
      <c r="F1681" s="16" t="n">
        <f aca="false">_xlfn.MINIFS(Pedidos!$C$2:$C$7000,Pedidos!$B$2:$B$7000,A1681,Pedidos!$C$2:$C$7000,"&lt;"&amp;Parámetros!$B$4)</f>
        <v>45868</v>
      </c>
      <c r="G1681" s="16" t="n">
        <f aca="false">_xlfn.MAXIFS(Pedidos!$C$2:$C$7000,Pedidos!$B$2:$B$7000,A1681,Pedidos!$C$2:$C$7000,"&lt;"&amp;Parámetros!$B$4)</f>
        <v>45868</v>
      </c>
      <c r="H1681" s="17" t="n">
        <f aca="false">COUNTIFS(Pedidos!$B$2:$B$7000,A1681,Pedidos!$C$2:$C$7000,"&lt;"&amp;Parámetros!$B$4)</f>
        <v>1</v>
      </c>
      <c r="I1681" s="7" t="n">
        <f aca="false">IF(H1681=0,"",Parámetros!$B$4-G1681)</f>
        <v>428</v>
      </c>
      <c r="J1681" s="17" t="n">
        <f aca="false">COUNTIFS(Pedidos!$B$2:$B$7000,A1681,Pedidos!$C$2:$C$7000,"&gt;="&amp;(Parámetros!$B$4-180),Pedidos!$C$2:$C$7000,"&lt;"&amp;Parámetros!$B$4)</f>
        <v>0</v>
      </c>
      <c r="K1681" s="18" t="str">
        <f aca="false">IF(H1681&lt;2,"",(G1681-F1681)/(H1681-1))</f>
        <v/>
      </c>
      <c r="L1681" s="19" t="str">
        <f aca="false">IF(OR(K1681="",K1681=0),"",I1681/K1681)</f>
        <v/>
      </c>
      <c r="M1681" s="20" t="n">
        <f aca="false">SUMIFS(Pedidos!$D$2:$D$7000,Pedidos!$B$2:$B$7000,A1681,Pedidos!$C$2:$C$7000,"&gt;="&amp;(Parámetros!$B$4-365),Pedidos!$C$2:$C$7000,"&lt;"&amp;Parámetros!$B$4)</f>
        <v>0</v>
      </c>
      <c r="N1681" s="7" t="str">
        <f aca="false">IF(H1681=0,"Sin compras",IF(H1681=1,"Una sola compra",IF(I1681&gt;Parámetros!$B$5,"Perdido","Activo")))</f>
        <v>Una sola compra</v>
      </c>
      <c r="O1681" s="21" t="str">
        <f aca="false">IF(N1681&lt;&gt;"Activo","",1/(1+EXP(-(Parámetros!$B$10+Parámetros!$B$11*I1681+Parámetros!$B$12*J1681))))</f>
        <v/>
      </c>
      <c r="P1681" s="7" t="str">
        <f aca="false">IF(O1681="","",IF(O1681&gt;=Parámetros!$B$7,"Alto",IF(O1681&gt;=Parámetros!$B$8,"Medio","Bajo")))</f>
        <v/>
      </c>
      <c r="Q1681" s="7" t="str">
        <f aca="false">IF(AND(N1681="Activo",L1681&lt;&gt;""),IF(L1681&gt;Parámetros!$B$6,"Se está retrasando",""),"")</f>
        <v/>
      </c>
    </row>
    <row r="1682" customFormat="false" ht="15" hidden="false" customHeight="false" outlineLevel="0" collapsed="false">
      <c r="A1682" s="13" t="s">
        <v>116</v>
      </c>
      <c r="B1682" s="13" t="s">
        <v>8995</v>
      </c>
      <c r="C1682" s="13" t="s">
        <v>8986</v>
      </c>
      <c r="D1682" s="13" t="s">
        <v>8999</v>
      </c>
      <c r="E1682" s="13" t="s">
        <v>8984</v>
      </c>
      <c r="F1682" s="16" t="n">
        <f aca="false">_xlfn.MINIFS(Pedidos!$C$2:$C$7000,Pedidos!$B$2:$B$7000,A1682,Pedidos!$C$2:$C$7000,"&lt;"&amp;Parámetros!$B$4)</f>
        <v>45575</v>
      </c>
      <c r="G1682" s="16" t="n">
        <f aca="false">_xlfn.MAXIFS(Pedidos!$C$2:$C$7000,Pedidos!$B$2:$B$7000,A1682,Pedidos!$C$2:$C$7000,"&lt;"&amp;Parámetros!$B$4)</f>
        <v>46286</v>
      </c>
      <c r="H1682" s="17" t="n">
        <f aca="false">COUNTIFS(Pedidos!$B$2:$B$7000,A1682,Pedidos!$C$2:$C$7000,"&lt;"&amp;Parámetros!$B$4)</f>
        <v>12</v>
      </c>
      <c r="I1682" s="7" t="n">
        <f aca="false">IF(H1682=0,"",Parámetros!$B$4-G1682)</f>
        <v>10</v>
      </c>
      <c r="J1682" s="17" t="n">
        <f aca="false">COUNTIFS(Pedidos!$B$2:$B$7000,A1682,Pedidos!$C$2:$C$7000,"&gt;="&amp;(Parámetros!$B$4-180),Pedidos!$C$2:$C$7000,"&lt;"&amp;Parámetros!$B$4)</f>
        <v>3</v>
      </c>
      <c r="K1682" s="18" t="n">
        <f aca="false">IF(H1682&lt;2,"",(G1682-F1682)/(H1682-1))</f>
        <v>64.6363636363636</v>
      </c>
      <c r="L1682" s="19" t="n">
        <f aca="false">IF(OR(K1682="",K1682=0),"",I1682/K1682)</f>
        <v>0.154711673699015</v>
      </c>
      <c r="M1682" s="20" t="n">
        <f aca="false">SUMIFS(Pedidos!$D$2:$D$7000,Pedidos!$B$2:$B$7000,A1682,Pedidos!$C$2:$C$7000,"&gt;="&amp;(Parámetros!$B$4-365),Pedidos!$C$2:$C$7000,"&lt;"&amp;Parámetros!$B$4)</f>
        <v>250.84</v>
      </c>
      <c r="N1682" s="7" t="str">
        <f aca="false">IF(H1682=0,"Sin compras",IF(H1682=1,"Una sola compra",IF(I1682&gt;Parámetros!$B$5,"Perdido","Activo")))</f>
        <v>Activo</v>
      </c>
      <c r="O1682" s="21" t="n">
        <f aca="false">IF(N1682&lt;&gt;"Activo","",1/(1+EXP(-(Parámetros!$B$10+Parámetros!$B$11*I1682+Parámetros!$B$12*J1682))))</f>
        <v>0.131987373328775</v>
      </c>
      <c r="P1682" s="7" t="str">
        <f aca="false">IF(O1682="","",IF(O1682&gt;=Parámetros!$B$7,"Alto",IF(O1682&gt;=Parámetros!$B$8,"Medio","Bajo")))</f>
        <v>Bajo</v>
      </c>
      <c r="Q1682" s="7" t="str">
        <f aca="false">IF(AND(N1682="Activo",L1682&lt;&gt;""),IF(L1682&gt;Parámetros!$B$6,"Se está retrasando",""),"")</f>
        <v/>
      </c>
    </row>
    <row r="1683" customFormat="false" ht="15" hidden="false" customHeight="false" outlineLevel="0" collapsed="false">
      <c r="A1683" s="13" t="s">
        <v>7426</v>
      </c>
      <c r="B1683" s="13" t="s">
        <v>8995</v>
      </c>
      <c r="C1683" s="13" t="s">
        <v>8990</v>
      </c>
      <c r="D1683" s="13" t="s">
        <v>8991</v>
      </c>
      <c r="E1683" s="13" t="s">
        <v>8988</v>
      </c>
      <c r="F1683" s="16" t="n">
        <f aca="false">_xlfn.MINIFS(Pedidos!$C$2:$C$7000,Pedidos!$B$2:$B$7000,A1683,Pedidos!$C$2:$C$7000,"&lt;"&amp;Parámetros!$B$4)</f>
        <v>46170</v>
      </c>
      <c r="G1683" s="16" t="n">
        <f aca="false">_xlfn.MAXIFS(Pedidos!$C$2:$C$7000,Pedidos!$B$2:$B$7000,A1683,Pedidos!$C$2:$C$7000,"&lt;"&amp;Parámetros!$B$4)</f>
        <v>46170</v>
      </c>
      <c r="H1683" s="17" t="n">
        <f aca="false">COUNTIFS(Pedidos!$B$2:$B$7000,A1683,Pedidos!$C$2:$C$7000,"&lt;"&amp;Parámetros!$B$4)</f>
        <v>1</v>
      </c>
      <c r="I1683" s="7" t="n">
        <f aca="false">IF(H1683=0,"",Parámetros!$B$4-G1683)</f>
        <v>126</v>
      </c>
      <c r="J1683" s="17" t="n">
        <f aca="false">COUNTIFS(Pedidos!$B$2:$B$7000,A1683,Pedidos!$C$2:$C$7000,"&gt;="&amp;(Parámetros!$B$4-180),Pedidos!$C$2:$C$7000,"&lt;"&amp;Parámetros!$B$4)</f>
        <v>1</v>
      </c>
      <c r="K1683" s="18" t="str">
        <f aca="false">IF(H1683&lt;2,"",(G1683-F1683)/(H1683-1))</f>
        <v/>
      </c>
      <c r="L1683" s="19" t="str">
        <f aca="false">IF(OR(K1683="",K1683=0),"",I1683/K1683)</f>
        <v/>
      </c>
      <c r="M1683" s="20" t="n">
        <f aca="false">SUMIFS(Pedidos!$D$2:$D$7000,Pedidos!$B$2:$B$7000,A1683,Pedidos!$C$2:$C$7000,"&gt;="&amp;(Parámetros!$B$4-365),Pedidos!$C$2:$C$7000,"&lt;"&amp;Parámetros!$B$4)</f>
        <v>20.37</v>
      </c>
      <c r="N1683" s="7" t="str">
        <f aca="false">IF(H1683=0,"Sin compras",IF(H1683=1,"Una sola compra",IF(I1683&gt;Parámetros!$B$5,"Perdido","Activo")))</f>
        <v>Una sola compra</v>
      </c>
      <c r="O1683" s="21" t="str">
        <f aca="false">IF(N1683&lt;&gt;"Activo","",1/(1+EXP(-(Parámetros!$B$10+Parámetros!$B$11*I1683+Parámetros!$B$12*J1683))))</f>
        <v/>
      </c>
      <c r="P1683" s="7" t="str">
        <f aca="false">IF(O1683="","",IF(O1683&gt;=Parámetros!$B$7,"Alto",IF(O1683&gt;=Parámetros!$B$8,"Medio","Bajo")))</f>
        <v/>
      </c>
      <c r="Q1683" s="7" t="str">
        <f aca="false">IF(AND(N1683="Activo",L1683&lt;&gt;""),IF(L1683&gt;Parámetros!$B$6,"Se está retrasando",""),"")</f>
        <v/>
      </c>
    </row>
    <row r="1684" customFormat="false" ht="15" hidden="false" customHeight="false" outlineLevel="0" collapsed="false">
      <c r="A1684" s="13" t="s">
        <v>5690</v>
      </c>
      <c r="B1684" s="13" t="s">
        <v>9008</v>
      </c>
      <c r="C1684" s="13" t="s">
        <v>8990</v>
      </c>
      <c r="D1684" s="13" t="s">
        <v>8999</v>
      </c>
      <c r="E1684" s="13" t="s">
        <v>8988</v>
      </c>
      <c r="F1684" s="16" t="n">
        <f aca="false">_xlfn.MINIFS(Pedidos!$C$2:$C$7000,Pedidos!$B$2:$B$7000,A1684,Pedidos!$C$2:$C$7000,"&lt;"&amp;Parámetros!$B$4)</f>
        <v>46032</v>
      </c>
      <c r="G1684" s="16" t="n">
        <f aca="false">_xlfn.MAXIFS(Pedidos!$C$2:$C$7000,Pedidos!$B$2:$B$7000,A1684,Pedidos!$C$2:$C$7000,"&lt;"&amp;Parámetros!$B$4)</f>
        <v>46278</v>
      </c>
      <c r="H1684" s="17" t="n">
        <f aca="false">COUNTIFS(Pedidos!$B$2:$B$7000,A1684,Pedidos!$C$2:$C$7000,"&lt;"&amp;Parámetros!$B$4)</f>
        <v>8</v>
      </c>
      <c r="I1684" s="7" t="n">
        <f aca="false">IF(H1684=0,"",Parámetros!$B$4-G1684)</f>
        <v>18</v>
      </c>
      <c r="J1684" s="17" t="n">
        <f aca="false">COUNTIFS(Pedidos!$B$2:$B$7000,A1684,Pedidos!$C$2:$C$7000,"&gt;="&amp;(Parámetros!$B$4-180),Pedidos!$C$2:$C$7000,"&lt;"&amp;Parámetros!$B$4)</f>
        <v>5</v>
      </c>
      <c r="K1684" s="18" t="n">
        <f aca="false">IF(H1684&lt;2,"",(G1684-F1684)/(H1684-1))</f>
        <v>35.1428571428571</v>
      </c>
      <c r="L1684" s="19" t="n">
        <f aca="false">IF(OR(K1684="",K1684=0),"",I1684/K1684)</f>
        <v>0.51219512195122</v>
      </c>
      <c r="M1684" s="20" t="n">
        <f aca="false">SUMIFS(Pedidos!$D$2:$D$7000,Pedidos!$B$2:$B$7000,A1684,Pedidos!$C$2:$C$7000,"&gt;="&amp;(Parámetros!$B$4-365),Pedidos!$C$2:$C$7000,"&lt;"&amp;Parámetros!$B$4)</f>
        <v>421.24</v>
      </c>
      <c r="N1684" s="7" t="str">
        <f aca="false">IF(H1684=0,"Sin compras",IF(H1684=1,"Una sola compra",IF(I1684&gt;Parámetros!$B$5,"Perdido","Activo")))</f>
        <v>Activo</v>
      </c>
      <c r="O1684" s="21" t="n">
        <f aca="false">IF(N1684&lt;&gt;"Activo","",1/(1+EXP(-(Parámetros!$B$10+Parámetros!$B$11*I1684+Parámetros!$B$12*J1684))))</f>
        <v>0.0287233767640167</v>
      </c>
      <c r="P1684" s="7" t="str">
        <f aca="false">IF(O1684="","",IF(O1684&gt;=Parámetros!$B$7,"Alto",IF(O1684&gt;=Parámetros!$B$8,"Medio","Bajo")))</f>
        <v>Bajo</v>
      </c>
      <c r="Q1684" s="7" t="str">
        <f aca="false">IF(AND(N1684="Activo",L1684&lt;&gt;""),IF(L1684&gt;Parámetros!$B$6,"Se está retrasando",""),"")</f>
        <v/>
      </c>
    </row>
    <row r="1685" customFormat="false" ht="15" hidden="false" customHeight="false" outlineLevel="0" collapsed="false">
      <c r="A1685" s="13" t="s">
        <v>5603</v>
      </c>
      <c r="B1685" s="13" t="s">
        <v>8981</v>
      </c>
      <c r="C1685" s="13" t="s">
        <v>8993</v>
      </c>
      <c r="D1685" s="13" t="s">
        <v>8983</v>
      </c>
      <c r="E1685" s="13" t="s">
        <v>8988</v>
      </c>
      <c r="F1685" s="16" t="n">
        <f aca="false">_xlfn.MINIFS(Pedidos!$C$2:$C$7000,Pedidos!$B$2:$B$7000,A1685,Pedidos!$C$2:$C$7000,"&lt;"&amp;Parámetros!$B$4)</f>
        <v>46025</v>
      </c>
      <c r="G1685" s="16" t="n">
        <f aca="false">_xlfn.MAXIFS(Pedidos!$C$2:$C$7000,Pedidos!$B$2:$B$7000,A1685,Pedidos!$C$2:$C$7000,"&lt;"&amp;Parámetros!$B$4)</f>
        <v>46025</v>
      </c>
      <c r="H1685" s="17" t="n">
        <f aca="false">COUNTIFS(Pedidos!$B$2:$B$7000,A1685,Pedidos!$C$2:$C$7000,"&lt;"&amp;Parámetros!$B$4)</f>
        <v>1</v>
      </c>
      <c r="I1685" s="7" t="n">
        <f aca="false">IF(H1685=0,"",Parámetros!$B$4-G1685)</f>
        <v>271</v>
      </c>
      <c r="J1685" s="17" t="n">
        <f aca="false">COUNTIFS(Pedidos!$B$2:$B$7000,A1685,Pedidos!$C$2:$C$7000,"&gt;="&amp;(Parámetros!$B$4-180),Pedidos!$C$2:$C$7000,"&lt;"&amp;Parámetros!$B$4)</f>
        <v>0</v>
      </c>
      <c r="K1685" s="18" t="str">
        <f aca="false">IF(H1685&lt;2,"",(G1685-F1685)/(H1685-1))</f>
        <v/>
      </c>
      <c r="L1685" s="19" t="str">
        <f aca="false">IF(OR(K1685="",K1685=0),"",I1685/K1685)</f>
        <v/>
      </c>
      <c r="M1685" s="20" t="n">
        <f aca="false">SUMIFS(Pedidos!$D$2:$D$7000,Pedidos!$B$2:$B$7000,A1685,Pedidos!$C$2:$C$7000,"&gt;="&amp;(Parámetros!$B$4-365),Pedidos!$C$2:$C$7000,"&lt;"&amp;Parámetros!$B$4)</f>
        <v>31.04</v>
      </c>
      <c r="N1685" s="7" t="str">
        <f aca="false">IF(H1685=0,"Sin compras",IF(H1685=1,"Una sola compra",IF(I1685&gt;Parámetros!$B$5,"Perdido","Activo")))</f>
        <v>Una sola compra</v>
      </c>
      <c r="O1685" s="21" t="str">
        <f aca="false">IF(N1685&lt;&gt;"Activo","",1/(1+EXP(-(Parámetros!$B$10+Parámetros!$B$11*I1685+Parámetros!$B$12*J1685))))</f>
        <v/>
      </c>
      <c r="P1685" s="7" t="str">
        <f aca="false">IF(O1685="","",IF(O1685&gt;=Parámetros!$B$7,"Alto",IF(O1685&gt;=Parámetros!$B$8,"Medio","Bajo")))</f>
        <v/>
      </c>
      <c r="Q1685" s="7" t="str">
        <f aca="false">IF(AND(N1685="Activo",L1685&lt;&gt;""),IF(L1685&gt;Parámetros!$B$6,"Se está retrasando",""),"")</f>
        <v/>
      </c>
    </row>
    <row r="1686" customFormat="false" ht="15" hidden="false" customHeight="false" outlineLevel="0" collapsed="false">
      <c r="A1686" s="13" t="s">
        <v>573</v>
      </c>
      <c r="B1686" s="13" t="s">
        <v>8995</v>
      </c>
      <c r="C1686" s="13" t="s">
        <v>8993</v>
      </c>
      <c r="D1686" s="13" t="s">
        <v>8994</v>
      </c>
      <c r="E1686" s="13" t="s">
        <v>8988</v>
      </c>
      <c r="F1686" s="16" t="n">
        <f aca="false">_xlfn.MINIFS(Pedidos!$C$2:$C$7000,Pedidos!$B$2:$B$7000,A1686,Pedidos!$C$2:$C$7000,"&lt;"&amp;Parámetros!$B$4)</f>
        <v>45633</v>
      </c>
      <c r="G1686" s="16" t="n">
        <f aca="false">_xlfn.MAXIFS(Pedidos!$C$2:$C$7000,Pedidos!$B$2:$B$7000,A1686,Pedidos!$C$2:$C$7000,"&lt;"&amp;Parámetros!$B$4)</f>
        <v>45633</v>
      </c>
      <c r="H1686" s="17" t="n">
        <f aca="false">COUNTIFS(Pedidos!$B$2:$B$7000,A1686,Pedidos!$C$2:$C$7000,"&lt;"&amp;Parámetros!$B$4)</f>
        <v>1</v>
      </c>
      <c r="I1686" s="7" t="n">
        <f aca="false">IF(H1686=0,"",Parámetros!$B$4-G1686)</f>
        <v>663</v>
      </c>
      <c r="J1686" s="17" t="n">
        <f aca="false">COUNTIFS(Pedidos!$B$2:$B$7000,A1686,Pedidos!$C$2:$C$7000,"&gt;="&amp;(Parámetros!$B$4-180),Pedidos!$C$2:$C$7000,"&lt;"&amp;Parámetros!$B$4)</f>
        <v>0</v>
      </c>
      <c r="K1686" s="18" t="str">
        <f aca="false">IF(H1686&lt;2,"",(G1686-F1686)/(H1686-1))</f>
        <v/>
      </c>
      <c r="L1686" s="19" t="str">
        <f aca="false">IF(OR(K1686="",K1686=0),"",I1686/K1686)</f>
        <v/>
      </c>
      <c r="M1686" s="20" t="n">
        <f aca="false">SUMIFS(Pedidos!$D$2:$D$7000,Pedidos!$B$2:$B$7000,A1686,Pedidos!$C$2:$C$7000,"&gt;="&amp;(Parámetros!$B$4-365),Pedidos!$C$2:$C$7000,"&lt;"&amp;Parámetros!$B$4)</f>
        <v>0</v>
      </c>
      <c r="N1686" s="7" t="str">
        <f aca="false">IF(H1686=0,"Sin compras",IF(H1686=1,"Una sola compra",IF(I1686&gt;Parámetros!$B$5,"Perdido","Activo")))</f>
        <v>Una sola compra</v>
      </c>
      <c r="O1686" s="21" t="str">
        <f aca="false">IF(N1686&lt;&gt;"Activo","",1/(1+EXP(-(Parámetros!$B$10+Parámetros!$B$11*I1686+Parámetros!$B$12*J1686))))</f>
        <v/>
      </c>
      <c r="P1686" s="7" t="str">
        <f aca="false">IF(O1686="","",IF(O1686&gt;=Parámetros!$B$7,"Alto",IF(O1686&gt;=Parámetros!$B$8,"Medio","Bajo")))</f>
        <v/>
      </c>
      <c r="Q1686" s="7" t="str">
        <f aca="false">IF(AND(N1686="Activo",L1686&lt;&gt;""),IF(L1686&gt;Parámetros!$B$6,"Se está retrasando",""),"")</f>
        <v/>
      </c>
    </row>
    <row r="1687" customFormat="false" ht="15" hidden="false" customHeight="false" outlineLevel="0" collapsed="false">
      <c r="A1687" s="13" t="s">
        <v>4198</v>
      </c>
      <c r="B1687" s="13" t="s">
        <v>8996</v>
      </c>
      <c r="C1687" s="13" t="s">
        <v>8982</v>
      </c>
      <c r="D1687" s="13" t="s">
        <v>8994</v>
      </c>
      <c r="E1687" s="13" t="s">
        <v>8988</v>
      </c>
      <c r="F1687" s="16" t="n">
        <f aca="false">_xlfn.MINIFS(Pedidos!$C$2:$C$7000,Pedidos!$B$2:$B$7000,A1687,Pedidos!$C$2:$C$7000,"&lt;"&amp;Parámetros!$B$4)</f>
        <v>45919</v>
      </c>
      <c r="G1687" s="16" t="n">
        <f aca="false">_xlfn.MAXIFS(Pedidos!$C$2:$C$7000,Pedidos!$B$2:$B$7000,A1687,Pedidos!$C$2:$C$7000,"&lt;"&amp;Parámetros!$B$4)</f>
        <v>45919</v>
      </c>
      <c r="H1687" s="17" t="n">
        <f aca="false">COUNTIFS(Pedidos!$B$2:$B$7000,A1687,Pedidos!$C$2:$C$7000,"&lt;"&amp;Parámetros!$B$4)</f>
        <v>1</v>
      </c>
      <c r="I1687" s="7" t="n">
        <f aca="false">IF(H1687=0,"",Parámetros!$B$4-G1687)</f>
        <v>377</v>
      </c>
      <c r="J1687" s="17" t="n">
        <f aca="false">COUNTIFS(Pedidos!$B$2:$B$7000,A1687,Pedidos!$C$2:$C$7000,"&gt;="&amp;(Parámetros!$B$4-180),Pedidos!$C$2:$C$7000,"&lt;"&amp;Parámetros!$B$4)</f>
        <v>0</v>
      </c>
      <c r="K1687" s="18" t="str">
        <f aca="false">IF(H1687&lt;2,"",(G1687-F1687)/(H1687-1))</f>
        <v/>
      </c>
      <c r="L1687" s="19" t="str">
        <f aca="false">IF(OR(K1687="",K1687=0),"",I1687/K1687)</f>
        <v/>
      </c>
      <c r="M1687" s="20" t="n">
        <f aca="false">SUMIFS(Pedidos!$D$2:$D$7000,Pedidos!$B$2:$B$7000,A1687,Pedidos!$C$2:$C$7000,"&gt;="&amp;(Parámetros!$B$4-365),Pedidos!$C$2:$C$7000,"&lt;"&amp;Parámetros!$B$4)</f>
        <v>0</v>
      </c>
      <c r="N1687" s="7" t="str">
        <f aca="false">IF(H1687=0,"Sin compras",IF(H1687=1,"Una sola compra",IF(I1687&gt;Parámetros!$B$5,"Perdido","Activo")))</f>
        <v>Una sola compra</v>
      </c>
      <c r="O1687" s="21" t="str">
        <f aca="false">IF(N1687&lt;&gt;"Activo","",1/(1+EXP(-(Parámetros!$B$10+Parámetros!$B$11*I1687+Parámetros!$B$12*J1687))))</f>
        <v/>
      </c>
      <c r="P1687" s="7" t="str">
        <f aca="false">IF(O1687="","",IF(O1687&gt;=Parámetros!$B$7,"Alto",IF(O1687&gt;=Parámetros!$B$8,"Medio","Bajo")))</f>
        <v/>
      </c>
      <c r="Q1687" s="7" t="str">
        <f aca="false">IF(AND(N1687="Activo",L1687&lt;&gt;""),IF(L1687&gt;Parámetros!$B$6,"Se está retrasando",""),"")</f>
        <v/>
      </c>
    </row>
    <row r="1688" customFormat="false" ht="15" hidden="false" customHeight="false" outlineLevel="0" collapsed="false">
      <c r="A1688" s="13" t="s">
        <v>1440</v>
      </c>
      <c r="B1688" s="13" t="s">
        <v>9008</v>
      </c>
      <c r="C1688" s="13" t="s">
        <v>8990</v>
      </c>
      <c r="D1688" s="13" t="s">
        <v>8999</v>
      </c>
      <c r="E1688" s="13" t="s">
        <v>8988</v>
      </c>
      <c r="F1688" s="16" t="n">
        <f aca="false">_xlfn.MINIFS(Pedidos!$C$2:$C$7000,Pedidos!$B$2:$B$7000,A1688,Pedidos!$C$2:$C$7000,"&lt;"&amp;Parámetros!$B$4)</f>
        <v>45713</v>
      </c>
      <c r="G1688" s="16" t="n">
        <f aca="false">_xlfn.MAXIFS(Pedidos!$C$2:$C$7000,Pedidos!$B$2:$B$7000,A1688,Pedidos!$C$2:$C$7000,"&lt;"&amp;Parámetros!$B$4)</f>
        <v>46272</v>
      </c>
      <c r="H1688" s="17" t="n">
        <f aca="false">COUNTIFS(Pedidos!$B$2:$B$7000,A1688,Pedidos!$C$2:$C$7000,"&lt;"&amp;Parámetros!$B$4)</f>
        <v>9</v>
      </c>
      <c r="I1688" s="7" t="n">
        <f aca="false">IF(H1688=0,"",Parámetros!$B$4-G1688)</f>
        <v>24</v>
      </c>
      <c r="J1688" s="17" t="n">
        <f aca="false">COUNTIFS(Pedidos!$B$2:$B$7000,A1688,Pedidos!$C$2:$C$7000,"&gt;="&amp;(Parámetros!$B$4-180),Pedidos!$C$2:$C$7000,"&lt;"&amp;Parámetros!$B$4)</f>
        <v>3</v>
      </c>
      <c r="K1688" s="18" t="n">
        <f aca="false">IF(H1688&lt;2,"",(G1688-F1688)/(H1688-1))</f>
        <v>69.875</v>
      </c>
      <c r="L1688" s="19" t="n">
        <f aca="false">IF(OR(K1688="",K1688=0),"",I1688/K1688)</f>
        <v>0.343470483005367</v>
      </c>
      <c r="M1688" s="20" t="n">
        <f aca="false">SUMIFS(Pedidos!$D$2:$D$7000,Pedidos!$B$2:$B$7000,A1688,Pedidos!$C$2:$C$7000,"&gt;="&amp;(Parámetros!$B$4-365),Pedidos!$C$2:$C$7000,"&lt;"&amp;Parámetros!$B$4)</f>
        <v>192.49</v>
      </c>
      <c r="N1688" s="7" t="str">
        <f aca="false">IF(H1688=0,"Sin compras",IF(H1688=1,"Una sola compra",IF(I1688&gt;Parámetros!$B$5,"Perdido","Activo")))</f>
        <v>Activo</v>
      </c>
      <c r="O1688" s="21" t="n">
        <f aca="false">IF(N1688&lt;&gt;"Activo","",1/(1+EXP(-(Parámetros!$B$10+Parámetros!$B$11*I1688+Parámetros!$B$12*J1688))))</f>
        <v>0.161718065307861</v>
      </c>
      <c r="P1688" s="7" t="str">
        <f aca="false">IF(O1688="","",IF(O1688&gt;=Parámetros!$B$7,"Alto",IF(O1688&gt;=Parámetros!$B$8,"Medio","Bajo")))</f>
        <v>Bajo</v>
      </c>
      <c r="Q1688" s="7" t="str">
        <f aca="false">IF(AND(N1688="Activo",L1688&lt;&gt;""),IF(L1688&gt;Parámetros!$B$6,"Se está retrasando",""),"")</f>
        <v/>
      </c>
    </row>
    <row r="1689" customFormat="false" ht="15" hidden="false" customHeight="false" outlineLevel="0" collapsed="false">
      <c r="A1689" s="13" t="s">
        <v>7462</v>
      </c>
      <c r="B1689" s="13" t="s">
        <v>8981</v>
      </c>
      <c r="C1689" s="13" t="s">
        <v>8993</v>
      </c>
      <c r="D1689" s="13" t="s">
        <v>8991</v>
      </c>
      <c r="E1689" s="13" t="s">
        <v>8988</v>
      </c>
      <c r="F1689" s="16" t="n">
        <f aca="false">_xlfn.MINIFS(Pedidos!$C$2:$C$7000,Pedidos!$B$2:$B$7000,A1689,Pedidos!$C$2:$C$7000,"&lt;"&amp;Parámetros!$B$4)</f>
        <v>46173</v>
      </c>
      <c r="G1689" s="16" t="n">
        <f aca="false">_xlfn.MAXIFS(Pedidos!$C$2:$C$7000,Pedidos!$B$2:$B$7000,A1689,Pedidos!$C$2:$C$7000,"&lt;"&amp;Parámetros!$B$4)</f>
        <v>46173</v>
      </c>
      <c r="H1689" s="17" t="n">
        <f aca="false">COUNTIFS(Pedidos!$B$2:$B$7000,A1689,Pedidos!$C$2:$C$7000,"&lt;"&amp;Parámetros!$B$4)</f>
        <v>1</v>
      </c>
      <c r="I1689" s="7" t="n">
        <f aca="false">IF(H1689=0,"",Parámetros!$B$4-G1689)</f>
        <v>123</v>
      </c>
      <c r="J1689" s="17" t="n">
        <f aca="false">COUNTIFS(Pedidos!$B$2:$B$7000,A1689,Pedidos!$C$2:$C$7000,"&gt;="&amp;(Parámetros!$B$4-180),Pedidos!$C$2:$C$7000,"&lt;"&amp;Parámetros!$B$4)</f>
        <v>1</v>
      </c>
      <c r="K1689" s="18" t="str">
        <f aca="false">IF(H1689&lt;2,"",(G1689-F1689)/(H1689-1))</f>
        <v/>
      </c>
      <c r="L1689" s="19" t="str">
        <f aca="false">IF(OR(K1689="",K1689=0),"",I1689/K1689)</f>
        <v/>
      </c>
      <c r="M1689" s="20" t="n">
        <f aca="false">SUMIFS(Pedidos!$D$2:$D$7000,Pedidos!$B$2:$B$7000,A1689,Pedidos!$C$2:$C$7000,"&gt;="&amp;(Parámetros!$B$4-365),Pedidos!$C$2:$C$7000,"&lt;"&amp;Parámetros!$B$4)</f>
        <v>34.37</v>
      </c>
      <c r="N1689" s="7" t="str">
        <f aca="false">IF(H1689=0,"Sin compras",IF(H1689=1,"Una sola compra",IF(I1689&gt;Parámetros!$B$5,"Perdido","Activo")))</f>
        <v>Una sola compra</v>
      </c>
      <c r="O1689" s="21" t="str">
        <f aca="false">IF(N1689&lt;&gt;"Activo","",1/(1+EXP(-(Parámetros!$B$10+Parámetros!$B$11*I1689+Parámetros!$B$12*J1689))))</f>
        <v/>
      </c>
      <c r="P1689" s="7" t="str">
        <f aca="false">IF(O1689="","",IF(O1689&gt;=Parámetros!$B$7,"Alto",IF(O1689&gt;=Parámetros!$B$8,"Medio","Bajo")))</f>
        <v/>
      </c>
      <c r="Q1689" s="7" t="str">
        <f aca="false">IF(AND(N1689="Activo",L1689&lt;&gt;""),IF(L1689&gt;Parámetros!$B$6,"Se está retrasando",""),"")</f>
        <v/>
      </c>
    </row>
    <row r="1690" customFormat="false" ht="15" hidden="false" customHeight="false" outlineLevel="0" collapsed="false">
      <c r="A1690" s="13" t="s">
        <v>1230</v>
      </c>
      <c r="B1690" s="13" t="s">
        <v>9008</v>
      </c>
      <c r="C1690" s="13" t="s">
        <v>8982</v>
      </c>
      <c r="D1690" s="13" t="s">
        <v>8994</v>
      </c>
      <c r="E1690" s="13" t="s">
        <v>8988</v>
      </c>
      <c r="F1690" s="16" t="n">
        <f aca="false">_xlfn.MINIFS(Pedidos!$C$2:$C$7000,Pedidos!$B$2:$B$7000,A1690,Pedidos!$C$2:$C$7000,"&lt;"&amp;Parámetros!$B$4)</f>
        <v>45695</v>
      </c>
      <c r="G1690" s="16" t="n">
        <f aca="false">_xlfn.MAXIFS(Pedidos!$C$2:$C$7000,Pedidos!$B$2:$B$7000,A1690,Pedidos!$C$2:$C$7000,"&lt;"&amp;Parámetros!$B$4)</f>
        <v>45695</v>
      </c>
      <c r="H1690" s="17" t="n">
        <f aca="false">COUNTIFS(Pedidos!$B$2:$B$7000,A1690,Pedidos!$C$2:$C$7000,"&lt;"&amp;Parámetros!$B$4)</f>
        <v>1</v>
      </c>
      <c r="I1690" s="7" t="n">
        <f aca="false">IF(H1690=0,"",Parámetros!$B$4-G1690)</f>
        <v>601</v>
      </c>
      <c r="J1690" s="17" t="n">
        <f aca="false">COUNTIFS(Pedidos!$B$2:$B$7000,A1690,Pedidos!$C$2:$C$7000,"&gt;="&amp;(Parámetros!$B$4-180),Pedidos!$C$2:$C$7000,"&lt;"&amp;Parámetros!$B$4)</f>
        <v>0</v>
      </c>
      <c r="K1690" s="18" t="str">
        <f aca="false">IF(H1690&lt;2,"",(G1690-F1690)/(H1690-1))</f>
        <v/>
      </c>
      <c r="L1690" s="19" t="str">
        <f aca="false">IF(OR(K1690="",K1690=0),"",I1690/K1690)</f>
        <v/>
      </c>
      <c r="M1690" s="20" t="n">
        <f aca="false">SUMIFS(Pedidos!$D$2:$D$7000,Pedidos!$B$2:$B$7000,A1690,Pedidos!$C$2:$C$7000,"&gt;="&amp;(Parámetros!$B$4-365),Pedidos!$C$2:$C$7000,"&lt;"&amp;Parámetros!$B$4)</f>
        <v>0</v>
      </c>
      <c r="N1690" s="7" t="str">
        <f aca="false">IF(H1690=0,"Sin compras",IF(H1690=1,"Una sola compra",IF(I1690&gt;Parámetros!$B$5,"Perdido","Activo")))</f>
        <v>Una sola compra</v>
      </c>
      <c r="O1690" s="21" t="str">
        <f aca="false">IF(N1690&lt;&gt;"Activo","",1/(1+EXP(-(Parámetros!$B$10+Parámetros!$B$11*I1690+Parámetros!$B$12*J1690))))</f>
        <v/>
      </c>
      <c r="P1690" s="7" t="str">
        <f aca="false">IF(O1690="","",IF(O1690&gt;=Parámetros!$B$7,"Alto",IF(O1690&gt;=Parámetros!$B$8,"Medio","Bajo")))</f>
        <v/>
      </c>
      <c r="Q1690" s="7" t="str">
        <f aca="false">IF(AND(N1690="Activo",L1690&lt;&gt;""),IF(L1690&gt;Parámetros!$B$6,"Se está retrasando",""),"")</f>
        <v/>
      </c>
    </row>
    <row r="1691" customFormat="false" ht="15" hidden="false" customHeight="false" outlineLevel="0" collapsed="false">
      <c r="A1691" s="13" t="s">
        <v>5514</v>
      </c>
      <c r="B1691" s="13" t="s">
        <v>8996</v>
      </c>
      <c r="C1691" s="13" t="s">
        <v>8990</v>
      </c>
      <c r="D1691" s="13" t="s">
        <v>8983</v>
      </c>
      <c r="E1691" s="13" t="s">
        <v>8988</v>
      </c>
      <c r="F1691" s="16" t="n">
        <f aca="false">_xlfn.MINIFS(Pedidos!$C$2:$C$7000,Pedidos!$B$2:$B$7000,A1691,Pedidos!$C$2:$C$7000,"&lt;"&amp;Parámetros!$B$4)</f>
        <v>46018</v>
      </c>
      <c r="G1691" s="16" t="n">
        <f aca="false">_xlfn.MAXIFS(Pedidos!$C$2:$C$7000,Pedidos!$B$2:$B$7000,A1691,Pedidos!$C$2:$C$7000,"&lt;"&amp;Parámetros!$B$4)</f>
        <v>46018</v>
      </c>
      <c r="H1691" s="17" t="n">
        <f aca="false">COUNTIFS(Pedidos!$B$2:$B$7000,A1691,Pedidos!$C$2:$C$7000,"&lt;"&amp;Parámetros!$B$4)</f>
        <v>1</v>
      </c>
      <c r="I1691" s="7" t="n">
        <f aca="false">IF(H1691=0,"",Parámetros!$B$4-G1691)</f>
        <v>278</v>
      </c>
      <c r="J1691" s="17" t="n">
        <f aca="false">COUNTIFS(Pedidos!$B$2:$B$7000,A1691,Pedidos!$C$2:$C$7000,"&gt;="&amp;(Parámetros!$B$4-180),Pedidos!$C$2:$C$7000,"&lt;"&amp;Parámetros!$B$4)</f>
        <v>0</v>
      </c>
      <c r="K1691" s="18" t="str">
        <f aca="false">IF(H1691&lt;2,"",(G1691-F1691)/(H1691-1))</f>
        <v/>
      </c>
      <c r="L1691" s="19" t="str">
        <f aca="false">IF(OR(K1691="",K1691=0),"",I1691/K1691)</f>
        <v/>
      </c>
      <c r="M1691" s="20" t="n">
        <f aca="false">SUMIFS(Pedidos!$D$2:$D$7000,Pedidos!$B$2:$B$7000,A1691,Pedidos!$C$2:$C$7000,"&gt;="&amp;(Parámetros!$B$4-365),Pedidos!$C$2:$C$7000,"&lt;"&amp;Parámetros!$B$4)</f>
        <v>18.71</v>
      </c>
      <c r="N1691" s="7" t="str">
        <f aca="false">IF(H1691=0,"Sin compras",IF(H1691=1,"Una sola compra",IF(I1691&gt;Parámetros!$B$5,"Perdido","Activo")))</f>
        <v>Una sola compra</v>
      </c>
      <c r="O1691" s="21" t="str">
        <f aca="false">IF(N1691&lt;&gt;"Activo","",1/(1+EXP(-(Parámetros!$B$10+Parámetros!$B$11*I1691+Parámetros!$B$12*J1691))))</f>
        <v/>
      </c>
      <c r="P1691" s="7" t="str">
        <f aca="false">IF(O1691="","",IF(O1691&gt;=Parámetros!$B$7,"Alto",IF(O1691&gt;=Parámetros!$B$8,"Medio","Bajo")))</f>
        <v/>
      </c>
      <c r="Q1691" s="7" t="str">
        <f aca="false">IF(AND(N1691="Activo",L1691&lt;&gt;""),IF(L1691&gt;Parámetros!$B$6,"Se está retrasando",""),"")</f>
        <v/>
      </c>
    </row>
    <row r="1692" customFormat="false" ht="15" hidden="false" customHeight="false" outlineLevel="0" collapsed="false">
      <c r="A1692" s="13" t="s">
        <v>676</v>
      </c>
      <c r="B1692" s="13" t="s">
        <v>8996</v>
      </c>
      <c r="C1692" s="13" t="s">
        <v>8993</v>
      </c>
      <c r="D1692" s="13" t="s">
        <v>8994</v>
      </c>
      <c r="E1692" s="13" t="s">
        <v>8988</v>
      </c>
      <c r="F1692" s="16" t="n">
        <f aca="false">_xlfn.MINIFS(Pedidos!$C$2:$C$7000,Pedidos!$B$2:$B$7000,A1692,Pedidos!$C$2:$C$7000,"&lt;"&amp;Parámetros!$B$4)</f>
        <v>45643</v>
      </c>
      <c r="G1692" s="16" t="n">
        <f aca="false">_xlfn.MAXIFS(Pedidos!$C$2:$C$7000,Pedidos!$B$2:$B$7000,A1692,Pedidos!$C$2:$C$7000,"&lt;"&amp;Parámetros!$B$4)</f>
        <v>45643</v>
      </c>
      <c r="H1692" s="17" t="n">
        <f aca="false">COUNTIFS(Pedidos!$B$2:$B$7000,A1692,Pedidos!$C$2:$C$7000,"&lt;"&amp;Parámetros!$B$4)</f>
        <v>1</v>
      </c>
      <c r="I1692" s="7" t="n">
        <f aca="false">IF(H1692=0,"",Parámetros!$B$4-G1692)</f>
        <v>653</v>
      </c>
      <c r="J1692" s="17" t="n">
        <f aca="false">COUNTIFS(Pedidos!$B$2:$B$7000,A1692,Pedidos!$C$2:$C$7000,"&gt;="&amp;(Parámetros!$B$4-180),Pedidos!$C$2:$C$7000,"&lt;"&amp;Parámetros!$B$4)</f>
        <v>0</v>
      </c>
      <c r="K1692" s="18" t="str">
        <f aca="false">IF(H1692&lt;2,"",(G1692-F1692)/(H1692-1))</f>
        <v/>
      </c>
      <c r="L1692" s="19" t="str">
        <f aca="false">IF(OR(K1692="",K1692=0),"",I1692/K1692)</f>
        <v/>
      </c>
      <c r="M1692" s="20" t="n">
        <f aca="false">SUMIFS(Pedidos!$D$2:$D$7000,Pedidos!$B$2:$B$7000,A1692,Pedidos!$C$2:$C$7000,"&gt;="&amp;(Parámetros!$B$4-365),Pedidos!$C$2:$C$7000,"&lt;"&amp;Parámetros!$B$4)</f>
        <v>0</v>
      </c>
      <c r="N1692" s="7" t="str">
        <f aca="false">IF(H1692=0,"Sin compras",IF(H1692=1,"Una sola compra",IF(I1692&gt;Parámetros!$B$5,"Perdido","Activo")))</f>
        <v>Una sola compra</v>
      </c>
      <c r="O1692" s="21" t="str">
        <f aca="false">IF(N1692&lt;&gt;"Activo","",1/(1+EXP(-(Parámetros!$B$10+Parámetros!$B$11*I1692+Parámetros!$B$12*J1692))))</f>
        <v/>
      </c>
      <c r="P1692" s="7" t="str">
        <f aca="false">IF(O1692="","",IF(O1692&gt;=Parámetros!$B$7,"Alto",IF(O1692&gt;=Parámetros!$B$8,"Medio","Bajo")))</f>
        <v/>
      </c>
      <c r="Q1692" s="7" t="str">
        <f aca="false">IF(AND(N1692="Activo",L1692&lt;&gt;""),IF(L1692&gt;Parámetros!$B$6,"Se está retrasando",""),"")</f>
        <v/>
      </c>
    </row>
    <row r="1693" customFormat="false" ht="15" hidden="false" customHeight="false" outlineLevel="0" collapsed="false">
      <c r="A1693" s="13" t="s">
        <v>265</v>
      </c>
      <c r="B1693" s="13" t="s">
        <v>9001</v>
      </c>
      <c r="C1693" s="13" t="s">
        <v>8993</v>
      </c>
      <c r="D1693" s="13" t="s">
        <v>8994</v>
      </c>
      <c r="E1693" s="13" t="s">
        <v>8988</v>
      </c>
      <c r="F1693" s="16" t="n">
        <f aca="false">_xlfn.MINIFS(Pedidos!$C$2:$C$7000,Pedidos!$B$2:$B$7000,A1693,Pedidos!$C$2:$C$7000,"&lt;"&amp;Parámetros!$B$4)</f>
        <v>45595</v>
      </c>
      <c r="G1693" s="16" t="n">
        <f aca="false">_xlfn.MAXIFS(Pedidos!$C$2:$C$7000,Pedidos!$B$2:$B$7000,A1693,Pedidos!$C$2:$C$7000,"&lt;"&amp;Parámetros!$B$4)</f>
        <v>45595</v>
      </c>
      <c r="H1693" s="17" t="n">
        <f aca="false">COUNTIFS(Pedidos!$B$2:$B$7000,A1693,Pedidos!$C$2:$C$7000,"&lt;"&amp;Parámetros!$B$4)</f>
        <v>1</v>
      </c>
      <c r="I1693" s="7" t="n">
        <f aca="false">IF(H1693=0,"",Parámetros!$B$4-G1693)</f>
        <v>701</v>
      </c>
      <c r="J1693" s="17" t="n">
        <f aca="false">COUNTIFS(Pedidos!$B$2:$B$7000,A1693,Pedidos!$C$2:$C$7000,"&gt;="&amp;(Parámetros!$B$4-180),Pedidos!$C$2:$C$7000,"&lt;"&amp;Parámetros!$B$4)</f>
        <v>0</v>
      </c>
      <c r="K1693" s="18" t="str">
        <f aca="false">IF(H1693&lt;2,"",(G1693-F1693)/(H1693-1))</f>
        <v/>
      </c>
      <c r="L1693" s="19" t="str">
        <f aca="false">IF(OR(K1693="",K1693=0),"",I1693/K1693)</f>
        <v/>
      </c>
      <c r="M1693" s="20" t="n">
        <f aca="false">SUMIFS(Pedidos!$D$2:$D$7000,Pedidos!$B$2:$B$7000,A1693,Pedidos!$C$2:$C$7000,"&gt;="&amp;(Parámetros!$B$4-365),Pedidos!$C$2:$C$7000,"&lt;"&amp;Parámetros!$B$4)</f>
        <v>0</v>
      </c>
      <c r="N1693" s="7" t="str">
        <f aca="false">IF(H1693=0,"Sin compras",IF(H1693=1,"Una sola compra",IF(I1693&gt;Parámetros!$B$5,"Perdido","Activo")))</f>
        <v>Una sola compra</v>
      </c>
      <c r="O1693" s="21" t="str">
        <f aca="false">IF(N1693&lt;&gt;"Activo","",1/(1+EXP(-(Parámetros!$B$10+Parámetros!$B$11*I1693+Parámetros!$B$12*J1693))))</f>
        <v/>
      </c>
      <c r="P1693" s="7" t="str">
        <f aca="false">IF(O1693="","",IF(O1693&gt;=Parámetros!$B$7,"Alto",IF(O1693&gt;=Parámetros!$B$8,"Medio","Bajo")))</f>
        <v/>
      </c>
      <c r="Q1693" s="7" t="str">
        <f aca="false">IF(AND(N1693="Activo",L1693&lt;&gt;""),IF(L1693&gt;Parámetros!$B$6,"Se está retrasando",""),"")</f>
        <v/>
      </c>
    </row>
    <row r="1694" customFormat="false" ht="15" hidden="false" customHeight="false" outlineLevel="0" collapsed="false">
      <c r="A1694" s="13" t="s">
        <v>1442</v>
      </c>
      <c r="B1694" s="13" t="s">
        <v>8981</v>
      </c>
      <c r="C1694" s="13" t="s">
        <v>8993</v>
      </c>
      <c r="D1694" s="13" t="s">
        <v>8994</v>
      </c>
      <c r="E1694" s="13" t="s">
        <v>8988</v>
      </c>
      <c r="F1694" s="16" t="n">
        <f aca="false">_xlfn.MINIFS(Pedidos!$C$2:$C$7000,Pedidos!$B$2:$B$7000,A1694,Pedidos!$C$2:$C$7000,"&lt;"&amp;Parámetros!$B$4)</f>
        <v>45713</v>
      </c>
      <c r="G1694" s="16" t="n">
        <f aca="false">_xlfn.MAXIFS(Pedidos!$C$2:$C$7000,Pedidos!$B$2:$B$7000,A1694,Pedidos!$C$2:$C$7000,"&lt;"&amp;Parámetros!$B$4)</f>
        <v>45713</v>
      </c>
      <c r="H1694" s="17" t="n">
        <f aca="false">COUNTIFS(Pedidos!$B$2:$B$7000,A1694,Pedidos!$C$2:$C$7000,"&lt;"&amp;Parámetros!$B$4)</f>
        <v>1</v>
      </c>
      <c r="I1694" s="7" t="n">
        <f aca="false">IF(H1694=0,"",Parámetros!$B$4-G1694)</f>
        <v>583</v>
      </c>
      <c r="J1694" s="17" t="n">
        <f aca="false">COUNTIFS(Pedidos!$B$2:$B$7000,A1694,Pedidos!$C$2:$C$7000,"&gt;="&amp;(Parámetros!$B$4-180),Pedidos!$C$2:$C$7000,"&lt;"&amp;Parámetros!$B$4)</f>
        <v>0</v>
      </c>
      <c r="K1694" s="18" t="str">
        <f aca="false">IF(H1694&lt;2,"",(G1694-F1694)/(H1694-1))</f>
        <v/>
      </c>
      <c r="L1694" s="19" t="str">
        <f aca="false">IF(OR(K1694="",K1694=0),"",I1694/K1694)</f>
        <v/>
      </c>
      <c r="M1694" s="20" t="n">
        <f aca="false">SUMIFS(Pedidos!$D$2:$D$7000,Pedidos!$B$2:$B$7000,A1694,Pedidos!$C$2:$C$7000,"&gt;="&amp;(Parámetros!$B$4-365),Pedidos!$C$2:$C$7000,"&lt;"&amp;Parámetros!$B$4)</f>
        <v>0</v>
      </c>
      <c r="N1694" s="7" t="str">
        <f aca="false">IF(H1694=0,"Sin compras",IF(H1694=1,"Una sola compra",IF(I1694&gt;Parámetros!$B$5,"Perdido","Activo")))</f>
        <v>Una sola compra</v>
      </c>
      <c r="O1694" s="21" t="str">
        <f aca="false">IF(N1694&lt;&gt;"Activo","",1/(1+EXP(-(Parámetros!$B$10+Parámetros!$B$11*I1694+Parámetros!$B$12*J1694))))</f>
        <v/>
      </c>
      <c r="P1694" s="7" t="str">
        <f aca="false">IF(O1694="","",IF(O1694&gt;=Parámetros!$B$7,"Alto",IF(O1694&gt;=Parámetros!$B$8,"Medio","Bajo")))</f>
        <v/>
      </c>
      <c r="Q1694" s="7" t="str">
        <f aca="false">IF(AND(N1694="Activo",L1694&lt;&gt;""),IF(L1694&gt;Parámetros!$B$6,"Se está retrasando",""),"")</f>
        <v/>
      </c>
    </row>
    <row r="1695" customFormat="false" ht="15" hidden="false" customHeight="false" outlineLevel="0" collapsed="false">
      <c r="A1695" s="13" t="s">
        <v>1134</v>
      </c>
      <c r="B1695" s="13" t="s">
        <v>8995</v>
      </c>
      <c r="C1695" s="13" t="s">
        <v>8986</v>
      </c>
      <c r="D1695" s="13" t="s">
        <v>8994</v>
      </c>
      <c r="E1695" s="13" t="s">
        <v>8984</v>
      </c>
      <c r="F1695" s="16" t="n">
        <f aca="false">_xlfn.MINIFS(Pedidos!$C$2:$C$7000,Pedidos!$B$2:$B$7000,A1695,Pedidos!$C$2:$C$7000,"&lt;"&amp;Parámetros!$B$4)</f>
        <v>45687</v>
      </c>
      <c r="G1695" s="16" t="n">
        <f aca="false">_xlfn.MAXIFS(Pedidos!$C$2:$C$7000,Pedidos!$B$2:$B$7000,A1695,Pedidos!$C$2:$C$7000,"&lt;"&amp;Parámetros!$B$4)</f>
        <v>45687</v>
      </c>
      <c r="H1695" s="17" t="n">
        <f aca="false">COUNTIFS(Pedidos!$B$2:$B$7000,A1695,Pedidos!$C$2:$C$7000,"&lt;"&amp;Parámetros!$B$4)</f>
        <v>1</v>
      </c>
      <c r="I1695" s="7" t="n">
        <f aca="false">IF(H1695=0,"",Parámetros!$B$4-G1695)</f>
        <v>609</v>
      </c>
      <c r="J1695" s="17" t="n">
        <f aca="false">COUNTIFS(Pedidos!$B$2:$B$7000,A1695,Pedidos!$C$2:$C$7000,"&gt;="&amp;(Parámetros!$B$4-180),Pedidos!$C$2:$C$7000,"&lt;"&amp;Parámetros!$B$4)</f>
        <v>0</v>
      </c>
      <c r="K1695" s="18" t="str">
        <f aca="false">IF(H1695&lt;2,"",(G1695-F1695)/(H1695-1))</f>
        <v/>
      </c>
      <c r="L1695" s="19" t="str">
        <f aca="false">IF(OR(K1695="",K1695=0),"",I1695/K1695)</f>
        <v/>
      </c>
      <c r="M1695" s="20" t="n">
        <f aca="false">SUMIFS(Pedidos!$D$2:$D$7000,Pedidos!$B$2:$B$7000,A1695,Pedidos!$C$2:$C$7000,"&gt;="&amp;(Parámetros!$B$4-365),Pedidos!$C$2:$C$7000,"&lt;"&amp;Parámetros!$B$4)</f>
        <v>0</v>
      </c>
      <c r="N1695" s="7" t="str">
        <f aca="false">IF(H1695=0,"Sin compras",IF(H1695=1,"Una sola compra",IF(I1695&gt;Parámetros!$B$5,"Perdido","Activo")))</f>
        <v>Una sola compra</v>
      </c>
      <c r="O1695" s="21" t="str">
        <f aca="false">IF(N1695&lt;&gt;"Activo","",1/(1+EXP(-(Parámetros!$B$10+Parámetros!$B$11*I1695+Parámetros!$B$12*J1695))))</f>
        <v/>
      </c>
      <c r="P1695" s="7" t="str">
        <f aca="false">IF(O1695="","",IF(O1695&gt;=Parámetros!$B$7,"Alto",IF(O1695&gt;=Parámetros!$B$8,"Medio","Bajo")))</f>
        <v/>
      </c>
      <c r="Q1695" s="7" t="str">
        <f aca="false">IF(AND(N1695="Activo",L1695&lt;&gt;""),IF(L1695&gt;Parámetros!$B$6,"Se está retrasando",""),"")</f>
        <v/>
      </c>
    </row>
    <row r="1696" customFormat="false" ht="15" hidden="false" customHeight="false" outlineLevel="0" collapsed="false">
      <c r="A1696" s="13" t="s">
        <v>3694</v>
      </c>
      <c r="B1696" s="13" t="s">
        <v>9000</v>
      </c>
      <c r="C1696" s="13" t="s">
        <v>8993</v>
      </c>
      <c r="D1696" s="13" t="s">
        <v>9005</v>
      </c>
      <c r="E1696" s="13" t="s">
        <v>8984</v>
      </c>
      <c r="F1696" s="16" t="n">
        <f aca="false">_xlfn.MINIFS(Pedidos!$C$2:$C$7000,Pedidos!$B$2:$B$7000,A1696,Pedidos!$C$2:$C$7000,"&lt;"&amp;Parámetros!$B$4)</f>
        <v>45881</v>
      </c>
      <c r="G1696" s="16" t="n">
        <f aca="false">_xlfn.MAXIFS(Pedidos!$C$2:$C$7000,Pedidos!$B$2:$B$7000,A1696,Pedidos!$C$2:$C$7000,"&lt;"&amp;Parámetros!$B$4)</f>
        <v>46049</v>
      </c>
      <c r="H1696" s="17" t="n">
        <f aca="false">COUNTIFS(Pedidos!$B$2:$B$7000,A1696,Pedidos!$C$2:$C$7000,"&lt;"&amp;Parámetros!$B$4)</f>
        <v>3</v>
      </c>
      <c r="I1696" s="7" t="n">
        <f aca="false">IF(H1696=0,"",Parámetros!$B$4-G1696)</f>
        <v>247</v>
      </c>
      <c r="J1696" s="17" t="n">
        <f aca="false">COUNTIFS(Pedidos!$B$2:$B$7000,A1696,Pedidos!$C$2:$C$7000,"&gt;="&amp;(Parámetros!$B$4-180),Pedidos!$C$2:$C$7000,"&lt;"&amp;Parámetros!$B$4)</f>
        <v>0</v>
      </c>
      <c r="K1696" s="18" t="n">
        <f aca="false">IF(H1696&lt;2,"",(G1696-F1696)/(H1696-1))</f>
        <v>84</v>
      </c>
      <c r="L1696" s="19" t="n">
        <f aca="false">IF(OR(K1696="",K1696=0),"",I1696/K1696)</f>
        <v>2.94047619047619</v>
      </c>
      <c r="M1696" s="20" t="n">
        <f aca="false">SUMIFS(Pedidos!$D$2:$D$7000,Pedidos!$B$2:$B$7000,A1696,Pedidos!$C$2:$C$7000,"&gt;="&amp;(Parámetros!$B$4-365),Pedidos!$C$2:$C$7000,"&lt;"&amp;Parámetros!$B$4)</f>
        <v>101.36</v>
      </c>
      <c r="N1696" s="7" t="str">
        <f aca="false">IF(H1696=0,"Sin compras",IF(H1696=1,"Una sola compra",IF(I1696&gt;Parámetros!$B$5,"Perdido","Activo")))</f>
        <v>Perdido</v>
      </c>
      <c r="O1696" s="21" t="str">
        <f aca="false">IF(N1696&lt;&gt;"Activo","",1/(1+EXP(-(Parámetros!$B$10+Parámetros!$B$11*I1696+Parámetros!$B$12*J1696))))</f>
        <v/>
      </c>
      <c r="P1696" s="7" t="str">
        <f aca="false">IF(O1696="","",IF(O1696&gt;=Parámetros!$B$7,"Alto",IF(O1696&gt;=Parámetros!$B$8,"Medio","Bajo")))</f>
        <v/>
      </c>
      <c r="Q1696" s="7" t="str">
        <f aca="false">IF(AND(N1696="Activo",L1696&lt;&gt;""),IF(L1696&gt;Parámetros!$B$6,"Se está retrasando",""),"")</f>
        <v/>
      </c>
    </row>
    <row r="1697" customFormat="false" ht="15" hidden="false" customHeight="false" outlineLevel="0" collapsed="false">
      <c r="A1697" s="13" t="s">
        <v>1874</v>
      </c>
      <c r="B1697" s="13" t="s">
        <v>8981</v>
      </c>
      <c r="C1697" s="13" t="s">
        <v>8993</v>
      </c>
      <c r="D1697" s="13" t="s">
        <v>8994</v>
      </c>
      <c r="E1697" s="13" t="s">
        <v>8988</v>
      </c>
      <c r="F1697" s="16" t="n">
        <f aca="false">_xlfn.MINIFS(Pedidos!$C$2:$C$7000,Pedidos!$B$2:$B$7000,A1697,Pedidos!$C$2:$C$7000,"&lt;"&amp;Parámetros!$B$4)</f>
        <v>45745</v>
      </c>
      <c r="G1697" s="16" t="n">
        <f aca="false">_xlfn.MAXIFS(Pedidos!$C$2:$C$7000,Pedidos!$B$2:$B$7000,A1697,Pedidos!$C$2:$C$7000,"&lt;"&amp;Parámetros!$B$4)</f>
        <v>45745</v>
      </c>
      <c r="H1697" s="17" t="n">
        <f aca="false">COUNTIFS(Pedidos!$B$2:$B$7000,A1697,Pedidos!$C$2:$C$7000,"&lt;"&amp;Parámetros!$B$4)</f>
        <v>1</v>
      </c>
      <c r="I1697" s="7" t="n">
        <f aca="false">IF(H1697=0,"",Parámetros!$B$4-G1697)</f>
        <v>551</v>
      </c>
      <c r="J1697" s="17" t="n">
        <f aca="false">COUNTIFS(Pedidos!$B$2:$B$7000,A1697,Pedidos!$C$2:$C$7000,"&gt;="&amp;(Parámetros!$B$4-180),Pedidos!$C$2:$C$7000,"&lt;"&amp;Parámetros!$B$4)</f>
        <v>0</v>
      </c>
      <c r="K1697" s="18" t="str">
        <f aca="false">IF(H1697&lt;2,"",(G1697-F1697)/(H1697-1))</f>
        <v/>
      </c>
      <c r="L1697" s="19" t="str">
        <f aca="false">IF(OR(K1697="",K1697=0),"",I1697/K1697)</f>
        <v/>
      </c>
      <c r="M1697" s="20" t="n">
        <f aca="false">SUMIFS(Pedidos!$D$2:$D$7000,Pedidos!$B$2:$B$7000,A1697,Pedidos!$C$2:$C$7000,"&gt;="&amp;(Parámetros!$B$4-365),Pedidos!$C$2:$C$7000,"&lt;"&amp;Parámetros!$B$4)</f>
        <v>0</v>
      </c>
      <c r="N1697" s="7" t="str">
        <f aca="false">IF(H1697=0,"Sin compras",IF(H1697=1,"Una sola compra",IF(I1697&gt;Parámetros!$B$5,"Perdido","Activo")))</f>
        <v>Una sola compra</v>
      </c>
      <c r="O1697" s="21" t="str">
        <f aca="false">IF(N1697&lt;&gt;"Activo","",1/(1+EXP(-(Parámetros!$B$10+Parámetros!$B$11*I1697+Parámetros!$B$12*J1697))))</f>
        <v/>
      </c>
      <c r="P1697" s="7" t="str">
        <f aca="false">IF(O1697="","",IF(O1697&gt;=Parámetros!$B$7,"Alto",IF(O1697&gt;=Parámetros!$B$8,"Medio","Bajo")))</f>
        <v/>
      </c>
      <c r="Q1697" s="7" t="str">
        <f aca="false">IF(AND(N1697="Activo",L1697&lt;&gt;""),IF(L1697&gt;Parámetros!$B$6,"Se está retrasando",""),"")</f>
        <v/>
      </c>
    </row>
    <row r="1698" customFormat="false" ht="15" hidden="false" customHeight="false" outlineLevel="0" collapsed="false">
      <c r="A1698" s="13" t="s">
        <v>3254</v>
      </c>
      <c r="B1698" s="13" t="s">
        <v>8992</v>
      </c>
      <c r="C1698" s="13" t="s">
        <v>8990</v>
      </c>
      <c r="D1698" s="13" t="s">
        <v>8999</v>
      </c>
      <c r="E1698" s="13" t="s">
        <v>8988</v>
      </c>
      <c r="F1698" s="16" t="n">
        <f aca="false">_xlfn.MINIFS(Pedidos!$C$2:$C$7000,Pedidos!$B$2:$B$7000,A1698,Pedidos!$C$2:$C$7000,"&lt;"&amp;Parámetros!$B$4)</f>
        <v>45850</v>
      </c>
      <c r="G1698" s="16" t="n">
        <f aca="false">_xlfn.MAXIFS(Pedidos!$C$2:$C$7000,Pedidos!$B$2:$B$7000,A1698,Pedidos!$C$2:$C$7000,"&lt;"&amp;Parámetros!$B$4)</f>
        <v>46241</v>
      </c>
      <c r="H1698" s="17" t="n">
        <f aca="false">COUNTIFS(Pedidos!$B$2:$B$7000,A1698,Pedidos!$C$2:$C$7000,"&lt;"&amp;Parámetros!$B$4)</f>
        <v>7</v>
      </c>
      <c r="I1698" s="7" t="n">
        <f aca="false">IF(H1698=0,"",Parámetros!$B$4-G1698)</f>
        <v>55</v>
      </c>
      <c r="J1698" s="17" t="n">
        <f aca="false">COUNTIFS(Pedidos!$B$2:$B$7000,A1698,Pedidos!$C$2:$C$7000,"&gt;="&amp;(Parámetros!$B$4-180),Pedidos!$C$2:$C$7000,"&lt;"&amp;Parámetros!$B$4)</f>
        <v>3</v>
      </c>
      <c r="K1698" s="18" t="n">
        <f aca="false">IF(H1698&lt;2,"",(G1698-F1698)/(H1698-1))</f>
        <v>65.1666666666667</v>
      </c>
      <c r="L1698" s="19" t="n">
        <f aca="false">IF(OR(K1698="",K1698=0),"",I1698/K1698)</f>
        <v>0.843989769820972</v>
      </c>
      <c r="M1698" s="20" t="n">
        <f aca="false">SUMIFS(Pedidos!$D$2:$D$7000,Pedidos!$B$2:$B$7000,A1698,Pedidos!$C$2:$C$7000,"&gt;="&amp;(Parámetros!$B$4-365),Pedidos!$C$2:$C$7000,"&lt;"&amp;Parámetros!$B$4)</f>
        <v>112.92</v>
      </c>
      <c r="N1698" s="7" t="str">
        <f aca="false">IF(H1698=0,"Sin compras",IF(H1698=1,"Una sola compra",IF(I1698&gt;Parámetros!$B$5,"Perdido","Activo")))</f>
        <v>Activo</v>
      </c>
      <c r="O1698" s="21" t="n">
        <f aca="false">IF(N1698&lt;&gt;"Activo","",1/(1+EXP(-(Parámetros!$B$10+Parámetros!$B$11*I1698+Parámetros!$B$12*J1698))))</f>
        <v>0.246289624139791</v>
      </c>
      <c r="P1698" s="7" t="str">
        <f aca="false">IF(O1698="","",IF(O1698&gt;=Parámetros!$B$7,"Alto",IF(O1698&gt;=Parámetros!$B$8,"Medio","Bajo")))</f>
        <v>Bajo</v>
      </c>
      <c r="Q1698" s="7" t="str">
        <f aca="false">IF(AND(N1698="Activo",L1698&lt;&gt;""),IF(L1698&gt;Parámetros!$B$6,"Se está retrasando",""),"")</f>
        <v/>
      </c>
    </row>
    <row r="1699" customFormat="false" ht="15" hidden="false" customHeight="false" outlineLevel="0" collapsed="false">
      <c r="A1699" s="13" t="s">
        <v>8731</v>
      </c>
      <c r="B1699" s="13" t="s">
        <v>8996</v>
      </c>
      <c r="C1699" s="13" t="s">
        <v>8982</v>
      </c>
      <c r="D1699" s="13" t="s">
        <v>9002</v>
      </c>
      <c r="E1699" s="13" t="s">
        <v>8988</v>
      </c>
      <c r="F1699" s="16" t="n">
        <f aca="false">_xlfn.MINIFS(Pedidos!$C$2:$C$7000,Pedidos!$B$2:$B$7000,A1699,Pedidos!$C$2:$C$7000,"&lt;"&amp;Parámetros!$B$4)</f>
        <v>46276</v>
      </c>
      <c r="G1699" s="16" t="n">
        <f aca="false">_xlfn.MAXIFS(Pedidos!$C$2:$C$7000,Pedidos!$B$2:$B$7000,A1699,Pedidos!$C$2:$C$7000,"&lt;"&amp;Parámetros!$B$4)</f>
        <v>46276</v>
      </c>
      <c r="H1699" s="17" t="n">
        <f aca="false">COUNTIFS(Pedidos!$B$2:$B$7000,A1699,Pedidos!$C$2:$C$7000,"&lt;"&amp;Parámetros!$B$4)</f>
        <v>1</v>
      </c>
      <c r="I1699" s="7" t="n">
        <f aca="false">IF(H1699=0,"",Parámetros!$B$4-G1699)</f>
        <v>20</v>
      </c>
      <c r="J1699" s="17" t="n">
        <f aca="false">COUNTIFS(Pedidos!$B$2:$B$7000,A1699,Pedidos!$C$2:$C$7000,"&gt;="&amp;(Parámetros!$B$4-180),Pedidos!$C$2:$C$7000,"&lt;"&amp;Parámetros!$B$4)</f>
        <v>1</v>
      </c>
      <c r="K1699" s="18" t="str">
        <f aca="false">IF(H1699&lt;2,"",(G1699-F1699)/(H1699-1))</f>
        <v/>
      </c>
      <c r="L1699" s="19" t="str">
        <f aca="false">IF(OR(K1699="",K1699=0),"",I1699/K1699)</f>
        <v/>
      </c>
      <c r="M1699" s="20" t="n">
        <f aca="false">SUMIFS(Pedidos!$D$2:$D$7000,Pedidos!$B$2:$B$7000,A1699,Pedidos!$C$2:$C$7000,"&gt;="&amp;(Parámetros!$B$4-365),Pedidos!$C$2:$C$7000,"&lt;"&amp;Parámetros!$B$4)</f>
        <v>28.99</v>
      </c>
      <c r="N1699" s="7" t="str">
        <f aca="false">IF(H1699=0,"Sin compras",IF(H1699=1,"Una sola compra",IF(I1699&gt;Parámetros!$B$5,"Perdido","Activo")))</f>
        <v>Una sola compra</v>
      </c>
      <c r="O1699" s="21" t="str">
        <f aca="false">IF(N1699&lt;&gt;"Activo","",1/(1+EXP(-(Parámetros!$B$10+Parámetros!$B$11*I1699+Parámetros!$B$12*J1699))))</f>
        <v/>
      </c>
      <c r="P1699" s="7" t="str">
        <f aca="false">IF(O1699="","",IF(O1699&gt;=Parámetros!$B$7,"Alto",IF(O1699&gt;=Parámetros!$B$8,"Medio","Bajo")))</f>
        <v/>
      </c>
      <c r="Q1699" s="7" t="str">
        <f aca="false">IF(AND(N1699="Activo",L1699&lt;&gt;""),IF(L1699&gt;Parámetros!$B$6,"Se está retrasando",""),"")</f>
        <v/>
      </c>
    </row>
    <row r="1700" customFormat="false" ht="15" hidden="false" customHeight="false" outlineLevel="0" collapsed="false">
      <c r="A1700" s="13" t="s">
        <v>6897</v>
      </c>
      <c r="B1700" s="13" t="s">
        <v>8996</v>
      </c>
      <c r="C1700" s="13" t="s">
        <v>8993</v>
      </c>
      <c r="D1700" s="13" t="s">
        <v>8991</v>
      </c>
      <c r="E1700" s="13" t="s">
        <v>8988</v>
      </c>
      <c r="F1700" s="16" t="n">
        <f aca="false">_xlfn.MINIFS(Pedidos!$C$2:$C$7000,Pedidos!$B$2:$B$7000,A1700,Pedidos!$C$2:$C$7000,"&lt;"&amp;Parámetros!$B$4)</f>
        <v>46124</v>
      </c>
      <c r="G1700" s="16" t="n">
        <f aca="false">_xlfn.MAXIFS(Pedidos!$C$2:$C$7000,Pedidos!$B$2:$B$7000,A1700,Pedidos!$C$2:$C$7000,"&lt;"&amp;Parámetros!$B$4)</f>
        <v>46124</v>
      </c>
      <c r="H1700" s="17" t="n">
        <f aca="false">COUNTIFS(Pedidos!$B$2:$B$7000,A1700,Pedidos!$C$2:$C$7000,"&lt;"&amp;Parámetros!$B$4)</f>
        <v>1</v>
      </c>
      <c r="I1700" s="7" t="n">
        <f aca="false">IF(H1700=0,"",Parámetros!$B$4-G1700)</f>
        <v>172</v>
      </c>
      <c r="J1700" s="17" t="n">
        <f aca="false">COUNTIFS(Pedidos!$B$2:$B$7000,A1700,Pedidos!$C$2:$C$7000,"&gt;="&amp;(Parámetros!$B$4-180),Pedidos!$C$2:$C$7000,"&lt;"&amp;Parámetros!$B$4)</f>
        <v>1</v>
      </c>
      <c r="K1700" s="18" t="str">
        <f aca="false">IF(H1700&lt;2,"",(G1700-F1700)/(H1700-1))</f>
        <v/>
      </c>
      <c r="L1700" s="19" t="str">
        <f aca="false">IF(OR(K1700="",K1700=0),"",I1700/K1700)</f>
        <v/>
      </c>
      <c r="M1700" s="20" t="n">
        <f aca="false">SUMIFS(Pedidos!$D$2:$D$7000,Pedidos!$B$2:$B$7000,A1700,Pedidos!$C$2:$C$7000,"&gt;="&amp;(Parámetros!$B$4-365),Pedidos!$C$2:$C$7000,"&lt;"&amp;Parámetros!$B$4)</f>
        <v>31.05</v>
      </c>
      <c r="N1700" s="7" t="str">
        <f aca="false">IF(H1700=0,"Sin compras",IF(H1700=1,"Una sola compra",IF(I1700&gt;Parámetros!$B$5,"Perdido","Activo")))</f>
        <v>Una sola compra</v>
      </c>
      <c r="O1700" s="21" t="str">
        <f aca="false">IF(N1700&lt;&gt;"Activo","",1/(1+EXP(-(Parámetros!$B$10+Parámetros!$B$11*I1700+Parámetros!$B$12*J1700))))</f>
        <v/>
      </c>
      <c r="P1700" s="7" t="str">
        <f aca="false">IF(O1700="","",IF(O1700&gt;=Parámetros!$B$7,"Alto",IF(O1700&gt;=Parámetros!$B$8,"Medio","Bajo")))</f>
        <v/>
      </c>
      <c r="Q1700" s="7" t="str">
        <f aca="false">IF(AND(N1700="Activo",L1700&lt;&gt;""),IF(L1700&gt;Parámetros!$B$6,"Se está retrasando",""),"")</f>
        <v/>
      </c>
    </row>
    <row r="1701" customFormat="false" ht="15" hidden="false" customHeight="false" outlineLevel="0" collapsed="false">
      <c r="A1701" s="13" t="s">
        <v>4069</v>
      </c>
      <c r="B1701" s="13" t="s">
        <v>9004</v>
      </c>
      <c r="C1701" s="13" t="s">
        <v>8990</v>
      </c>
      <c r="D1701" s="13" t="s">
        <v>8987</v>
      </c>
      <c r="E1701" s="13" t="s">
        <v>8988</v>
      </c>
      <c r="F1701" s="16" t="n">
        <f aca="false">_xlfn.MINIFS(Pedidos!$C$2:$C$7000,Pedidos!$B$2:$B$7000,A1701,Pedidos!$C$2:$C$7000,"&lt;"&amp;Parámetros!$B$4)</f>
        <v>45910</v>
      </c>
      <c r="G1701" s="16" t="n">
        <f aca="false">_xlfn.MAXIFS(Pedidos!$C$2:$C$7000,Pedidos!$B$2:$B$7000,A1701,Pedidos!$C$2:$C$7000,"&lt;"&amp;Parámetros!$B$4)</f>
        <v>46120</v>
      </c>
      <c r="H1701" s="17" t="n">
        <f aca="false">COUNTIFS(Pedidos!$B$2:$B$7000,A1701,Pedidos!$C$2:$C$7000,"&lt;"&amp;Parámetros!$B$4)</f>
        <v>2</v>
      </c>
      <c r="I1701" s="7" t="n">
        <f aca="false">IF(H1701=0,"",Parámetros!$B$4-G1701)</f>
        <v>176</v>
      </c>
      <c r="J1701" s="17" t="n">
        <f aca="false">COUNTIFS(Pedidos!$B$2:$B$7000,A1701,Pedidos!$C$2:$C$7000,"&gt;="&amp;(Parámetros!$B$4-180),Pedidos!$C$2:$C$7000,"&lt;"&amp;Parámetros!$B$4)</f>
        <v>1</v>
      </c>
      <c r="K1701" s="18" t="n">
        <f aca="false">IF(H1701&lt;2,"",(G1701-F1701)/(H1701-1))</f>
        <v>210</v>
      </c>
      <c r="L1701" s="19" t="n">
        <f aca="false">IF(OR(K1701="",K1701=0),"",I1701/K1701)</f>
        <v>0.838095238095238</v>
      </c>
      <c r="M1701" s="20" t="n">
        <f aca="false">SUMIFS(Pedidos!$D$2:$D$7000,Pedidos!$B$2:$B$7000,A1701,Pedidos!$C$2:$C$7000,"&gt;="&amp;(Parámetros!$B$4-365),Pedidos!$C$2:$C$7000,"&lt;"&amp;Parámetros!$B$4)</f>
        <v>17.72</v>
      </c>
      <c r="N1701" s="7" t="str">
        <f aca="false">IF(H1701=0,"Sin compras",IF(H1701=1,"Una sola compra",IF(I1701&gt;Parámetros!$B$5,"Perdido","Activo")))</f>
        <v>Activo</v>
      </c>
      <c r="O1701" s="21" t="n">
        <f aca="false">IF(N1701&lt;&gt;"Activo","",1/(1+EXP(-(Parámetros!$B$10+Parámetros!$B$11*I1701+Parámetros!$B$12*J1701))))</f>
        <v>0.93772519458372</v>
      </c>
      <c r="P1701" s="7" t="str">
        <f aca="false">IF(O1701="","",IF(O1701&gt;=Parámetros!$B$7,"Alto",IF(O1701&gt;=Parámetros!$B$8,"Medio","Bajo")))</f>
        <v>Alto</v>
      </c>
      <c r="Q1701" s="7" t="str">
        <f aca="false">IF(AND(N1701="Activo",L1701&lt;&gt;""),IF(L1701&gt;Parámetros!$B$6,"Se está retrasando",""),"")</f>
        <v/>
      </c>
    </row>
    <row r="1702" customFormat="false" ht="15" hidden="false" customHeight="false" outlineLevel="0" collapsed="false">
      <c r="A1702" s="13" t="s">
        <v>4422</v>
      </c>
      <c r="B1702" s="13" t="s">
        <v>8996</v>
      </c>
      <c r="C1702" s="13" t="s">
        <v>8993</v>
      </c>
      <c r="D1702" s="13" t="s">
        <v>8994</v>
      </c>
      <c r="E1702" s="13" t="s">
        <v>8988</v>
      </c>
      <c r="F1702" s="16" t="n">
        <f aca="false">_xlfn.MINIFS(Pedidos!$C$2:$C$7000,Pedidos!$B$2:$B$7000,A1702,Pedidos!$C$2:$C$7000,"&lt;"&amp;Parámetros!$B$4)</f>
        <v>45936</v>
      </c>
      <c r="G1702" s="16" t="n">
        <f aca="false">_xlfn.MAXIFS(Pedidos!$C$2:$C$7000,Pedidos!$B$2:$B$7000,A1702,Pedidos!$C$2:$C$7000,"&lt;"&amp;Parámetros!$B$4)</f>
        <v>45936</v>
      </c>
      <c r="H1702" s="17" t="n">
        <f aca="false">COUNTIFS(Pedidos!$B$2:$B$7000,A1702,Pedidos!$C$2:$C$7000,"&lt;"&amp;Parámetros!$B$4)</f>
        <v>1</v>
      </c>
      <c r="I1702" s="7" t="n">
        <f aca="false">IF(H1702=0,"",Parámetros!$B$4-G1702)</f>
        <v>360</v>
      </c>
      <c r="J1702" s="17" t="n">
        <f aca="false">COUNTIFS(Pedidos!$B$2:$B$7000,A1702,Pedidos!$C$2:$C$7000,"&gt;="&amp;(Parámetros!$B$4-180),Pedidos!$C$2:$C$7000,"&lt;"&amp;Parámetros!$B$4)</f>
        <v>0</v>
      </c>
      <c r="K1702" s="18" t="str">
        <f aca="false">IF(H1702&lt;2,"",(G1702-F1702)/(H1702-1))</f>
        <v/>
      </c>
      <c r="L1702" s="19" t="str">
        <f aca="false">IF(OR(K1702="",K1702=0),"",I1702/K1702)</f>
        <v/>
      </c>
      <c r="M1702" s="20" t="n">
        <f aca="false">SUMIFS(Pedidos!$D$2:$D$7000,Pedidos!$B$2:$B$7000,A1702,Pedidos!$C$2:$C$7000,"&gt;="&amp;(Parámetros!$B$4-365),Pedidos!$C$2:$C$7000,"&lt;"&amp;Parámetros!$B$4)</f>
        <v>22.46</v>
      </c>
      <c r="N1702" s="7" t="str">
        <f aca="false">IF(H1702=0,"Sin compras",IF(H1702=1,"Una sola compra",IF(I1702&gt;Parámetros!$B$5,"Perdido","Activo")))</f>
        <v>Una sola compra</v>
      </c>
      <c r="O1702" s="21" t="str">
        <f aca="false">IF(N1702&lt;&gt;"Activo","",1/(1+EXP(-(Parámetros!$B$10+Parámetros!$B$11*I1702+Parámetros!$B$12*J1702))))</f>
        <v/>
      </c>
      <c r="P1702" s="7" t="str">
        <f aca="false">IF(O1702="","",IF(O1702&gt;=Parámetros!$B$7,"Alto",IF(O1702&gt;=Parámetros!$B$8,"Medio","Bajo")))</f>
        <v/>
      </c>
      <c r="Q1702" s="7" t="str">
        <f aca="false">IF(AND(N1702="Activo",L1702&lt;&gt;""),IF(L1702&gt;Parámetros!$B$6,"Se está retrasando",""),"")</f>
        <v/>
      </c>
    </row>
    <row r="1703" customFormat="false" ht="15" hidden="false" customHeight="false" outlineLevel="0" collapsed="false">
      <c r="A1703" s="13" t="s">
        <v>465</v>
      </c>
      <c r="B1703" s="13" t="s">
        <v>8981</v>
      </c>
      <c r="C1703" s="13" t="s">
        <v>8982</v>
      </c>
      <c r="D1703" s="13" t="s">
        <v>8994</v>
      </c>
      <c r="E1703" s="13" t="s">
        <v>8988</v>
      </c>
      <c r="F1703" s="16" t="n">
        <f aca="false">_xlfn.MINIFS(Pedidos!$C$2:$C$7000,Pedidos!$B$2:$B$7000,A1703,Pedidos!$C$2:$C$7000,"&lt;"&amp;Parámetros!$B$4)</f>
        <v>45621</v>
      </c>
      <c r="G1703" s="16" t="n">
        <f aca="false">_xlfn.MAXIFS(Pedidos!$C$2:$C$7000,Pedidos!$B$2:$B$7000,A1703,Pedidos!$C$2:$C$7000,"&lt;"&amp;Parámetros!$B$4)</f>
        <v>45621</v>
      </c>
      <c r="H1703" s="17" t="n">
        <f aca="false">COUNTIFS(Pedidos!$B$2:$B$7000,A1703,Pedidos!$C$2:$C$7000,"&lt;"&amp;Parámetros!$B$4)</f>
        <v>1</v>
      </c>
      <c r="I1703" s="7" t="n">
        <f aca="false">IF(H1703=0,"",Parámetros!$B$4-G1703)</f>
        <v>675</v>
      </c>
      <c r="J1703" s="17" t="n">
        <f aca="false">COUNTIFS(Pedidos!$B$2:$B$7000,A1703,Pedidos!$C$2:$C$7000,"&gt;="&amp;(Parámetros!$B$4-180),Pedidos!$C$2:$C$7000,"&lt;"&amp;Parámetros!$B$4)</f>
        <v>0</v>
      </c>
      <c r="K1703" s="18" t="str">
        <f aca="false">IF(H1703&lt;2,"",(G1703-F1703)/(H1703-1))</f>
        <v/>
      </c>
      <c r="L1703" s="19" t="str">
        <f aca="false">IF(OR(K1703="",K1703=0),"",I1703/K1703)</f>
        <v/>
      </c>
      <c r="M1703" s="20" t="n">
        <f aca="false">SUMIFS(Pedidos!$D$2:$D$7000,Pedidos!$B$2:$B$7000,A1703,Pedidos!$C$2:$C$7000,"&gt;="&amp;(Parámetros!$B$4-365),Pedidos!$C$2:$C$7000,"&lt;"&amp;Parámetros!$B$4)</f>
        <v>0</v>
      </c>
      <c r="N1703" s="7" t="str">
        <f aca="false">IF(H1703=0,"Sin compras",IF(H1703=1,"Una sola compra",IF(I1703&gt;Parámetros!$B$5,"Perdido","Activo")))</f>
        <v>Una sola compra</v>
      </c>
      <c r="O1703" s="21" t="str">
        <f aca="false">IF(N1703&lt;&gt;"Activo","",1/(1+EXP(-(Parámetros!$B$10+Parámetros!$B$11*I1703+Parámetros!$B$12*J1703))))</f>
        <v/>
      </c>
      <c r="P1703" s="7" t="str">
        <f aca="false">IF(O1703="","",IF(O1703&gt;=Parámetros!$B$7,"Alto",IF(O1703&gt;=Parámetros!$B$8,"Medio","Bajo")))</f>
        <v/>
      </c>
      <c r="Q1703" s="7" t="str">
        <f aca="false">IF(AND(N1703="Activo",L1703&lt;&gt;""),IF(L1703&gt;Parámetros!$B$6,"Se está retrasando",""),"")</f>
        <v/>
      </c>
    </row>
    <row r="1704" customFormat="false" ht="15" hidden="false" customHeight="false" outlineLevel="0" collapsed="false">
      <c r="A1704" s="13" t="s">
        <v>4524</v>
      </c>
      <c r="B1704" s="13" t="s">
        <v>8981</v>
      </c>
      <c r="C1704" s="13" t="s">
        <v>8993</v>
      </c>
      <c r="D1704" s="13" t="s">
        <v>8983</v>
      </c>
      <c r="E1704" s="13" t="s">
        <v>8988</v>
      </c>
      <c r="F1704" s="16" t="n">
        <f aca="false">_xlfn.MINIFS(Pedidos!$C$2:$C$7000,Pedidos!$B$2:$B$7000,A1704,Pedidos!$C$2:$C$7000,"&lt;"&amp;Parámetros!$B$4)</f>
        <v>45942</v>
      </c>
      <c r="G1704" s="16" t="n">
        <f aca="false">_xlfn.MAXIFS(Pedidos!$C$2:$C$7000,Pedidos!$B$2:$B$7000,A1704,Pedidos!$C$2:$C$7000,"&lt;"&amp;Parámetros!$B$4)</f>
        <v>45942</v>
      </c>
      <c r="H1704" s="17" t="n">
        <f aca="false">COUNTIFS(Pedidos!$B$2:$B$7000,A1704,Pedidos!$C$2:$C$7000,"&lt;"&amp;Parámetros!$B$4)</f>
        <v>1</v>
      </c>
      <c r="I1704" s="7" t="n">
        <f aca="false">IF(H1704=0,"",Parámetros!$B$4-G1704)</f>
        <v>354</v>
      </c>
      <c r="J1704" s="17" t="n">
        <f aca="false">COUNTIFS(Pedidos!$B$2:$B$7000,A1704,Pedidos!$C$2:$C$7000,"&gt;="&amp;(Parámetros!$B$4-180),Pedidos!$C$2:$C$7000,"&lt;"&amp;Parámetros!$B$4)</f>
        <v>0</v>
      </c>
      <c r="K1704" s="18" t="str">
        <f aca="false">IF(H1704&lt;2,"",(G1704-F1704)/(H1704-1))</f>
        <v/>
      </c>
      <c r="L1704" s="19" t="str">
        <f aca="false">IF(OR(K1704="",K1704=0),"",I1704/K1704)</f>
        <v/>
      </c>
      <c r="M1704" s="20" t="n">
        <f aca="false">SUMIFS(Pedidos!$D$2:$D$7000,Pedidos!$B$2:$B$7000,A1704,Pedidos!$C$2:$C$7000,"&gt;="&amp;(Parámetros!$B$4-365),Pedidos!$C$2:$C$7000,"&lt;"&amp;Parámetros!$B$4)</f>
        <v>26.94</v>
      </c>
      <c r="N1704" s="7" t="str">
        <f aca="false">IF(H1704=0,"Sin compras",IF(H1704=1,"Una sola compra",IF(I1704&gt;Parámetros!$B$5,"Perdido","Activo")))</f>
        <v>Una sola compra</v>
      </c>
      <c r="O1704" s="21" t="str">
        <f aca="false">IF(N1704&lt;&gt;"Activo","",1/(1+EXP(-(Parámetros!$B$10+Parámetros!$B$11*I1704+Parámetros!$B$12*J1704))))</f>
        <v/>
      </c>
      <c r="P1704" s="7" t="str">
        <f aca="false">IF(O1704="","",IF(O1704&gt;=Parámetros!$B$7,"Alto",IF(O1704&gt;=Parámetros!$B$8,"Medio","Bajo")))</f>
        <v/>
      </c>
      <c r="Q1704" s="7" t="str">
        <f aca="false">IF(AND(N1704="Activo",L1704&lt;&gt;""),IF(L1704&gt;Parámetros!$B$6,"Se está retrasando",""),"")</f>
        <v/>
      </c>
    </row>
    <row r="1705" customFormat="false" ht="15" hidden="false" customHeight="false" outlineLevel="0" collapsed="false">
      <c r="A1705" s="13" t="s">
        <v>6778</v>
      </c>
      <c r="B1705" s="13" t="s">
        <v>9000</v>
      </c>
      <c r="C1705" s="13" t="s">
        <v>8990</v>
      </c>
      <c r="D1705" s="13" t="s">
        <v>8991</v>
      </c>
      <c r="E1705" s="13" t="s">
        <v>8984</v>
      </c>
      <c r="F1705" s="16" t="n">
        <f aca="false">_xlfn.MINIFS(Pedidos!$C$2:$C$7000,Pedidos!$B$2:$B$7000,A1705,Pedidos!$C$2:$C$7000,"&lt;"&amp;Parámetros!$B$4)</f>
        <v>46114</v>
      </c>
      <c r="G1705" s="16" t="n">
        <f aca="false">_xlfn.MAXIFS(Pedidos!$C$2:$C$7000,Pedidos!$B$2:$B$7000,A1705,Pedidos!$C$2:$C$7000,"&lt;"&amp;Parámetros!$B$4)</f>
        <v>46114</v>
      </c>
      <c r="H1705" s="17" t="n">
        <f aca="false">COUNTIFS(Pedidos!$B$2:$B$7000,A1705,Pedidos!$C$2:$C$7000,"&lt;"&amp;Parámetros!$B$4)</f>
        <v>1</v>
      </c>
      <c r="I1705" s="7" t="n">
        <f aca="false">IF(H1705=0,"",Parámetros!$B$4-G1705)</f>
        <v>182</v>
      </c>
      <c r="J1705" s="17" t="n">
        <f aca="false">COUNTIFS(Pedidos!$B$2:$B$7000,A1705,Pedidos!$C$2:$C$7000,"&gt;="&amp;(Parámetros!$B$4-180),Pedidos!$C$2:$C$7000,"&lt;"&amp;Parámetros!$B$4)</f>
        <v>0</v>
      </c>
      <c r="K1705" s="18" t="str">
        <f aca="false">IF(H1705&lt;2,"",(G1705-F1705)/(H1705-1))</f>
        <v/>
      </c>
      <c r="L1705" s="19" t="str">
        <f aca="false">IF(OR(K1705="",K1705=0),"",I1705/K1705)</f>
        <v/>
      </c>
      <c r="M1705" s="20" t="n">
        <f aca="false">SUMIFS(Pedidos!$D$2:$D$7000,Pedidos!$B$2:$B$7000,A1705,Pedidos!$C$2:$C$7000,"&gt;="&amp;(Parámetros!$B$4-365),Pedidos!$C$2:$C$7000,"&lt;"&amp;Parámetros!$B$4)</f>
        <v>29.78</v>
      </c>
      <c r="N1705" s="7" t="str">
        <f aca="false">IF(H1705=0,"Sin compras",IF(H1705=1,"Una sola compra",IF(I1705&gt;Parámetros!$B$5,"Perdido","Activo")))</f>
        <v>Una sola compra</v>
      </c>
      <c r="O1705" s="21" t="str">
        <f aca="false">IF(N1705&lt;&gt;"Activo","",1/(1+EXP(-(Parámetros!$B$10+Parámetros!$B$11*I1705+Parámetros!$B$12*J1705))))</f>
        <v/>
      </c>
      <c r="P1705" s="7" t="str">
        <f aca="false">IF(O1705="","",IF(O1705&gt;=Parámetros!$B$7,"Alto",IF(O1705&gt;=Parámetros!$B$8,"Medio","Bajo")))</f>
        <v/>
      </c>
      <c r="Q1705" s="7" t="str">
        <f aca="false">IF(AND(N1705="Activo",L1705&lt;&gt;""),IF(L1705&gt;Parámetros!$B$6,"Se está retrasando",""),"")</f>
        <v/>
      </c>
    </row>
    <row r="1706" customFormat="false" ht="15" hidden="false" customHeight="false" outlineLevel="0" collapsed="false">
      <c r="A1706" s="13" t="s">
        <v>6971</v>
      </c>
      <c r="B1706" s="13" t="s">
        <v>8981</v>
      </c>
      <c r="C1706" s="13" t="s">
        <v>8982</v>
      </c>
      <c r="D1706" s="13" t="s">
        <v>8999</v>
      </c>
      <c r="E1706" s="13" t="s">
        <v>8984</v>
      </c>
      <c r="F1706" s="16" t="n">
        <f aca="false">_xlfn.MINIFS(Pedidos!$C$2:$C$7000,Pedidos!$B$2:$B$7000,A1706,Pedidos!$C$2:$C$7000,"&lt;"&amp;Parámetros!$B$4)</f>
        <v>46131</v>
      </c>
      <c r="G1706" s="16" t="n">
        <f aca="false">_xlfn.MAXIFS(Pedidos!$C$2:$C$7000,Pedidos!$B$2:$B$7000,A1706,Pedidos!$C$2:$C$7000,"&lt;"&amp;Parámetros!$B$4)</f>
        <v>46256</v>
      </c>
      <c r="H1706" s="17" t="n">
        <f aca="false">COUNTIFS(Pedidos!$B$2:$B$7000,A1706,Pedidos!$C$2:$C$7000,"&lt;"&amp;Parámetros!$B$4)</f>
        <v>4</v>
      </c>
      <c r="I1706" s="7" t="n">
        <f aca="false">IF(H1706=0,"",Parámetros!$B$4-G1706)</f>
        <v>40</v>
      </c>
      <c r="J1706" s="17" t="n">
        <f aca="false">COUNTIFS(Pedidos!$B$2:$B$7000,A1706,Pedidos!$C$2:$C$7000,"&gt;="&amp;(Parámetros!$B$4-180),Pedidos!$C$2:$C$7000,"&lt;"&amp;Parámetros!$B$4)</f>
        <v>4</v>
      </c>
      <c r="K1706" s="18" t="n">
        <f aca="false">IF(H1706&lt;2,"",(G1706-F1706)/(H1706-1))</f>
        <v>41.6666666666667</v>
      </c>
      <c r="L1706" s="19" t="n">
        <f aca="false">IF(OR(K1706="",K1706=0),"",I1706/K1706)</f>
        <v>0.96</v>
      </c>
      <c r="M1706" s="20" t="n">
        <f aca="false">SUMIFS(Pedidos!$D$2:$D$7000,Pedidos!$B$2:$B$7000,A1706,Pedidos!$C$2:$C$7000,"&gt;="&amp;(Parámetros!$B$4-365),Pedidos!$C$2:$C$7000,"&lt;"&amp;Parámetros!$B$4)</f>
        <v>152.27</v>
      </c>
      <c r="N1706" s="7" t="str">
        <f aca="false">IF(H1706=0,"Sin compras",IF(H1706=1,"Una sola compra",IF(I1706&gt;Parámetros!$B$5,"Perdido","Activo")))</f>
        <v>Activo</v>
      </c>
      <c r="O1706" s="21" t="n">
        <f aca="false">IF(N1706&lt;&gt;"Activo","",1/(1+EXP(-(Parámetros!$B$10+Parámetros!$B$11*I1706+Parámetros!$B$12*J1706))))</f>
        <v>0.0944732579501262</v>
      </c>
      <c r="P1706" s="7" t="str">
        <f aca="false">IF(O1706="","",IF(O1706&gt;=Parámetros!$B$7,"Alto",IF(O1706&gt;=Parámetros!$B$8,"Medio","Bajo")))</f>
        <v>Bajo</v>
      </c>
      <c r="Q1706" s="7" t="str">
        <f aca="false">IF(AND(N1706="Activo",L1706&lt;&gt;""),IF(L1706&gt;Parámetros!$B$6,"Se está retrasando",""),"")</f>
        <v/>
      </c>
    </row>
    <row r="1707" customFormat="false" ht="15" hidden="false" customHeight="false" outlineLevel="0" collapsed="false">
      <c r="A1707" s="13" t="s">
        <v>5158</v>
      </c>
      <c r="B1707" s="13" t="s">
        <v>9000</v>
      </c>
      <c r="C1707" s="13" t="s">
        <v>8990</v>
      </c>
      <c r="D1707" s="13" t="s">
        <v>8983</v>
      </c>
      <c r="E1707" s="13" t="s">
        <v>8988</v>
      </c>
      <c r="F1707" s="16" t="n">
        <f aca="false">_xlfn.MINIFS(Pedidos!$C$2:$C$7000,Pedidos!$B$2:$B$7000,A1707,Pedidos!$C$2:$C$7000,"&lt;"&amp;Parámetros!$B$4)</f>
        <v>45990</v>
      </c>
      <c r="G1707" s="16" t="n">
        <f aca="false">_xlfn.MAXIFS(Pedidos!$C$2:$C$7000,Pedidos!$B$2:$B$7000,A1707,Pedidos!$C$2:$C$7000,"&lt;"&amp;Parámetros!$B$4)</f>
        <v>45990</v>
      </c>
      <c r="H1707" s="17" t="n">
        <f aca="false">COUNTIFS(Pedidos!$B$2:$B$7000,A1707,Pedidos!$C$2:$C$7000,"&lt;"&amp;Parámetros!$B$4)</f>
        <v>1</v>
      </c>
      <c r="I1707" s="7" t="n">
        <f aca="false">IF(H1707=0,"",Parámetros!$B$4-G1707)</f>
        <v>306</v>
      </c>
      <c r="J1707" s="17" t="n">
        <f aca="false">COUNTIFS(Pedidos!$B$2:$B$7000,A1707,Pedidos!$C$2:$C$7000,"&gt;="&amp;(Parámetros!$B$4-180),Pedidos!$C$2:$C$7000,"&lt;"&amp;Parámetros!$B$4)</f>
        <v>0</v>
      </c>
      <c r="K1707" s="18" t="str">
        <f aca="false">IF(H1707&lt;2,"",(G1707-F1707)/(H1707-1))</f>
        <v/>
      </c>
      <c r="L1707" s="19" t="str">
        <f aca="false">IF(OR(K1707="",K1707=0),"",I1707/K1707)</f>
        <v/>
      </c>
      <c r="M1707" s="20" t="n">
        <f aca="false">SUMIFS(Pedidos!$D$2:$D$7000,Pedidos!$B$2:$B$7000,A1707,Pedidos!$C$2:$C$7000,"&gt;="&amp;(Parámetros!$B$4-365),Pedidos!$C$2:$C$7000,"&lt;"&amp;Parámetros!$B$4)</f>
        <v>37.3</v>
      </c>
      <c r="N1707" s="7" t="str">
        <f aca="false">IF(H1707=0,"Sin compras",IF(H1707=1,"Una sola compra",IF(I1707&gt;Parámetros!$B$5,"Perdido","Activo")))</f>
        <v>Una sola compra</v>
      </c>
      <c r="O1707" s="21" t="str">
        <f aca="false">IF(N1707&lt;&gt;"Activo","",1/(1+EXP(-(Parámetros!$B$10+Parámetros!$B$11*I1707+Parámetros!$B$12*J1707))))</f>
        <v/>
      </c>
      <c r="P1707" s="7" t="str">
        <f aca="false">IF(O1707="","",IF(O1707&gt;=Parámetros!$B$7,"Alto",IF(O1707&gt;=Parámetros!$B$8,"Medio","Bajo")))</f>
        <v/>
      </c>
      <c r="Q1707" s="7" t="str">
        <f aca="false">IF(AND(N1707="Activo",L1707&lt;&gt;""),IF(L1707&gt;Parámetros!$B$6,"Se está retrasando",""),"")</f>
        <v/>
      </c>
    </row>
    <row r="1708" customFormat="false" ht="15" hidden="false" customHeight="false" outlineLevel="0" collapsed="false">
      <c r="A1708" s="13" t="s">
        <v>1980</v>
      </c>
      <c r="B1708" s="13" t="s">
        <v>9001</v>
      </c>
      <c r="C1708" s="13" t="s">
        <v>8990</v>
      </c>
      <c r="D1708" s="13" t="s">
        <v>8983</v>
      </c>
      <c r="E1708" s="13" t="s">
        <v>8988</v>
      </c>
      <c r="F1708" s="16" t="n">
        <f aca="false">_xlfn.MINIFS(Pedidos!$C$2:$C$7000,Pedidos!$B$2:$B$7000,A1708,Pedidos!$C$2:$C$7000,"&lt;"&amp;Parámetros!$B$4)</f>
        <v>45754</v>
      </c>
      <c r="G1708" s="16" t="n">
        <f aca="false">_xlfn.MAXIFS(Pedidos!$C$2:$C$7000,Pedidos!$B$2:$B$7000,A1708,Pedidos!$C$2:$C$7000,"&lt;"&amp;Parámetros!$B$4)</f>
        <v>45977</v>
      </c>
      <c r="H1708" s="17" t="n">
        <f aca="false">COUNTIFS(Pedidos!$B$2:$B$7000,A1708,Pedidos!$C$2:$C$7000,"&lt;"&amp;Parámetros!$B$4)</f>
        <v>2</v>
      </c>
      <c r="I1708" s="7" t="n">
        <f aca="false">IF(H1708=0,"",Parámetros!$B$4-G1708)</f>
        <v>319</v>
      </c>
      <c r="J1708" s="17" t="n">
        <f aca="false">COUNTIFS(Pedidos!$B$2:$B$7000,A1708,Pedidos!$C$2:$C$7000,"&gt;="&amp;(Parámetros!$B$4-180),Pedidos!$C$2:$C$7000,"&lt;"&amp;Parámetros!$B$4)</f>
        <v>0</v>
      </c>
      <c r="K1708" s="18" t="n">
        <f aca="false">IF(H1708&lt;2,"",(G1708-F1708)/(H1708-1))</f>
        <v>223</v>
      </c>
      <c r="L1708" s="19" t="n">
        <f aca="false">IF(OR(K1708="",K1708=0),"",I1708/K1708)</f>
        <v>1.4304932735426</v>
      </c>
      <c r="M1708" s="20" t="n">
        <f aca="false">SUMIFS(Pedidos!$D$2:$D$7000,Pedidos!$B$2:$B$7000,A1708,Pedidos!$C$2:$C$7000,"&gt;="&amp;(Parámetros!$B$4-365),Pedidos!$C$2:$C$7000,"&lt;"&amp;Parámetros!$B$4)</f>
        <v>61.58</v>
      </c>
      <c r="N1708" s="7" t="str">
        <f aca="false">IF(H1708=0,"Sin compras",IF(H1708=1,"Una sola compra",IF(I1708&gt;Parámetros!$B$5,"Perdido","Activo")))</f>
        <v>Perdido</v>
      </c>
      <c r="O1708" s="21" t="str">
        <f aca="false">IF(N1708&lt;&gt;"Activo","",1/(1+EXP(-(Parámetros!$B$10+Parámetros!$B$11*I1708+Parámetros!$B$12*J1708))))</f>
        <v/>
      </c>
      <c r="P1708" s="7" t="str">
        <f aca="false">IF(O1708="","",IF(O1708&gt;=Parámetros!$B$7,"Alto",IF(O1708&gt;=Parámetros!$B$8,"Medio","Bajo")))</f>
        <v/>
      </c>
      <c r="Q1708" s="7" t="str">
        <f aca="false">IF(AND(N1708="Activo",L1708&lt;&gt;""),IF(L1708&gt;Parámetros!$B$6,"Se está retrasando",""),"")</f>
        <v/>
      </c>
    </row>
    <row r="1709" customFormat="false" ht="15" hidden="false" customHeight="false" outlineLevel="0" collapsed="false">
      <c r="A1709" s="13" t="s">
        <v>3053</v>
      </c>
      <c r="B1709" s="13" t="s">
        <v>9000</v>
      </c>
      <c r="C1709" s="13" t="s">
        <v>8993</v>
      </c>
      <c r="D1709" s="13" t="s">
        <v>8994</v>
      </c>
      <c r="E1709" s="13" t="s">
        <v>8988</v>
      </c>
      <c r="F1709" s="16" t="n">
        <f aca="false">_xlfn.MINIFS(Pedidos!$C$2:$C$7000,Pedidos!$B$2:$B$7000,A1709,Pedidos!$C$2:$C$7000,"&lt;"&amp;Parámetros!$B$4)</f>
        <v>45834</v>
      </c>
      <c r="G1709" s="16" t="n">
        <f aca="false">_xlfn.MAXIFS(Pedidos!$C$2:$C$7000,Pedidos!$B$2:$B$7000,A1709,Pedidos!$C$2:$C$7000,"&lt;"&amp;Parámetros!$B$4)</f>
        <v>45834</v>
      </c>
      <c r="H1709" s="17" t="n">
        <f aca="false">COUNTIFS(Pedidos!$B$2:$B$7000,A1709,Pedidos!$C$2:$C$7000,"&lt;"&amp;Parámetros!$B$4)</f>
        <v>1</v>
      </c>
      <c r="I1709" s="7" t="n">
        <f aca="false">IF(H1709=0,"",Parámetros!$B$4-G1709)</f>
        <v>462</v>
      </c>
      <c r="J1709" s="17" t="n">
        <f aca="false">COUNTIFS(Pedidos!$B$2:$B$7000,A1709,Pedidos!$C$2:$C$7000,"&gt;="&amp;(Parámetros!$B$4-180),Pedidos!$C$2:$C$7000,"&lt;"&amp;Parámetros!$B$4)</f>
        <v>0</v>
      </c>
      <c r="K1709" s="18" t="str">
        <f aca="false">IF(H1709&lt;2,"",(G1709-F1709)/(H1709-1))</f>
        <v/>
      </c>
      <c r="L1709" s="19" t="str">
        <f aca="false">IF(OR(K1709="",K1709=0),"",I1709/K1709)</f>
        <v/>
      </c>
      <c r="M1709" s="20" t="n">
        <f aca="false">SUMIFS(Pedidos!$D$2:$D$7000,Pedidos!$B$2:$B$7000,A1709,Pedidos!$C$2:$C$7000,"&gt;="&amp;(Parámetros!$B$4-365),Pedidos!$C$2:$C$7000,"&lt;"&amp;Parámetros!$B$4)</f>
        <v>0</v>
      </c>
      <c r="N1709" s="7" t="str">
        <f aca="false">IF(H1709=0,"Sin compras",IF(H1709=1,"Una sola compra",IF(I1709&gt;Parámetros!$B$5,"Perdido","Activo")))</f>
        <v>Una sola compra</v>
      </c>
      <c r="O1709" s="21" t="str">
        <f aca="false">IF(N1709&lt;&gt;"Activo","",1/(1+EXP(-(Parámetros!$B$10+Parámetros!$B$11*I1709+Parámetros!$B$12*J1709))))</f>
        <v/>
      </c>
      <c r="P1709" s="7" t="str">
        <f aca="false">IF(O1709="","",IF(O1709&gt;=Parámetros!$B$7,"Alto",IF(O1709&gt;=Parámetros!$B$8,"Medio","Bajo")))</f>
        <v/>
      </c>
      <c r="Q1709" s="7" t="str">
        <f aca="false">IF(AND(N1709="Activo",L1709&lt;&gt;""),IF(L1709&gt;Parámetros!$B$6,"Se está retrasando",""),"")</f>
        <v/>
      </c>
    </row>
    <row r="1710" customFormat="false" ht="15" hidden="false" customHeight="false" outlineLevel="0" collapsed="false">
      <c r="A1710" s="13" t="s">
        <v>4655</v>
      </c>
      <c r="B1710" s="13" t="s">
        <v>8981</v>
      </c>
      <c r="C1710" s="13" t="s">
        <v>8993</v>
      </c>
      <c r="D1710" s="13" t="s">
        <v>8987</v>
      </c>
      <c r="E1710" s="13" t="s">
        <v>8988</v>
      </c>
      <c r="F1710" s="16" t="n">
        <f aca="false">_xlfn.MINIFS(Pedidos!$C$2:$C$7000,Pedidos!$B$2:$B$7000,A1710,Pedidos!$C$2:$C$7000,"&lt;"&amp;Parámetros!$B$4)</f>
        <v>45953</v>
      </c>
      <c r="G1710" s="16" t="n">
        <f aca="false">_xlfn.MAXIFS(Pedidos!$C$2:$C$7000,Pedidos!$B$2:$B$7000,A1710,Pedidos!$C$2:$C$7000,"&lt;"&amp;Parámetros!$B$4)</f>
        <v>46135</v>
      </c>
      <c r="H1710" s="17" t="n">
        <f aca="false">COUNTIFS(Pedidos!$B$2:$B$7000,A1710,Pedidos!$C$2:$C$7000,"&lt;"&amp;Parámetros!$B$4)</f>
        <v>3</v>
      </c>
      <c r="I1710" s="7" t="n">
        <f aca="false">IF(H1710=0,"",Parámetros!$B$4-G1710)</f>
        <v>161</v>
      </c>
      <c r="J1710" s="17" t="n">
        <f aca="false">COUNTIFS(Pedidos!$B$2:$B$7000,A1710,Pedidos!$C$2:$C$7000,"&gt;="&amp;(Parámetros!$B$4-180),Pedidos!$C$2:$C$7000,"&lt;"&amp;Parámetros!$B$4)</f>
        <v>1</v>
      </c>
      <c r="K1710" s="18" t="n">
        <f aca="false">IF(H1710&lt;2,"",(G1710-F1710)/(H1710-1))</f>
        <v>91</v>
      </c>
      <c r="L1710" s="19" t="n">
        <f aca="false">IF(OR(K1710="",K1710=0),"",I1710/K1710)</f>
        <v>1.76923076923077</v>
      </c>
      <c r="M1710" s="20" t="n">
        <f aca="false">SUMIFS(Pedidos!$D$2:$D$7000,Pedidos!$B$2:$B$7000,A1710,Pedidos!$C$2:$C$7000,"&gt;="&amp;(Parámetros!$B$4-365),Pedidos!$C$2:$C$7000,"&lt;"&amp;Parámetros!$B$4)</f>
        <v>82.69</v>
      </c>
      <c r="N1710" s="7" t="str">
        <f aca="false">IF(H1710=0,"Sin compras",IF(H1710=1,"Una sola compra",IF(I1710&gt;Parámetros!$B$5,"Perdido","Activo")))</f>
        <v>Activo</v>
      </c>
      <c r="O1710" s="21" t="n">
        <f aca="false">IF(N1710&lt;&gt;"Activo","",1/(1+EXP(-(Parámetros!$B$10+Parámetros!$B$11*I1710+Parámetros!$B$12*J1710))))</f>
        <v>0.921064572480211</v>
      </c>
      <c r="P1710" s="7" t="str">
        <f aca="false">IF(O1710="","",IF(O1710&gt;=Parámetros!$B$7,"Alto",IF(O1710&gt;=Parámetros!$B$8,"Medio","Bajo")))</f>
        <v>Alto</v>
      </c>
      <c r="Q1710" s="7" t="str">
        <f aca="false">IF(AND(N1710="Activo",L1710&lt;&gt;""),IF(L1710&gt;Parámetros!$B$6,"Se está retrasando",""),"")</f>
        <v>Se está retrasando</v>
      </c>
    </row>
    <row r="1711" customFormat="false" ht="15" hidden="false" customHeight="false" outlineLevel="0" collapsed="false">
      <c r="A1711" s="13" t="s">
        <v>4037</v>
      </c>
      <c r="B1711" s="13" t="s">
        <v>8989</v>
      </c>
      <c r="C1711" s="13" t="s">
        <v>8990</v>
      </c>
      <c r="D1711" s="13" t="s">
        <v>8999</v>
      </c>
      <c r="E1711" s="13" t="s">
        <v>8988</v>
      </c>
      <c r="F1711" s="16" t="n">
        <f aca="false">_xlfn.MINIFS(Pedidos!$C$2:$C$7000,Pedidos!$B$2:$B$7000,A1711,Pedidos!$C$2:$C$7000,"&lt;"&amp;Parámetros!$B$4)</f>
        <v>45906</v>
      </c>
      <c r="G1711" s="16" t="n">
        <f aca="false">_xlfn.MAXIFS(Pedidos!$C$2:$C$7000,Pedidos!$B$2:$B$7000,A1711,Pedidos!$C$2:$C$7000,"&lt;"&amp;Parámetros!$B$4)</f>
        <v>46247</v>
      </c>
      <c r="H1711" s="17" t="n">
        <f aca="false">COUNTIFS(Pedidos!$B$2:$B$7000,A1711,Pedidos!$C$2:$C$7000,"&lt;"&amp;Parámetros!$B$4)</f>
        <v>5</v>
      </c>
      <c r="I1711" s="7" t="n">
        <f aca="false">IF(H1711=0,"",Parámetros!$B$4-G1711)</f>
        <v>49</v>
      </c>
      <c r="J1711" s="17" t="n">
        <f aca="false">COUNTIFS(Pedidos!$B$2:$B$7000,A1711,Pedidos!$C$2:$C$7000,"&gt;="&amp;(Parámetros!$B$4-180),Pedidos!$C$2:$C$7000,"&lt;"&amp;Parámetros!$B$4)</f>
        <v>2</v>
      </c>
      <c r="K1711" s="18" t="n">
        <f aca="false">IF(H1711&lt;2,"",(G1711-F1711)/(H1711-1))</f>
        <v>85.25</v>
      </c>
      <c r="L1711" s="19" t="n">
        <f aca="false">IF(OR(K1711="",K1711=0),"",I1711/K1711)</f>
        <v>0.574780058651026</v>
      </c>
      <c r="M1711" s="20" t="n">
        <f aca="false">SUMIFS(Pedidos!$D$2:$D$7000,Pedidos!$B$2:$B$7000,A1711,Pedidos!$C$2:$C$7000,"&gt;="&amp;(Parámetros!$B$4-365),Pedidos!$C$2:$C$7000,"&lt;"&amp;Parámetros!$B$4)</f>
        <v>194.25</v>
      </c>
      <c r="N1711" s="7" t="str">
        <f aca="false">IF(H1711=0,"Sin compras",IF(H1711=1,"Una sola compra",IF(I1711&gt;Parámetros!$B$5,"Perdido","Activo")))</f>
        <v>Activo</v>
      </c>
      <c r="O1711" s="21" t="n">
        <f aca="false">IF(N1711&lt;&gt;"Activo","",1/(1+EXP(-(Parámetros!$B$10+Parámetros!$B$11*I1711+Parámetros!$B$12*J1711))))</f>
        <v>0.417316312903998</v>
      </c>
      <c r="P1711" s="7" t="str">
        <f aca="false">IF(O1711="","",IF(O1711&gt;=Parámetros!$B$7,"Alto",IF(O1711&gt;=Parámetros!$B$8,"Medio","Bajo")))</f>
        <v>Medio</v>
      </c>
      <c r="Q1711" s="7" t="str">
        <f aca="false">IF(AND(N1711="Activo",L1711&lt;&gt;""),IF(L1711&gt;Parámetros!$B$6,"Se está retrasando",""),"")</f>
        <v/>
      </c>
    </row>
    <row r="1712" customFormat="false" ht="15" hidden="false" customHeight="false" outlineLevel="0" collapsed="false">
      <c r="A1712" s="13" t="s">
        <v>1186</v>
      </c>
      <c r="B1712" s="13" t="s">
        <v>8998</v>
      </c>
      <c r="C1712" s="13" t="s">
        <v>8982</v>
      </c>
      <c r="D1712" s="13" t="s">
        <v>8994</v>
      </c>
      <c r="E1712" s="13" t="s">
        <v>8988</v>
      </c>
      <c r="F1712" s="16" t="n">
        <f aca="false">_xlfn.MINIFS(Pedidos!$C$2:$C$7000,Pedidos!$B$2:$B$7000,A1712,Pedidos!$C$2:$C$7000,"&lt;"&amp;Parámetros!$B$4)</f>
        <v>45691</v>
      </c>
      <c r="G1712" s="16" t="n">
        <f aca="false">_xlfn.MAXIFS(Pedidos!$C$2:$C$7000,Pedidos!$B$2:$B$7000,A1712,Pedidos!$C$2:$C$7000,"&lt;"&amp;Parámetros!$B$4)</f>
        <v>45691</v>
      </c>
      <c r="H1712" s="17" t="n">
        <f aca="false">COUNTIFS(Pedidos!$B$2:$B$7000,A1712,Pedidos!$C$2:$C$7000,"&lt;"&amp;Parámetros!$B$4)</f>
        <v>1</v>
      </c>
      <c r="I1712" s="7" t="n">
        <f aca="false">IF(H1712=0,"",Parámetros!$B$4-G1712)</f>
        <v>605</v>
      </c>
      <c r="J1712" s="17" t="n">
        <f aca="false">COUNTIFS(Pedidos!$B$2:$B$7000,A1712,Pedidos!$C$2:$C$7000,"&gt;="&amp;(Parámetros!$B$4-180),Pedidos!$C$2:$C$7000,"&lt;"&amp;Parámetros!$B$4)</f>
        <v>0</v>
      </c>
      <c r="K1712" s="18" t="str">
        <f aca="false">IF(H1712&lt;2,"",(G1712-F1712)/(H1712-1))</f>
        <v/>
      </c>
      <c r="L1712" s="19" t="str">
        <f aca="false">IF(OR(K1712="",K1712=0),"",I1712/K1712)</f>
        <v/>
      </c>
      <c r="M1712" s="20" t="n">
        <f aca="false">SUMIFS(Pedidos!$D$2:$D$7000,Pedidos!$B$2:$B$7000,A1712,Pedidos!$C$2:$C$7000,"&gt;="&amp;(Parámetros!$B$4-365),Pedidos!$C$2:$C$7000,"&lt;"&amp;Parámetros!$B$4)</f>
        <v>0</v>
      </c>
      <c r="N1712" s="7" t="str">
        <f aca="false">IF(H1712=0,"Sin compras",IF(H1712=1,"Una sola compra",IF(I1712&gt;Parámetros!$B$5,"Perdido","Activo")))</f>
        <v>Una sola compra</v>
      </c>
      <c r="O1712" s="21" t="str">
        <f aca="false">IF(N1712&lt;&gt;"Activo","",1/(1+EXP(-(Parámetros!$B$10+Parámetros!$B$11*I1712+Parámetros!$B$12*J1712))))</f>
        <v/>
      </c>
      <c r="P1712" s="7" t="str">
        <f aca="false">IF(O1712="","",IF(O1712&gt;=Parámetros!$B$7,"Alto",IF(O1712&gt;=Parámetros!$B$8,"Medio","Bajo")))</f>
        <v/>
      </c>
      <c r="Q1712" s="7" t="str">
        <f aca="false">IF(AND(N1712="Activo",L1712&lt;&gt;""),IF(L1712&gt;Parámetros!$B$6,"Se está retrasando",""),"")</f>
        <v/>
      </c>
    </row>
    <row r="1713" customFormat="false" ht="15" hidden="false" customHeight="false" outlineLevel="0" collapsed="false">
      <c r="A1713" s="13" t="s">
        <v>3754</v>
      </c>
      <c r="B1713" s="13" t="s">
        <v>8981</v>
      </c>
      <c r="C1713" s="13" t="s">
        <v>8982</v>
      </c>
      <c r="D1713" s="13" t="s">
        <v>8994</v>
      </c>
      <c r="E1713" s="13" t="s">
        <v>8988</v>
      </c>
      <c r="F1713" s="16" t="n">
        <f aca="false">_xlfn.MINIFS(Pedidos!$C$2:$C$7000,Pedidos!$B$2:$B$7000,A1713,Pedidos!$C$2:$C$7000,"&lt;"&amp;Parámetros!$B$4)</f>
        <v>45885</v>
      </c>
      <c r="G1713" s="16" t="n">
        <f aca="false">_xlfn.MAXIFS(Pedidos!$C$2:$C$7000,Pedidos!$B$2:$B$7000,A1713,Pedidos!$C$2:$C$7000,"&lt;"&amp;Parámetros!$B$4)</f>
        <v>45885</v>
      </c>
      <c r="H1713" s="17" t="n">
        <f aca="false">COUNTIFS(Pedidos!$B$2:$B$7000,A1713,Pedidos!$C$2:$C$7000,"&lt;"&amp;Parámetros!$B$4)</f>
        <v>1</v>
      </c>
      <c r="I1713" s="7" t="n">
        <f aca="false">IF(H1713=0,"",Parámetros!$B$4-G1713)</f>
        <v>411</v>
      </c>
      <c r="J1713" s="17" t="n">
        <f aca="false">COUNTIFS(Pedidos!$B$2:$B$7000,A1713,Pedidos!$C$2:$C$7000,"&gt;="&amp;(Parámetros!$B$4-180),Pedidos!$C$2:$C$7000,"&lt;"&amp;Parámetros!$B$4)</f>
        <v>0</v>
      </c>
      <c r="K1713" s="18" t="str">
        <f aca="false">IF(H1713&lt;2,"",(G1713-F1713)/(H1713-1))</f>
        <v/>
      </c>
      <c r="L1713" s="19" t="str">
        <f aca="false">IF(OR(K1713="",K1713=0),"",I1713/K1713)</f>
        <v/>
      </c>
      <c r="M1713" s="20" t="n">
        <f aca="false">SUMIFS(Pedidos!$D$2:$D$7000,Pedidos!$B$2:$B$7000,A1713,Pedidos!$C$2:$C$7000,"&gt;="&amp;(Parámetros!$B$4-365),Pedidos!$C$2:$C$7000,"&lt;"&amp;Parámetros!$B$4)</f>
        <v>0</v>
      </c>
      <c r="N1713" s="7" t="str">
        <f aca="false">IF(H1713=0,"Sin compras",IF(H1713=1,"Una sola compra",IF(I1713&gt;Parámetros!$B$5,"Perdido","Activo")))</f>
        <v>Una sola compra</v>
      </c>
      <c r="O1713" s="21" t="str">
        <f aca="false">IF(N1713&lt;&gt;"Activo","",1/(1+EXP(-(Parámetros!$B$10+Parámetros!$B$11*I1713+Parámetros!$B$12*J1713))))</f>
        <v/>
      </c>
      <c r="P1713" s="7" t="str">
        <f aca="false">IF(O1713="","",IF(O1713&gt;=Parámetros!$B$7,"Alto",IF(O1713&gt;=Parámetros!$B$8,"Medio","Bajo")))</f>
        <v/>
      </c>
      <c r="Q1713" s="7" t="str">
        <f aca="false">IF(AND(N1713="Activo",L1713&lt;&gt;""),IF(L1713&gt;Parámetros!$B$6,"Se está retrasando",""),"")</f>
        <v/>
      </c>
    </row>
    <row r="1714" customFormat="false" ht="15" hidden="false" customHeight="false" outlineLevel="0" collapsed="false">
      <c r="A1714" s="13" t="s">
        <v>8051</v>
      </c>
      <c r="B1714" s="13" t="s">
        <v>8996</v>
      </c>
      <c r="C1714" s="13" t="s">
        <v>8990</v>
      </c>
      <c r="D1714" s="13" t="s">
        <v>8991</v>
      </c>
      <c r="E1714" s="13" t="s">
        <v>8988</v>
      </c>
      <c r="F1714" s="16" t="n">
        <f aca="false">_xlfn.MINIFS(Pedidos!$C$2:$C$7000,Pedidos!$B$2:$B$7000,A1714,Pedidos!$C$2:$C$7000,"&lt;"&amp;Parámetros!$B$4)</f>
        <v>46220</v>
      </c>
      <c r="G1714" s="16" t="n">
        <f aca="false">_xlfn.MAXIFS(Pedidos!$C$2:$C$7000,Pedidos!$B$2:$B$7000,A1714,Pedidos!$C$2:$C$7000,"&lt;"&amp;Parámetros!$B$4)</f>
        <v>46220</v>
      </c>
      <c r="H1714" s="17" t="n">
        <f aca="false">COUNTIFS(Pedidos!$B$2:$B$7000,A1714,Pedidos!$C$2:$C$7000,"&lt;"&amp;Parámetros!$B$4)</f>
        <v>1</v>
      </c>
      <c r="I1714" s="7" t="n">
        <f aca="false">IF(H1714=0,"",Parámetros!$B$4-G1714)</f>
        <v>76</v>
      </c>
      <c r="J1714" s="17" t="n">
        <f aca="false">COUNTIFS(Pedidos!$B$2:$B$7000,A1714,Pedidos!$C$2:$C$7000,"&gt;="&amp;(Parámetros!$B$4-180),Pedidos!$C$2:$C$7000,"&lt;"&amp;Parámetros!$B$4)</f>
        <v>1</v>
      </c>
      <c r="K1714" s="18" t="str">
        <f aca="false">IF(H1714&lt;2,"",(G1714-F1714)/(H1714-1))</f>
        <v/>
      </c>
      <c r="L1714" s="19" t="str">
        <f aca="false">IF(OR(K1714="",K1714=0),"",I1714/K1714)</f>
        <v/>
      </c>
      <c r="M1714" s="20" t="n">
        <f aca="false">SUMIFS(Pedidos!$D$2:$D$7000,Pedidos!$B$2:$B$7000,A1714,Pedidos!$C$2:$C$7000,"&gt;="&amp;(Parámetros!$B$4-365),Pedidos!$C$2:$C$7000,"&lt;"&amp;Parámetros!$B$4)</f>
        <v>31.1</v>
      </c>
      <c r="N1714" s="7" t="str">
        <f aca="false">IF(H1714=0,"Sin compras",IF(H1714=1,"Una sola compra",IF(I1714&gt;Parámetros!$B$5,"Perdido","Activo")))</f>
        <v>Una sola compra</v>
      </c>
      <c r="O1714" s="21" t="str">
        <f aca="false">IF(N1714&lt;&gt;"Activo","",1/(1+EXP(-(Parámetros!$B$10+Parámetros!$B$11*I1714+Parámetros!$B$12*J1714))))</f>
        <v/>
      </c>
      <c r="P1714" s="7" t="str">
        <f aca="false">IF(O1714="","",IF(O1714&gt;=Parámetros!$B$7,"Alto",IF(O1714&gt;=Parámetros!$B$8,"Medio","Bajo")))</f>
        <v/>
      </c>
      <c r="Q1714" s="7" t="str">
        <f aca="false">IF(AND(N1714="Activo",L1714&lt;&gt;""),IF(L1714&gt;Parámetros!$B$6,"Se está retrasando",""),"")</f>
        <v/>
      </c>
    </row>
    <row r="1715" customFormat="false" ht="15" hidden="false" customHeight="false" outlineLevel="0" collapsed="false">
      <c r="A1715" s="13" t="s">
        <v>6134</v>
      </c>
      <c r="B1715" s="13" t="s">
        <v>8996</v>
      </c>
      <c r="C1715" s="13" t="s">
        <v>8982</v>
      </c>
      <c r="D1715" s="13" t="s">
        <v>8983</v>
      </c>
      <c r="E1715" s="13" t="s">
        <v>8988</v>
      </c>
      <c r="F1715" s="16" t="n">
        <f aca="false">_xlfn.MINIFS(Pedidos!$C$2:$C$7000,Pedidos!$B$2:$B$7000,A1715,Pedidos!$C$2:$C$7000,"&lt;"&amp;Parámetros!$B$4)</f>
        <v>46065</v>
      </c>
      <c r="G1715" s="16" t="n">
        <f aca="false">_xlfn.MAXIFS(Pedidos!$C$2:$C$7000,Pedidos!$B$2:$B$7000,A1715,Pedidos!$C$2:$C$7000,"&lt;"&amp;Parámetros!$B$4)</f>
        <v>46065</v>
      </c>
      <c r="H1715" s="17" t="n">
        <f aca="false">COUNTIFS(Pedidos!$B$2:$B$7000,A1715,Pedidos!$C$2:$C$7000,"&lt;"&amp;Parámetros!$B$4)</f>
        <v>1</v>
      </c>
      <c r="I1715" s="7" t="n">
        <f aca="false">IF(H1715=0,"",Parámetros!$B$4-G1715)</f>
        <v>231</v>
      </c>
      <c r="J1715" s="17" t="n">
        <f aca="false">COUNTIFS(Pedidos!$B$2:$B$7000,A1715,Pedidos!$C$2:$C$7000,"&gt;="&amp;(Parámetros!$B$4-180),Pedidos!$C$2:$C$7000,"&lt;"&amp;Parámetros!$B$4)</f>
        <v>0</v>
      </c>
      <c r="K1715" s="18" t="str">
        <f aca="false">IF(H1715&lt;2,"",(G1715-F1715)/(H1715-1))</f>
        <v/>
      </c>
      <c r="L1715" s="19" t="str">
        <f aca="false">IF(OR(K1715="",K1715=0),"",I1715/K1715)</f>
        <v/>
      </c>
      <c r="M1715" s="20" t="n">
        <f aca="false">SUMIFS(Pedidos!$D$2:$D$7000,Pedidos!$B$2:$B$7000,A1715,Pedidos!$C$2:$C$7000,"&gt;="&amp;(Parámetros!$B$4-365),Pedidos!$C$2:$C$7000,"&lt;"&amp;Parámetros!$B$4)</f>
        <v>19.49</v>
      </c>
      <c r="N1715" s="7" t="str">
        <f aca="false">IF(H1715=0,"Sin compras",IF(H1715=1,"Una sola compra",IF(I1715&gt;Parámetros!$B$5,"Perdido","Activo")))</f>
        <v>Una sola compra</v>
      </c>
      <c r="O1715" s="21" t="str">
        <f aca="false">IF(N1715&lt;&gt;"Activo","",1/(1+EXP(-(Parámetros!$B$10+Parámetros!$B$11*I1715+Parámetros!$B$12*J1715))))</f>
        <v/>
      </c>
      <c r="P1715" s="7" t="str">
        <f aca="false">IF(O1715="","",IF(O1715&gt;=Parámetros!$B$7,"Alto",IF(O1715&gt;=Parámetros!$B$8,"Medio","Bajo")))</f>
        <v/>
      </c>
      <c r="Q1715" s="7" t="str">
        <f aca="false">IF(AND(N1715="Activo",L1715&lt;&gt;""),IF(L1715&gt;Parámetros!$B$6,"Se está retrasando",""),"")</f>
        <v/>
      </c>
    </row>
    <row r="1716" customFormat="false" ht="15" hidden="false" customHeight="false" outlineLevel="0" collapsed="false">
      <c r="A1716" s="13" t="s">
        <v>4149</v>
      </c>
      <c r="B1716" s="13" t="s">
        <v>8989</v>
      </c>
      <c r="C1716" s="13" t="s">
        <v>8982</v>
      </c>
      <c r="D1716" s="13" t="s">
        <v>8983</v>
      </c>
      <c r="E1716" s="13" t="s">
        <v>8988</v>
      </c>
      <c r="F1716" s="16" t="n">
        <f aca="false">_xlfn.MINIFS(Pedidos!$C$2:$C$7000,Pedidos!$B$2:$B$7000,A1716,Pedidos!$C$2:$C$7000,"&lt;"&amp;Parámetros!$B$4)</f>
        <v>45916</v>
      </c>
      <c r="G1716" s="16" t="n">
        <f aca="false">_xlfn.MAXIFS(Pedidos!$C$2:$C$7000,Pedidos!$B$2:$B$7000,A1716,Pedidos!$C$2:$C$7000,"&lt;"&amp;Parámetros!$B$4)</f>
        <v>45985</v>
      </c>
      <c r="H1716" s="17" t="n">
        <f aca="false">COUNTIFS(Pedidos!$B$2:$B$7000,A1716,Pedidos!$C$2:$C$7000,"&lt;"&amp;Parámetros!$B$4)</f>
        <v>2</v>
      </c>
      <c r="I1716" s="7" t="n">
        <f aca="false">IF(H1716=0,"",Parámetros!$B$4-G1716)</f>
        <v>311</v>
      </c>
      <c r="J1716" s="17" t="n">
        <f aca="false">COUNTIFS(Pedidos!$B$2:$B$7000,A1716,Pedidos!$C$2:$C$7000,"&gt;="&amp;(Parámetros!$B$4-180),Pedidos!$C$2:$C$7000,"&lt;"&amp;Parámetros!$B$4)</f>
        <v>0</v>
      </c>
      <c r="K1716" s="18" t="n">
        <f aca="false">IF(H1716&lt;2,"",(G1716-F1716)/(H1716-1))</f>
        <v>69</v>
      </c>
      <c r="L1716" s="19" t="n">
        <f aca="false">IF(OR(K1716="",K1716=0),"",I1716/K1716)</f>
        <v>4.50724637681159</v>
      </c>
      <c r="M1716" s="20" t="n">
        <f aca="false">SUMIFS(Pedidos!$D$2:$D$7000,Pedidos!$B$2:$B$7000,A1716,Pedidos!$C$2:$C$7000,"&gt;="&amp;(Parámetros!$B$4-365),Pedidos!$C$2:$C$7000,"&lt;"&amp;Parámetros!$B$4)</f>
        <v>35.02</v>
      </c>
      <c r="N1716" s="7" t="str">
        <f aca="false">IF(H1716=0,"Sin compras",IF(H1716=1,"Una sola compra",IF(I1716&gt;Parámetros!$B$5,"Perdido","Activo")))</f>
        <v>Perdido</v>
      </c>
      <c r="O1716" s="21" t="str">
        <f aca="false">IF(N1716&lt;&gt;"Activo","",1/(1+EXP(-(Parámetros!$B$10+Parámetros!$B$11*I1716+Parámetros!$B$12*J1716))))</f>
        <v/>
      </c>
      <c r="P1716" s="7" t="str">
        <f aca="false">IF(O1716="","",IF(O1716&gt;=Parámetros!$B$7,"Alto",IF(O1716&gt;=Parámetros!$B$8,"Medio","Bajo")))</f>
        <v/>
      </c>
      <c r="Q1716" s="7" t="str">
        <f aca="false">IF(AND(N1716="Activo",L1716&lt;&gt;""),IF(L1716&gt;Parámetros!$B$6,"Se está retrasando",""),"")</f>
        <v/>
      </c>
    </row>
    <row r="1717" customFormat="false" ht="15" hidden="false" customHeight="false" outlineLevel="0" collapsed="false">
      <c r="A1717" s="13" t="s">
        <v>1381</v>
      </c>
      <c r="B1717" s="13" t="s">
        <v>9008</v>
      </c>
      <c r="C1717" s="13" t="s">
        <v>8990</v>
      </c>
      <c r="D1717" s="13" t="s">
        <v>9009</v>
      </c>
      <c r="E1717" s="13" t="s">
        <v>8984</v>
      </c>
      <c r="F1717" s="16" t="n">
        <f aca="false">_xlfn.MINIFS(Pedidos!$C$2:$C$7000,Pedidos!$B$2:$B$7000,A1717,Pedidos!$C$2:$C$7000,"&lt;"&amp;Parámetros!$B$4)</f>
        <v>45707</v>
      </c>
      <c r="G1717" s="16" t="n">
        <f aca="false">_xlfn.MAXIFS(Pedidos!$C$2:$C$7000,Pedidos!$B$2:$B$7000,A1717,Pedidos!$C$2:$C$7000,"&lt;"&amp;Parámetros!$B$4)</f>
        <v>45873</v>
      </c>
      <c r="H1717" s="17" t="n">
        <f aca="false">COUNTIFS(Pedidos!$B$2:$B$7000,A1717,Pedidos!$C$2:$C$7000,"&lt;"&amp;Parámetros!$B$4)</f>
        <v>7</v>
      </c>
      <c r="I1717" s="7" t="n">
        <f aca="false">IF(H1717=0,"",Parámetros!$B$4-G1717)</f>
        <v>423</v>
      </c>
      <c r="J1717" s="17" t="n">
        <f aca="false">COUNTIFS(Pedidos!$B$2:$B$7000,A1717,Pedidos!$C$2:$C$7000,"&gt;="&amp;(Parámetros!$B$4-180),Pedidos!$C$2:$C$7000,"&lt;"&amp;Parámetros!$B$4)</f>
        <v>0</v>
      </c>
      <c r="K1717" s="18" t="n">
        <f aca="false">IF(H1717&lt;2,"",(G1717-F1717)/(H1717-1))</f>
        <v>27.6666666666667</v>
      </c>
      <c r="L1717" s="19" t="n">
        <f aca="false">IF(OR(K1717="",K1717=0),"",I1717/K1717)</f>
        <v>15.289156626506</v>
      </c>
      <c r="M1717" s="20" t="n">
        <f aca="false">SUMIFS(Pedidos!$D$2:$D$7000,Pedidos!$B$2:$B$7000,A1717,Pedidos!$C$2:$C$7000,"&gt;="&amp;(Parámetros!$B$4-365),Pedidos!$C$2:$C$7000,"&lt;"&amp;Parámetros!$B$4)</f>
        <v>0</v>
      </c>
      <c r="N1717" s="7" t="str">
        <f aca="false">IF(H1717=0,"Sin compras",IF(H1717=1,"Una sola compra",IF(I1717&gt;Parámetros!$B$5,"Perdido","Activo")))</f>
        <v>Perdido</v>
      </c>
      <c r="O1717" s="21" t="str">
        <f aca="false">IF(N1717&lt;&gt;"Activo","",1/(1+EXP(-(Parámetros!$B$10+Parámetros!$B$11*I1717+Parámetros!$B$12*J1717))))</f>
        <v/>
      </c>
      <c r="P1717" s="7" t="str">
        <f aca="false">IF(O1717="","",IF(O1717&gt;=Parámetros!$B$7,"Alto",IF(O1717&gt;=Parámetros!$B$8,"Medio","Bajo")))</f>
        <v/>
      </c>
      <c r="Q1717" s="7" t="str">
        <f aca="false">IF(AND(N1717="Activo",L1717&lt;&gt;""),IF(L1717&gt;Parámetros!$B$6,"Se está retrasando",""),"")</f>
        <v/>
      </c>
    </row>
    <row r="1718" customFormat="false" ht="15" hidden="false" customHeight="false" outlineLevel="0" collapsed="false">
      <c r="A1718" s="13" t="s">
        <v>1535</v>
      </c>
      <c r="B1718" s="13" t="s">
        <v>8989</v>
      </c>
      <c r="C1718" s="13" t="s">
        <v>8982</v>
      </c>
      <c r="D1718" s="13" t="s">
        <v>8997</v>
      </c>
      <c r="E1718" s="13" t="s">
        <v>8988</v>
      </c>
      <c r="F1718" s="16" t="n">
        <f aca="false">_xlfn.MINIFS(Pedidos!$C$2:$C$7000,Pedidos!$B$2:$B$7000,A1718,Pedidos!$C$2:$C$7000,"&lt;"&amp;Parámetros!$B$4)</f>
        <v>45720</v>
      </c>
      <c r="G1718" s="16" t="n">
        <f aca="false">_xlfn.MAXIFS(Pedidos!$C$2:$C$7000,Pedidos!$B$2:$B$7000,A1718,Pedidos!$C$2:$C$7000,"&lt;"&amp;Parámetros!$B$4)</f>
        <v>45949</v>
      </c>
      <c r="H1718" s="17" t="n">
        <f aca="false">COUNTIFS(Pedidos!$B$2:$B$7000,A1718,Pedidos!$C$2:$C$7000,"&lt;"&amp;Parámetros!$B$4)</f>
        <v>4</v>
      </c>
      <c r="I1718" s="7" t="n">
        <f aca="false">IF(H1718=0,"",Parámetros!$B$4-G1718)</f>
        <v>347</v>
      </c>
      <c r="J1718" s="17" t="n">
        <f aca="false">COUNTIFS(Pedidos!$B$2:$B$7000,A1718,Pedidos!$C$2:$C$7000,"&gt;="&amp;(Parámetros!$B$4-180),Pedidos!$C$2:$C$7000,"&lt;"&amp;Parámetros!$B$4)</f>
        <v>0</v>
      </c>
      <c r="K1718" s="18" t="n">
        <f aca="false">IF(H1718&lt;2,"",(G1718-F1718)/(H1718-1))</f>
        <v>76.3333333333333</v>
      </c>
      <c r="L1718" s="19" t="n">
        <f aca="false">IF(OR(K1718="",K1718=0),"",I1718/K1718)</f>
        <v>4.54585152838428</v>
      </c>
      <c r="M1718" s="20" t="n">
        <f aca="false">SUMIFS(Pedidos!$D$2:$D$7000,Pedidos!$B$2:$B$7000,A1718,Pedidos!$C$2:$C$7000,"&gt;="&amp;(Parámetros!$B$4-365),Pedidos!$C$2:$C$7000,"&lt;"&amp;Parámetros!$B$4)</f>
        <v>23.67</v>
      </c>
      <c r="N1718" s="7" t="str">
        <f aca="false">IF(H1718=0,"Sin compras",IF(H1718=1,"Una sola compra",IF(I1718&gt;Parámetros!$B$5,"Perdido","Activo")))</f>
        <v>Perdido</v>
      </c>
      <c r="O1718" s="21" t="str">
        <f aca="false">IF(N1718&lt;&gt;"Activo","",1/(1+EXP(-(Parámetros!$B$10+Parámetros!$B$11*I1718+Parámetros!$B$12*J1718))))</f>
        <v/>
      </c>
      <c r="P1718" s="7" t="str">
        <f aca="false">IF(O1718="","",IF(O1718&gt;=Parámetros!$B$7,"Alto",IF(O1718&gt;=Parámetros!$B$8,"Medio","Bajo")))</f>
        <v/>
      </c>
      <c r="Q1718" s="7" t="str">
        <f aca="false">IF(AND(N1718="Activo",L1718&lt;&gt;""),IF(L1718&gt;Parámetros!$B$6,"Se está retrasando",""),"")</f>
        <v/>
      </c>
    </row>
    <row r="1719" customFormat="false" ht="15" hidden="false" customHeight="false" outlineLevel="0" collapsed="false">
      <c r="A1719" s="13" t="s">
        <v>6694</v>
      </c>
      <c r="B1719" s="13" t="s">
        <v>8996</v>
      </c>
      <c r="C1719" s="13" t="s">
        <v>8993</v>
      </c>
      <c r="D1719" s="13" t="s">
        <v>8991</v>
      </c>
      <c r="E1719" s="13" t="s">
        <v>8988</v>
      </c>
      <c r="F1719" s="16" t="n">
        <f aca="false">_xlfn.MINIFS(Pedidos!$C$2:$C$7000,Pedidos!$B$2:$B$7000,A1719,Pedidos!$C$2:$C$7000,"&lt;"&amp;Parámetros!$B$4)</f>
        <v>46108</v>
      </c>
      <c r="G1719" s="16" t="n">
        <f aca="false">_xlfn.MAXIFS(Pedidos!$C$2:$C$7000,Pedidos!$B$2:$B$7000,A1719,Pedidos!$C$2:$C$7000,"&lt;"&amp;Parámetros!$B$4)</f>
        <v>46108</v>
      </c>
      <c r="H1719" s="17" t="n">
        <f aca="false">COUNTIFS(Pedidos!$B$2:$B$7000,A1719,Pedidos!$C$2:$C$7000,"&lt;"&amp;Parámetros!$B$4)</f>
        <v>1</v>
      </c>
      <c r="I1719" s="7" t="n">
        <f aca="false">IF(H1719=0,"",Parámetros!$B$4-G1719)</f>
        <v>188</v>
      </c>
      <c r="J1719" s="17" t="n">
        <f aca="false">COUNTIFS(Pedidos!$B$2:$B$7000,A1719,Pedidos!$C$2:$C$7000,"&gt;="&amp;(Parámetros!$B$4-180),Pedidos!$C$2:$C$7000,"&lt;"&amp;Parámetros!$B$4)</f>
        <v>0</v>
      </c>
      <c r="K1719" s="18" t="str">
        <f aca="false">IF(H1719&lt;2,"",(G1719-F1719)/(H1719-1))</f>
        <v/>
      </c>
      <c r="L1719" s="19" t="str">
        <f aca="false">IF(OR(K1719="",K1719=0),"",I1719/K1719)</f>
        <v/>
      </c>
      <c r="M1719" s="20" t="n">
        <f aca="false">SUMIFS(Pedidos!$D$2:$D$7000,Pedidos!$B$2:$B$7000,A1719,Pedidos!$C$2:$C$7000,"&gt;="&amp;(Parámetros!$B$4-365),Pedidos!$C$2:$C$7000,"&lt;"&amp;Parámetros!$B$4)</f>
        <v>42.36</v>
      </c>
      <c r="N1719" s="7" t="str">
        <f aca="false">IF(H1719=0,"Sin compras",IF(H1719=1,"Una sola compra",IF(I1719&gt;Parámetros!$B$5,"Perdido","Activo")))</f>
        <v>Una sola compra</v>
      </c>
      <c r="O1719" s="21" t="str">
        <f aca="false">IF(N1719&lt;&gt;"Activo","",1/(1+EXP(-(Parámetros!$B$10+Parámetros!$B$11*I1719+Parámetros!$B$12*J1719))))</f>
        <v/>
      </c>
      <c r="P1719" s="7" t="str">
        <f aca="false">IF(O1719="","",IF(O1719&gt;=Parámetros!$B$7,"Alto",IF(O1719&gt;=Parámetros!$B$8,"Medio","Bajo")))</f>
        <v/>
      </c>
      <c r="Q1719" s="7" t="str">
        <f aca="false">IF(AND(N1719="Activo",L1719&lt;&gt;""),IF(L1719&gt;Parámetros!$B$6,"Se está retrasando",""),"")</f>
        <v/>
      </c>
    </row>
    <row r="1720" customFormat="false" ht="15" hidden="false" customHeight="false" outlineLevel="0" collapsed="false">
      <c r="A1720" s="13" t="s">
        <v>7168</v>
      </c>
      <c r="B1720" s="13" t="s">
        <v>8981</v>
      </c>
      <c r="C1720" s="13" t="s">
        <v>8993</v>
      </c>
      <c r="D1720" s="13" t="s">
        <v>8991</v>
      </c>
      <c r="E1720" s="13" t="s">
        <v>8988</v>
      </c>
      <c r="F1720" s="16" t="n">
        <f aca="false">_xlfn.MINIFS(Pedidos!$C$2:$C$7000,Pedidos!$B$2:$B$7000,A1720,Pedidos!$C$2:$C$7000,"&lt;"&amp;Parámetros!$B$4)</f>
        <v>46148</v>
      </c>
      <c r="G1720" s="16" t="n">
        <f aca="false">_xlfn.MAXIFS(Pedidos!$C$2:$C$7000,Pedidos!$B$2:$B$7000,A1720,Pedidos!$C$2:$C$7000,"&lt;"&amp;Parámetros!$B$4)</f>
        <v>46148</v>
      </c>
      <c r="H1720" s="17" t="n">
        <f aca="false">COUNTIFS(Pedidos!$B$2:$B$7000,A1720,Pedidos!$C$2:$C$7000,"&lt;"&amp;Parámetros!$B$4)</f>
        <v>1</v>
      </c>
      <c r="I1720" s="7" t="n">
        <f aca="false">IF(H1720=0,"",Parámetros!$B$4-G1720)</f>
        <v>148</v>
      </c>
      <c r="J1720" s="17" t="n">
        <f aca="false">COUNTIFS(Pedidos!$B$2:$B$7000,A1720,Pedidos!$C$2:$C$7000,"&gt;="&amp;(Parámetros!$B$4-180),Pedidos!$C$2:$C$7000,"&lt;"&amp;Parámetros!$B$4)</f>
        <v>1</v>
      </c>
      <c r="K1720" s="18" t="str">
        <f aca="false">IF(H1720&lt;2,"",(G1720-F1720)/(H1720-1))</f>
        <v/>
      </c>
      <c r="L1720" s="19" t="str">
        <f aca="false">IF(OR(K1720="",K1720=0),"",I1720/K1720)</f>
        <v/>
      </c>
      <c r="M1720" s="20" t="n">
        <f aca="false">SUMIFS(Pedidos!$D$2:$D$7000,Pedidos!$B$2:$B$7000,A1720,Pedidos!$C$2:$C$7000,"&gt;="&amp;(Parámetros!$B$4-365),Pedidos!$C$2:$C$7000,"&lt;"&amp;Parámetros!$B$4)</f>
        <v>21.28</v>
      </c>
      <c r="N1720" s="7" t="str">
        <f aca="false">IF(H1720=0,"Sin compras",IF(H1720=1,"Una sola compra",IF(I1720&gt;Parámetros!$B$5,"Perdido","Activo")))</f>
        <v>Una sola compra</v>
      </c>
      <c r="O1720" s="21" t="str">
        <f aca="false">IF(N1720&lt;&gt;"Activo","",1/(1+EXP(-(Parámetros!$B$10+Parámetros!$B$11*I1720+Parámetros!$B$12*J1720))))</f>
        <v/>
      </c>
      <c r="P1720" s="7" t="str">
        <f aca="false">IF(O1720="","",IF(O1720&gt;=Parámetros!$B$7,"Alto",IF(O1720&gt;=Parámetros!$B$8,"Medio","Bajo")))</f>
        <v/>
      </c>
      <c r="Q1720" s="7" t="str">
        <f aca="false">IF(AND(N1720="Activo",L1720&lt;&gt;""),IF(L1720&gt;Parámetros!$B$6,"Se está retrasando",""),"")</f>
        <v/>
      </c>
    </row>
    <row r="1721" customFormat="false" ht="15" hidden="false" customHeight="false" outlineLevel="0" collapsed="false">
      <c r="A1721" s="13" t="s">
        <v>4747</v>
      </c>
      <c r="B1721" s="13" t="s">
        <v>9000</v>
      </c>
      <c r="C1721" s="13" t="s">
        <v>8993</v>
      </c>
      <c r="D1721" s="13" t="s">
        <v>8983</v>
      </c>
      <c r="E1721" s="13" t="s">
        <v>8988</v>
      </c>
      <c r="F1721" s="16" t="n">
        <f aca="false">_xlfn.MINIFS(Pedidos!$C$2:$C$7000,Pedidos!$B$2:$B$7000,A1721,Pedidos!$C$2:$C$7000,"&lt;"&amp;Parámetros!$B$4)</f>
        <v>45960</v>
      </c>
      <c r="G1721" s="16" t="n">
        <f aca="false">_xlfn.MAXIFS(Pedidos!$C$2:$C$7000,Pedidos!$B$2:$B$7000,A1721,Pedidos!$C$2:$C$7000,"&lt;"&amp;Parámetros!$B$4)</f>
        <v>45960</v>
      </c>
      <c r="H1721" s="17" t="n">
        <f aca="false">COUNTIFS(Pedidos!$B$2:$B$7000,A1721,Pedidos!$C$2:$C$7000,"&lt;"&amp;Parámetros!$B$4)</f>
        <v>1</v>
      </c>
      <c r="I1721" s="7" t="n">
        <f aca="false">IF(H1721=0,"",Parámetros!$B$4-G1721)</f>
        <v>336</v>
      </c>
      <c r="J1721" s="17" t="n">
        <f aca="false">COUNTIFS(Pedidos!$B$2:$B$7000,A1721,Pedidos!$C$2:$C$7000,"&gt;="&amp;(Parámetros!$B$4-180),Pedidos!$C$2:$C$7000,"&lt;"&amp;Parámetros!$B$4)</f>
        <v>0</v>
      </c>
      <c r="K1721" s="18" t="str">
        <f aca="false">IF(H1721&lt;2,"",(G1721-F1721)/(H1721-1))</f>
        <v/>
      </c>
      <c r="L1721" s="19" t="str">
        <f aca="false">IF(OR(K1721="",K1721=0),"",I1721/K1721)</f>
        <v/>
      </c>
      <c r="M1721" s="20" t="n">
        <f aca="false">SUMIFS(Pedidos!$D$2:$D$7000,Pedidos!$B$2:$B$7000,A1721,Pedidos!$C$2:$C$7000,"&gt;="&amp;(Parámetros!$B$4-365),Pedidos!$C$2:$C$7000,"&lt;"&amp;Parámetros!$B$4)</f>
        <v>20.12</v>
      </c>
      <c r="N1721" s="7" t="str">
        <f aca="false">IF(H1721=0,"Sin compras",IF(H1721=1,"Una sola compra",IF(I1721&gt;Parámetros!$B$5,"Perdido","Activo")))</f>
        <v>Una sola compra</v>
      </c>
      <c r="O1721" s="21" t="str">
        <f aca="false">IF(N1721&lt;&gt;"Activo","",1/(1+EXP(-(Parámetros!$B$10+Parámetros!$B$11*I1721+Parámetros!$B$12*J1721))))</f>
        <v/>
      </c>
      <c r="P1721" s="7" t="str">
        <f aca="false">IF(O1721="","",IF(O1721&gt;=Parámetros!$B$7,"Alto",IF(O1721&gt;=Parámetros!$B$8,"Medio","Bajo")))</f>
        <v/>
      </c>
      <c r="Q1721" s="7" t="str">
        <f aca="false">IF(AND(N1721="Activo",L1721&lt;&gt;""),IF(L1721&gt;Parámetros!$B$6,"Se está retrasando",""),"")</f>
        <v/>
      </c>
    </row>
    <row r="1722" customFormat="false" ht="15" hidden="false" customHeight="false" outlineLevel="0" collapsed="false">
      <c r="A1722" s="13" t="s">
        <v>2782</v>
      </c>
      <c r="B1722" s="13" t="s">
        <v>8995</v>
      </c>
      <c r="C1722" s="13" t="s">
        <v>8982</v>
      </c>
      <c r="D1722" s="13" t="s">
        <v>8997</v>
      </c>
      <c r="E1722" s="13" t="s">
        <v>8988</v>
      </c>
      <c r="F1722" s="16" t="n">
        <f aca="false">_xlfn.MINIFS(Pedidos!$C$2:$C$7000,Pedidos!$B$2:$B$7000,A1722,Pedidos!$C$2:$C$7000,"&lt;"&amp;Parámetros!$B$4)</f>
        <v>45815</v>
      </c>
      <c r="G1722" s="16" t="n">
        <f aca="false">_xlfn.MAXIFS(Pedidos!$C$2:$C$7000,Pedidos!$B$2:$B$7000,A1722,Pedidos!$C$2:$C$7000,"&lt;"&amp;Parámetros!$B$4)</f>
        <v>46171</v>
      </c>
      <c r="H1722" s="17" t="n">
        <f aca="false">COUNTIFS(Pedidos!$B$2:$B$7000,A1722,Pedidos!$C$2:$C$7000,"&lt;"&amp;Parámetros!$B$4)</f>
        <v>7</v>
      </c>
      <c r="I1722" s="7" t="n">
        <f aca="false">IF(H1722=0,"",Parámetros!$B$4-G1722)</f>
        <v>125</v>
      </c>
      <c r="J1722" s="17" t="n">
        <f aca="false">COUNTIFS(Pedidos!$B$2:$B$7000,A1722,Pedidos!$C$2:$C$7000,"&gt;="&amp;(Parámetros!$B$4-180),Pedidos!$C$2:$C$7000,"&lt;"&amp;Parámetros!$B$4)</f>
        <v>1</v>
      </c>
      <c r="K1722" s="18" t="n">
        <f aca="false">IF(H1722&lt;2,"",(G1722-F1722)/(H1722-1))</f>
        <v>59.3333333333333</v>
      </c>
      <c r="L1722" s="19" t="n">
        <f aca="false">IF(OR(K1722="",K1722=0),"",I1722/K1722)</f>
        <v>2.10674157303371</v>
      </c>
      <c r="M1722" s="20" t="n">
        <f aca="false">SUMIFS(Pedidos!$D$2:$D$7000,Pedidos!$B$2:$B$7000,A1722,Pedidos!$C$2:$C$7000,"&gt;="&amp;(Parámetros!$B$4-365),Pedidos!$C$2:$C$7000,"&lt;"&amp;Parámetros!$B$4)</f>
        <v>176.78</v>
      </c>
      <c r="N1722" s="7" t="str">
        <f aca="false">IF(H1722=0,"Sin compras",IF(H1722=1,"Una sola compra",IF(I1722&gt;Parámetros!$B$5,"Perdido","Activo")))</f>
        <v>Activo</v>
      </c>
      <c r="O1722" s="21" t="n">
        <f aca="false">IF(N1722&lt;&gt;"Activo","",1/(1+EXP(-(Parámetros!$B$10+Parámetros!$B$11*I1722+Parámetros!$B$12*J1722))))</f>
        <v>0.863527191817609</v>
      </c>
      <c r="P1722" s="7" t="str">
        <f aca="false">IF(O1722="","",IF(O1722&gt;=Parámetros!$B$7,"Alto",IF(O1722&gt;=Parámetros!$B$8,"Medio","Bajo")))</f>
        <v>Alto</v>
      </c>
      <c r="Q1722" s="7" t="str">
        <f aca="false">IF(AND(N1722="Activo",L1722&lt;&gt;""),IF(L1722&gt;Parámetros!$B$6,"Se está retrasando",""),"")</f>
        <v>Se está retrasando</v>
      </c>
    </row>
    <row r="1723" customFormat="false" ht="15" hidden="false" customHeight="false" outlineLevel="0" collapsed="false">
      <c r="A1723" s="13" t="s">
        <v>319</v>
      </c>
      <c r="B1723" s="13" t="s">
        <v>8981</v>
      </c>
      <c r="C1723" s="13" t="s">
        <v>8993</v>
      </c>
      <c r="D1723" s="13" t="s">
        <v>8994</v>
      </c>
      <c r="E1723" s="13" t="s">
        <v>8988</v>
      </c>
      <c r="F1723" s="16" t="n">
        <f aca="false">_xlfn.MINIFS(Pedidos!$C$2:$C$7000,Pedidos!$B$2:$B$7000,A1723,Pedidos!$C$2:$C$7000,"&lt;"&amp;Parámetros!$B$4)</f>
        <v>45602</v>
      </c>
      <c r="G1723" s="16" t="n">
        <f aca="false">_xlfn.MAXIFS(Pedidos!$C$2:$C$7000,Pedidos!$B$2:$B$7000,A1723,Pedidos!$C$2:$C$7000,"&lt;"&amp;Parámetros!$B$4)</f>
        <v>45712</v>
      </c>
      <c r="H1723" s="17" t="n">
        <f aca="false">COUNTIFS(Pedidos!$B$2:$B$7000,A1723,Pedidos!$C$2:$C$7000,"&lt;"&amp;Parámetros!$B$4)</f>
        <v>2</v>
      </c>
      <c r="I1723" s="7" t="n">
        <f aca="false">IF(H1723=0,"",Parámetros!$B$4-G1723)</f>
        <v>584</v>
      </c>
      <c r="J1723" s="17" t="n">
        <f aca="false">COUNTIFS(Pedidos!$B$2:$B$7000,A1723,Pedidos!$C$2:$C$7000,"&gt;="&amp;(Parámetros!$B$4-180),Pedidos!$C$2:$C$7000,"&lt;"&amp;Parámetros!$B$4)</f>
        <v>0</v>
      </c>
      <c r="K1723" s="18" t="n">
        <f aca="false">IF(H1723&lt;2,"",(G1723-F1723)/(H1723-1))</f>
        <v>110</v>
      </c>
      <c r="L1723" s="19" t="n">
        <f aca="false">IF(OR(K1723="",K1723=0),"",I1723/K1723)</f>
        <v>5.30909090909091</v>
      </c>
      <c r="M1723" s="20" t="n">
        <f aca="false">SUMIFS(Pedidos!$D$2:$D$7000,Pedidos!$B$2:$B$7000,A1723,Pedidos!$C$2:$C$7000,"&gt;="&amp;(Parámetros!$B$4-365),Pedidos!$C$2:$C$7000,"&lt;"&amp;Parámetros!$B$4)</f>
        <v>0</v>
      </c>
      <c r="N1723" s="7" t="str">
        <f aca="false">IF(H1723=0,"Sin compras",IF(H1723=1,"Una sola compra",IF(I1723&gt;Parámetros!$B$5,"Perdido","Activo")))</f>
        <v>Perdido</v>
      </c>
      <c r="O1723" s="21" t="str">
        <f aca="false">IF(N1723&lt;&gt;"Activo","",1/(1+EXP(-(Parámetros!$B$10+Parámetros!$B$11*I1723+Parámetros!$B$12*J1723))))</f>
        <v/>
      </c>
      <c r="P1723" s="7" t="str">
        <f aca="false">IF(O1723="","",IF(O1723&gt;=Parámetros!$B$7,"Alto",IF(O1723&gt;=Parámetros!$B$8,"Medio","Bajo")))</f>
        <v/>
      </c>
      <c r="Q1723" s="7" t="str">
        <f aca="false">IF(AND(N1723="Activo",L1723&lt;&gt;""),IF(L1723&gt;Parámetros!$B$6,"Se está retrasando",""),"")</f>
        <v/>
      </c>
    </row>
    <row r="1724" customFormat="false" ht="15" hidden="false" customHeight="false" outlineLevel="0" collapsed="false">
      <c r="A1724" s="13" t="s">
        <v>3055</v>
      </c>
      <c r="B1724" s="13" t="s">
        <v>8995</v>
      </c>
      <c r="C1724" s="13" t="s">
        <v>8990</v>
      </c>
      <c r="D1724" s="13" t="s">
        <v>8983</v>
      </c>
      <c r="E1724" s="13" t="s">
        <v>8984</v>
      </c>
      <c r="F1724" s="16" t="n">
        <f aca="false">_xlfn.MINIFS(Pedidos!$C$2:$C$7000,Pedidos!$B$2:$B$7000,A1724,Pedidos!$C$2:$C$7000,"&lt;"&amp;Parámetros!$B$4)</f>
        <v>45834</v>
      </c>
      <c r="G1724" s="16" t="n">
        <f aca="false">_xlfn.MAXIFS(Pedidos!$C$2:$C$7000,Pedidos!$B$2:$B$7000,A1724,Pedidos!$C$2:$C$7000,"&lt;"&amp;Parámetros!$B$4)</f>
        <v>46048</v>
      </c>
      <c r="H1724" s="17" t="n">
        <f aca="false">COUNTIFS(Pedidos!$B$2:$B$7000,A1724,Pedidos!$C$2:$C$7000,"&lt;"&amp;Parámetros!$B$4)</f>
        <v>2</v>
      </c>
      <c r="I1724" s="7" t="n">
        <f aca="false">IF(H1724=0,"",Parámetros!$B$4-G1724)</f>
        <v>248</v>
      </c>
      <c r="J1724" s="17" t="n">
        <f aca="false">COUNTIFS(Pedidos!$B$2:$B$7000,A1724,Pedidos!$C$2:$C$7000,"&gt;="&amp;(Parámetros!$B$4-180),Pedidos!$C$2:$C$7000,"&lt;"&amp;Parámetros!$B$4)</f>
        <v>0</v>
      </c>
      <c r="K1724" s="18" t="n">
        <f aca="false">IF(H1724&lt;2,"",(G1724-F1724)/(H1724-1))</f>
        <v>214</v>
      </c>
      <c r="L1724" s="19" t="n">
        <f aca="false">IF(OR(K1724="",K1724=0),"",I1724/K1724)</f>
        <v>1.1588785046729</v>
      </c>
      <c r="M1724" s="20" t="n">
        <f aca="false">SUMIFS(Pedidos!$D$2:$D$7000,Pedidos!$B$2:$B$7000,A1724,Pedidos!$C$2:$C$7000,"&gt;="&amp;(Parámetros!$B$4-365),Pedidos!$C$2:$C$7000,"&lt;"&amp;Parámetros!$B$4)</f>
        <v>45.8</v>
      </c>
      <c r="N1724" s="7" t="str">
        <f aca="false">IF(H1724=0,"Sin compras",IF(H1724=1,"Una sola compra",IF(I1724&gt;Parámetros!$B$5,"Perdido","Activo")))</f>
        <v>Perdido</v>
      </c>
      <c r="O1724" s="21" t="str">
        <f aca="false">IF(N1724&lt;&gt;"Activo","",1/(1+EXP(-(Parámetros!$B$10+Parámetros!$B$11*I1724+Parámetros!$B$12*J1724))))</f>
        <v/>
      </c>
      <c r="P1724" s="7" t="str">
        <f aca="false">IF(O1724="","",IF(O1724&gt;=Parámetros!$B$7,"Alto",IF(O1724&gt;=Parámetros!$B$8,"Medio","Bajo")))</f>
        <v/>
      </c>
      <c r="Q1724" s="7" t="str">
        <f aca="false">IF(AND(N1724="Activo",L1724&lt;&gt;""),IF(L1724&gt;Parámetros!$B$6,"Se está retrasando",""),"")</f>
        <v/>
      </c>
    </row>
    <row r="1725" customFormat="false" ht="15" hidden="false" customHeight="false" outlineLevel="0" collapsed="false">
      <c r="A1725" s="13" t="s">
        <v>8076</v>
      </c>
      <c r="B1725" s="13" t="s">
        <v>9011</v>
      </c>
      <c r="C1725" s="13" t="s">
        <v>8993</v>
      </c>
      <c r="D1725" s="13" t="s">
        <v>8991</v>
      </c>
      <c r="E1725" s="13" t="s">
        <v>8988</v>
      </c>
      <c r="F1725" s="16" t="n">
        <f aca="false">_xlfn.MINIFS(Pedidos!$C$2:$C$7000,Pedidos!$B$2:$B$7000,A1725,Pedidos!$C$2:$C$7000,"&lt;"&amp;Parámetros!$B$4)</f>
        <v>46222</v>
      </c>
      <c r="G1725" s="16" t="n">
        <f aca="false">_xlfn.MAXIFS(Pedidos!$C$2:$C$7000,Pedidos!$B$2:$B$7000,A1725,Pedidos!$C$2:$C$7000,"&lt;"&amp;Parámetros!$B$4)</f>
        <v>46222</v>
      </c>
      <c r="H1725" s="17" t="n">
        <f aca="false">COUNTIFS(Pedidos!$B$2:$B$7000,A1725,Pedidos!$C$2:$C$7000,"&lt;"&amp;Parámetros!$B$4)</f>
        <v>1</v>
      </c>
      <c r="I1725" s="7" t="n">
        <f aca="false">IF(H1725=0,"",Parámetros!$B$4-G1725)</f>
        <v>74</v>
      </c>
      <c r="J1725" s="17" t="n">
        <f aca="false">COUNTIFS(Pedidos!$B$2:$B$7000,A1725,Pedidos!$C$2:$C$7000,"&gt;="&amp;(Parámetros!$B$4-180),Pedidos!$C$2:$C$7000,"&lt;"&amp;Parámetros!$B$4)</f>
        <v>1</v>
      </c>
      <c r="K1725" s="18" t="str">
        <f aca="false">IF(H1725&lt;2,"",(G1725-F1725)/(H1725-1))</f>
        <v/>
      </c>
      <c r="L1725" s="19" t="str">
        <f aca="false">IF(OR(K1725="",K1725=0),"",I1725/K1725)</f>
        <v/>
      </c>
      <c r="M1725" s="20" t="n">
        <f aca="false">SUMIFS(Pedidos!$D$2:$D$7000,Pedidos!$B$2:$B$7000,A1725,Pedidos!$C$2:$C$7000,"&gt;="&amp;(Parámetros!$B$4-365),Pedidos!$C$2:$C$7000,"&lt;"&amp;Parámetros!$B$4)</f>
        <v>27.51</v>
      </c>
      <c r="N1725" s="7" t="str">
        <f aca="false">IF(H1725=0,"Sin compras",IF(H1725=1,"Una sola compra",IF(I1725&gt;Parámetros!$B$5,"Perdido","Activo")))</f>
        <v>Una sola compra</v>
      </c>
      <c r="O1725" s="21" t="str">
        <f aca="false">IF(N1725&lt;&gt;"Activo","",1/(1+EXP(-(Parámetros!$B$10+Parámetros!$B$11*I1725+Parámetros!$B$12*J1725))))</f>
        <v/>
      </c>
      <c r="P1725" s="7" t="str">
        <f aca="false">IF(O1725="","",IF(O1725&gt;=Parámetros!$B$7,"Alto",IF(O1725&gt;=Parámetros!$B$8,"Medio","Bajo")))</f>
        <v/>
      </c>
      <c r="Q1725" s="7" t="str">
        <f aca="false">IF(AND(N1725="Activo",L1725&lt;&gt;""),IF(L1725&gt;Parámetros!$B$6,"Se está retrasando",""),"")</f>
        <v/>
      </c>
    </row>
    <row r="1726" customFormat="false" ht="15" hidden="false" customHeight="false" outlineLevel="0" collapsed="false">
      <c r="A1726" s="13" t="s">
        <v>2057</v>
      </c>
      <c r="B1726" s="13" t="s">
        <v>8995</v>
      </c>
      <c r="C1726" s="13" t="s">
        <v>8993</v>
      </c>
      <c r="D1726" s="13" t="s">
        <v>8994</v>
      </c>
      <c r="E1726" s="13" t="s">
        <v>8988</v>
      </c>
      <c r="F1726" s="16" t="n">
        <f aca="false">_xlfn.MINIFS(Pedidos!$C$2:$C$7000,Pedidos!$B$2:$B$7000,A1726,Pedidos!$C$2:$C$7000,"&lt;"&amp;Parámetros!$B$4)</f>
        <v>45760</v>
      </c>
      <c r="G1726" s="16" t="n">
        <f aca="false">_xlfn.MAXIFS(Pedidos!$C$2:$C$7000,Pedidos!$B$2:$B$7000,A1726,Pedidos!$C$2:$C$7000,"&lt;"&amp;Parámetros!$B$4)</f>
        <v>45760</v>
      </c>
      <c r="H1726" s="17" t="n">
        <f aca="false">COUNTIFS(Pedidos!$B$2:$B$7000,A1726,Pedidos!$C$2:$C$7000,"&lt;"&amp;Parámetros!$B$4)</f>
        <v>1</v>
      </c>
      <c r="I1726" s="7" t="n">
        <f aca="false">IF(H1726=0,"",Parámetros!$B$4-G1726)</f>
        <v>536</v>
      </c>
      <c r="J1726" s="17" t="n">
        <f aca="false">COUNTIFS(Pedidos!$B$2:$B$7000,A1726,Pedidos!$C$2:$C$7000,"&gt;="&amp;(Parámetros!$B$4-180),Pedidos!$C$2:$C$7000,"&lt;"&amp;Parámetros!$B$4)</f>
        <v>0</v>
      </c>
      <c r="K1726" s="18" t="str">
        <f aca="false">IF(H1726&lt;2,"",(G1726-F1726)/(H1726-1))</f>
        <v/>
      </c>
      <c r="L1726" s="19" t="str">
        <f aca="false">IF(OR(K1726="",K1726=0),"",I1726/K1726)</f>
        <v/>
      </c>
      <c r="M1726" s="20" t="n">
        <f aca="false">SUMIFS(Pedidos!$D$2:$D$7000,Pedidos!$B$2:$B$7000,A1726,Pedidos!$C$2:$C$7000,"&gt;="&amp;(Parámetros!$B$4-365),Pedidos!$C$2:$C$7000,"&lt;"&amp;Parámetros!$B$4)</f>
        <v>0</v>
      </c>
      <c r="N1726" s="7" t="str">
        <f aca="false">IF(H1726=0,"Sin compras",IF(H1726=1,"Una sola compra",IF(I1726&gt;Parámetros!$B$5,"Perdido","Activo")))</f>
        <v>Una sola compra</v>
      </c>
      <c r="O1726" s="21" t="str">
        <f aca="false">IF(N1726&lt;&gt;"Activo","",1/(1+EXP(-(Parámetros!$B$10+Parámetros!$B$11*I1726+Parámetros!$B$12*J1726))))</f>
        <v/>
      </c>
      <c r="P1726" s="7" t="str">
        <f aca="false">IF(O1726="","",IF(O1726&gt;=Parámetros!$B$7,"Alto",IF(O1726&gt;=Parámetros!$B$8,"Medio","Bajo")))</f>
        <v/>
      </c>
      <c r="Q1726" s="7" t="str">
        <f aca="false">IF(AND(N1726="Activo",L1726&lt;&gt;""),IF(L1726&gt;Parámetros!$B$6,"Se está retrasando",""),"")</f>
        <v/>
      </c>
    </row>
    <row r="1727" customFormat="false" ht="15" hidden="false" customHeight="false" outlineLevel="0" collapsed="false">
      <c r="A1727" s="13" t="s">
        <v>6509</v>
      </c>
      <c r="B1727" s="13" t="s">
        <v>8981</v>
      </c>
      <c r="C1727" s="13" t="s">
        <v>8982</v>
      </c>
      <c r="D1727" s="13" t="s">
        <v>8987</v>
      </c>
      <c r="E1727" s="13" t="s">
        <v>8988</v>
      </c>
      <c r="F1727" s="16" t="n">
        <f aca="false">_xlfn.MINIFS(Pedidos!$C$2:$C$7000,Pedidos!$B$2:$B$7000,A1727,Pedidos!$C$2:$C$7000,"&lt;"&amp;Parámetros!$B$4)</f>
        <v>46095</v>
      </c>
      <c r="G1727" s="16" t="n">
        <f aca="false">_xlfn.MAXIFS(Pedidos!$C$2:$C$7000,Pedidos!$B$2:$B$7000,A1727,Pedidos!$C$2:$C$7000,"&lt;"&amp;Parámetros!$B$4)</f>
        <v>46292</v>
      </c>
      <c r="H1727" s="17" t="n">
        <f aca="false">COUNTIFS(Pedidos!$B$2:$B$7000,A1727,Pedidos!$C$2:$C$7000,"&lt;"&amp;Parámetros!$B$4)</f>
        <v>2</v>
      </c>
      <c r="I1727" s="7" t="n">
        <f aca="false">IF(H1727=0,"",Parámetros!$B$4-G1727)</f>
        <v>4</v>
      </c>
      <c r="J1727" s="17" t="n">
        <f aca="false">COUNTIFS(Pedidos!$B$2:$B$7000,A1727,Pedidos!$C$2:$C$7000,"&gt;="&amp;(Parámetros!$B$4-180),Pedidos!$C$2:$C$7000,"&lt;"&amp;Parámetros!$B$4)</f>
        <v>1</v>
      </c>
      <c r="K1727" s="18" t="n">
        <f aca="false">IF(H1727&lt;2,"",(G1727-F1727)/(H1727-1))</f>
        <v>197</v>
      </c>
      <c r="L1727" s="19" t="n">
        <f aca="false">IF(OR(K1727="",K1727=0),"",I1727/K1727)</f>
        <v>0.0203045685279188</v>
      </c>
      <c r="M1727" s="20" t="n">
        <f aca="false">SUMIFS(Pedidos!$D$2:$D$7000,Pedidos!$B$2:$B$7000,A1727,Pedidos!$C$2:$C$7000,"&gt;="&amp;(Parámetros!$B$4-365),Pedidos!$C$2:$C$7000,"&lt;"&amp;Parámetros!$B$4)</f>
        <v>46.58</v>
      </c>
      <c r="N1727" s="7" t="str">
        <f aca="false">IF(H1727=0,"Sin compras",IF(H1727=1,"Una sola compra",IF(I1727&gt;Parámetros!$B$5,"Perdido","Activo")))</f>
        <v>Activo</v>
      </c>
      <c r="O1727" s="21" t="n">
        <f aca="false">IF(N1727&lt;&gt;"Activo","",1/(1+EXP(-(Parámetros!$B$10+Parámetros!$B$11*I1727+Parámetros!$B$12*J1727))))</f>
        <v>0.447172893495051</v>
      </c>
      <c r="P1727" s="7" t="str">
        <f aca="false">IF(O1727="","",IF(O1727&gt;=Parámetros!$B$7,"Alto",IF(O1727&gt;=Parámetros!$B$8,"Medio","Bajo")))</f>
        <v>Medio</v>
      </c>
      <c r="Q1727" s="7" t="str">
        <f aca="false">IF(AND(N1727="Activo",L1727&lt;&gt;""),IF(L1727&gt;Parámetros!$B$6,"Se está retrasando",""),"")</f>
        <v/>
      </c>
    </row>
    <row r="1728" customFormat="false" ht="15" hidden="false" customHeight="false" outlineLevel="0" collapsed="false">
      <c r="A1728" s="13" t="s">
        <v>5181</v>
      </c>
      <c r="B1728" s="13" t="s">
        <v>8992</v>
      </c>
      <c r="C1728" s="13" t="s">
        <v>8993</v>
      </c>
      <c r="D1728" s="13" t="s">
        <v>8983</v>
      </c>
      <c r="E1728" s="13" t="s">
        <v>8984</v>
      </c>
      <c r="F1728" s="16" t="n">
        <f aca="false">_xlfn.MINIFS(Pedidos!$C$2:$C$7000,Pedidos!$B$2:$B$7000,A1728,Pedidos!$C$2:$C$7000,"&lt;"&amp;Parámetros!$B$4)</f>
        <v>45992</v>
      </c>
      <c r="G1728" s="16" t="n">
        <f aca="false">_xlfn.MAXIFS(Pedidos!$C$2:$C$7000,Pedidos!$B$2:$B$7000,A1728,Pedidos!$C$2:$C$7000,"&lt;"&amp;Parámetros!$B$4)</f>
        <v>45992</v>
      </c>
      <c r="H1728" s="17" t="n">
        <f aca="false">COUNTIFS(Pedidos!$B$2:$B$7000,A1728,Pedidos!$C$2:$C$7000,"&lt;"&amp;Parámetros!$B$4)</f>
        <v>1</v>
      </c>
      <c r="I1728" s="7" t="n">
        <f aca="false">IF(H1728=0,"",Parámetros!$B$4-G1728)</f>
        <v>304</v>
      </c>
      <c r="J1728" s="17" t="n">
        <f aca="false">COUNTIFS(Pedidos!$B$2:$B$7000,A1728,Pedidos!$C$2:$C$7000,"&gt;="&amp;(Parámetros!$B$4-180),Pedidos!$C$2:$C$7000,"&lt;"&amp;Parámetros!$B$4)</f>
        <v>0</v>
      </c>
      <c r="K1728" s="18" t="str">
        <f aca="false">IF(H1728&lt;2,"",(G1728-F1728)/(H1728-1))</f>
        <v/>
      </c>
      <c r="L1728" s="19" t="str">
        <f aca="false">IF(OR(K1728="",K1728=0),"",I1728/K1728)</f>
        <v/>
      </c>
      <c r="M1728" s="20" t="n">
        <f aca="false">SUMIFS(Pedidos!$D$2:$D$7000,Pedidos!$B$2:$B$7000,A1728,Pedidos!$C$2:$C$7000,"&gt;="&amp;(Parámetros!$B$4-365),Pedidos!$C$2:$C$7000,"&lt;"&amp;Parámetros!$B$4)</f>
        <v>34.85</v>
      </c>
      <c r="N1728" s="7" t="str">
        <f aca="false">IF(H1728=0,"Sin compras",IF(H1728=1,"Una sola compra",IF(I1728&gt;Parámetros!$B$5,"Perdido","Activo")))</f>
        <v>Una sola compra</v>
      </c>
      <c r="O1728" s="21" t="str">
        <f aca="false">IF(N1728&lt;&gt;"Activo","",1/(1+EXP(-(Parámetros!$B$10+Parámetros!$B$11*I1728+Parámetros!$B$12*J1728))))</f>
        <v/>
      </c>
      <c r="P1728" s="7" t="str">
        <f aca="false">IF(O1728="","",IF(O1728&gt;=Parámetros!$B$7,"Alto",IF(O1728&gt;=Parámetros!$B$8,"Medio","Bajo")))</f>
        <v/>
      </c>
      <c r="Q1728" s="7" t="str">
        <f aca="false">IF(AND(N1728="Activo",L1728&lt;&gt;""),IF(L1728&gt;Parámetros!$B$6,"Se está retrasando",""),"")</f>
        <v/>
      </c>
    </row>
    <row r="1729" customFormat="false" ht="15" hidden="false" customHeight="false" outlineLevel="0" collapsed="false">
      <c r="A1729" s="13" t="s">
        <v>962</v>
      </c>
      <c r="B1729" s="13" t="s">
        <v>9010</v>
      </c>
      <c r="C1729" s="13" t="s">
        <v>8993</v>
      </c>
      <c r="D1729" s="13" t="s">
        <v>8994</v>
      </c>
      <c r="E1729" s="13" t="s">
        <v>8984</v>
      </c>
      <c r="F1729" s="16" t="n">
        <f aca="false">_xlfn.MINIFS(Pedidos!$C$2:$C$7000,Pedidos!$B$2:$B$7000,A1729,Pedidos!$C$2:$C$7000,"&lt;"&amp;Parámetros!$B$4)</f>
        <v>45671</v>
      </c>
      <c r="G1729" s="16" t="n">
        <f aca="false">_xlfn.MAXIFS(Pedidos!$C$2:$C$7000,Pedidos!$B$2:$B$7000,A1729,Pedidos!$C$2:$C$7000,"&lt;"&amp;Parámetros!$B$4)</f>
        <v>45671</v>
      </c>
      <c r="H1729" s="17" t="n">
        <f aca="false">COUNTIFS(Pedidos!$B$2:$B$7000,A1729,Pedidos!$C$2:$C$7000,"&lt;"&amp;Parámetros!$B$4)</f>
        <v>1</v>
      </c>
      <c r="I1729" s="7" t="n">
        <f aca="false">IF(H1729=0,"",Parámetros!$B$4-G1729)</f>
        <v>625</v>
      </c>
      <c r="J1729" s="17" t="n">
        <f aca="false">COUNTIFS(Pedidos!$B$2:$B$7000,A1729,Pedidos!$C$2:$C$7000,"&gt;="&amp;(Parámetros!$B$4-180),Pedidos!$C$2:$C$7000,"&lt;"&amp;Parámetros!$B$4)</f>
        <v>0</v>
      </c>
      <c r="K1729" s="18" t="str">
        <f aca="false">IF(H1729&lt;2,"",(G1729-F1729)/(H1729-1))</f>
        <v/>
      </c>
      <c r="L1729" s="19" t="str">
        <f aca="false">IF(OR(K1729="",K1729=0),"",I1729/K1729)</f>
        <v/>
      </c>
      <c r="M1729" s="20" t="n">
        <f aca="false">SUMIFS(Pedidos!$D$2:$D$7000,Pedidos!$B$2:$B$7000,A1729,Pedidos!$C$2:$C$7000,"&gt;="&amp;(Parámetros!$B$4-365),Pedidos!$C$2:$C$7000,"&lt;"&amp;Parámetros!$B$4)</f>
        <v>0</v>
      </c>
      <c r="N1729" s="7" t="str">
        <f aca="false">IF(H1729=0,"Sin compras",IF(H1729=1,"Una sola compra",IF(I1729&gt;Parámetros!$B$5,"Perdido","Activo")))</f>
        <v>Una sola compra</v>
      </c>
      <c r="O1729" s="21" t="str">
        <f aca="false">IF(N1729&lt;&gt;"Activo","",1/(1+EXP(-(Parámetros!$B$10+Parámetros!$B$11*I1729+Parámetros!$B$12*J1729))))</f>
        <v/>
      </c>
      <c r="P1729" s="7" t="str">
        <f aca="false">IF(O1729="","",IF(O1729&gt;=Parámetros!$B$7,"Alto",IF(O1729&gt;=Parámetros!$B$8,"Medio","Bajo")))</f>
        <v/>
      </c>
      <c r="Q1729" s="7" t="str">
        <f aca="false">IF(AND(N1729="Activo",L1729&lt;&gt;""),IF(L1729&gt;Parámetros!$B$6,"Se está retrasando",""),"")</f>
        <v/>
      </c>
    </row>
    <row r="1730" customFormat="false" ht="15" hidden="false" customHeight="false" outlineLevel="0" collapsed="false">
      <c r="A1730" s="13" t="s">
        <v>7370</v>
      </c>
      <c r="B1730" s="13" t="s">
        <v>8995</v>
      </c>
      <c r="C1730" s="13" t="s">
        <v>8993</v>
      </c>
      <c r="D1730" s="13" t="s">
        <v>8991</v>
      </c>
      <c r="E1730" s="13" t="s">
        <v>8988</v>
      </c>
      <c r="F1730" s="16" t="n">
        <f aca="false">_xlfn.MINIFS(Pedidos!$C$2:$C$7000,Pedidos!$B$2:$B$7000,A1730,Pedidos!$C$2:$C$7000,"&lt;"&amp;Parámetros!$B$4)</f>
        <v>46165</v>
      </c>
      <c r="G1730" s="16" t="n">
        <f aca="false">_xlfn.MAXIFS(Pedidos!$C$2:$C$7000,Pedidos!$B$2:$B$7000,A1730,Pedidos!$C$2:$C$7000,"&lt;"&amp;Parámetros!$B$4)</f>
        <v>46165</v>
      </c>
      <c r="H1730" s="17" t="n">
        <f aca="false">COUNTIFS(Pedidos!$B$2:$B$7000,A1730,Pedidos!$C$2:$C$7000,"&lt;"&amp;Parámetros!$B$4)</f>
        <v>1</v>
      </c>
      <c r="I1730" s="7" t="n">
        <f aca="false">IF(H1730=0,"",Parámetros!$B$4-G1730)</f>
        <v>131</v>
      </c>
      <c r="J1730" s="17" t="n">
        <f aca="false">COUNTIFS(Pedidos!$B$2:$B$7000,A1730,Pedidos!$C$2:$C$7000,"&gt;="&amp;(Parámetros!$B$4-180),Pedidos!$C$2:$C$7000,"&lt;"&amp;Parámetros!$B$4)</f>
        <v>1</v>
      </c>
      <c r="K1730" s="18" t="str">
        <f aca="false">IF(H1730&lt;2,"",(G1730-F1730)/(H1730-1))</f>
        <v/>
      </c>
      <c r="L1730" s="19" t="str">
        <f aca="false">IF(OR(K1730="",K1730=0),"",I1730/K1730)</f>
        <v/>
      </c>
      <c r="M1730" s="20" t="n">
        <f aca="false">SUMIFS(Pedidos!$D$2:$D$7000,Pedidos!$B$2:$B$7000,A1730,Pedidos!$C$2:$C$7000,"&gt;="&amp;(Parámetros!$B$4-365),Pedidos!$C$2:$C$7000,"&lt;"&amp;Parámetros!$B$4)</f>
        <v>44.18</v>
      </c>
      <c r="N1730" s="7" t="str">
        <f aca="false">IF(H1730=0,"Sin compras",IF(H1730=1,"Una sola compra",IF(I1730&gt;Parámetros!$B$5,"Perdido","Activo")))</f>
        <v>Una sola compra</v>
      </c>
      <c r="O1730" s="21" t="str">
        <f aca="false">IF(N1730&lt;&gt;"Activo","",1/(1+EXP(-(Parámetros!$B$10+Parámetros!$B$11*I1730+Parámetros!$B$12*J1730))))</f>
        <v/>
      </c>
      <c r="P1730" s="7" t="str">
        <f aca="false">IF(O1730="","",IF(O1730&gt;=Parámetros!$B$7,"Alto",IF(O1730&gt;=Parámetros!$B$8,"Medio","Bajo")))</f>
        <v/>
      </c>
      <c r="Q1730" s="7" t="str">
        <f aca="false">IF(AND(N1730="Activo",L1730&lt;&gt;""),IF(L1730&gt;Parámetros!$B$6,"Se está retrasando",""),"")</f>
        <v/>
      </c>
    </row>
    <row r="1731" customFormat="false" ht="15" hidden="false" customHeight="false" outlineLevel="0" collapsed="false">
      <c r="A1731" s="13" t="s">
        <v>3360</v>
      </c>
      <c r="B1731" s="13" t="s">
        <v>8995</v>
      </c>
      <c r="C1731" s="13" t="s">
        <v>8982</v>
      </c>
      <c r="D1731" s="13" t="s">
        <v>8983</v>
      </c>
      <c r="E1731" s="13" t="s">
        <v>8988</v>
      </c>
      <c r="F1731" s="16" t="n">
        <f aca="false">_xlfn.MINIFS(Pedidos!$C$2:$C$7000,Pedidos!$B$2:$B$7000,A1731,Pedidos!$C$2:$C$7000,"&lt;"&amp;Parámetros!$B$4)</f>
        <v>45858</v>
      </c>
      <c r="G1731" s="16" t="n">
        <f aca="false">_xlfn.MAXIFS(Pedidos!$C$2:$C$7000,Pedidos!$B$2:$B$7000,A1731,Pedidos!$C$2:$C$7000,"&lt;"&amp;Parámetros!$B$4)</f>
        <v>45992</v>
      </c>
      <c r="H1731" s="17" t="n">
        <f aca="false">COUNTIFS(Pedidos!$B$2:$B$7000,A1731,Pedidos!$C$2:$C$7000,"&lt;"&amp;Parámetros!$B$4)</f>
        <v>2</v>
      </c>
      <c r="I1731" s="7" t="n">
        <f aca="false">IF(H1731=0,"",Parámetros!$B$4-G1731)</f>
        <v>304</v>
      </c>
      <c r="J1731" s="17" t="n">
        <f aca="false">COUNTIFS(Pedidos!$B$2:$B$7000,A1731,Pedidos!$C$2:$C$7000,"&gt;="&amp;(Parámetros!$B$4-180),Pedidos!$C$2:$C$7000,"&lt;"&amp;Parámetros!$B$4)</f>
        <v>0</v>
      </c>
      <c r="K1731" s="18" t="n">
        <f aca="false">IF(H1731&lt;2,"",(G1731-F1731)/(H1731-1))</f>
        <v>134</v>
      </c>
      <c r="L1731" s="19" t="n">
        <f aca="false">IF(OR(K1731="",K1731=0),"",I1731/K1731)</f>
        <v>2.26865671641791</v>
      </c>
      <c r="M1731" s="20" t="n">
        <f aca="false">SUMIFS(Pedidos!$D$2:$D$7000,Pedidos!$B$2:$B$7000,A1731,Pedidos!$C$2:$C$7000,"&gt;="&amp;(Parámetros!$B$4-365),Pedidos!$C$2:$C$7000,"&lt;"&amp;Parámetros!$B$4)</f>
        <v>41.67</v>
      </c>
      <c r="N1731" s="7" t="str">
        <f aca="false">IF(H1731=0,"Sin compras",IF(H1731=1,"Una sola compra",IF(I1731&gt;Parámetros!$B$5,"Perdido","Activo")))</f>
        <v>Perdido</v>
      </c>
      <c r="O1731" s="21" t="str">
        <f aca="false">IF(N1731&lt;&gt;"Activo","",1/(1+EXP(-(Parámetros!$B$10+Parámetros!$B$11*I1731+Parámetros!$B$12*J1731))))</f>
        <v/>
      </c>
      <c r="P1731" s="7" t="str">
        <f aca="false">IF(O1731="","",IF(O1731&gt;=Parámetros!$B$7,"Alto",IF(O1731&gt;=Parámetros!$B$8,"Medio","Bajo")))</f>
        <v/>
      </c>
      <c r="Q1731" s="7" t="str">
        <f aca="false">IF(AND(N1731="Activo",L1731&lt;&gt;""),IF(L1731&gt;Parámetros!$B$6,"Se está retrasando",""),"")</f>
        <v/>
      </c>
    </row>
    <row r="1732" customFormat="false" ht="15" hidden="false" customHeight="false" outlineLevel="0" collapsed="false">
      <c r="A1732" s="13" t="s">
        <v>5375</v>
      </c>
      <c r="B1732" s="13" t="s">
        <v>8995</v>
      </c>
      <c r="C1732" s="13" t="s">
        <v>8982</v>
      </c>
      <c r="D1732" s="13" t="s">
        <v>8983</v>
      </c>
      <c r="E1732" s="13" t="s">
        <v>8988</v>
      </c>
      <c r="F1732" s="16" t="n">
        <f aca="false">_xlfn.MINIFS(Pedidos!$C$2:$C$7000,Pedidos!$B$2:$B$7000,A1732,Pedidos!$C$2:$C$7000,"&lt;"&amp;Parámetros!$B$4)</f>
        <v>46007</v>
      </c>
      <c r="G1732" s="16" t="n">
        <f aca="false">_xlfn.MAXIFS(Pedidos!$C$2:$C$7000,Pedidos!$B$2:$B$7000,A1732,Pedidos!$C$2:$C$7000,"&lt;"&amp;Parámetros!$B$4)</f>
        <v>46007</v>
      </c>
      <c r="H1732" s="17" t="n">
        <f aca="false">COUNTIFS(Pedidos!$B$2:$B$7000,A1732,Pedidos!$C$2:$C$7000,"&lt;"&amp;Parámetros!$B$4)</f>
        <v>1</v>
      </c>
      <c r="I1732" s="7" t="n">
        <f aca="false">IF(H1732=0,"",Parámetros!$B$4-G1732)</f>
        <v>289</v>
      </c>
      <c r="J1732" s="17" t="n">
        <f aca="false">COUNTIFS(Pedidos!$B$2:$B$7000,A1732,Pedidos!$C$2:$C$7000,"&gt;="&amp;(Parámetros!$B$4-180),Pedidos!$C$2:$C$7000,"&lt;"&amp;Parámetros!$B$4)</f>
        <v>0</v>
      </c>
      <c r="K1732" s="18" t="str">
        <f aca="false">IF(H1732&lt;2,"",(G1732-F1732)/(H1732-1))</f>
        <v/>
      </c>
      <c r="L1732" s="19" t="str">
        <f aca="false">IF(OR(K1732="",K1732=0),"",I1732/K1732)</f>
        <v/>
      </c>
      <c r="M1732" s="20" t="n">
        <f aca="false">SUMIFS(Pedidos!$D$2:$D$7000,Pedidos!$B$2:$B$7000,A1732,Pedidos!$C$2:$C$7000,"&gt;="&amp;(Parámetros!$B$4-365),Pedidos!$C$2:$C$7000,"&lt;"&amp;Parámetros!$B$4)</f>
        <v>34.7</v>
      </c>
      <c r="N1732" s="7" t="str">
        <f aca="false">IF(H1732=0,"Sin compras",IF(H1732=1,"Una sola compra",IF(I1732&gt;Parámetros!$B$5,"Perdido","Activo")))</f>
        <v>Una sola compra</v>
      </c>
      <c r="O1732" s="21" t="str">
        <f aca="false">IF(N1732&lt;&gt;"Activo","",1/(1+EXP(-(Parámetros!$B$10+Parámetros!$B$11*I1732+Parámetros!$B$12*J1732))))</f>
        <v/>
      </c>
      <c r="P1732" s="7" t="str">
        <f aca="false">IF(O1732="","",IF(O1732&gt;=Parámetros!$B$7,"Alto",IF(O1732&gt;=Parámetros!$B$8,"Medio","Bajo")))</f>
        <v/>
      </c>
      <c r="Q1732" s="7" t="str">
        <f aca="false">IF(AND(N1732="Activo",L1732&lt;&gt;""),IF(L1732&gt;Parámetros!$B$6,"Se está retrasando",""),"")</f>
        <v/>
      </c>
    </row>
    <row r="1733" customFormat="false" ht="15" hidden="false" customHeight="false" outlineLevel="0" collapsed="false">
      <c r="A1733" s="13" t="s">
        <v>3542</v>
      </c>
      <c r="B1733" s="13" t="s">
        <v>8981</v>
      </c>
      <c r="C1733" s="13" t="s">
        <v>8986</v>
      </c>
      <c r="D1733" s="13" t="s">
        <v>8994</v>
      </c>
      <c r="E1733" s="13" t="s">
        <v>8984</v>
      </c>
      <c r="F1733" s="16" t="n">
        <f aca="false">_xlfn.MINIFS(Pedidos!$C$2:$C$7000,Pedidos!$B$2:$B$7000,A1733,Pedidos!$C$2:$C$7000,"&lt;"&amp;Parámetros!$B$4)</f>
        <v>45870</v>
      </c>
      <c r="G1733" s="16" t="n">
        <f aca="false">_xlfn.MAXIFS(Pedidos!$C$2:$C$7000,Pedidos!$B$2:$B$7000,A1733,Pedidos!$C$2:$C$7000,"&lt;"&amp;Parámetros!$B$4)</f>
        <v>45870</v>
      </c>
      <c r="H1733" s="17" t="n">
        <f aca="false">COUNTIFS(Pedidos!$B$2:$B$7000,A1733,Pedidos!$C$2:$C$7000,"&lt;"&amp;Parámetros!$B$4)</f>
        <v>1</v>
      </c>
      <c r="I1733" s="7" t="n">
        <f aca="false">IF(H1733=0,"",Parámetros!$B$4-G1733)</f>
        <v>426</v>
      </c>
      <c r="J1733" s="17" t="n">
        <f aca="false">COUNTIFS(Pedidos!$B$2:$B$7000,A1733,Pedidos!$C$2:$C$7000,"&gt;="&amp;(Parámetros!$B$4-180),Pedidos!$C$2:$C$7000,"&lt;"&amp;Parámetros!$B$4)</f>
        <v>0</v>
      </c>
      <c r="K1733" s="18" t="str">
        <f aca="false">IF(H1733&lt;2,"",(G1733-F1733)/(H1733-1))</f>
        <v/>
      </c>
      <c r="L1733" s="19" t="str">
        <f aca="false">IF(OR(K1733="",K1733=0),"",I1733/K1733)</f>
        <v/>
      </c>
      <c r="M1733" s="20" t="n">
        <f aca="false">SUMIFS(Pedidos!$D$2:$D$7000,Pedidos!$B$2:$B$7000,A1733,Pedidos!$C$2:$C$7000,"&gt;="&amp;(Parámetros!$B$4-365),Pedidos!$C$2:$C$7000,"&lt;"&amp;Parámetros!$B$4)</f>
        <v>0</v>
      </c>
      <c r="N1733" s="7" t="str">
        <f aca="false">IF(H1733=0,"Sin compras",IF(H1733=1,"Una sola compra",IF(I1733&gt;Parámetros!$B$5,"Perdido","Activo")))</f>
        <v>Una sola compra</v>
      </c>
      <c r="O1733" s="21" t="str">
        <f aca="false">IF(N1733&lt;&gt;"Activo","",1/(1+EXP(-(Parámetros!$B$10+Parámetros!$B$11*I1733+Parámetros!$B$12*J1733))))</f>
        <v/>
      </c>
      <c r="P1733" s="7" t="str">
        <f aca="false">IF(O1733="","",IF(O1733&gt;=Parámetros!$B$7,"Alto",IF(O1733&gt;=Parámetros!$B$8,"Medio","Bajo")))</f>
        <v/>
      </c>
      <c r="Q1733" s="7" t="str">
        <f aca="false">IF(AND(N1733="Activo",L1733&lt;&gt;""),IF(L1733&gt;Parámetros!$B$6,"Se está retrasando",""),"")</f>
        <v/>
      </c>
    </row>
    <row r="1734" customFormat="false" ht="15" hidden="false" customHeight="false" outlineLevel="0" collapsed="false">
      <c r="A1734" s="13" t="s">
        <v>124</v>
      </c>
      <c r="B1734" s="13" t="s">
        <v>9001</v>
      </c>
      <c r="C1734" s="13" t="s">
        <v>8990</v>
      </c>
      <c r="D1734" s="13" t="s">
        <v>8994</v>
      </c>
      <c r="E1734" s="13" t="s">
        <v>8988</v>
      </c>
      <c r="F1734" s="16" t="n">
        <f aca="false">_xlfn.MINIFS(Pedidos!$C$2:$C$7000,Pedidos!$B$2:$B$7000,A1734,Pedidos!$C$2:$C$7000,"&lt;"&amp;Parámetros!$B$4)</f>
        <v>45576</v>
      </c>
      <c r="G1734" s="16" t="n">
        <f aca="false">_xlfn.MAXIFS(Pedidos!$C$2:$C$7000,Pedidos!$B$2:$B$7000,A1734,Pedidos!$C$2:$C$7000,"&lt;"&amp;Parámetros!$B$4)</f>
        <v>45576</v>
      </c>
      <c r="H1734" s="17" t="n">
        <f aca="false">COUNTIFS(Pedidos!$B$2:$B$7000,A1734,Pedidos!$C$2:$C$7000,"&lt;"&amp;Parámetros!$B$4)</f>
        <v>1</v>
      </c>
      <c r="I1734" s="7" t="n">
        <f aca="false">IF(H1734=0,"",Parámetros!$B$4-G1734)</f>
        <v>720</v>
      </c>
      <c r="J1734" s="17" t="n">
        <f aca="false">COUNTIFS(Pedidos!$B$2:$B$7000,A1734,Pedidos!$C$2:$C$7000,"&gt;="&amp;(Parámetros!$B$4-180),Pedidos!$C$2:$C$7000,"&lt;"&amp;Parámetros!$B$4)</f>
        <v>0</v>
      </c>
      <c r="K1734" s="18" t="str">
        <f aca="false">IF(H1734&lt;2,"",(G1734-F1734)/(H1734-1))</f>
        <v/>
      </c>
      <c r="L1734" s="19" t="str">
        <f aca="false">IF(OR(K1734="",K1734=0),"",I1734/K1734)</f>
        <v/>
      </c>
      <c r="M1734" s="20" t="n">
        <f aca="false">SUMIFS(Pedidos!$D$2:$D$7000,Pedidos!$B$2:$B$7000,A1734,Pedidos!$C$2:$C$7000,"&gt;="&amp;(Parámetros!$B$4-365),Pedidos!$C$2:$C$7000,"&lt;"&amp;Parámetros!$B$4)</f>
        <v>0</v>
      </c>
      <c r="N1734" s="7" t="str">
        <f aca="false">IF(H1734=0,"Sin compras",IF(H1734=1,"Una sola compra",IF(I1734&gt;Parámetros!$B$5,"Perdido","Activo")))</f>
        <v>Una sola compra</v>
      </c>
      <c r="O1734" s="21" t="str">
        <f aca="false">IF(N1734&lt;&gt;"Activo","",1/(1+EXP(-(Parámetros!$B$10+Parámetros!$B$11*I1734+Parámetros!$B$12*J1734))))</f>
        <v/>
      </c>
      <c r="P1734" s="7" t="str">
        <f aca="false">IF(O1734="","",IF(O1734&gt;=Parámetros!$B$7,"Alto",IF(O1734&gt;=Parámetros!$B$8,"Medio","Bajo")))</f>
        <v/>
      </c>
      <c r="Q1734" s="7" t="str">
        <f aca="false">IF(AND(N1734="Activo",L1734&lt;&gt;""),IF(L1734&gt;Parámetros!$B$6,"Se está retrasando",""),"")</f>
        <v/>
      </c>
    </row>
    <row r="1735" customFormat="false" ht="15" hidden="false" customHeight="false" outlineLevel="0" collapsed="false">
      <c r="A1735" s="13" t="s">
        <v>8445</v>
      </c>
      <c r="B1735" s="13" t="s">
        <v>9010</v>
      </c>
      <c r="C1735" s="13" t="s">
        <v>8982</v>
      </c>
      <c r="D1735" s="13" t="s">
        <v>9002</v>
      </c>
      <c r="E1735" s="13" t="s">
        <v>8984</v>
      </c>
      <c r="F1735" s="16" t="n">
        <f aca="false">_xlfn.MINIFS(Pedidos!$C$2:$C$7000,Pedidos!$B$2:$B$7000,A1735,Pedidos!$C$2:$C$7000,"&lt;"&amp;Parámetros!$B$4)</f>
        <v>46250</v>
      </c>
      <c r="G1735" s="16" t="n">
        <f aca="false">_xlfn.MAXIFS(Pedidos!$C$2:$C$7000,Pedidos!$B$2:$B$7000,A1735,Pedidos!$C$2:$C$7000,"&lt;"&amp;Parámetros!$B$4)</f>
        <v>46250</v>
      </c>
      <c r="H1735" s="17" t="n">
        <f aca="false">COUNTIFS(Pedidos!$B$2:$B$7000,A1735,Pedidos!$C$2:$C$7000,"&lt;"&amp;Parámetros!$B$4)</f>
        <v>1</v>
      </c>
      <c r="I1735" s="7" t="n">
        <f aca="false">IF(H1735=0,"",Parámetros!$B$4-G1735)</f>
        <v>46</v>
      </c>
      <c r="J1735" s="17" t="n">
        <f aca="false">COUNTIFS(Pedidos!$B$2:$B$7000,A1735,Pedidos!$C$2:$C$7000,"&gt;="&amp;(Parámetros!$B$4-180),Pedidos!$C$2:$C$7000,"&lt;"&amp;Parámetros!$B$4)</f>
        <v>1</v>
      </c>
      <c r="K1735" s="18" t="str">
        <f aca="false">IF(H1735&lt;2,"",(G1735-F1735)/(H1735-1))</f>
        <v/>
      </c>
      <c r="L1735" s="19" t="str">
        <f aca="false">IF(OR(K1735="",K1735=0),"",I1735/K1735)</f>
        <v/>
      </c>
      <c r="M1735" s="20" t="n">
        <f aca="false">SUMIFS(Pedidos!$D$2:$D$7000,Pedidos!$B$2:$B$7000,A1735,Pedidos!$C$2:$C$7000,"&gt;="&amp;(Parámetros!$B$4-365),Pedidos!$C$2:$C$7000,"&lt;"&amp;Parámetros!$B$4)</f>
        <v>26.79</v>
      </c>
      <c r="N1735" s="7" t="str">
        <f aca="false">IF(H1735=0,"Sin compras",IF(H1735=1,"Una sola compra",IF(I1735&gt;Parámetros!$B$5,"Perdido","Activo")))</f>
        <v>Una sola compra</v>
      </c>
      <c r="O1735" s="21" t="str">
        <f aca="false">IF(N1735&lt;&gt;"Activo","",1/(1+EXP(-(Parámetros!$B$10+Parámetros!$B$11*I1735+Parámetros!$B$12*J1735))))</f>
        <v/>
      </c>
      <c r="P1735" s="7" t="str">
        <f aca="false">IF(O1735="","",IF(O1735&gt;=Parámetros!$B$7,"Alto",IF(O1735&gt;=Parámetros!$B$8,"Medio","Bajo")))</f>
        <v/>
      </c>
      <c r="Q1735" s="7" t="str">
        <f aca="false">IF(AND(N1735="Activo",L1735&lt;&gt;""),IF(L1735&gt;Parámetros!$B$6,"Se está retrasando",""),"")</f>
        <v/>
      </c>
    </row>
    <row r="1736" customFormat="false" ht="15" hidden="false" customHeight="false" outlineLevel="0" collapsed="false">
      <c r="A1736" s="13" t="s">
        <v>5398</v>
      </c>
      <c r="B1736" s="13" t="s">
        <v>8995</v>
      </c>
      <c r="C1736" s="13" t="s">
        <v>8982</v>
      </c>
      <c r="D1736" s="13" t="s">
        <v>8983</v>
      </c>
      <c r="E1736" s="13" t="s">
        <v>8988</v>
      </c>
      <c r="F1736" s="16" t="n">
        <f aca="false">_xlfn.MINIFS(Pedidos!$C$2:$C$7000,Pedidos!$B$2:$B$7000,A1736,Pedidos!$C$2:$C$7000,"&lt;"&amp;Parámetros!$B$4)</f>
        <v>46008</v>
      </c>
      <c r="G1736" s="16" t="n">
        <f aca="false">_xlfn.MAXIFS(Pedidos!$C$2:$C$7000,Pedidos!$B$2:$B$7000,A1736,Pedidos!$C$2:$C$7000,"&lt;"&amp;Parámetros!$B$4)</f>
        <v>46008</v>
      </c>
      <c r="H1736" s="17" t="n">
        <f aca="false">COUNTIFS(Pedidos!$B$2:$B$7000,A1736,Pedidos!$C$2:$C$7000,"&lt;"&amp;Parámetros!$B$4)</f>
        <v>1</v>
      </c>
      <c r="I1736" s="7" t="n">
        <f aca="false">IF(H1736=0,"",Parámetros!$B$4-G1736)</f>
        <v>288</v>
      </c>
      <c r="J1736" s="17" t="n">
        <f aca="false">COUNTIFS(Pedidos!$B$2:$B$7000,A1736,Pedidos!$C$2:$C$7000,"&gt;="&amp;(Parámetros!$B$4-180),Pedidos!$C$2:$C$7000,"&lt;"&amp;Parámetros!$B$4)</f>
        <v>0</v>
      </c>
      <c r="K1736" s="18" t="str">
        <f aca="false">IF(H1736&lt;2,"",(G1736-F1736)/(H1736-1))</f>
        <v/>
      </c>
      <c r="L1736" s="19" t="str">
        <f aca="false">IF(OR(K1736="",K1736=0),"",I1736/K1736)</f>
        <v/>
      </c>
      <c r="M1736" s="20" t="n">
        <f aca="false">SUMIFS(Pedidos!$D$2:$D$7000,Pedidos!$B$2:$B$7000,A1736,Pedidos!$C$2:$C$7000,"&gt;="&amp;(Parámetros!$B$4-365),Pedidos!$C$2:$C$7000,"&lt;"&amp;Parámetros!$B$4)</f>
        <v>23.59</v>
      </c>
      <c r="N1736" s="7" t="str">
        <f aca="false">IF(H1736=0,"Sin compras",IF(H1736=1,"Una sola compra",IF(I1736&gt;Parámetros!$B$5,"Perdido","Activo")))</f>
        <v>Una sola compra</v>
      </c>
      <c r="O1736" s="21" t="str">
        <f aca="false">IF(N1736&lt;&gt;"Activo","",1/(1+EXP(-(Parámetros!$B$10+Parámetros!$B$11*I1736+Parámetros!$B$12*J1736))))</f>
        <v/>
      </c>
      <c r="P1736" s="7" t="str">
        <f aca="false">IF(O1736="","",IF(O1736&gt;=Parámetros!$B$7,"Alto",IF(O1736&gt;=Parámetros!$B$8,"Medio","Bajo")))</f>
        <v/>
      </c>
      <c r="Q1736" s="7" t="str">
        <f aca="false">IF(AND(N1736="Activo",L1736&lt;&gt;""),IF(L1736&gt;Parámetros!$B$6,"Se está retrasando",""),"")</f>
        <v/>
      </c>
    </row>
    <row r="1737" customFormat="false" ht="15" hidden="false" customHeight="false" outlineLevel="0" collapsed="false">
      <c r="A1737" s="13" t="s">
        <v>8733</v>
      </c>
      <c r="B1737" s="13" t="s">
        <v>8996</v>
      </c>
      <c r="C1737" s="13" t="s">
        <v>8993</v>
      </c>
      <c r="D1737" s="13" t="s">
        <v>9002</v>
      </c>
      <c r="E1737" s="13" t="s">
        <v>8988</v>
      </c>
      <c r="F1737" s="16" t="n">
        <f aca="false">_xlfn.MINIFS(Pedidos!$C$2:$C$7000,Pedidos!$B$2:$B$7000,A1737,Pedidos!$C$2:$C$7000,"&lt;"&amp;Parámetros!$B$4)</f>
        <v>46276</v>
      </c>
      <c r="G1737" s="16" t="n">
        <f aca="false">_xlfn.MAXIFS(Pedidos!$C$2:$C$7000,Pedidos!$B$2:$B$7000,A1737,Pedidos!$C$2:$C$7000,"&lt;"&amp;Parámetros!$B$4)</f>
        <v>46276</v>
      </c>
      <c r="H1737" s="17" t="n">
        <f aca="false">COUNTIFS(Pedidos!$B$2:$B$7000,A1737,Pedidos!$C$2:$C$7000,"&lt;"&amp;Parámetros!$B$4)</f>
        <v>1</v>
      </c>
      <c r="I1737" s="7" t="n">
        <f aca="false">IF(H1737=0,"",Parámetros!$B$4-G1737)</f>
        <v>20</v>
      </c>
      <c r="J1737" s="17" t="n">
        <f aca="false">COUNTIFS(Pedidos!$B$2:$B$7000,A1737,Pedidos!$C$2:$C$7000,"&gt;="&amp;(Parámetros!$B$4-180),Pedidos!$C$2:$C$7000,"&lt;"&amp;Parámetros!$B$4)</f>
        <v>1</v>
      </c>
      <c r="K1737" s="18" t="str">
        <f aca="false">IF(H1737&lt;2,"",(G1737-F1737)/(H1737-1))</f>
        <v/>
      </c>
      <c r="L1737" s="19" t="str">
        <f aca="false">IF(OR(K1737="",K1737=0),"",I1737/K1737)</f>
        <v/>
      </c>
      <c r="M1737" s="20" t="n">
        <f aca="false">SUMIFS(Pedidos!$D$2:$D$7000,Pedidos!$B$2:$B$7000,A1737,Pedidos!$C$2:$C$7000,"&gt;="&amp;(Parámetros!$B$4-365),Pedidos!$C$2:$C$7000,"&lt;"&amp;Parámetros!$B$4)</f>
        <v>17.66</v>
      </c>
      <c r="N1737" s="7" t="str">
        <f aca="false">IF(H1737=0,"Sin compras",IF(H1737=1,"Una sola compra",IF(I1737&gt;Parámetros!$B$5,"Perdido","Activo")))</f>
        <v>Una sola compra</v>
      </c>
      <c r="O1737" s="21" t="str">
        <f aca="false">IF(N1737&lt;&gt;"Activo","",1/(1+EXP(-(Parámetros!$B$10+Parámetros!$B$11*I1737+Parámetros!$B$12*J1737))))</f>
        <v/>
      </c>
      <c r="P1737" s="7" t="str">
        <f aca="false">IF(O1737="","",IF(O1737&gt;=Parámetros!$B$7,"Alto",IF(O1737&gt;=Parámetros!$B$8,"Medio","Bajo")))</f>
        <v/>
      </c>
      <c r="Q1737" s="7" t="str">
        <f aca="false">IF(AND(N1737="Activo",L1737&lt;&gt;""),IF(L1737&gt;Parámetros!$B$6,"Se está retrasando",""),"")</f>
        <v/>
      </c>
    </row>
    <row r="1738" customFormat="false" ht="15" hidden="false" customHeight="false" outlineLevel="0" collapsed="false">
      <c r="A1738" s="13" t="s">
        <v>2402</v>
      </c>
      <c r="B1738" s="13" t="s">
        <v>8981</v>
      </c>
      <c r="C1738" s="13" t="s">
        <v>8993</v>
      </c>
      <c r="D1738" s="13" t="s">
        <v>8994</v>
      </c>
      <c r="E1738" s="13" t="s">
        <v>8988</v>
      </c>
      <c r="F1738" s="16" t="n">
        <f aca="false">_xlfn.MINIFS(Pedidos!$C$2:$C$7000,Pedidos!$B$2:$B$7000,A1738,Pedidos!$C$2:$C$7000,"&lt;"&amp;Parámetros!$B$4)</f>
        <v>45785</v>
      </c>
      <c r="G1738" s="16" t="n">
        <f aca="false">_xlfn.MAXIFS(Pedidos!$C$2:$C$7000,Pedidos!$B$2:$B$7000,A1738,Pedidos!$C$2:$C$7000,"&lt;"&amp;Parámetros!$B$4)</f>
        <v>45785</v>
      </c>
      <c r="H1738" s="17" t="n">
        <f aca="false">COUNTIFS(Pedidos!$B$2:$B$7000,A1738,Pedidos!$C$2:$C$7000,"&lt;"&amp;Parámetros!$B$4)</f>
        <v>1</v>
      </c>
      <c r="I1738" s="7" t="n">
        <f aca="false">IF(H1738=0,"",Parámetros!$B$4-G1738)</f>
        <v>511</v>
      </c>
      <c r="J1738" s="17" t="n">
        <f aca="false">COUNTIFS(Pedidos!$B$2:$B$7000,A1738,Pedidos!$C$2:$C$7000,"&gt;="&amp;(Parámetros!$B$4-180),Pedidos!$C$2:$C$7000,"&lt;"&amp;Parámetros!$B$4)</f>
        <v>0</v>
      </c>
      <c r="K1738" s="18" t="str">
        <f aca="false">IF(H1738&lt;2,"",(G1738-F1738)/(H1738-1))</f>
        <v/>
      </c>
      <c r="L1738" s="19" t="str">
        <f aca="false">IF(OR(K1738="",K1738=0),"",I1738/K1738)</f>
        <v/>
      </c>
      <c r="M1738" s="20" t="n">
        <f aca="false">SUMIFS(Pedidos!$D$2:$D$7000,Pedidos!$B$2:$B$7000,A1738,Pedidos!$C$2:$C$7000,"&gt;="&amp;(Parámetros!$B$4-365),Pedidos!$C$2:$C$7000,"&lt;"&amp;Parámetros!$B$4)</f>
        <v>0</v>
      </c>
      <c r="N1738" s="7" t="str">
        <f aca="false">IF(H1738=0,"Sin compras",IF(H1738=1,"Una sola compra",IF(I1738&gt;Parámetros!$B$5,"Perdido","Activo")))</f>
        <v>Una sola compra</v>
      </c>
      <c r="O1738" s="21" t="str">
        <f aca="false">IF(N1738&lt;&gt;"Activo","",1/(1+EXP(-(Parámetros!$B$10+Parámetros!$B$11*I1738+Parámetros!$B$12*J1738))))</f>
        <v/>
      </c>
      <c r="P1738" s="7" t="str">
        <f aca="false">IF(O1738="","",IF(O1738&gt;=Parámetros!$B$7,"Alto",IF(O1738&gt;=Parámetros!$B$8,"Medio","Bajo")))</f>
        <v/>
      </c>
      <c r="Q1738" s="7" t="str">
        <f aca="false">IF(AND(N1738="Activo",L1738&lt;&gt;""),IF(L1738&gt;Parámetros!$B$6,"Se está retrasando",""),"")</f>
        <v/>
      </c>
    </row>
    <row r="1739" customFormat="false" ht="15" hidden="false" customHeight="false" outlineLevel="0" collapsed="false">
      <c r="A1739" s="13" t="s">
        <v>4108</v>
      </c>
      <c r="B1739" s="13" t="s">
        <v>8995</v>
      </c>
      <c r="C1739" s="13" t="s">
        <v>8986</v>
      </c>
      <c r="D1739" s="13" t="s">
        <v>8994</v>
      </c>
      <c r="E1739" s="13" t="s">
        <v>8988</v>
      </c>
      <c r="F1739" s="16" t="n">
        <f aca="false">_xlfn.MINIFS(Pedidos!$C$2:$C$7000,Pedidos!$B$2:$B$7000,A1739,Pedidos!$C$2:$C$7000,"&lt;"&amp;Parámetros!$B$4)</f>
        <v>45913</v>
      </c>
      <c r="G1739" s="16" t="n">
        <f aca="false">_xlfn.MAXIFS(Pedidos!$C$2:$C$7000,Pedidos!$B$2:$B$7000,A1739,Pedidos!$C$2:$C$7000,"&lt;"&amp;Parámetros!$B$4)</f>
        <v>45913</v>
      </c>
      <c r="H1739" s="17" t="n">
        <f aca="false">COUNTIFS(Pedidos!$B$2:$B$7000,A1739,Pedidos!$C$2:$C$7000,"&lt;"&amp;Parámetros!$B$4)</f>
        <v>1</v>
      </c>
      <c r="I1739" s="7" t="n">
        <f aca="false">IF(H1739=0,"",Parámetros!$B$4-G1739)</f>
        <v>383</v>
      </c>
      <c r="J1739" s="17" t="n">
        <f aca="false">COUNTIFS(Pedidos!$B$2:$B$7000,A1739,Pedidos!$C$2:$C$7000,"&gt;="&amp;(Parámetros!$B$4-180),Pedidos!$C$2:$C$7000,"&lt;"&amp;Parámetros!$B$4)</f>
        <v>0</v>
      </c>
      <c r="K1739" s="18" t="str">
        <f aca="false">IF(H1739&lt;2,"",(G1739-F1739)/(H1739-1))</f>
        <v/>
      </c>
      <c r="L1739" s="19" t="str">
        <f aca="false">IF(OR(K1739="",K1739=0),"",I1739/K1739)</f>
        <v/>
      </c>
      <c r="M1739" s="20" t="n">
        <f aca="false">SUMIFS(Pedidos!$D$2:$D$7000,Pedidos!$B$2:$B$7000,A1739,Pedidos!$C$2:$C$7000,"&gt;="&amp;(Parámetros!$B$4-365),Pedidos!$C$2:$C$7000,"&lt;"&amp;Parámetros!$B$4)</f>
        <v>0</v>
      </c>
      <c r="N1739" s="7" t="str">
        <f aca="false">IF(H1739=0,"Sin compras",IF(H1739=1,"Una sola compra",IF(I1739&gt;Parámetros!$B$5,"Perdido","Activo")))</f>
        <v>Una sola compra</v>
      </c>
      <c r="O1739" s="21" t="str">
        <f aca="false">IF(N1739&lt;&gt;"Activo","",1/(1+EXP(-(Parámetros!$B$10+Parámetros!$B$11*I1739+Parámetros!$B$12*J1739))))</f>
        <v/>
      </c>
      <c r="P1739" s="7" t="str">
        <f aca="false">IF(O1739="","",IF(O1739&gt;=Parámetros!$B$7,"Alto",IF(O1739&gt;=Parámetros!$B$8,"Medio","Bajo")))</f>
        <v/>
      </c>
      <c r="Q1739" s="7" t="str">
        <f aca="false">IF(AND(N1739="Activo",L1739&lt;&gt;""),IF(L1739&gt;Parámetros!$B$6,"Se está retrasando",""),"")</f>
        <v/>
      </c>
    </row>
    <row r="1740" customFormat="false" ht="15" hidden="false" customHeight="false" outlineLevel="0" collapsed="false">
      <c r="A1740" s="13" t="s">
        <v>4759</v>
      </c>
      <c r="B1740" s="13" t="s">
        <v>9007</v>
      </c>
      <c r="C1740" s="13" t="s">
        <v>8993</v>
      </c>
      <c r="D1740" s="13" t="s">
        <v>8983</v>
      </c>
      <c r="E1740" s="13" t="s">
        <v>8984</v>
      </c>
      <c r="F1740" s="16" t="n">
        <f aca="false">_xlfn.MINIFS(Pedidos!$C$2:$C$7000,Pedidos!$B$2:$B$7000,A1740,Pedidos!$C$2:$C$7000,"&lt;"&amp;Parámetros!$B$4)</f>
        <v>45961</v>
      </c>
      <c r="G1740" s="16" t="n">
        <f aca="false">_xlfn.MAXIFS(Pedidos!$C$2:$C$7000,Pedidos!$B$2:$B$7000,A1740,Pedidos!$C$2:$C$7000,"&lt;"&amp;Parámetros!$B$4)</f>
        <v>45961</v>
      </c>
      <c r="H1740" s="17" t="n">
        <f aca="false">COUNTIFS(Pedidos!$B$2:$B$7000,A1740,Pedidos!$C$2:$C$7000,"&lt;"&amp;Parámetros!$B$4)</f>
        <v>1</v>
      </c>
      <c r="I1740" s="7" t="n">
        <f aca="false">IF(H1740=0,"",Parámetros!$B$4-G1740)</f>
        <v>335</v>
      </c>
      <c r="J1740" s="17" t="n">
        <f aca="false">COUNTIFS(Pedidos!$B$2:$B$7000,A1740,Pedidos!$C$2:$C$7000,"&gt;="&amp;(Parámetros!$B$4-180),Pedidos!$C$2:$C$7000,"&lt;"&amp;Parámetros!$B$4)</f>
        <v>0</v>
      </c>
      <c r="K1740" s="18" t="str">
        <f aca="false">IF(H1740&lt;2,"",(G1740-F1740)/(H1740-1))</f>
        <v/>
      </c>
      <c r="L1740" s="19" t="str">
        <f aca="false">IF(OR(K1740="",K1740=0),"",I1740/K1740)</f>
        <v/>
      </c>
      <c r="M1740" s="20" t="n">
        <f aca="false">SUMIFS(Pedidos!$D$2:$D$7000,Pedidos!$B$2:$B$7000,A1740,Pedidos!$C$2:$C$7000,"&gt;="&amp;(Parámetros!$B$4-365),Pedidos!$C$2:$C$7000,"&lt;"&amp;Parámetros!$B$4)</f>
        <v>26.44</v>
      </c>
      <c r="N1740" s="7" t="str">
        <f aca="false">IF(H1740=0,"Sin compras",IF(H1740=1,"Una sola compra",IF(I1740&gt;Parámetros!$B$5,"Perdido","Activo")))</f>
        <v>Una sola compra</v>
      </c>
      <c r="O1740" s="21" t="str">
        <f aca="false">IF(N1740&lt;&gt;"Activo","",1/(1+EXP(-(Parámetros!$B$10+Parámetros!$B$11*I1740+Parámetros!$B$12*J1740))))</f>
        <v/>
      </c>
      <c r="P1740" s="7" t="str">
        <f aca="false">IF(O1740="","",IF(O1740&gt;=Parámetros!$B$7,"Alto",IF(O1740&gt;=Parámetros!$B$8,"Medio","Bajo")))</f>
        <v/>
      </c>
      <c r="Q1740" s="7" t="str">
        <f aca="false">IF(AND(N1740="Activo",L1740&lt;&gt;""),IF(L1740&gt;Parámetros!$B$6,"Se está retrasando",""),"")</f>
        <v/>
      </c>
    </row>
    <row r="1741" customFormat="false" ht="15" hidden="false" customHeight="false" outlineLevel="0" collapsed="false">
      <c r="A1741" s="13" t="s">
        <v>2284</v>
      </c>
      <c r="B1741" s="13" t="s">
        <v>8989</v>
      </c>
      <c r="C1741" s="13" t="s">
        <v>8993</v>
      </c>
      <c r="D1741" s="13" t="s">
        <v>8994</v>
      </c>
      <c r="E1741" s="13" t="s">
        <v>8988</v>
      </c>
      <c r="F1741" s="16" t="n">
        <f aca="false">_xlfn.MINIFS(Pedidos!$C$2:$C$7000,Pedidos!$B$2:$B$7000,A1741,Pedidos!$C$2:$C$7000,"&lt;"&amp;Parámetros!$B$4)</f>
        <v>45776</v>
      </c>
      <c r="G1741" s="16" t="n">
        <f aca="false">_xlfn.MAXIFS(Pedidos!$C$2:$C$7000,Pedidos!$B$2:$B$7000,A1741,Pedidos!$C$2:$C$7000,"&lt;"&amp;Parámetros!$B$4)</f>
        <v>45776</v>
      </c>
      <c r="H1741" s="17" t="n">
        <f aca="false">COUNTIFS(Pedidos!$B$2:$B$7000,A1741,Pedidos!$C$2:$C$7000,"&lt;"&amp;Parámetros!$B$4)</f>
        <v>1</v>
      </c>
      <c r="I1741" s="7" t="n">
        <f aca="false">IF(H1741=0,"",Parámetros!$B$4-G1741)</f>
        <v>520</v>
      </c>
      <c r="J1741" s="17" t="n">
        <f aca="false">COUNTIFS(Pedidos!$B$2:$B$7000,A1741,Pedidos!$C$2:$C$7000,"&gt;="&amp;(Parámetros!$B$4-180),Pedidos!$C$2:$C$7000,"&lt;"&amp;Parámetros!$B$4)</f>
        <v>0</v>
      </c>
      <c r="K1741" s="18" t="str">
        <f aca="false">IF(H1741&lt;2,"",(G1741-F1741)/(H1741-1))</f>
        <v/>
      </c>
      <c r="L1741" s="19" t="str">
        <f aca="false">IF(OR(K1741="",K1741=0),"",I1741/K1741)</f>
        <v/>
      </c>
      <c r="M1741" s="20" t="n">
        <f aca="false">SUMIFS(Pedidos!$D$2:$D$7000,Pedidos!$B$2:$B$7000,A1741,Pedidos!$C$2:$C$7000,"&gt;="&amp;(Parámetros!$B$4-365),Pedidos!$C$2:$C$7000,"&lt;"&amp;Parámetros!$B$4)</f>
        <v>0</v>
      </c>
      <c r="N1741" s="7" t="str">
        <f aca="false">IF(H1741=0,"Sin compras",IF(H1741=1,"Una sola compra",IF(I1741&gt;Parámetros!$B$5,"Perdido","Activo")))</f>
        <v>Una sola compra</v>
      </c>
      <c r="O1741" s="21" t="str">
        <f aca="false">IF(N1741&lt;&gt;"Activo","",1/(1+EXP(-(Parámetros!$B$10+Parámetros!$B$11*I1741+Parámetros!$B$12*J1741))))</f>
        <v/>
      </c>
      <c r="P1741" s="7" t="str">
        <f aca="false">IF(O1741="","",IF(O1741&gt;=Parámetros!$B$7,"Alto",IF(O1741&gt;=Parámetros!$B$8,"Medio","Bajo")))</f>
        <v/>
      </c>
      <c r="Q1741" s="7" t="str">
        <f aca="false">IF(AND(N1741="Activo",L1741&lt;&gt;""),IF(L1741&gt;Parámetros!$B$6,"Se está retrasando",""),"")</f>
        <v/>
      </c>
    </row>
    <row r="1742" customFormat="false" ht="15" hidden="false" customHeight="false" outlineLevel="0" collapsed="false">
      <c r="A1742" s="13" t="s">
        <v>3441</v>
      </c>
      <c r="B1742" s="13" t="s">
        <v>8992</v>
      </c>
      <c r="C1742" s="13" t="s">
        <v>8990</v>
      </c>
      <c r="D1742" s="13" t="s">
        <v>8999</v>
      </c>
      <c r="E1742" s="13" t="s">
        <v>8988</v>
      </c>
      <c r="F1742" s="16" t="n">
        <f aca="false">_xlfn.MINIFS(Pedidos!$C$2:$C$7000,Pedidos!$B$2:$B$7000,A1742,Pedidos!$C$2:$C$7000,"&lt;"&amp;Parámetros!$B$4)</f>
        <v>45864</v>
      </c>
      <c r="G1742" s="16" t="n">
        <f aca="false">_xlfn.MAXIFS(Pedidos!$C$2:$C$7000,Pedidos!$B$2:$B$7000,A1742,Pedidos!$C$2:$C$7000,"&lt;"&amp;Parámetros!$B$4)</f>
        <v>46265</v>
      </c>
      <c r="H1742" s="17" t="n">
        <f aca="false">COUNTIFS(Pedidos!$B$2:$B$7000,A1742,Pedidos!$C$2:$C$7000,"&lt;"&amp;Parámetros!$B$4)</f>
        <v>13</v>
      </c>
      <c r="I1742" s="7" t="n">
        <f aca="false">IF(H1742=0,"",Parámetros!$B$4-G1742)</f>
        <v>31</v>
      </c>
      <c r="J1742" s="17" t="n">
        <f aca="false">COUNTIFS(Pedidos!$B$2:$B$7000,A1742,Pedidos!$C$2:$C$7000,"&gt;="&amp;(Parámetros!$B$4-180),Pedidos!$C$2:$C$7000,"&lt;"&amp;Parámetros!$B$4)</f>
        <v>5</v>
      </c>
      <c r="K1742" s="18" t="n">
        <f aca="false">IF(H1742&lt;2,"",(G1742-F1742)/(H1742-1))</f>
        <v>33.4166666666667</v>
      </c>
      <c r="L1742" s="19" t="n">
        <f aca="false">IF(OR(K1742="",K1742=0),"",I1742/K1742)</f>
        <v>0.927680798004988</v>
      </c>
      <c r="M1742" s="20" t="n">
        <f aca="false">SUMIFS(Pedidos!$D$2:$D$7000,Pedidos!$B$2:$B$7000,A1742,Pedidos!$C$2:$C$7000,"&gt;="&amp;(Parámetros!$B$4-365),Pedidos!$C$2:$C$7000,"&lt;"&amp;Parámetros!$B$4)</f>
        <v>617.98</v>
      </c>
      <c r="N1742" s="7" t="str">
        <f aca="false">IF(H1742=0,"Sin compras",IF(H1742=1,"Una sola compra",IF(I1742&gt;Parámetros!$B$5,"Perdido","Activo")))</f>
        <v>Activo</v>
      </c>
      <c r="O1742" s="21" t="n">
        <f aca="false">IF(N1742&lt;&gt;"Activo","",1/(1+EXP(-(Parámetros!$B$10+Parámetros!$B$11*I1742+Parámetros!$B$12*J1742))))</f>
        <v>0.0355746200199437</v>
      </c>
      <c r="P1742" s="7" t="str">
        <f aca="false">IF(O1742="","",IF(O1742&gt;=Parámetros!$B$7,"Alto",IF(O1742&gt;=Parámetros!$B$8,"Medio","Bajo")))</f>
        <v>Bajo</v>
      </c>
      <c r="Q1742" s="7" t="str">
        <f aca="false">IF(AND(N1742="Activo",L1742&lt;&gt;""),IF(L1742&gt;Parámetros!$B$6,"Se está retrasando",""),"")</f>
        <v/>
      </c>
    </row>
    <row r="1743" customFormat="false" ht="15" hidden="false" customHeight="false" outlineLevel="0" collapsed="false">
      <c r="A1743" s="13" t="s">
        <v>5265</v>
      </c>
      <c r="B1743" s="13" t="s">
        <v>9000</v>
      </c>
      <c r="C1743" s="13" t="s">
        <v>8982</v>
      </c>
      <c r="D1743" s="13" t="s">
        <v>8987</v>
      </c>
      <c r="E1743" s="13" t="s">
        <v>8988</v>
      </c>
      <c r="F1743" s="16" t="n">
        <f aca="false">_xlfn.MINIFS(Pedidos!$C$2:$C$7000,Pedidos!$B$2:$B$7000,A1743,Pedidos!$C$2:$C$7000,"&lt;"&amp;Parámetros!$B$4)</f>
        <v>45999</v>
      </c>
      <c r="G1743" s="16" t="n">
        <f aca="false">_xlfn.MAXIFS(Pedidos!$C$2:$C$7000,Pedidos!$B$2:$B$7000,A1743,Pedidos!$C$2:$C$7000,"&lt;"&amp;Parámetros!$B$4)</f>
        <v>46103</v>
      </c>
      <c r="H1743" s="17" t="n">
        <f aca="false">COUNTIFS(Pedidos!$B$2:$B$7000,A1743,Pedidos!$C$2:$C$7000,"&lt;"&amp;Parámetros!$B$4)</f>
        <v>2</v>
      </c>
      <c r="I1743" s="7" t="n">
        <f aca="false">IF(H1743=0,"",Parámetros!$B$4-G1743)</f>
        <v>193</v>
      </c>
      <c r="J1743" s="17" t="n">
        <f aca="false">COUNTIFS(Pedidos!$B$2:$B$7000,A1743,Pedidos!$C$2:$C$7000,"&gt;="&amp;(Parámetros!$B$4-180),Pedidos!$C$2:$C$7000,"&lt;"&amp;Parámetros!$B$4)</f>
        <v>0</v>
      </c>
      <c r="K1743" s="18" t="n">
        <f aca="false">IF(H1743&lt;2,"",(G1743-F1743)/(H1743-1))</f>
        <v>104</v>
      </c>
      <c r="L1743" s="19" t="n">
        <f aca="false">IF(OR(K1743="",K1743=0),"",I1743/K1743)</f>
        <v>1.85576923076923</v>
      </c>
      <c r="M1743" s="20" t="n">
        <f aca="false">SUMIFS(Pedidos!$D$2:$D$7000,Pedidos!$B$2:$B$7000,A1743,Pedidos!$C$2:$C$7000,"&gt;="&amp;(Parámetros!$B$4-365),Pedidos!$C$2:$C$7000,"&lt;"&amp;Parámetros!$B$4)</f>
        <v>62.37</v>
      </c>
      <c r="N1743" s="7" t="str">
        <f aca="false">IF(H1743=0,"Sin compras",IF(H1743=1,"Una sola compra",IF(I1743&gt;Parámetros!$B$5,"Perdido","Activo")))</f>
        <v>Perdido</v>
      </c>
      <c r="O1743" s="21" t="str">
        <f aca="false">IF(N1743&lt;&gt;"Activo","",1/(1+EXP(-(Parámetros!$B$10+Parámetros!$B$11*I1743+Parámetros!$B$12*J1743))))</f>
        <v/>
      </c>
      <c r="P1743" s="7" t="str">
        <f aca="false">IF(O1743="","",IF(O1743&gt;=Parámetros!$B$7,"Alto",IF(O1743&gt;=Parámetros!$B$8,"Medio","Bajo")))</f>
        <v/>
      </c>
      <c r="Q1743" s="7" t="str">
        <f aca="false">IF(AND(N1743="Activo",L1743&lt;&gt;""),IF(L1743&gt;Parámetros!$B$6,"Se está retrasando",""),"")</f>
        <v/>
      </c>
    </row>
    <row r="1744" customFormat="false" ht="15" hidden="false" customHeight="false" outlineLevel="0" collapsed="false">
      <c r="A1744" s="13" t="s">
        <v>594</v>
      </c>
      <c r="B1744" s="13" t="s">
        <v>8998</v>
      </c>
      <c r="C1744" s="13" t="s">
        <v>8993</v>
      </c>
      <c r="D1744" s="13" t="s">
        <v>8994</v>
      </c>
      <c r="E1744" s="13" t="s">
        <v>8988</v>
      </c>
      <c r="F1744" s="16" t="n">
        <f aca="false">_xlfn.MINIFS(Pedidos!$C$2:$C$7000,Pedidos!$B$2:$B$7000,A1744,Pedidos!$C$2:$C$7000,"&lt;"&amp;Parámetros!$B$4)</f>
        <v>45635</v>
      </c>
      <c r="G1744" s="16" t="n">
        <f aca="false">_xlfn.MAXIFS(Pedidos!$C$2:$C$7000,Pedidos!$B$2:$B$7000,A1744,Pedidos!$C$2:$C$7000,"&lt;"&amp;Parámetros!$B$4)</f>
        <v>45754</v>
      </c>
      <c r="H1744" s="17" t="n">
        <f aca="false">COUNTIFS(Pedidos!$B$2:$B$7000,A1744,Pedidos!$C$2:$C$7000,"&lt;"&amp;Parámetros!$B$4)</f>
        <v>2</v>
      </c>
      <c r="I1744" s="7" t="n">
        <f aca="false">IF(H1744=0,"",Parámetros!$B$4-G1744)</f>
        <v>542</v>
      </c>
      <c r="J1744" s="17" t="n">
        <f aca="false">COUNTIFS(Pedidos!$B$2:$B$7000,A1744,Pedidos!$C$2:$C$7000,"&gt;="&amp;(Parámetros!$B$4-180),Pedidos!$C$2:$C$7000,"&lt;"&amp;Parámetros!$B$4)</f>
        <v>0</v>
      </c>
      <c r="K1744" s="18" t="n">
        <f aca="false">IF(H1744&lt;2,"",(G1744-F1744)/(H1744-1))</f>
        <v>119</v>
      </c>
      <c r="L1744" s="19" t="n">
        <f aca="false">IF(OR(K1744="",K1744=0),"",I1744/K1744)</f>
        <v>4.5546218487395</v>
      </c>
      <c r="M1744" s="20" t="n">
        <f aca="false">SUMIFS(Pedidos!$D$2:$D$7000,Pedidos!$B$2:$B$7000,A1744,Pedidos!$C$2:$C$7000,"&gt;="&amp;(Parámetros!$B$4-365),Pedidos!$C$2:$C$7000,"&lt;"&amp;Parámetros!$B$4)</f>
        <v>0</v>
      </c>
      <c r="N1744" s="7" t="str">
        <f aca="false">IF(H1744=0,"Sin compras",IF(H1744=1,"Una sola compra",IF(I1744&gt;Parámetros!$B$5,"Perdido","Activo")))</f>
        <v>Perdido</v>
      </c>
      <c r="O1744" s="21" t="str">
        <f aca="false">IF(N1744&lt;&gt;"Activo","",1/(1+EXP(-(Parámetros!$B$10+Parámetros!$B$11*I1744+Parámetros!$B$12*J1744))))</f>
        <v/>
      </c>
      <c r="P1744" s="7" t="str">
        <f aca="false">IF(O1744="","",IF(O1744&gt;=Parámetros!$B$7,"Alto",IF(O1744&gt;=Parámetros!$B$8,"Medio","Bajo")))</f>
        <v/>
      </c>
      <c r="Q1744" s="7" t="str">
        <f aca="false">IF(AND(N1744="Activo",L1744&lt;&gt;""),IF(L1744&gt;Parámetros!$B$6,"Se está retrasando",""),"")</f>
        <v/>
      </c>
    </row>
    <row r="1745" customFormat="false" ht="15" hidden="false" customHeight="false" outlineLevel="0" collapsed="false">
      <c r="A1745" s="13" t="s">
        <v>182</v>
      </c>
      <c r="B1745" s="13" t="s">
        <v>8996</v>
      </c>
      <c r="C1745" s="13" t="s">
        <v>8986</v>
      </c>
      <c r="D1745" s="13" t="s">
        <v>9006</v>
      </c>
      <c r="E1745" s="13" t="s">
        <v>8988</v>
      </c>
      <c r="F1745" s="16" t="n">
        <f aca="false">_xlfn.MINIFS(Pedidos!$C$2:$C$7000,Pedidos!$B$2:$B$7000,A1745,Pedidos!$C$2:$C$7000,"&lt;"&amp;Parámetros!$B$4)</f>
        <v>45584</v>
      </c>
      <c r="G1745" s="16" t="n">
        <f aca="false">_xlfn.MAXIFS(Pedidos!$C$2:$C$7000,Pedidos!$B$2:$B$7000,A1745,Pedidos!$C$2:$C$7000,"&lt;"&amp;Parámetros!$B$4)</f>
        <v>45742</v>
      </c>
      <c r="H1745" s="17" t="n">
        <f aca="false">COUNTIFS(Pedidos!$B$2:$B$7000,A1745,Pedidos!$C$2:$C$7000,"&lt;"&amp;Parámetros!$B$4)</f>
        <v>4</v>
      </c>
      <c r="I1745" s="7" t="n">
        <f aca="false">IF(H1745=0,"",Parámetros!$B$4-G1745)</f>
        <v>554</v>
      </c>
      <c r="J1745" s="17" t="n">
        <f aca="false">COUNTIFS(Pedidos!$B$2:$B$7000,A1745,Pedidos!$C$2:$C$7000,"&gt;="&amp;(Parámetros!$B$4-180),Pedidos!$C$2:$C$7000,"&lt;"&amp;Parámetros!$B$4)</f>
        <v>0</v>
      </c>
      <c r="K1745" s="18" t="n">
        <f aca="false">IF(H1745&lt;2,"",(G1745-F1745)/(H1745-1))</f>
        <v>52.6666666666667</v>
      </c>
      <c r="L1745" s="19" t="n">
        <f aca="false">IF(OR(K1745="",K1745=0),"",I1745/K1745)</f>
        <v>10.5189873417722</v>
      </c>
      <c r="M1745" s="20" t="n">
        <f aca="false">SUMIFS(Pedidos!$D$2:$D$7000,Pedidos!$B$2:$B$7000,A1745,Pedidos!$C$2:$C$7000,"&gt;="&amp;(Parámetros!$B$4-365),Pedidos!$C$2:$C$7000,"&lt;"&amp;Parámetros!$B$4)</f>
        <v>0</v>
      </c>
      <c r="N1745" s="7" t="str">
        <f aca="false">IF(H1745=0,"Sin compras",IF(H1745=1,"Una sola compra",IF(I1745&gt;Parámetros!$B$5,"Perdido","Activo")))</f>
        <v>Perdido</v>
      </c>
      <c r="O1745" s="21" t="str">
        <f aca="false">IF(N1745&lt;&gt;"Activo","",1/(1+EXP(-(Parámetros!$B$10+Parámetros!$B$11*I1745+Parámetros!$B$12*J1745))))</f>
        <v/>
      </c>
      <c r="P1745" s="7" t="str">
        <f aca="false">IF(O1745="","",IF(O1745&gt;=Parámetros!$B$7,"Alto",IF(O1745&gt;=Parámetros!$B$8,"Medio","Bajo")))</f>
        <v/>
      </c>
      <c r="Q1745" s="7" t="str">
        <f aca="false">IF(AND(N1745="Activo",L1745&lt;&gt;""),IF(L1745&gt;Parámetros!$B$6,"Se está retrasando",""),"")</f>
        <v/>
      </c>
    </row>
    <row r="1746" customFormat="false" ht="15" hidden="false" customHeight="false" outlineLevel="0" collapsed="false">
      <c r="A1746" s="13" t="s">
        <v>1828</v>
      </c>
      <c r="B1746" s="13" t="s">
        <v>8981</v>
      </c>
      <c r="C1746" s="13" t="s">
        <v>8993</v>
      </c>
      <c r="D1746" s="13" t="s">
        <v>8994</v>
      </c>
      <c r="E1746" s="13" t="s">
        <v>8988</v>
      </c>
      <c r="F1746" s="16" t="n">
        <f aca="false">_xlfn.MINIFS(Pedidos!$C$2:$C$7000,Pedidos!$B$2:$B$7000,A1746,Pedidos!$C$2:$C$7000,"&lt;"&amp;Parámetros!$B$4)</f>
        <v>45741</v>
      </c>
      <c r="G1746" s="16" t="n">
        <f aca="false">_xlfn.MAXIFS(Pedidos!$C$2:$C$7000,Pedidos!$B$2:$B$7000,A1746,Pedidos!$C$2:$C$7000,"&lt;"&amp;Parámetros!$B$4)</f>
        <v>45741</v>
      </c>
      <c r="H1746" s="17" t="n">
        <f aca="false">COUNTIFS(Pedidos!$B$2:$B$7000,A1746,Pedidos!$C$2:$C$7000,"&lt;"&amp;Parámetros!$B$4)</f>
        <v>1</v>
      </c>
      <c r="I1746" s="7" t="n">
        <f aca="false">IF(H1746=0,"",Parámetros!$B$4-G1746)</f>
        <v>555</v>
      </c>
      <c r="J1746" s="17" t="n">
        <f aca="false">COUNTIFS(Pedidos!$B$2:$B$7000,A1746,Pedidos!$C$2:$C$7000,"&gt;="&amp;(Parámetros!$B$4-180),Pedidos!$C$2:$C$7000,"&lt;"&amp;Parámetros!$B$4)</f>
        <v>0</v>
      </c>
      <c r="K1746" s="18" t="str">
        <f aca="false">IF(H1746&lt;2,"",(G1746-F1746)/(H1746-1))</f>
        <v/>
      </c>
      <c r="L1746" s="19" t="str">
        <f aca="false">IF(OR(K1746="",K1746=0),"",I1746/K1746)</f>
        <v/>
      </c>
      <c r="M1746" s="20" t="n">
        <f aca="false">SUMIFS(Pedidos!$D$2:$D$7000,Pedidos!$B$2:$B$7000,A1746,Pedidos!$C$2:$C$7000,"&gt;="&amp;(Parámetros!$B$4-365),Pedidos!$C$2:$C$7000,"&lt;"&amp;Parámetros!$B$4)</f>
        <v>0</v>
      </c>
      <c r="N1746" s="7" t="str">
        <f aca="false">IF(H1746=0,"Sin compras",IF(H1746=1,"Una sola compra",IF(I1746&gt;Parámetros!$B$5,"Perdido","Activo")))</f>
        <v>Una sola compra</v>
      </c>
      <c r="O1746" s="21" t="str">
        <f aca="false">IF(N1746&lt;&gt;"Activo","",1/(1+EXP(-(Parámetros!$B$10+Parámetros!$B$11*I1746+Parámetros!$B$12*J1746))))</f>
        <v/>
      </c>
      <c r="P1746" s="7" t="str">
        <f aca="false">IF(O1746="","",IF(O1746&gt;=Parámetros!$B$7,"Alto",IF(O1746&gt;=Parámetros!$B$8,"Medio","Bajo")))</f>
        <v/>
      </c>
      <c r="Q1746" s="7" t="str">
        <f aca="false">IF(AND(N1746="Activo",L1746&lt;&gt;""),IF(L1746&gt;Parámetros!$B$6,"Se está retrasando",""),"")</f>
        <v/>
      </c>
    </row>
    <row r="1747" customFormat="false" ht="15" hidden="false" customHeight="false" outlineLevel="0" collapsed="false">
      <c r="A1747" s="13" t="s">
        <v>7304</v>
      </c>
      <c r="B1747" s="13" t="s">
        <v>8996</v>
      </c>
      <c r="C1747" s="13" t="s">
        <v>8982</v>
      </c>
      <c r="D1747" s="13" t="s">
        <v>8991</v>
      </c>
      <c r="E1747" s="13" t="s">
        <v>8988</v>
      </c>
      <c r="F1747" s="16" t="n">
        <f aca="false">_xlfn.MINIFS(Pedidos!$C$2:$C$7000,Pedidos!$B$2:$B$7000,A1747,Pedidos!$C$2:$C$7000,"&lt;"&amp;Parámetros!$B$4)</f>
        <v>46160</v>
      </c>
      <c r="G1747" s="16" t="n">
        <f aca="false">_xlfn.MAXIFS(Pedidos!$C$2:$C$7000,Pedidos!$B$2:$B$7000,A1747,Pedidos!$C$2:$C$7000,"&lt;"&amp;Parámetros!$B$4)</f>
        <v>46160</v>
      </c>
      <c r="H1747" s="17" t="n">
        <f aca="false">COUNTIFS(Pedidos!$B$2:$B$7000,A1747,Pedidos!$C$2:$C$7000,"&lt;"&amp;Parámetros!$B$4)</f>
        <v>1</v>
      </c>
      <c r="I1747" s="7" t="n">
        <f aca="false">IF(H1747=0,"",Parámetros!$B$4-G1747)</f>
        <v>136</v>
      </c>
      <c r="J1747" s="17" t="n">
        <f aca="false">COUNTIFS(Pedidos!$B$2:$B$7000,A1747,Pedidos!$C$2:$C$7000,"&gt;="&amp;(Parámetros!$B$4-180),Pedidos!$C$2:$C$7000,"&lt;"&amp;Parámetros!$B$4)</f>
        <v>1</v>
      </c>
      <c r="K1747" s="18" t="str">
        <f aca="false">IF(H1747&lt;2,"",(G1747-F1747)/(H1747-1))</f>
        <v/>
      </c>
      <c r="L1747" s="19" t="str">
        <f aca="false">IF(OR(K1747="",K1747=0),"",I1747/K1747)</f>
        <v/>
      </c>
      <c r="M1747" s="20" t="n">
        <f aca="false">SUMIFS(Pedidos!$D$2:$D$7000,Pedidos!$B$2:$B$7000,A1747,Pedidos!$C$2:$C$7000,"&gt;="&amp;(Parámetros!$B$4-365),Pedidos!$C$2:$C$7000,"&lt;"&amp;Parámetros!$B$4)</f>
        <v>71.79</v>
      </c>
      <c r="N1747" s="7" t="str">
        <f aca="false">IF(H1747=0,"Sin compras",IF(H1747=1,"Una sola compra",IF(I1747&gt;Parámetros!$B$5,"Perdido","Activo")))</f>
        <v>Una sola compra</v>
      </c>
      <c r="O1747" s="21" t="str">
        <f aca="false">IF(N1747&lt;&gt;"Activo","",1/(1+EXP(-(Parámetros!$B$10+Parámetros!$B$11*I1747+Parámetros!$B$12*J1747))))</f>
        <v/>
      </c>
      <c r="P1747" s="7" t="str">
        <f aca="false">IF(O1747="","",IF(O1747&gt;=Parámetros!$B$7,"Alto",IF(O1747&gt;=Parámetros!$B$8,"Medio","Bajo")))</f>
        <v/>
      </c>
      <c r="Q1747" s="7" t="str">
        <f aca="false">IF(AND(N1747="Activo",L1747&lt;&gt;""),IF(L1747&gt;Parámetros!$B$6,"Se está retrasando",""),"")</f>
        <v/>
      </c>
    </row>
    <row r="1748" customFormat="false" ht="15" hidden="false" customHeight="false" outlineLevel="0" collapsed="false">
      <c r="A1748" s="13" t="s">
        <v>2533</v>
      </c>
      <c r="B1748" s="13" t="s">
        <v>8996</v>
      </c>
      <c r="C1748" s="13" t="s">
        <v>8993</v>
      </c>
      <c r="D1748" s="13" t="s">
        <v>8983</v>
      </c>
      <c r="E1748" s="13" t="s">
        <v>8988</v>
      </c>
      <c r="F1748" s="16" t="n">
        <f aca="false">_xlfn.MINIFS(Pedidos!$C$2:$C$7000,Pedidos!$B$2:$B$7000,A1748,Pedidos!$C$2:$C$7000,"&lt;"&amp;Parámetros!$B$4)</f>
        <v>45795</v>
      </c>
      <c r="G1748" s="16" t="n">
        <f aca="false">_xlfn.MAXIFS(Pedidos!$C$2:$C$7000,Pedidos!$B$2:$B$7000,A1748,Pedidos!$C$2:$C$7000,"&lt;"&amp;Parámetros!$B$4)</f>
        <v>45946</v>
      </c>
      <c r="H1748" s="17" t="n">
        <f aca="false">COUNTIFS(Pedidos!$B$2:$B$7000,A1748,Pedidos!$C$2:$C$7000,"&lt;"&amp;Parámetros!$B$4)</f>
        <v>2</v>
      </c>
      <c r="I1748" s="7" t="n">
        <f aca="false">IF(H1748=0,"",Parámetros!$B$4-G1748)</f>
        <v>350</v>
      </c>
      <c r="J1748" s="17" t="n">
        <f aca="false">COUNTIFS(Pedidos!$B$2:$B$7000,A1748,Pedidos!$C$2:$C$7000,"&gt;="&amp;(Parámetros!$B$4-180),Pedidos!$C$2:$C$7000,"&lt;"&amp;Parámetros!$B$4)</f>
        <v>0</v>
      </c>
      <c r="K1748" s="18" t="n">
        <f aca="false">IF(H1748&lt;2,"",(G1748-F1748)/(H1748-1))</f>
        <v>151</v>
      </c>
      <c r="L1748" s="19" t="n">
        <f aca="false">IF(OR(K1748="",K1748=0),"",I1748/K1748)</f>
        <v>2.31788079470199</v>
      </c>
      <c r="M1748" s="20" t="n">
        <f aca="false">SUMIFS(Pedidos!$D$2:$D$7000,Pedidos!$B$2:$B$7000,A1748,Pedidos!$C$2:$C$7000,"&gt;="&amp;(Parámetros!$B$4-365),Pedidos!$C$2:$C$7000,"&lt;"&amp;Parámetros!$B$4)</f>
        <v>43.4</v>
      </c>
      <c r="N1748" s="7" t="str">
        <f aca="false">IF(H1748=0,"Sin compras",IF(H1748=1,"Una sola compra",IF(I1748&gt;Parámetros!$B$5,"Perdido","Activo")))</f>
        <v>Perdido</v>
      </c>
      <c r="O1748" s="21" t="str">
        <f aca="false">IF(N1748&lt;&gt;"Activo","",1/(1+EXP(-(Parámetros!$B$10+Parámetros!$B$11*I1748+Parámetros!$B$12*J1748))))</f>
        <v/>
      </c>
      <c r="P1748" s="7" t="str">
        <f aca="false">IF(O1748="","",IF(O1748&gt;=Parámetros!$B$7,"Alto",IF(O1748&gt;=Parámetros!$B$8,"Medio","Bajo")))</f>
        <v/>
      </c>
      <c r="Q1748" s="7" t="str">
        <f aca="false">IF(AND(N1748="Activo",L1748&lt;&gt;""),IF(L1748&gt;Parámetros!$B$6,"Se está retrasando",""),"")</f>
        <v/>
      </c>
    </row>
    <row r="1749" customFormat="false" ht="15" hidden="false" customHeight="false" outlineLevel="0" collapsed="false">
      <c r="A1749" s="13" t="s">
        <v>202</v>
      </c>
      <c r="B1749" s="13" t="s">
        <v>8989</v>
      </c>
      <c r="C1749" s="13" t="s">
        <v>8986</v>
      </c>
      <c r="D1749" s="13" t="s">
        <v>9005</v>
      </c>
      <c r="E1749" s="13" t="s">
        <v>8988</v>
      </c>
      <c r="F1749" s="16" t="n">
        <f aca="false">_xlfn.MINIFS(Pedidos!$C$2:$C$7000,Pedidos!$B$2:$B$7000,A1749,Pedidos!$C$2:$C$7000,"&lt;"&amp;Parámetros!$B$4)</f>
        <v>45586</v>
      </c>
      <c r="G1749" s="16" t="n">
        <f aca="false">_xlfn.MAXIFS(Pedidos!$C$2:$C$7000,Pedidos!$B$2:$B$7000,A1749,Pedidos!$C$2:$C$7000,"&lt;"&amp;Parámetros!$B$4)</f>
        <v>45992</v>
      </c>
      <c r="H1749" s="17" t="n">
        <f aca="false">COUNTIFS(Pedidos!$B$2:$B$7000,A1749,Pedidos!$C$2:$C$7000,"&lt;"&amp;Parámetros!$B$4)</f>
        <v>3</v>
      </c>
      <c r="I1749" s="7" t="n">
        <f aca="false">IF(H1749=0,"",Parámetros!$B$4-G1749)</f>
        <v>304</v>
      </c>
      <c r="J1749" s="17" t="n">
        <f aca="false">COUNTIFS(Pedidos!$B$2:$B$7000,A1749,Pedidos!$C$2:$C$7000,"&gt;="&amp;(Parámetros!$B$4-180),Pedidos!$C$2:$C$7000,"&lt;"&amp;Parámetros!$B$4)</f>
        <v>0</v>
      </c>
      <c r="K1749" s="18" t="n">
        <f aca="false">IF(H1749&lt;2,"",(G1749-F1749)/(H1749-1))</f>
        <v>203</v>
      </c>
      <c r="L1749" s="19" t="n">
        <f aca="false">IF(OR(K1749="",K1749=0),"",I1749/K1749)</f>
        <v>1.49753694581281</v>
      </c>
      <c r="M1749" s="20" t="n">
        <f aca="false">SUMIFS(Pedidos!$D$2:$D$7000,Pedidos!$B$2:$B$7000,A1749,Pedidos!$C$2:$C$7000,"&gt;="&amp;(Parámetros!$B$4-365),Pedidos!$C$2:$C$7000,"&lt;"&amp;Parámetros!$B$4)</f>
        <v>18.66</v>
      </c>
      <c r="N1749" s="7" t="str">
        <f aca="false">IF(H1749=0,"Sin compras",IF(H1749=1,"Una sola compra",IF(I1749&gt;Parámetros!$B$5,"Perdido","Activo")))</f>
        <v>Perdido</v>
      </c>
      <c r="O1749" s="21" t="str">
        <f aca="false">IF(N1749&lt;&gt;"Activo","",1/(1+EXP(-(Parámetros!$B$10+Parámetros!$B$11*I1749+Parámetros!$B$12*J1749))))</f>
        <v/>
      </c>
      <c r="P1749" s="7" t="str">
        <f aca="false">IF(O1749="","",IF(O1749&gt;=Parámetros!$B$7,"Alto",IF(O1749&gt;=Parámetros!$B$8,"Medio","Bajo")))</f>
        <v/>
      </c>
      <c r="Q1749" s="7" t="str">
        <f aca="false">IF(AND(N1749="Activo",L1749&lt;&gt;""),IF(L1749&gt;Parámetros!$B$6,"Se está retrasando",""),"")</f>
        <v/>
      </c>
    </row>
    <row r="1750" customFormat="false" ht="15" hidden="false" customHeight="false" outlineLevel="0" collapsed="false">
      <c r="A1750" s="13" t="s">
        <v>4568</v>
      </c>
      <c r="B1750" s="13" t="s">
        <v>8995</v>
      </c>
      <c r="C1750" s="13" t="s">
        <v>8993</v>
      </c>
      <c r="D1750" s="13" t="s">
        <v>8999</v>
      </c>
      <c r="E1750" s="13" t="s">
        <v>8988</v>
      </c>
      <c r="F1750" s="16" t="n">
        <f aca="false">_xlfn.MINIFS(Pedidos!$C$2:$C$7000,Pedidos!$B$2:$B$7000,A1750,Pedidos!$C$2:$C$7000,"&lt;"&amp;Parámetros!$B$4)</f>
        <v>45946</v>
      </c>
      <c r="G1750" s="16" t="n">
        <f aca="false">_xlfn.MAXIFS(Pedidos!$C$2:$C$7000,Pedidos!$B$2:$B$7000,A1750,Pedidos!$C$2:$C$7000,"&lt;"&amp;Parámetros!$B$4)</f>
        <v>46279</v>
      </c>
      <c r="H1750" s="17" t="n">
        <f aca="false">COUNTIFS(Pedidos!$B$2:$B$7000,A1750,Pedidos!$C$2:$C$7000,"&lt;"&amp;Parámetros!$B$4)</f>
        <v>7</v>
      </c>
      <c r="I1750" s="7" t="n">
        <f aca="false">IF(H1750=0,"",Parámetros!$B$4-G1750)</f>
        <v>17</v>
      </c>
      <c r="J1750" s="17" t="n">
        <f aca="false">COUNTIFS(Pedidos!$B$2:$B$7000,A1750,Pedidos!$C$2:$C$7000,"&gt;="&amp;(Parámetros!$B$4-180),Pedidos!$C$2:$C$7000,"&lt;"&amp;Parámetros!$B$4)</f>
        <v>4</v>
      </c>
      <c r="K1750" s="18" t="n">
        <f aca="false">IF(H1750&lt;2,"",(G1750-F1750)/(H1750-1))</f>
        <v>55.5</v>
      </c>
      <c r="L1750" s="19" t="n">
        <f aca="false">IF(OR(K1750="",K1750=0),"",I1750/K1750)</f>
        <v>0.306306306306306</v>
      </c>
      <c r="M1750" s="20" t="n">
        <f aca="false">SUMIFS(Pedidos!$D$2:$D$7000,Pedidos!$B$2:$B$7000,A1750,Pedidos!$C$2:$C$7000,"&gt;="&amp;(Parámetros!$B$4-365),Pedidos!$C$2:$C$7000,"&lt;"&amp;Parámetros!$B$4)</f>
        <v>279.66</v>
      </c>
      <c r="N1750" s="7" t="str">
        <f aca="false">IF(H1750=0,"Sin compras",IF(H1750=1,"Una sola compra",IF(I1750&gt;Parámetros!$B$5,"Perdido","Activo")))</f>
        <v>Activo</v>
      </c>
      <c r="O1750" s="21" t="n">
        <f aca="false">IF(N1750&lt;&gt;"Activo","",1/(1+EXP(-(Parámetros!$B$10+Parámetros!$B$11*I1750+Parámetros!$B$12*J1750))))</f>
        <v>0.0659150866479401</v>
      </c>
      <c r="P1750" s="7" t="str">
        <f aca="false">IF(O1750="","",IF(O1750&gt;=Parámetros!$B$7,"Alto",IF(O1750&gt;=Parámetros!$B$8,"Medio","Bajo")))</f>
        <v>Bajo</v>
      </c>
      <c r="Q1750" s="7" t="str">
        <f aca="false">IF(AND(N1750="Activo",L1750&lt;&gt;""),IF(L1750&gt;Parámetros!$B$6,"Se está retrasando",""),"")</f>
        <v/>
      </c>
    </row>
    <row r="1751" customFormat="false" ht="15" hidden="false" customHeight="false" outlineLevel="0" collapsed="false">
      <c r="A1751" s="13" t="s">
        <v>7170</v>
      </c>
      <c r="B1751" s="13" t="s">
        <v>9001</v>
      </c>
      <c r="C1751" s="13" t="s">
        <v>8993</v>
      </c>
      <c r="D1751" s="13" t="s">
        <v>8991</v>
      </c>
      <c r="E1751" s="13" t="s">
        <v>8988</v>
      </c>
      <c r="F1751" s="16" t="n">
        <f aca="false">_xlfn.MINIFS(Pedidos!$C$2:$C$7000,Pedidos!$B$2:$B$7000,A1751,Pedidos!$C$2:$C$7000,"&lt;"&amp;Parámetros!$B$4)</f>
        <v>46148</v>
      </c>
      <c r="G1751" s="16" t="n">
        <f aca="false">_xlfn.MAXIFS(Pedidos!$C$2:$C$7000,Pedidos!$B$2:$B$7000,A1751,Pedidos!$C$2:$C$7000,"&lt;"&amp;Parámetros!$B$4)</f>
        <v>46148</v>
      </c>
      <c r="H1751" s="17" t="n">
        <f aca="false">COUNTIFS(Pedidos!$B$2:$B$7000,A1751,Pedidos!$C$2:$C$7000,"&lt;"&amp;Parámetros!$B$4)</f>
        <v>1</v>
      </c>
      <c r="I1751" s="7" t="n">
        <f aca="false">IF(H1751=0,"",Parámetros!$B$4-G1751)</f>
        <v>148</v>
      </c>
      <c r="J1751" s="17" t="n">
        <f aca="false">COUNTIFS(Pedidos!$B$2:$B$7000,A1751,Pedidos!$C$2:$C$7000,"&gt;="&amp;(Parámetros!$B$4-180),Pedidos!$C$2:$C$7000,"&lt;"&amp;Parámetros!$B$4)</f>
        <v>1</v>
      </c>
      <c r="K1751" s="18" t="str">
        <f aca="false">IF(H1751&lt;2,"",(G1751-F1751)/(H1751-1))</f>
        <v/>
      </c>
      <c r="L1751" s="19" t="str">
        <f aca="false">IF(OR(K1751="",K1751=0),"",I1751/K1751)</f>
        <v/>
      </c>
      <c r="M1751" s="20" t="n">
        <f aca="false">SUMIFS(Pedidos!$D$2:$D$7000,Pedidos!$B$2:$B$7000,A1751,Pedidos!$C$2:$C$7000,"&gt;="&amp;(Parámetros!$B$4-365),Pedidos!$C$2:$C$7000,"&lt;"&amp;Parámetros!$B$4)</f>
        <v>19.3</v>
      </c>
      <c r="N1751" s="7" t="str">
        <f aca="false">IF(H1751=0,"Sin compras",IF(H1751=1,"Una sola compra",IF(I1751&gt;Parámetros!$B$5,"Perdido","Activo")))</f>
        <v>Una sola compra</v>
      </c>
      <c r="O1751" s="21" t="str">
        <f aca="false">IF(N1751&lt;&gt;"Activo","",1/(1+EXP(-(Parámetros!$B$10+Parámetros!$B$11*I1751+Parámetros!$B$12*J1751))))</f>
        <v/>
      </c>
      <c r="P1751" s="7" t="str">
        <f aca="false">IF(O1751="","",IF(O1751&gt;=Parámetros!$B$7,"Alto",IF(O1751&gt;=Parámetros!$B$8,"Medio","Bajo")))</f>
        <v/>
      </c>
      <c r="Q1751" s="7" t="str">
        <f aca="false">IF(AND(N1751="Activo",L1751&lt;&gt;""),IF(L1751&gt;Parámetros!$B$6,"Se está retrasando",""),"")</f>
        <v/>
      </c>
    </row>
    <row r="1752" customFormat="false" ht="15" hidden="false" customHeight="false" outlineLevel="0" collapsed="false">
      <c r="A1752" s="13" t="s">
        <v>6899</v>
      </c>
      <c r="B1752" s="13" t="s">
        <v>8995</v>
      </c>
      <c r="C1752" s="13" t="s">
        <v>8990</v>
      </c>
      <c r="D1752" s="13" t="s">
        <v>8991</v>
      </c>
      <c r="E1752" s="13" t="s">
        <v>8988</v>
      </c>
      <c r="F1752" s="16" t="n">
        <f aca="false">_xlfn.MINIFS(Pedidos!$C$2:$C$7000,Pedidos!$B$2:$B$7000,A1752,Pedidos!$C$2:$C$7000,"&lt;"&amp;Parámetros!$B$4)</f>
        <v>46124</v>
      </c>
      <c r="G1752" s="16" t="n">
        <f aca="false">_xlfn.MAXIFS(Pedidos!$C$2:$C$7000,Pedidos!$B$2:$B$7000,A1752,Pedidos!$C$2:$C$7000,"&lt;"&amp;Parámetros!$B$4)</f>
        <v>46124</v>
      </c>
      <c r="H1752" s="17" t="n">
        <f aca="false">COUNTIFS(Pedidos!$B$2:$B$7000,A1752,Pedidos!$C$2:$C$7000,"&lt;"&amp;Parámetros!$B$4)</f>
        <v>1</v>
      </c>
      <c r="I1752" s="7" t="n">
        <f aca="false">IF(H1752=0,"",Parámetros!$B$4-G1752)</f>
        <v>172</v>
      </c>
      <c r="J1752" s="17" t="n">
        <f aca="false">COUNTIFS(Pedidos!$B$2:$B$7000,A1752,Pedidos!$C$2:$C$7000,"&gt;="&amp;(Parámetros!$B$4-180),Pedidos!$C$2:$C$7000,"&lt;"&amp;Parámetros!$B$4)</f>
        <v>1</v>
      </c>
      <c r="K1752" s="18" t="str">
        <f aca="false">IF(H1752&lt;2,"",(G1752-F1752)/(H1752-1))</f>
        <v/>
      </c>
      <c r="L1752" s="19" t="str">
        <f aca="false">IF(OR(K1752="",K1752=0),"",I1752/K1752)</f>
        <v/>
      </c>
      <c r="M1752" s="20" t="n">
        <f aca="false">SUMIFS(Pedidos!$D$2:$D$7000,Pedidos!$B$2:$B$7000,A1752,Pedidos!$C$2:$C$7000,"&gt;="&amp;(Parámetros!$B$4-365),Pedidos!$C$2:$C$7000,"&lt;"&amp;Parámetros!$B$4)</f>
        <v>26.35</v>
      </c>
      <c r="N1752" s="7" t="str">
        <f aca="false">IF(H1752=0,"Sin compras",IF(H1752=1,"Una sola compra",IF(I1752&gt;Parámetros!$B$5,"Perdido","Activo")))</f>
        <v>Una sola compra</v>
      </c>
      <c r="O1752" s="21" t="str">
        <f aca="false">IF(N1752&lt;&gt;"Activo","",1/(1+EXP(-(Parámetros!$B$10+Parámetros!$B$11*I1752+Parámetros!$B$12*J1752))))</f>
        <v/>
      </c>
      <c r="P1752" s="7" t="str">
        <f aca="false">IF(O1752="","",IF(O1752&gt;=Parámetros!$B$7,"Alto",IF(O1752&gt;=Parámetros!$B$8,"Medio","Bajo")))</f>
        <v/>
      </c>
      <c r="Q1752" s="7" t="str">
        <f aca="false">IF(AND(N1752="Activo",L1752&lt;&gt;""),IF(L1752&gt;Parámetros!$B$6,"Se está retrasando",""),"")</f>
        <v/>
      </c>
    </row>
    <row r="1753" customFormat="false" ht="15" hidden="false" customHeight="false" outlineLevel="0" collapsed="false">
      <c r="A1753" s="13" t="s">
        <v>4465</v>
      </c>
      <c r="B1753" s="13" t="s">
        <v>8981</v>
      </c>
      <c r="C1753" s="13" t="s">
        <v>8986</v>
      </c>
      <c r="D1753" s="13" t="s">
        <v>8999</v>
      </c>
      <c r="E1753" s="13" t="s">
        <v>8984</v>
      </c>
      <c r="F1753" s="16" t="n">
        <f aca="false">_xlfn.MINIFS(Pedidos!$C$2:$C$7000,Pedidos!$B$2:$B$7000,A1753,Pedidos!$C$2:$C$7000,"&lt;"&amp;Parámetros!$B$4)</f>
        <v>45939</v>
      </c>
      <c r="G1753" s="16" t="n">
        <f aca="false">_xlfn.MAXIFS(Pedidos!$C$2:$C$7000,Pedidos!$B$2:$B$7000,A1753,Pedidos!$C$2:$C$7000,"&lt;"&amp;Parámetros!$B$4)</f>
        <v>46268</v>
      </c>
      <c r="H1753" s="17" t="n">
        <f aca="false">COUNTIFS(Pedidos!$B$2:$B$7000,A1753,Pedidos!$C$2:$C$7000,"&lt;"&amp;Parámetros!$B$4)</f>
        <v>9</v>
      </c>
      <c r="I1753" s="7" t="n">
        <f aca="false">IF(H1753=0,"",Parámetros!$B$4-G1753)</f>
        <v>28</v>
      </c>
      <c r="J1753" s="17" t="n">
        <f aca="false">COUNTIFS(Pedidos!$B$2:$B$7000,A1753,Pedidos!$C$2:$C$7000,"&gt;="&amp;(Parámetros!$B$4-180),Pedidos!$C$2:$C$7000,"&lt;"&amp;Parámetros!$B$4)</f>
        <v>5</v>
      </c>
      <c r="K1753" s="18" t="n">
        <f aca="false">IF(H1753&lt;2,"",(G1753-F1753)/(H1753-1))</f>
        <v>41.125</v>
      </c>
      <c r="L1753" s="19" t="n">
        <f aca="false">IF(OR(K1753="",K1753=0),"",I1753/K1753)</f>
        <v>0.680851063829787</v>
      </c>
      <c r="M1753" s="20" t="n">
        <f aca="false">SUMIFS(Pedidos!$D$2:$D$7000,Pedidos!$B$2:$B$7000,A1753,Pedidos!$C$2:$C$7000,"&gt;="&amp;(Parámetros!$B$4-365),Pedidos!$C$2:$C$7000,"&lt;"&amp;Parámetros!$B$4)</f>
        <v>384.77</v>
      </c>
      <c r="N1753" s="7" t="str">
        <f aca="false">IF(H1753=0,"Sin compras",IF(H1753=1,"Una sola compra",IF(I1753&gt;Parámetros!$B$5,"Perdido","Activo")))</f>
        <v>Activo</v>
      </c>
      <c r="O1753" s="21" t="n">
        <f aca="false">IF(N1753&lt;&gt;"Activo","",1/(1+EXP(-(Parámetros!$B$10+Parámetros!$B$11*I1753+Parámetros!$B$12*J1753))))</f>
        <v>0.0338657048653688</v>
      </c>
      <c r="P1753" s="7" t="str">
        <f aca="false">IF(O1753="","",IF(O1753&gt;=Parámetros!$B$7,"Alto",IF(O1753&gt;=Parámetros!$B$8,"Medio","Bajo")))</f>
        <v>Bajo</v>
      </c>
      <c r="Q1753" s="7" t="str">
        <f aca="false">IF(AND(N1753="Activo",L1753&lt;&gt;""),IF(L1753&gt;Parámetros!$B$6,"Se está retrasando",""),"")</f>
        <v/>
      </c>
    </row>
    <row r="1754" customFormat="false" ht="15" hidden="false" customHeight="false" outlineLevel="0" collapsed="false">
      <c r="A1754" s="13" t="s">
        <v>7147</v>
      </c>
      <c r="B1754" s="13" t="s">
        <v>8996</v>
      </c>
      <c r="C1754" s="13" t="s">
        <v>8990</v>
      </c>
      <c r="D1754" s="13" t="s">
        <v>8991</v>
      </c>
      <c r="E1754" s="13" t="s">
        <v>8984</v>
      </c>
      <c r="F1754" s="16" t="n">
        <f aca="false">_xlfn.MINIFS(Pedidos!$C$2:$C$7000,Pedidos!$B$2:$B$7000,A1754,Pedidos!$C$2:$C$7000,"&lt;"&amp;Parámetros!$B$4)</f>
        <v>46146</v>
      </c>
      <c r="G1754" s="16" t="n">
        <f aca="false">_xlfn.MAXIFS(Pedidos!$C$2:$C$7000,Pedidos!$B$2:$B$7000,A1754,Pedidos!$C$2:$C$7000,"&lt;"&amp;Parámetros!$B$4)</f>
        <v>46146</v>
      </c>
      <c r="H1754" s="17" t="n">
        <f aca="false">COUNTIFS(Pedidos!$B$2:$B$7000,A1754,Pedidos!$C$2:$C$7000,"&lt;"&amp;Parámetros!$B$4)</f>
        <v>1</v>
      </c>
      <c r="I1754" s="7" t="n">
        <f aca="false">IF(H1754=0,"",Parámetros!$B$4-G1754)</f>
        <v>150</v>
      </c>
      <c r="J1754" s="17" t="n">
        <f aca="false">COUNTIFS(Pedidos!$B$2:$B$7000,A1754,Pedidos!$C$2:$C$7000,"&gt;="&amp;(Parámetros!$B$4-180),Pedidos!$C$2:$C$7000,"&lt;"&amp;Parámetros!$B$4)</f>
        <v>1</v>
      </c>
      <c r="K1754" s="18" t="str">
        <f aca="false">IF(H1754&lt;2,"",(G1754-F1754)/(H1754-1))</f>
        <v/>
      </c>
      <c r="L1754" s="19" t="str">
        <f aca="false">IF(OR(K1754="",K1754=0),"",I1754/K1754)</f>
        <v/>
      </c>
      <c r="M1754" s="20" t="n">
        <f aca="false">SUMIFS(Pedidos!$D$2:$D$7000,Pedidos!$B$2:$B$7000,A1754,Pedidos!$C$2:$C$7000,"&gt;="&amp;(Parámetros!$B$4-365),Pedidos!$C$2:$C$7000,"&lt;"&amp;Parámetros!$B$4)</f>
        <v>27.91</v>
      </c>
      <c r="N1754" s="7" t="str">
        <f aca="false">IF(H1754=0,"Sin compras",IF(H1754=1,"Una sola compra",IF(I1754&gt;Parámetros!$B$5,"Perdido","Activo")))</f>
        <v>Una sola compra</v>
      </c>
      <c r="O1754" s="21" t="str">
        <f aca="false">IF(N1754&lt;&gt;"Activo","",1/(1+EXP(-(Parámetros!$B$10+Parámetros!$B$11*I1754+Parámetros!$B$12*J1754))))</f>
        <v/>
      </c>
      <c r="P1754" s="7" t="str">
        <f aca="false">IF(O1754="","",IF(O1754&gt;=Parámetros!$B$7,"Alto",IF(O1754&gt;=Parámetros!$B$8,"Medio","Bajo")))</f>
        <v/>
      </c>
      <c r="Q1754" s="7" t="str">
        <f aca="false">IF(AND(N1754="Activo",L1754&lt;&gt;""),IF(L1754&gt;Parámetros!$B$6,"Se está retrasando",""),"")</f>
        <v/>
      </c>
    </row>
    <row r="1755" customFormat="false" ht="15" hidden="false" customHeight="false" outlineLevel="0" collapsed="false">
      <c r="A1755" s="13" t="s">
        <v>3246</v>
      </c>
      <c r="B1755" s="13" t="s">
        <v>9011</v>
      </c>
      <c r="C1755" s="13" t="s">
        <v>8986</v>
      </c>
      <c r="D1755" s="13" t="s">
        <v>8999</v>
      </c>
      <c r="E1755" s="13" t="s">
        <v>8988</v>
      </c>
      <c r="F1755" s="16" t="n">
        <f aca="false">_xlfn.MINIFS(Pedidos!$C$2:$C$7000,Pedidos!$B$2:$B$7000,A1755,Pedidos!$C$2:$C$7000,"&lt;"&amp;Parámetros!$B$4)</f>
        <v>45849</v>
      </c>
      <c r="G1755" s="16" t="n">
        <f aca="false">_xlfn.MAXIFS(Pedidos!$C$2:$C$7000,Pedidos!$B$2:$B$7000,A1755,Pedidos!$C$2:$C$7000,"&lt;"&amp;Parámetros!$B$4)</f>
        <v>46282</v>
      </c>
      <c r="H1755" s="17" t="n">
        <f aca="false">COUNTIFS(Pedidos!$B$2:$B$7000,A1755,Pedidos!$C$2:$C$7000,"&lt;"&amp;Parámetros!$B$4)</f>
        <v>14</v>
      </c>
      <c r="I1755" s="7" t="n">
        <f aca="false">IF(H1755=0,"",Parámetros!$B$4-G1755)</f>
        <v>14</v>
      </c>
      <c r="J1755" s="17" t="n">
        <f aca="false">COUNTIFS(Pedidos!$B$2:$B$7000,A1755,Pedidos!$C$2:$C$7000,"&gt;="&amp;(Parámetros!$B$4-180),Pedidos!$C$2:$C$7000,"&lt;"&amp;Parámetros!$B$4)</f>
        <v>6</v>
      </c>
      <c r="K1755" s="18" t="n">
        <f aca="false">IF(H1755&lt;2,"",(G1755-F1755)/(H1755-1))</f>
        <v>33.3076923076923</v>
      </c>
      <c r="L1755" s="19" t="n">
        <f aca="false">IF(OR(K1755="",K1755=0),"",I1755/K1755)</f>
        <v>0.420323325635104</v>
      </c>
      <c r="M1755" s="20" t="n">
        <f aca="false">SUMIFS(Pedidos!$D$2:$D$7000,Pedidos!$B$2:$B$7000,A1755,Pedidos!$C$2:$C$7000,"&gt;="&amp;(Parámetros!$B$4-365),Pedidos!$C$2:$C$7000,"&lt;"&amp;Parámetros!$B$4)</f>
        <v>429.01</v>
      </c>
      <c r="N1755" s="7" t="str">
        <f aca="false">IF(H1755=0,"Sin compras",IF(H1755=1,"Una sola compra",IF(I1755&gt;Parámetros!$B$5,"Perdido","Activo")))</f>
        <v>Activo</v>
      </c>
      <c r="O1755" s="21" t="n">
        <f aca="false">IF(N1755&lt;&gt;"Activo","",1/(1+EXP(-(Parámetros!$B$10+Parámetros!$B$11*I1755+Parámetros!$B$12*J1755))))</f>
        <v>0.0112552669473902</v>
      </c>
      <c r="P1755" s="7" t="str">
        <f aca="false">IF(O1755="","",IF(O1755&gt;=Parámetros!$B$7,"Alto",IF(O1755&gt;=Parámetros!$B$8,"Medio","Bajo")))</f>
        <v>Bajo</v>
      </c>
      <c r="Q1755" s="7" t="str">
        <f aca="false">IF(AND(N1755="Activo",L1755&lt;&gt;""),IF(L1755&gt;Parámetros!$B$6,"Se está retrasando",""),"")</f>
        <v/>
      </c>
    </row>
    <row r="1756" customFormat="false" ht="15" hidden="false" customHeight="false" outlineLevel="0" collapsed="false">
      <c r="A1756" s="13" t="s">
        <v>5979</v>
      </c>
      <c r="B1756" s="13" t="s">
        <v>9011</v>
      </c>
      <c r="C1756" s="13" t="s">
        <v>8993</v>
      </c>
      <c r="D1756" s="13" t="s">
        <v>8983</v>
      </c>
      <c r="E1756" s="13" t="s">
        <v>8988</v>
      </c>
      <c r="F1756" s="16" t="n">
        <f aca="false">_xlfn.MINIFS(Pedidos!$C$2:$C$7000,Pedidos!$B$2:$B$7000,A1756,Pedidos!$C$2:$C$7000,"&lt;"&amp;Parámetros!$B$4)</f>
        <v>46055</v>
      </c>
      <c r="G1756" s="16" t="n">
        <f aca="false">_xlfn.MAXIFS(Pedidos!$C$2:$C$7000,Pedidos!$B$2:$B$7000,A1756,Pedidos!$C$2:$C$7000,"&lt;"&amp;Parámetros!$B$4)</f>
        <v>46055</v>
      </c>
      <c r="H1756" s="17" t="n">
        <f aca="false">COUNTIFS(Pedidos!$B$2:$B$7000,A1756,Pedidos!$C$2:$C$7000,"&lt;"&amp;Parámetros!$B$4)</f>
        <v>1</v>
      </c>
      <c r="I1756" s="7" t="n">
        <f aca="false">IF(H1756=0,"",Parámetros!$B$4-G1756)</f>
        <v>241</v>
      </c>
      <c r="J1756" s="17" t="n">
        <f aca="false">COUNTIFS(Pedidos!$B$2:$B$7000,A1756,Pedidos!$C$2:$C$7000,"&gt;="&amp;(Parámetros!$B$4-180),Pedidos!$C$2:$C$7000,"&lt;"&amp;Parámetros!$B$4)</f>
        <v>0</v>
      </c>
      <c r="K1756" s="18" t="str">
        <f aca="false">IF(H1756&lt;2,"",(G1756-F1756)/(H1756-1))</f>
        <v/>
      </c>
      <c r="L1756" s="19" t="str">
        <f aca="false">IF(OR(K1756="",K1756=0),"",I1756/K1756)</f>
        <v/>
      </c>
      <c r="M1756" s="20" t="n">
        <f aca="false">SUMIFS(Pedidos!$D$2:$D$7000,Pedidos!$B$2:$B$7000,A1756,Pedidos!$C$2:$C$7000,"&gt;="&amp;(Parámetros!$B$4-365),Pedidos!$C$2:$C$7000,"&lt;"&amp;Parámetros!$B$4)</f>
        <v>34.04</v>
      </c>
      <c r="N1756" s="7" t="str">
        <f aca="false">IF(H1756=0,"Sin compras",IF(H1756=1,"Una sola compra",IF(I1756&gt;Parámetros!$B$5,"Perdido","Activo")))</f>
        <v>Una sola compra</v>
      </c>
      <c r="O1756" s="21" t="str">
        <f aca="false">IF(N1756&lt;&gt;"Activo","",1/(1+EXP(-(Parámetros!$B$10+Parámetros!$B$11*I1756+Parámetros!$B$12*J1756))))</f>
        <v/>
      </c>
      <c r="P1756" s="7" t="str">
        <f aca="false">IF(O1756="","",IF(O1756&gt;=Parámetros!$B$7,"Alto",IF(O1756&gt;=Parámetros!$B$8,"Medio","Bajo")))</f>
        <v/>
      </c>
      <c r="Q1756" s="7" t="str">
        <f aca="false">IF(AND(N1756="Activo",L1756&lt;&gt;""),IF(L1756&gt;Parámetros!$B$6,"Se está retrasando",""),"")</f>
        <v/>
      </c>
    </row>
    <row r="1757" customFormat="false" ht="15" hidden="false" customHeight="false" outlineLevel="0" collapsed="false">
      <c r="A1757" s="13" t="s">
        <v>7243</v>
      </c>
      <c r="B1757" s="13" t="s">
        <v>9010</v>
      </c>
      <c r="C1757" s="13" t="s">
        <v>8993</v>
      </c>
      <c r="D1757" s="13" t="s">
        <v>8991</v>
      </c>
      <c r="E1757" s="13" t="s">
        <v>8988</v>
      </c>
      <c r="F1757" s="16" t="n">
        <f aca="false">_xlfn.MINIFS(Pedidos!$C$2:$C$7000,Pedidos!$B$2:$B$7000,A1757,Pedidos!$C$2:$C$7000,"&lt;"&amp;Parámetros!$B$4)</f>
        <v>46154</v>
      </c>
      <c r="G1757" s="16" t="n">
        <f aca="false">_xlfn.MAXIFS(Pedidos!$C$2:$C$7000,Pedidos!$B$2:$B$7000,A1757,Pedidos!$C$2:$C$7000,"&lt;"&amp;Parámetros!$B$4)</f>
        <v>46154</v>
      </c>
      <c r="H1757" s="17" t="n">
        <f aca="false">COUNTIFS(Pedidos!$B$2:$B$7000,A1757,Pedidos!$C$2:$C$7000,"&lt;"&amp;Parámetros!$B$4)</f>
        <v>1</v>
      </c>
      <c r="I1757" s="7" t="n">
        <f aca="false">IF(H1757=0,"",Parámetros!$B$4-G1757)</f>
        <v>142</v>
      </c>
      <c r="J1757" s="17" t="n">
        <f aca="false">COUNTIFS(Pedidos!$B$2:$B$7000,A1757,Pedidos!$C$2:$C$7000,"&gt;="&amp;(Parámetros!$B$4-180),Pedidos!$C$2:$C$7000,"&lt;"&amp;Parámetros!$B$4)</f>
        <v>1</v>
      </c>
      <c r="K1757" s="18" t="str">
        <f aca="false">IF(H1757&lt;2,"",(G1757-F1757)/(H1757-1))</f>
        <v/>
      </c>
      <c r="L1757" s="19" t="str">
        <f aca="false">IF(OR(K1757="",K1757=0),"",I1757/K1757)</f>
        <v/>
      </c>
      <c r="M1757" s="20" t="n">
        <f aca="false">SUMIFS(Pedidos!$D$2:$D$7000,Pedidos!$B$2:$B$7000,A1757,Pedidos!$C$2:$C$7000,"&gt;="&amp;(Parámetros!$B$4-365),Pedidos!$C$2:$C$7000,"&lt;"&amp;Parámetros!$B$4)</f>
        <v>66.19</v>
      </c>
      <c r="N1757" s="7" t="str">
        <f aca="false">IF(H1757=0,"Sin compras",IF(H1757=1,"Una sola compra",IF(I1757&gt;Parámetros!$B$5,"Perdido","Activo")))</f>
        <v>Una sola compra</v>
      </c>
      <c r="O1757" s="21" t="str">
        <f aca="false">IF(N1757&lt;&gt;"Activo","",1/(1+EXP(-(Parámetros!$B$10+Parámetros!$B$11*I1757+Parámetros!$B$12*J1757))))</f>
        <v/>
      </c>
      <c r="P1757" s="7" t="str">
        <f aca="false">IF(O1757="","",IF(O1757&gt;=Parámetros!$B$7,"Alto",IF(O1757&gt;=Parámetros!$B$8,"Medio","Bajo")))</f>
        <v/>
      </c>
      <c r="Q1757" s="7" t="str">
        <f aca="false">IF(AND(N1757="Activo",L1757&lt;&gt;""),IF(L1757&gt;Parámetros!$B$6,"Se está retrasando",""),"")</f>
        <v/>
      </c>
    </row>
    <row r="1758" customFormat="false" ht="15" hidden="false" customHeight="false" outlineLevel="0" collapsed="false">
      <c r="A1758" s="13" t="s">
        <v>1394</v>
      </c>
      <c r="B1758" s="13" t="s">
        <v>9007</v>
      </c>
      <c r="C1758" s="13" t="s">
        <v>8982</v>
      </c>
      <c r="D1758" s="13" t="s">
        <v>9006</v>
      </c>
      <c r="E1758" s="13" t="s">
        <v>8988</v>
      </c>
      <c r="F1758" s="16" t="n">
        <f aca="false">_xlfn.MINIFS(Pedidos!$C$2:$C$7000,Pedidos!$B$2:$B$7000,A1758,Pedidos!$C$2:$C$7000,"&lt;"&amp;Parámetros!$B$4)</f>
        <v>45708</v>
      </c>
      <c r="G1758" s="16" t="n">
        <f aca="false">_xlfn.MAXIFS(Pedidos!$C$2:$C$7000,Pedidos!$B$2:$B$7000,A1758,Pedidos!$C$2:$C$7000,"&lt;"&amp;Parámetros!$B$4)</f>
        <v>45863</v>
      </c>
      <c r="H1758" s="17" t="n">
        <f aca="false">COUNTIFS(Pedidos!$B$2:$B$7000,A1758,Pedidos!$C$2:$C$7000,"&lt;"&amp;Parámetros!$B$4)</f>
        <v>4</v>
      </c>
      <c r="I1758" s="7" t="n">
        <f aca="false">IF(H1758=0,"",Parámetros!$B$4-G1758)</f>
        <v>433</v>
      </c>
      <c r="J1758" s="17" t="n">
        <f aca="false">COUNTIFS(Pedidos!$B$2:$B$7000,A1758,Pedidos!$C$2:$C$7000,"&gt;="&amp;(Parámetros!$B$4-180),Pedidos!$C$2:$C$7000,"&lt;"&amp;Parámetros!$B$4)</f>
        <v>0</v>
      </c>
      <c r="K1758" s="18" t="n">
        <f aca="false">IF(H1758&lt;2,"",(G1758-F1758)/(H1758-1))</f>
        <v>51.6666666666667</v>
      </c>
      <c r="L1758" s="19" t="n">
        <f aca="false">IF(OR(K1758="",K1758=0),"",I1758/K1758)</f>
        <v>8.38064516129032</v>
      </c>
      <c r="M1758" s="20" t="n">
        <f aca="false">SUMIFS(Pedidos!$D$2:$D$7000,Pedidos!$B$2:$B$7000,A1758,Pedidos!$C$2:$C$7000,"&gt;="&amp;(Parámetros!$B$4-365),Pedidos!$C$2:$C$7000,"&lt;"&amp;Parámetros!$B$4)</f>
        <v>0</v>
      </c>
      <c r="N1758" s="7" t="str">
        <f aca="false">IF(H1758=0,"Sin compras",IF(H1758=1,"Una sola compra",IF(I1758&gt;Parámetros!$B$5,"Perdido","Activo")))</f>
        <v>Perdido</v>
      </c>
      <c r="O1758" s="21" t="str">
        <f aca="false">IF(N1758&lt;&gt;"Activo","",1/(1+EXP(-(Parámetros!$B$10+Parámetros!$B$11*I1758+Parámetros!$B$12*J1758))))</f>
        <v/>
      </c>
      <c r="P1758" s="7" t="str">
        <f aca="false">IF(O1758="","",IF(O1758&gt;=Parámetros!$B$7,"Alto",IF(O1758&gt;=Parámetros!$B$8,"Medio","Bajo")))</f>
        <v/>
      </c>
      <c r="Q1758" s="7" t="str">
        <f aca="false">IF(AND(N1758="Activo",L1758&lt;&gt;""),IF(L1758&gt;Parámetros!$B$6,"Se está retrasando",""),"")</f>
        <v/>
      </c>
    </row>
    <row r="1759" customFormat="false" ht="15" hidden="false" customHeight="false" outlineLevel="0" collapsed="false">
      <c r="A1759" s="13" t="s">
        <v>158</v>
      </c>
      <c r="B1759" s="13" t="s">
        <v>8996</v>
      </c>
      <c r="C1759" s="13" t="s">
        <v>8993</v>
      </c>
      <c r="D1759" s="13" t="s">
        <v>8994</v>
      </c>
      <c r="E1759" s="13" t="s">
        <v>8988</v>
      </c>
      <c r="F1759" s="16" t="n">
        <f aca="false">_xlfn.MINIFS(Pedidos!$C$2:$C$7000,Pedidos!$B$2:$B$7000,A1759,Pedidos!$C$2:$C$7000,"&lt;"&amp;Parámetros!$B$4)</f>
        <v>45582</v>
      </c>
      <c r="G1759" s="16" t="n">
        <f aca="false">_xlfn.MAXIFS(Pedidos!$C$2:$C$7000,Pedidos!$B$2:$B$7000,A1759,Pedidos!$C$2:$C$7000,"&lt;"&amp;Parámetros!$B$4)</f>
        <v>45582</v>
      </c>
      <c r="H1759" s="17" t="n">
        <f aca="false">COUNTIFS(Pedidos!$B$2:$B$7000,A1759,Pedidos!$C$2:$C$7000,"&lt;"&amp;Parámetros!$B$4)</f>
        <v>1</v>
      </c>
      <c r="I1759" s="7" t="n">
        <f aca="false">IF(H1759=0,"",Parámetros!$B$4-G1759)</f>
        <v>714</v>
      </c>
      <c r="J1759" s="17" t="n">
        <f aca="false">COUNTIFS(Pedidos!$B$2:$B$7000,A1759,Pedidos!$C$2:$C$7000,"&gt;="&amp;(Parámetros!$B$4-180),Pedidos!$C$2:$C$7000,"&lt;"&amp;Parámetros!$B$4)</f>
        <v>0</v>
      </c>
      <c r="K1759" s="18" t="str">
        <f aca="false">IF(H1759&lt;2,"",(G1759-F1759)/(H1759-1))</f>
        <v/>
      </c>
      <c r="L1759" s="19" t="str">
        <f aca="false">IF(OR(K1759="",K1759=0),"",I1759/K1759)</f>
        <v/>
      </c>
      <c r="M1759" s="20" t="n">
        <f aca="false">SUMIFS(Pedidos!$D$2:$D$7000,Pedidos!$B$2:$B$7000,A1759,Pedidos!$C$2:$C$7000,"&gt;="&amp;(Parámetros!$B$4-365),Pedidos!$C$2:$C$7000,"&lt;"&amp;Parámetros!$B$4)</f>
        <v>0</v>
      </c>
      <c r="N1759" s="7" t="str">
        <f aca="false">IF(H1759=0,"Sin compras",IF(H1759=1,"Una sola compra",IF(I1759&gt;Parámetros!$B$5,"Perdido","Activo")))</f>
        <v>Una sola compra</v>
      </c>
      <c r="O1759" s="21" t="str">
        <f aca="false">IF(N1759&lt;&gt;"Activo","",1/(1+EXP(-(Parámetros!$B$10+Parámetros!$B$11*I1759+Parámetros!$B$12*J1759))))</f>
        <v/>
      </c>
      <c r="P1759" s="7" t="str">
        <f aca="false">IF(O1759="","",IF(O1759&gt;=Parámetros!$B$7,"Alto",IF(O1759&gt;=Parámetros!$B$8,"Medio","Bajo")))</f>
        <v/>
      </c>
      <c r="Q1759" s="7" t="str">
        <f aca="false">IF(AND(N1759="Activo",L1759&lt;&gt;""),IF(L1759&gt;Parámetros!$B$6,"Se está retrasando",""),"")</f>
        <v/>
      </c>
    </row>
    <row r="1760" customFormat="false" ht="15" hidden="false" customHeight="false" outlineLevel="0" collapsed="false">
      <c r="A1760" s="13" t="s">
        <v>1582</v>
      </c>
      <c r="B1760" s="13" t="s">
        <v>8996</v>
      </c>
      <c r="C1760" s="13" t="s">
        <v>8986</v>
      </c>
      <c r="D1760" s="13" t="s">
        <v>8994</v>
      </c>
      <c r="E1760" s="13" t="s">
        <v>8988</v>
      </c>
      <c r="F1760" s="16" t="n">
        <f aca="false">_xlfn.MINIFS(Pedidos!$C$2:$C$7000,Pedidos!$B$2:$B$7000,A1760,Pedidos!$C$2:$C$7000,"&lt;"&amp;Parámetros!$B$4)</f>
        <v>45723</v>
      </c>
      <c r="G1760" s="16" t="n">
        <f aca="false">_xlfn.MAXIFS(Pedidos!$C$2:$C$7000,Pedidos!$B$2:$B$7000,A1760,Pedidos!$C$2:$C$7000,"&lt;"&amp;Parámetros!$B$4)</f>
        <v>45723</v>
      </c>
      <c r="H1760" s="17" t="n">
        <f aca="false">COUNTIFS(Pedidos!$B$2:$B$7000,A1760,Pedidos!$C$2:$C$7000,"&lt;"&amp;Parámetros!$B$4)</f>
        <v>1</v>
      </c>
      <c r="I1760" s="7" t="n">
        <f aca="false">IF(H1760=0,"",Parámetros!$B$4-G1760)</f>
        <v>573</v>
      </c>
      <c r="J1760" s="17" t="n">
        <f aca="false">COUNTIFS(Pedidos!$B$2:$B$7000,A1760,Pedidos!$C$2:$C$7000,"&gt;="&amp;(Parámetros!$B$4-180),Pedidos!$C$2:$C$7000,"&lt;"&amp;Parámetros!$B$4)</f>
        <v>0</v>
      </c>
      <c r="K1760" s="18" t="str">
        <f aca="false">IF(H1760&lt;2,"",(G1760-F1760)/(H1760-1))</f>
        <v/>
      </c>
      <c r="L1760" s="19" t="str">
        <f aca="false">IF(OR(K1760="",K1760=0),"",I1760/K1760)</f>
        <v/>
      </c>
      <c r="M1760" s="20" t="n">
        <f aca="false">SUMIFS(Pedidos!$D$2:$D$7000,Pedidos!$B$2:$B$7000,A1760,Pedidos!$C$2:$C$7000,"&gt;="&amp;(Parámetros!$B$4-365),Pedidos!$C$2:$C$7000,"&lt;"&amp;Parámetros!$B$4)</f>
        <v>0</v>
      </c>
      <c r="N1760" s="7" t="str">
        <f aca="false">IF(H1760=0,"Sin compras",IF(H1760=1,"Una sola compra",IF(I1760&gt;Parámetros!$B$5,"Perdido","Activo")))</f>
        <v>Una sola compra</v>
      </c>
      <c r="O1760" s="21" t="str">
        <f aca="false">IF(N1760&lt;&gt;"Activo","",1/(1+EXP(-(Parámetros!$B$10+Parámetros!$B$11*I1760+Parámetros!$B$12*J1760))))</f>
        <v/>
      </c>
      <c r="P1760" s="7" t="str">
        <f aca="false">IF(O1760="","",IF(O1760&gt;=Parámetros!$B$7,"Alto",IF(O1760&gt;=Parámetros!$B$8,"Medio","Bajo")))</f>
        <v/>
      </c>
      <c r="Q1760" s="7" t="str">
        <f aca="false">IF(AND(N1760="Activo",L1760&lt;&gt;""),IF(L1760&gt;Parámetros!$B$6,"Se está retrasando",""),"")</f>
        <v/>
      </c>
    </row>
    <row r="1761" customFormat="false" ht="15" hidden="false" customHeight="false" outlineLevel="0" collapsed="false">
      <c r="A1761" s="13" t="s">
        <v>8241</v>
      </c>
      <c r="B1761" s="13" t="s">
        <v>8998</v>
      </c>
      <c r="C1761" s="13" t="s">
        <v>8993</v>
      </c>
      <c r="D1761" s="13" t="s">
        <v>9002</v>
      </c>
      <c r="E1761" s="13" t="s">
        <v>8988</v>
      </c>
      <c r="F1761" s="16" t="n">
        <f aca="false">_xlfn.MINIFS(Pedidos!$C$2:$C$7000,Pedidos!$B$2:$B$7000,A1761,Pedidos!$C$2:$C$7000,"&lt;"&amp;Parámetros!$B$4)</f>
        <v>46236</v>
      </c>
      <c r="G1761" s="16" t="n">
        <f aca="false">_xlfn.MAXIFS(Pedidos!$C$2:$C$7000,Pedidos!$B$2:$B$7000,A1761,Pedidos!$C$2:$C$7000,"&lt;"&amp;Parámetros!$B$4)</f>
        <v>46236</v>
      </c>
      <c r="H1761" s="17" t="n">
        <f aca="false">COUNTIFS(Pedidos!$B$2:$B$7000,A1761,Pedidos!$C$2:$C$7000,"&lt;"&amp;Parámetros!$B$4)</f>
        <v>1</v>
      </c>
      <c r="I1761" s="7" t="n">
        <f aca="false">IF(H1761=0,"",Parámetros!$B$4-G1761)</f>
        <v>60</v>
      </c>
      <c r="J1761" s="17" t="n">
        <f aca="false">COUNTIFS(Pedidos!$B$2:$B$7000,A1761,Pedidos!$C$2:$C$7000,"&gt;="&amp;(Parámetros!$B$4-180),Pedidos!$C$2:$C$7000,"&lt;"&amp;Parámetros!$B$4)</f>
        <v>1</v>
      </c>
      <c r="K1761" s="18" t="str">
        <f aca="false">IF(H1761&lt;2,"",(G1761-F1761)/(H1761-1))</f>
        <v/>
      </c>
      <c r="L1761" s="19" t="str">
        <f aca="false">IF(OR(K1761="",K1761=0),"",I1761/K1761)</f>
        <v/>
      </c>
      <c r="M1761" s="20" t="n">
        <f aca="false">SUMIFS(Pedidos!$D$2:$D$7000,Pedidos!$B$2:$B$7000,A1761,Pedidos!$C$2:$C$7000,"&gt;="&amp;(Parámetros!$B$4-365),Pedidos!$C$2:$C$7000,"&lt;"&amp;Parámetros!$B$4)</f>
        <v>44.6</v>
      </c>
      <c r="N1761" s="7" t="str">
        <f aca="false">IF(H1761=0,"Sin compras",IF(H1761=1,"Una sola compra",IF(I1761&gt;Parámetros!$B$5,"Perdido","Activo")))</f>
        <v>Una sola compra</v>
      </c>
      <c r="O1761" s="21" t="str">
        <f aca="false">IF(N1761&lt;&gt;"Activo","",1/(1+EXP(-(Parámetros!$B$10+Parámetros!$B$11*I1761+Parámetros!$B$12*J1761))))</f>
        <v/>
      </c>
      <c r="P1761" s="7" t="str">
        <f aca="false">IF(O1761="","",IF(O1761&gt;=Parámetros!$B$7,"Alto",IF(O1761&gt;=Parámetros!$B$8,"Medio","Bajo")))</f>
        <v/>
      </c>
      <c r="Q1761" s="7" t="str">
        <f aca="false">IF(AND(N1761="Activo",L1761&lt;&gt;""),IF(L1761&gt;Parámetros!$B$6,"Se está retrasando",""),"")</f>
        <v/>
      </c>
    </row>
    <row r="1762" customFormat="false" ht="15" hidden="false" customHeight="false" outlineLevel="0" collapsed="false">
      <c r="A1762" s="13" t="s">
        <v>8563</v>
      </c>
      <c r="B1762" s="13" t="s">
        <v>8995</v>
      </c>
      <c r="C1762" s="13" t="s">
        <v>8993</v>
      </c>
      <c r="D1762" s="13" t="s">
        <v>9002</v>
      </c>
      <c r="E1762" s="13" t="s">
        <v>8988</v>
      </c>
      <c r="F1762" s="16" t="n">
        <f aca="false">_xlfn.MINIFS(Pedidos!$C$2:$C$7000,Pedidos!$B$2:$B$7000,A1762,Pedidos!$C$2:$C$7000,"&lt;"&amp;Parámetros!$B$4)</f>
        <v>46262</v>
      </c>
      <c r="G1762" s="16" t="n">
        <f aca="false">_xlfn.MAXIFS(Pedidos!$C$2:$C$7000,Pedidos!$B$2:$B$7000,A1762,Pedidos!$C$2:$C$7000,"&lt;"&amp;Parámetros!$B$4)</f>
        <v>46262</v>
      </c>
      <c r="H1762" s="17" t="n">
        <f aca="false">COUNTIFS(Pedidos!$B$2:$B$7000,A1762,Pedidos!$C$2:$C$7000,"&lt;"&amp;Parámetros!$B$4)</f>
        <v>1</v>
      </c>
      <c r="I1762" s="7" t="n">
        <f aca="false">IF(H1762=0,"",Parámetros!$B$4-G1762)</f>
        <v>34</v>
      </c>
      <c r="J1762" s="17" t="n">
        <f aca="false">COUNTIFS(Pedidos!$B$2:$B$7000,A1762,Pedidos!$C$2:$C$7000,"&gt;="&amp;(Parámetros!$B$4-180),Pedidos!$C$2:$C$7000,"&lt;"&amp;Parámetros!$B$4)</f>
        <v>1</v>
      </c>
      <c r="K1762" s="18" t="str">
        <f aca="false">IF(H1762&lt;2,"",(G1762-F1762)/(H1762-1))</f>
        <v/>
      </c>
      <c r="L1762" s="19" t="str">
        <f aca="false">IF(OR(K1762="",K1762=0),"",I1762/K1762)</f>
        <v/>
      </c>
      <c r="M1762" s="20" t="n">
        <f aca="false">SUMIFS(Pedidos!$D$2:$D$7000,Pedidos!$B$2:$B$7000,A1762,Pedidos!$C$2:$C$7000,"&gt;="&amp;(Parámetros!$B$4-365),Pedidos!$C$2:$C$7000,"&lt;"&amp;Parámetros!$B$4)</f>
        <v>65.08</v>
      </c>
      <c r="N1762" s="7" t="str">
        <f aca="false">IF(H1762=0,"Sin compras",IF(H1762=1,"Una sola compra",IF(I1762&gt;Parámetros!$B$5,"Perdido","Activo")))</f>
        <v>Una sola compra</v>
      </c>
      <c r="O1762" s="21" t="str">
        <f aca="false">IF(N1762&lt;&gt;"Activo","",1/(1+EXP(-(Parámetros!$B$10+Parámetros!$B$11*I1762+Parámetros!$B$12*J1762))))</f>
        <v/>
      </c>
      <c r="P1762" s="7" t="str">
        <f aca="false">IF(O1762="","",IF(O1762&gt;=Parámetros!$B$7,"Alto",IF(O1762&gt;=Parámetros!$B$8,"Medio","Bajo")))</f>
        <v/>
      </c>
      <c r="Q1762" s="7" t="str">
        <f aca="false">IF(AND(N1762="Activo",L1762&lt;&gt;""),IF(L1762&gt;Parámetros!$B$6,"Se está retrasando",""),"")</f>
        <v/>
      </c>
    </row>
    <row r="1763" customFormat="false" ht="15" hidden="false" customHeight="false" outlineLevel="0" collapsed="false">
      <c r="A1763" s="13" t="s">
        <v>3683</v>
      </c>
      <c r="B1763" s="13" t="s">
        <v>8989</v>
      </c>
      <c r="C1763" s="13" t="s">
        <v>8982</v>
      </c>
      <c r="D1763" s="13" t="s">
        <v>8999</v>
      </c>
      <c r="E1763" s="13" t="s">
        <v>8988</v>
      </c>
      <c r="F1763" s="16" t="n">
        <f aca="false">_xlfn.MINIFS(Pedidos!$C$2:$C$7000,Pedidos!$B$2:$B$7000,A1763,Pedidos!$C$2:$C$7000,"&lt;"&amp;Parámetros!$B$4)</f>
        <v>45880</v>
      </c>
      <c r="G1763" s="16" t="n">
        <f aca="false">_xlfn.MAXIFS(Pedidos!$C$2:$C$7000,Pedidos!$B$2:$B$7000,A1763,Pedidos!$C$2:$C$7000,"&lt;"&amp;Parámetros!$B$4)</f>
        <v>46266</v>
      </c>
      <c r="H1763" s="17" t="n">
        <f aca="false">COUNTIFS(Pedidos!$B$2:$B$7000,A1763,Pedidos!$C$2:$C$7000,"&lt;"&amp;Parámetros!$B$4)</f>
        <v>8</v>
      </c>
      <c r="I1763" s="7" t="n">
        <f aca="false">IF(H1763=0,"",Parámetros!$B$4-G1763)</f>
        <v>30</v>
      </c>
      <c r="J1763" s="17" t="n">
        <f aca="false">COUNTIFS(Pedidos!$B$2:$B$7000,A1763,Pedidos!$C$2:$C$7000,"&gt;="&amp;(Parámetros!$B$4-180),Pedidos!$C$2:$C$7000,"&lt;"&amp;Parámetros!$B$4)</f>
        <v>4</v>
      </c>
      <c r="K1763" s="18" t="n">
        <f aca="false">IF(H1763&lt;2,"",(G1763-F1763)/(H1763-1))</f>
        <v>55.1428571428571</v>
      </c>
      <c r="L1763" s="19" t="n">
        <f aca="false">IF(OR(K1763="",K1763=0),"",I1763/K1763)</f>
        <v>0.544041450777202</v>
      </c>
      <c r="M1763" s="20" t="n">
        <f aca="false">SUMIFS(Pedidos!$D$2:$D$7000,Pedidos!$B$2:$B$7000,A1763,Pedidos!$C$2:$C$7000,"&gt;="&amp;(Parámetros!$B$4-365),Pedidos!$C$2:$C$7000,"&lt;"&amp;Parámetros!$B$4)</f>
        <v>252.85</v>
      </c>
      <c r="N1763" s="7" t="str">
        <f aca="false">IF(H1763=0,"Sin compras",IF(H1763=1,"Una sola compra",IF(I1763&gt;Parámetros!$B$5,"Perdido","Activo")))</f>
        <v>Activo</v>
      </c>
      <c r="O1763" s="21" t="n">
        <f aca="false">IF(N1763&lt;&gt;"Activo","",1/(1+EXP(-(Parámetros!$B$10+Parámetros!$B$11*I1763+Parámetros!$B$12*J1763))))</f>
        <v>0.0808985951664423</v>
      </c>
      <c r="P1763" s="7" t="str">
        <f aca="false">IF(O1763="","",IF(O1763&gt;=Parámetros!$B$7,"Alto",IF(O1763&gt;=Parámetros!$B$8,"Medio","Bajo")))</f>
        <v>Bajo</v>
      </c>
      <c r="Q1763" s="7" t="str">
        <f aca="false">IF(AND(N1763="Activo",L1763&lt;&gt;""),IF(L1763&gt;Parámetros!$B$6,"Se está retrasando",""),"")</f>
        <v/>
      </c>
    </row>
    <row r="1764" customFormat="false" ht="15" hidden="false" customHeight="false" outlineLevel="0" collapsed="false">
      <c r="A1764" s="13" t="s">
        <v>492</v>
      </c>
      <c r="B1764" s="13" t="s">
        <v>8998</v>
      </c>
      <c r="C1764" s="13" t="s">
        <v>8993</v>
      </c>
      <c r="D1764" s="13" t="s">
        <v>9006</v>
      </c>
      <c r="E1764" s="13" t="s">
        <v>8988</v>
      </c>
      <c r="F1764" s="16" t="n">
        <f aca="false">_xlfn.MINIFS(Pedidos!$C$2:$C$7000,Pedidos!$B$2:$B$7000,A1764,Pedidos!$C$2:$C$7000,"&lt;"&amp;Parámetros!$B$4)</f>
        <v>45624</v>
      </c>
      <c r="G1764" s="16" t="n">
        <f aca="false">_xlfn.MAXIFS(Pedidos!$C$2:$C$7000,Pedidos!$B$2:$B$7000,A1764,Pedidos!$C$2:$C$7000,"&lt;"&amp;Parámetros!$B$4)</f>
        <v>45799</v>
      </c>
      <c r="H1764" s="17" t="n">
        <f aca="false">COUNTIFS(Pedidos!$B$2:$B$7000,A1764,Pedidos!$C$2:$C$7000,"&lt;"&amp;Parámetros!$B$4)</f>
        <v>4</v>
      </c>
      <c r="I1764" s="7" t="n">
        <f aca="false">IF(H1764=0,"",Parámetros!$B$4-G1764)</f>
        <v>497</v>
      </c>
      <c r="J1764" s="17" t="n">
        <f aca="false">COUNTIFS(Pedidos!$B$2:$B$7000,A1764,Pedidos!$C$2:$C$7000,"&gt;="&amp;(Parámetros!$B$4-180),Pedidos!$C$2:$C$7000,"&lt;"&amp;Parámetros!$B$4)</f>
        <v>0</v>
      </c>
      <c r="K1764" s="18" t="n">
        <f aca="false">IF(H1764&lt;2,"",(G1764-F1764)/(H1764-1))</f>
        <v>58.3333333333333</v>
      </c>
      <c r="L1764" s="19" t="n">
        <f aca="false">IF(OR(K1764="",K1764=0),"",I1764/K1764)</f>
        <v>8.52</v>
      </c>
      <c r="M1764" s="20" t="n">
        <f aca="false">SUMIFS(Pedidos!$D$2:$D$7000,Pedidos!$B$2:$B$7000,A1764,Pedidos!$C$2:$C$7000,"&gt;="&amp;(Parámetros!$B$4-365),Pedidos!$C$2:$C$7000,"&lt;"&amp;Parámetros!$B$4)</f>
        <v>0</v>
      </c>
      <c r="N1764" s="7" t="str">
        <f aca="false">IF(H1764=0,"Sin compras",IF(H1764=1,"Una sola compra",IF(I1764&gt;Parámetros!$B$5,"Perdido","Activo")))</f>
        <v>Perdido</v>
      </c>
      <c r="O1764" s="21" t="str">
        <f aca="false">IF(N1764&lt;&gt;"Activo","",1/(1+EXP(-(Parámetros!$B$10+Parámetros!$B$11*I1764+Parámetros!$B$12*J1764))))</f>
        <v/>
      </c>
      <c r="P1764" s="7" t="str">
        <f aca="false">IF(O1764="","",IF(O1764&gt;=Parámetros!$B$7,"Alto",IF(O1764&gt;=Parámetros!$B$8,"Medio","Bajo")))</f>
        <v/>
      </c>
      <c r="Q1764" s="7" t="str">
        <f aca="false">IF(AND(N1764="Activo",L1764&lt;&gt;""),IF(L1764&gt;Parámetros!$B$6,"Se está retrasando",""),"")</f>
        <v/>
      </c>
    </row>
    <row r="1765" customFormat="false" ht="15" hidden="false" customHeight="false" outlineLevel="0" collapsed="false">
      <c r="A1765" s="13" t="s">
        <v>3773</v>
      </c>
      <c r="B1765" s="13" t="s">
        <v>8996</v>
      </c>
      <c r="C1765" s="13" t="s">
        <v>8982</v>
      </c>
      <c r="D1765" s="13" t="s">
        <v>8994</v>
      </c>
      <c r="E1765" s="13" t="s">
        <v>8988</v>
      </c>
      <c r="F1765" s="16" t="n">
        <f aca="false">_xlfn.MINIFS(Pedidos!$C$2:$C$7000,Pedidos!$B$2:$B$7000,A1765,Pedidos!$C$2:$C$7000,"&lt;"&amp;Parámetros!$B$4)</f>
        <v>45887</v>
      </c>
      <c r="G1765" s="16" t="n">
        <f aca="false">_xlfn.MAXIFS(Pedidos!$C$2:$C$7000,Pedidos!$B$2:$B$7000,A1765,Pedidos!$C$2:$C$7000,"&lt;"&amp;Parámetros!$B$4)</f>
        <v>45887</v>
      </c>
      <c r="H1765" s="17" t="n">
        <f aca="false">COUNTIFS(Pedidos!$B$2:$B$7000,A1765,Pedidos!$C$2:$C$7000,"&lt;"&amp;Parámetros!$B$4)</f>
        <v>1</v>
      </c>
      <c r="I1765" s="7" t="n">
        <f aca="false">IF(H1765=0,"",Parámetros!$B$4-G1765)</f>
        <v>409</v>
      </c>
      <c r="J1765" s="17" t="n">
        <f aca="false">COUNTIFS(Pedidos!$B$2:$B$7000,A1765,Pedidos!$C$2:$C$7000,"&gt;="&amp;(Parámetros!$B$4-180),Pedidos!$C$2:$C$7000,"&lt;"&amp;Parámetros!$B$4)</f>
        <v>0</v>
      </c>
      <c r="K1765" s="18" t="str">
        <f aca="false">IF(H1765&lt;2,"",(G1765-F1765)/(H1765-1))</f>
        <v/>
      </c>
      <c r="L1765" s="19" t="str">
        <f aca="false">IF(OR(K1765="",K1765=0),"",I1765/K1765)</f>
        <v/>
      </c>
      <c r="M1765" s="20" t="n">
        <f aca="false">SUMIFS(Pedidos!$D$2:$D$7000,Pedidos!$B$2:$B$7000,A1765,Pedidos!$C$2:$C$7000,"&gt;="&amp;(Parámetros!$B$4-365),Pedidos!$C$2:$C$7000,"&lt;"&amp;Parámetros!$B$4)</f>
        <v>0</v>
      </c>
      <c r="N1765" s="7" t="str">
        <f aca="false">IF(H1765=0,"Sin compras",IF(H1765=1,"Una sola compra",IF(I1765&gt;Parámetros!$B$5,"Perdido","Activo")))</f>
        <v>Una sola compra</v>
      </c>
      <c r="O1765" s="21" t="str">
        <f aca="false">IF(N1765&lt;&gt;"Activo","",1/(1+EXP(-(Parámetros!$B$10+Parámetros!$B$11*I1765+Parámetros!$B$12*J1765))))</f>
        <v/>
      </c>
      <c r="P1765" s="7" t="str">
        <f aca="false">IF(O1765="","",IF(O1765&gt;=Parámetros!$B$7,"Alto",IF(O1765&gt;=Parámetros!$B$8,"Medio","Bajo")))</f>
        <v/>
      </c>
      <c r="Q1765" s="7" t="str">
        <f aca="false">IF(AND(N1765="Activo",L1765&lt;&gt;""),IF(L1765&gt;Parámetros!$B$6,"Se está retrasando",""),"")</f>
        <v/>
      </c>
    </row>
    <row r="1766" customFormat="false" ht="15" hidden="false" customHeight="false" outlineLevel="0" collapsed="false">
      <c r="A1766" s="13" t="s">
        <v>192</v>
      </c>
      <c r="B1766" s="13" t="s">
        <v>8992</v>
      </c>
      <c r="C1766" s="13" t="s">
        <v>8993</v>
      </c>
      <c r="D1766" s="13" t="s">
        <v>8994</v>
      </c>
      <c r="E1766" s="13" t="s">
        <v>8988</v>
      </c>
      <c r="F1766" s="16" t="n">
        <f aca="false">_xlfn.MINIFS(Pedidos!$C$2:$C$7000,Pedidos!$B$2:$B$7000,A1766,Pedidos!$C$2:$C$7000,"&lt;"&amp;Parámetros!$B$4)</f>
        <v>45585</v>
      </c>
      <c r="G1766" s="16" t="n">
        <f aca="false">_xlfn.MAXIFS(Pedidos!$C$2:$C$7000,Pedidos!$B$2:$B$7000,A1766,Pedidos!$C$2:$C$7000,"&lt;"&amp;Parámetros!$B$4)</f>
        <v>45585</v>
      </c>
      <c r="H1766" s="17" t="n">
        <f aca="false">COUNTIFS(Pedidos!$B$2:$B$7000,A1766,Pedidos!$C$2:$C$7000,"&lt;"&amp;Parámetros!$B$4)</f>
        <v>1</v>
      </c>
      <c r="I1766" s="7" t="n">
        <f aca="false">IF(H1766=0,"",Parámetros!$B$4-G1766)</f>
        <v>711</v>
      </c>
      <c r="J1766" s="17" t="n">
        <f aca="false">COUNTIFS(Pedidos!$B$2:$B$7000,A1766,Pedidos!$C$2:$C$7000,"&gt;="&amp;(Parámetros!$B$4-180),Pedidos!$C$2:$C$7000,"&lt;"&amp;Parámetros!$B$4)</f>
        <v>0</v>
      </c>
      <c r="K1766" s="18" t="str">
        <f aca="false">IF(H1766&lt;2,"",(G1766-F1766)/(H1766-1))</f>
        <v/>
      </c>
      <c r="L1766" s="19" t="str">
        <f aca="false">IF(OR(K1766="",K1766=0),"",I1766/K1766)</f>
        <v/>
      </c>
      <c r="M1766" s="20" t="n">
        <f aca="false">SUMIFS(Pedidos!$D$2:$D$7000,Pedidos!$B$2:$B$7000,A1766,Pedidos!$C$2:$C$7000,"&gt;="&amp;(Parámetros!$B$4-365),Pedidos!$C$2:$C$7000,"&lt;"&amp;Parámetros!$B$4)</f>
        <v>0</v>
      </c>
      <c r="N1766" s="7" t="str">
        <f aca="false">IF(H1766=0,"Sin compras",IF(H1766=1,"Una sola compra",IF(I1766&gt;Parámetros!$B$5,"Perdido","Activo")))</f>
        <v>Una sola compra</v>
      </c>
      <c r="O1766" s="21" t="str">
        <f aca="false">IF(N1766&lt;&gt;"Activo","",1/(1+EXP(-(Parámetros!$B$10+Parámetros!$B$11*I1766+Parámetros!$B$12*J1766))))</f>
        <v/>
      </c>
      <c r="P1766" s="7" t="str">
        <f aca="false">IF(O1766="","",IF(O1766&gt;=Parámetros!$B$7,"Alto",IF(O1766&gt;=Parámetros!$B$8,"Medio","Bajo")))</f>
        <v/>
      </c>
      <c r="Q1766" s="7" t="str">
        <f aca="false">IF(AND(N1766="Activo",L1766&lt;&gt;""),IF(L1766&gt;Parámetros!$B$6,"Se está retrasando",""),"")</f>
        <v/>
      </c>
    </row>
    <row r="1767" customFormat="false" ht="15" hidden="false" customHeight="false" outlineLevel="0" collapsed="false">
      <c r="A1767" s="13" t="s">
        <v>1734</v>
      </c>
      <c r="B1767" s="13" t="s">
        <v>8996</v>
      </c>
      <c r="C1767" s="13" t="s">
        <v>8986</v>
      </c>
      <c r="D1767" s="13" t="s">
        <v>8997</v>
      </c>
      <c r="E1767" s="13" t="s">
        <v>8988</v>
      </c>
      <c r="F1767" s="16" t="n">
        <f aca="false">_xlfn.MINIFS(Pedidos!$C$2:$C$7000,Pedidos!$B$2:$B$7000,A1767,Pedidos!$C$2:$C$7000,"&lt;"&amp;Parámetros!$B$4)</f>
        <v>45734</v>
      </c>
      <c r="G1767" s="16" t="n">
        <f aca="false">_xlfn.MAXIFS(Pedidos!$C$2:$C$7000,Pedidos!$B$2:$B$7000,A1767,Pedidos!$C$2:$C$7000,"&lt;"&amp;Parámetros!$B$4)</f>
        <v>45951</v>
      </c>
      <c r="H1767" s="17" t="n">
        <f aca="false">COUNTIFS(Pedidos!$B$2:$B$7000,A1767,Pedidos!$C$2:$C$7000,"&lt;"&amp;Parámetros!$B$4)</f>
        <v>4</v>
      </c>
      <c r="I1767" s="7" t="n">
        <f aca="false">IF(H1767=0,"",Parámetros!$B$4-G1767)</f>
        <v>345</v>
      </c>
      <c r="J1767" s="17" t="n">
        <f aca="false">COUNTIFS(Pedidos!$B$2:$B$7000,A1767,Pedidos!$C$2:$C$7000,"&gt;="&amp;(Parámetros!$B$4-180),Pedidos!$C$2:$C$7000,"&lt;"&amp;Parámetros!$B$4)</f>
        <v>0</v>
      </c>
      <c r="K1767" s="18" t="n">
        <f aca="false">IF(H1767&lt;2,"",(G1767-F1767)/(H1767-1))</f>
        <v>72.3333333333333</v>
      </c>
      <c r="L1767" s="19" t="n">
        <f aca="false">IF(OR(K1767="",K1767=0),"",I1767/K1767)</f>
        <v>4.76958525345622</v>
      </c>
      <c r="M1767" s="20" t="n">
        <f aca="false">SUMIFS(Pedidos!$D$2:$D$7000,Pedidos!$B$2:$B$7000,A1767,Pedidos!$C$2:$C$7000,"&gt;="&amp;(Parámetros!$B$4-365),Pedidos!$C$2:$C$7000,"&lt;"&amp;Parámetros!$B$4)</f>
        <v>31.47</v>
      </c>
      <c r="N1767" s="7" t="str">
        <f aca="false">IF(H1767=0,"Sin compras",IF(H1767=1,"Una sola compra",IF(I1767&gt;Parámetros!$B$5,"Perdido","Activo")))</f>
        <v>Perdido</v>
      </c>
      <c r="O1767" s="21" t="str">
        <f aca="false">IF(N1767&lt;&gt;"Activo","",1/(1+EXP(-(Parámetros!$B$10+Parámetros!$B$11*I1767+Parámetros!$B$12*J1767))))</f>
        <v/>
      </c>
      <c r="P1767" s="7" t="str">
        <f aca="false">IF(O1767="","",IF(O1767&gt;=Parámetros!$B$7,"Alto",IF(O1767&gt;=Parámetros!$B$8,"Medio","Bajo")))</f>
        <v/>
      </c>
      <c r="Q1767" s="7" t="str">
        <f aca="false">IF(AND(N1767="Activo",L1767&lt;&gt;""),IF(L1767&gt;Parámetros!$B$6,"Se está retrasando",""),"")</f>
        <v/>
      </c>
    </row>
    <row r="1768" customFormat="false" ht="15" hidden="false" customHeight="false" outlineLevel="0" collapsed="false">
      <c r="A1768" s="13" t="s">
        <v>1548</v>
      </c>
      <c r="B1768" s="13" t="s">
        <v>8989</v>
      </c>
      <c r="C1768" s="13" t="s">
        <v>8982</v>
      </c>
      <c r="D1768" s="13" t="s">
        <v>8994</v>
      </c>
      <c r="E1768" s="13" t="s">
        <v>8984</v>
      </c>
      <c r="F1768" s="16" t="n">
        <f aca="false">_xlfn.MINIFS(Pedidos!$C$2:$C$7000,Pedidos!$B$2:$B$7000,A1768,Pedidos!$C$2:$C$7000,"&lt;"&amp;Parámetros!$B$4)</f>
        <v>45721</v>
      </c>
      <c r="G1768" s="16" t="n">
        <f aca="false">_xlfn.MAXIFS(Pedidos!$C$2:$C$7000,Pedidos!$B$2:$B$7000,A1768,Pedidos!$C$2:$C$7000,"&lt;"&amp;Parámetros!$B$4)</f>
        <v>45721</v>
      </c>
      <c r="H1768" s="17" t="n">
        <f aca="false">COUNTIFS(Pedidos!$B$2:$B$7000,A1768,Pedidos!$C$2:$C$7000,"&lt;"&amp;Parámetros!$B$4)</f>
        <v>1</v>
      </c>
      <c r="I1768" s="7" t="n">
        <f aca="false">IF(H1768=0,"",Parámetros!$B$4-G1768)</f>
        <v>575</v>
      </c>
      <c r="J1768" s="17" t="n">
        <f aca="false">COUNTIFS(Pedidos!$B$2:$B$7000,A1768,Pedidos!$C$2:$C$7000,"&gt;="&amp;(Parámetros!$B$4-180),Pedidos!$C$2:$C$7000,"&lt;"&amp;Parámetros!$B$4)</f>
        <v>0</v>
      </c>
      <c r="K1768" s="18" t="str">
        <f aca="false">IF(H1768&lt;2,"",(G1768-F1768)/(H1768-1))</f>
        <v/>
      </c>
      <c r="L1768" s="19" t="str">
        <f aca="false">IF(OR(K1768="",K1768=0),"",I1768/K1768)</f>
        <v/>
      </c>
      <c r="M1768" s="20" t="n">
        <f aca="false">SUMIFS(Pedidos!$D$2:$D$7000,Pedidos!$B$2:$B$7000,A1768,Pedidos!$C$2:$C$7000,"&gt;="&amp;(Parámetros!$B$4-365),Pedidos!$C$2:$C$7000,"&lt;"&amp;Parámetros!$B$4)</f>
        <v>0</v>
      </c>
      <c r="N1768" s="7" t="str">
        <f aca="false">IF(H1768=0,"Sin compras",IF(H1768=1,"Una sola compra",IF(I1768&gt;Parámetros!$B$5,"Perdido","Activo")))</f>
        <v>Una sola compra</v>
      </c>
      <c r="O1768" s="21" t="str">
        <f aca="false">IF(N1768&lt;&gt;"Activo","",1/(1+EXP(-(Parámetros!$B$10+Parámetros!$B$11*I1768+Parámetros!$B$12*J1768))))</f>
        <v/>
      </c>
      <c r="P1768" s="7" t="str">
        <f aca="false">IF(O1768="","",IF(O1768&gt;=Parámetros!$B$7,"Alto",IF(O1768&gt;=Parámetros!$B$8,"Medio","Bajo")))</f>
        <v/>
      </c>
      <c r="Q1768" s="7" t="str">
        <f aca="false">IF(AND(N1768="Activo",L1768&lt;&gt;""),IF(L1768&gt;Parámetros!$B$6,"Se está retrasando",""),"")</f>
        <v/>
      </c>
    </row>
    <row r="1769" customFormat="false" ht="15" hidden="false" customHeight="false" outlineLevel="0" collapsed="false">
      <c r="A1769" s="13" t="s">
        <v>2653</v>
      </c>
      <c r="B1769" s="13" t="s">
        <v>9010</v>
      </c>
      <c r="C1769" s="13" t="s">
        <v>8993</v>
      </c>
      <c r="D1769" s="13" t="s">
        <v>8994</v>
      </c>
      <c r="E1769" s="13" t="s">
        <v>8984</v>
      </c>
      <c r="F1769" s="16" t="n">
        <f aca="false">_xlfn.MINIFS(Pedidos!$C$2:$C$7000,Pedidos!$B$2:$B$7000,A1769,Pedidos!$C$2:$C$7000,"&lt;"&amp;Parámetros!$B$4)</f>
        <v>45805</v>
      </c>
      <c r="G1769" s="16" t="n">
        <f aca="false">_xlfn.MAXIFS(Pedidos!$C$2:$C$7000,Pedidos!$B$2:$B$7000,A1769,Pedidos!$C$2:$C$7000,"&lt;"&amp;Parámetros!$B$4)</f>
        <v>45805</v>
      </c>
      <c r="H1769" s="17" t="n">
        <f aca="false">COUNTIFS(Pedidos!$B$2:$B$7000,A1769,Pedidos!$C$2:$C$7000,"&lt;"&amp;Parámetros!$B$4)</f>
        <v>1</v>
      </c>
      <c r="I1769" s="7" t="n">
        <f aca="false">IF(H1769=0,"",Parámetros!$B$4-G1769)</f>
        <v>491</v>
      </c>
      <c r="J1769" s="17" t="n">
        <f aca="false">COUNTIFS(Pedidos!$B$2:$B$7000,A1769,Pedidos!$C$2:$C$7000,"&gt;="&amp;(Parámetros!$B$4-180),Pedidos!$C$2:$C$7000,"&lt;"&amp;Parámetros!$B$4)</f>
        <v>0</v>
      </c>
      <c r="K1769" s="18" t="str">
        <f aca="false">IF(H1769&lt;2,"",(G1769-F1769)/(H1769-1))</f>
        <v/>
      </c>
      <c r="L1769" s="19" t="str">
        <f aca="false">IF(OR(K1769="",K1769=0),"",I1769/K1769)</f>
        <v/>
      </c>
      <c r="M1769" s="20" t="n">
        <f aca="false">SUMIFS(Pedidos!$D$2:$D$7000,Pedidos!$B$2:$B$7000,A1769,Pedidos!$C$2:$C$7000,"&gt;="&amp;(Parámetros!$B$4-365),Pedidos!$C$2:$C$7000,"&lt;"&amp;Parámetros!$B$4)</f>
        <v>0</v>
      </c>
      <c r="N1769" s="7" t="str">
        <f aca="false">IF(H1769=0,"Sin compras",IF(H1769=1,"Una sola compra",IF(I1769&gt;Parámetros!$B$5,"Perdido","Activo")))</f>
        <v>Una sola compra</v>
      </c>
      <c r="O1769" s="21" t="str">
        <f aca="false">IF(N1769&lt;&gt;"Activo","",1/(1+EXP(-(Parámetros!$B$10+Parámetros!$B$11*I1769+Parámetros!$B$12*J1769))))</f>
        <v/>
      </c>
      <c r="P1769" s="7" t="str">
        <f aca="false">IF(O1769="","",IF(O1769&gt;=Parámetros!$B$7,"Alto",IF(O1769&gt;=Parámetros!$B$8,"Medio","Bajo")))</f>
        <v/>
      </c>
      <c r="Q1769" s="7" t="str">
        <f aca="false">IF(AND(N1769="Activo",L1769&lt;&gt;""),IF(L1769&gt;Parámetros!$B$6,"Se está retrasando",""),"")</f>
        <v/>
      </c>
    </row>
    <row r="1770" customFormat="false" ht="15" hidden="false" customHeight="false" outlineLevel="0" collapsed="false">
      <c r="A1770" s="13" t="s">
        <v>5345</v>
      </c>
      <c r="B1770" s="13" t="s">
        <v>8995</v>
      </c>
      <c r="C1770" s="13" t="s">
        <v>8990</v>
      </c>
      <c r="D1770" s="13" t="s">
        <v>8983</v>
      </c>
      <c r="E1770" s="13" t="s">
        <v>8988</v>
      </c>
      <c r="F1770" s="16" t="n">
        <f aca="false">_xlfn.MINIFS(Pedidos!$C$2:$C$7000,Pedidos!$B$2:$B$7000,A1770,Pedidos!$C$2:$C$7000,"&lt;"&amp;Parámetros!$B$4)</f>
        <v>46005</v>
      </c>
      <c r="G1770" s="16" t="n">
        <f aca="false">_xlfn.MAXIFS(Pedidos!$C$2:$C$7000,Pedidos!$B$2:$B$7000,A1770,Pedidos!$C$2:$C$7000,"&lt;"&amp;Parámetros!$B$4)</f>
        <v>46005</v>
      </c>
      <c r="H1770" s="17" t="n">
        <f aca="false">COUNTIFS(Pedidos!$B$2:$B$7000,A1770,Pedidos!$C$2:$C$7000,"&lt;"&amp;Parámetros!$B$4)</f>
        <v>1</v>
      </c>
      <c r="I1770" s="7" t="n">
        <f aca="false">IF(H1770=0,"",Parámetros!$B$4-G1770)</f>
        <v>291</v>
      </c>
      <c r="J1770" s="17" t="n">
        <f aca="false">COUNTIFS(Pedidos!$B$2:$B$7000,A1770,Pedidos!$C$2:$C$7000,"&gt;="&amp;(Parámetros!$B$4-180),Pedidos!$C$2:$C$7000,"&lt;"&amp;Parámetros!$B$4)</f>
        <v>0</v>
      </c>
      <c r="K1770" s="18" t="str">
        <f aca="false">IF(H1770&lt;2,"",(G1770-F1770)/(H1770-1))</f>
        <v/>
      </c>
      <c r="L1770" s="19" t="str">
        <f aca="false">IF(OR(K1770="",K1770=0),"",I1770/K1770)</f>
        <v/>
      </c>
      <c r="M1770" s="20" t="n">
        <f aca="false">SUMIFS(Pedidos!$D$2:$D$7000,Pedidos!$B$2:$B$7000,A1770,Pedidos!$C$2:$C$7000,"&gt;="&amp;(Parámetros!$B$4-365),Pedidos!$C$2:$C$7000,"&lt;"&amp;Parámetros!$B$4)</f>
        <v>52.67</v>
      </c>
      <c r="N1770" s="7" t="str">
        <f aca="false">IF(H1770=0,"Sin compras",IF(H1770=1,"Una sola compra",IF(I1770&gt;Parámetros!$B$5,"Perdido","Activo")))</f>
        <v>Una sola compra</v>
      </c>
      <c r="O1770" s="21" t="str">
        <f aca="false">IF(N1770&lt;&gt;"Activo","",1/(1+EXP(-(Parámetros!$B$10+Parámetros!$B$11*I1770+Parámetros!$B$12*J1770))))</f>
        <v/>
      </c>
      <c r="P1770" s="7" t="str">
        <f aca="false">IF(O1770="","",IF(O1770&gt;=Parámetros!$B$7,"Alto",IF(O1770&gt;=Parámetros!$B$8,"Medio","Bajo")))</f>
        <v/>
      </c>
      <c r="Q1770" s="7" t="str">
        <f aca="false">IF(AND(N1770="Activo",L1770&lt;&gt;""),IF(L1770&gt;Parámetros!$B$6,"Se está retrasando",""),"")</f>
        <v/>
      </c>
    </row>
    <row r="1771" customFormat="false" ht="15" hidden="false" customHeight="false" outlineLevel="0" collapsed="false">
      <c r="A1771" s="13" t="s">
        <v>1221</v>
      </c>
      <c r="B1771" s="13" t="s">
        <v>8995</v>
      </c>
      <c r="C1771" s="13" t="s">
        <v>8986</v>
      </c>
      <c r="D1771" s="13" t="s">
        <v>9009</v>
      </c>
      <c r="E1771" s="13" t="s">
        <v>8984</v>
      </c>
      <c r="F1771" s="16" t="n">
        <f aca="false">_xlfn.MINIFS(Pedidos!$C$2:$C$7000,Pedidos!$B$2:$B$7000,A1771,Pedidos!$C$2:$C$7000,"&lt;"&amp;Parámetros!$B$4)</f>
        <v>45694</v>
      </c>
      <c r="G1771" s="16" t="n">
        <f aca="false">_xlfn.MAXIFS(Pedidos!$C$2:$C$7000,Pedidos!$B$2:$B$7000,A1771,Pedidos!$C$2:$C$7000,"&lt;"&amp;Parámetros!$B$4)</f>
        <v>45912</v>
      </c>
      <c r="H1771" s="17" t="n">
        <f aca="false">COUNTIFS(Pedidos!$B$2:$B$7000,A1771,Pedidos!$C$2:$C$7000,"&lt;"&amp;Parámetros!$B$4)</f>
        <v>7</v>
      </c>
      <c r="I1771" s="7" t="n">
        <f aca="false">IF(H1771=0,"",Parámetros!$B$4-G1771)</f>
        <v>384</v>
      </c>
      <c r="J1771" s="17" t="n">
        <f aca="false">COUNTIFS(Pedidos!$B$2:$B$7000,A1771,Pedidos!$C$2:$C$7000,"&gt;="&amp;(Parámetros!$B$4-180),Pedidos!$C$2:$C$7000,"&lt;"&amp;Parámetros!$B$4)</f>
        <v>0</v>
      </c>
      <c r="K1771" s="18" t="n">
        <f aca="false">IF(H1771&lt;2,"",(G1771-F1771)/(H1771-1))</f>
        <v>36.3333333333333</v>
      </c>
      <c r="L1771" s="19" t="n">
        <f aca="false">IF(OR(K1771="",K1771=0),"",I1771/K1771)</f>
        <v>10.5688073394495</v>
      </c>
      <c r="M1771" s="20" t="n">
        <f aca="false">SUMIFS(Pedidos!$D$2:$D$7000,Pedidos!$B$2:$B$7000,A1771,Pedidos!$C$2:$C$7000,"&gt;="&amp;(Parámetros!$B$4-365),Pedidos!$C$2:$C$7000,"&lt;"&amp;Parámetros!$B$4)</f>
        <v>0</v>
      </c>
      <c r="N1771" s="7" t="str">
        <f aca="false">IF(H1771=0,"Sin compras",IF(H1771=1,"Una sola compra",IF(I1771&gt;Parámetros!$B$5,"Perdido","Activo")))</f>
        <v>Perdido</v>
      </c>
      <c r="O1771" s="21" t="str">
        <f aca="false">IF(N1771&lt;&gt;"Activo","",1/(1+EXP(-(Parámetros!$B$10+Parámetros!$B$11*I1771+Parámetros!$B$12*J1771))))</f>
        <v/>
      </c>
      <c r="P1771" s="7" t="str">
        <f aca="false">IF(O1771="","",IF(O1771&gt;=Parámetros!$B$7,"Alto",IF(O1771&gt;=Parámetros!$B$8,"Medio","Bajo")))</f>
        <v/>
      </c>
      <c r="Q1771" s="7" t="str">
        <f aca="false">IF(AND(N1771="Activo",L1771&lt;&gt;""),IF(L1771&gt;Parámetros!$B$6,"Se está retrasando",""),"")</f>
        <v/>
      </c>
    </row>
    <row r="1772" customFormat="false" ht="15" hidden="false" customHeight="false" outlineLevel="0" collapsed="false">
      <c r="A1772" s="13" t="s">
        <v>4222</v>
      </c>
      <c r="B1772" s="13" t="s">
        <v>8995</v>
      </c>
      <c r="C1772" s="13" t="s">
        <v>8993</v>
      </c>
      <c r="D1772" s="13" t="s">
        <v>8994</v>
      </c>
      <c r="E1772" s="13" t="s">
        <v>8984</v>
      </c>
      <c r="F1772" s="16" t="n">
        <f aca="false">_xlfn.MINIFS(Pedidos!$C$2:$C$7000,Pedidos!$B$2:$B$7000,A1772,Pedidos!$C$2:$C$7000,"&lt;"&amp;Parámetros!$B$4)</f>
        <v>45921</v>
      </c>
      <c r="G1772" s="16" t="n">
        <f aca="false">_xlfn.MAXIFS(Pedidos!$C$2:$C$7000,Pedidos!$B$2:$B$7000,A1772,Pedidos!$C$2:$C$7000,"&lt;"&amp;Parámetros!$B$4)</f>
        <v>45921</v>
      </c>
      <c r="H1772" s="17" t="n">
        <f aca="false">COUNTIFS(Pedidos!$B$2:$B$7000,A1772,Pedidos!$C$2:$C$7000,"&lt;"&amp;Parámetros!$B$4)</f>
        <v>1</v>
      </c>
      <c r="I1772" s="7" t="n">
        <f aca="false">IF(H1772=0,"",Parámetros!$B$4-G1772)</f>
        <v>375</v>
      </c>
      <c r="J1772" s="17" t="n">
        <f aca="false">COUNTIFS(Pedidos!$B$2:$B$7000,A1772,Pedidos!$C$2:$C$7000,"&gt;="&amp;(Parámetros!$B$4-180),Pedidos!$C$2:$C$7000,"&lt;"&amp;Parámetros!$B$4)</f>
        <v>0</v>
      </c>
      <c r="K1772" s="18" t="str">
        <f aca="false">IF(H1772&lt;2,"",(G1772-F1772)/(H1772-1))</f>
        <v/>
      </c>
      <c r="L1772" s="19" t="str">
        <f aca="false">IF(OR(K1772="",K1772=0),"",I1772/K1772)</f>
        <v/>
      </c>
      <c r="M1772" s="20" t="n">
        <f aca="false">SUMIFS(Pedidos!$D$2:$D$7000,Pedidos!$B$2:$B$7000,A1772,Pedidos!$C$2:$C$7000,"&gt;="&amp;(Parámetros!$B$4-365),Pedidos!$C$2:$C$7000,"&lt;"&amp;Parámetros!$B$4)</f>
        <v>0</v>
      </c>
      <c r="N1772" s="7" t="str">
        <f aca="false">IF(H1772=0,"Sin compras",IF(H1772=1,"Una sola compra",IF(I1772&gt;Parámetros!$B$5,"Perdido","Activo")))</f>
        <v>Una sola compra</v>
      </c>
      <c r="O1772" s="21" t="str">
        <f aca="false">IF(N1772&lt;&gt;"Activo","",1/(1+EXP(-(Parámetros!$B$10+Parámetros!$B$11*I1772+Parámetros!$B$12*J1772))))</f>
        <v/>
      </c>
      <c r="P1772" s="7" t="str">
        <f aca="false">IF(O1772="","",IF(O1772&gt;=Parámetros!$B$7,"Alto",IF(O1772&gt;=Parámetros!$B$8,"Medio","Bajo")))</f>
        <v/>
      </c>
      <c r="Q1772" s="7" t="str">
        <f aca="false">IF(AND(N1772="Activo",L1772&lt;&gt;""),IF(L1772&gt;Parámetros!$B$6,"Se está retrasando",""),"")</f>
        <v/>
      </c>
    </row>
    <row r="1773" customFormat="false" ht="15" hidden="false" customHeight="false" outlineLevel="0" collapsed="false">
      <c r="A1773" s="13" t="s">
        <v>3362</v>
      </c>
      <c r="B1773" s="13" t="s">
        <v>9004</v>
      </c>
      <c r="C1773" s="13" t="s">
        <v>8990</v>
      </c>
      <c r="D1773" s="13" t="s">
        <v>8994</v>
      </c>
      <c r="E1773" s="13" t="s">
        <v>8988</v>
      </c>
      <c r="F1773" s="16" t="n">
        <f aca="false">_xlfn.MINIFS(Pedidos!$C$2:$C$7000,Pedidos!$B$2:$B$7000,A1773,Pedidos!$C$2:$C$7000,"&lt;"&amp;Parámetros!$B$4)</f>
        <v>45858</v>
      </c>
      <c r="G1773" s="16" t="n">
        <f aca="false">_xlfn.MAXIFS(Pedidos!$C$2:$C$7000,Pedidos!$B$2:$B$7000,A1773,Pedidos!$C$2:$C$7000,"&lt;"&amp;Parámetros!$B$4)</f>
        <v>45858</v>
      </c>
      <c r="H1773" s="17" t="n">
        <f aca="false">COUNTIFS(Pedidos!$B$2:$B$7000,A1773,Pedidos!$C$2:$C$7000,"&lt;"&amp;Parámetros!$B$4)</f>
        <v>1</v>
      </c>
      <c r="I1773" s="7" t="n">
        <f aca="false">IF(H1773=0,"",Parámetros!$B$4-G1773)</f>
        <v>438</v>
      </c>
      <c r="J1773" s="17" t="n">
        <f aca="false">COUNTIFS(Pedidos!$B$2:$B$7000,A1773,Pedidos!$C$2:$C$7000,"&gt;="&amp;(Parámetros!$B$4-180),Pedidos!$C$2:$C$7000,"&lt;"&amp;Parámetros!$B$4)</f>
        <v>0</v>
      </c>
      <c r="K1773" s="18" t="str">
        <f aca="false">IF(H1773&lt;2,"",(G1773-F1773)/(H1773-1))</f>
        <v/>
      </c>
      <c r="L1773" s="19" t="str">
        <f aca="false">IF(OR(K1773="",K1773=0),"",I1773/K1773)</f>
        <v/>
      </c>
      <c r="M1773" s="20" t="n">
        <f aca="false">SUMIFS(Pedidos!$D$2:$D$7000,Pedidos!$B$2:$B$7000,A1773,Pedidos!$C$2:$C$7000,"&gt;="&amp;(Parámetros!$B$4-365),Pedidos!$C$2:$C$7000,"&lt;"&amp;Parámetros!$B$4)</f>
        <v>0</v>
      </c>
      <c r="N1773" s="7" t="str">
        <f aca="false">IF(H1773=0,"Sin compras",IF(H1773=1,"Una sola compra",IF(I1773&gt;Parámetros!$B$5,"Perdido","Activo")))</f>
        <v>Una sola compra</v>
      </c>
      <c r="O1773" s="21" t="str">
        <f aca="false">IF(N1773&lt;&gt;"Activo","",1/(1+EXP(-(Parámetros!$B$10+Parámetros!$B$11*I1773+Parámetros!$B$12*J1773))))</f>
        <v/>
      </c>
      <c r="P1773" s="7" t="str">
        <f aca="false">IF(O1773="","",IF(O1773&gt;=Parámetros!$B$7,"Alto",IF(O1773&gt;=Parámetros!$B$8,"Medio","Bajo")))</f>
        <v/>
      </c>
      <c r="Q1773" s="7" t="str">
        <f aca="false">IF(AND(N1773="Activo",L1773&lt;&gt;""),IF(L1773&gt;Parámetros!$B$6,"Se está retrasando",""),"")</f>
        <v/>
      </c>
    </row>
    <row r="1774" customFormat="false" ht="15" hidden="false" customHeight="false" outlineLevel="0" collapsed="false">
      <c r="A1774" s="13" t="s">
        <v>5640</v>
      </c>
      <c r="B1774" s="13" t="s">
        <v>8992</v>
      </c>
      <c r="C1774" s="13" t="s">
        <v>8986</v>
      </c>
      <c r="D1774" s="13" t="s">
        <v>8983</v>
      </c>
      <c r="E1774" s="13" t="s">
        <v>8988</v>
      </c>
      <c r="F1774" s="16" t="n">
        <f aca="false">_xlfn.MINIFS(Pedidos!$C$2:$C$7000,Pedidos!$B$2:$B$7000,A1774,Pedidos!$C$2:$C$7000,"&lt;"&amp;Parámetros!$B$4)</f>
        <v>46028</v>
      </c>
      <c r="G1774" s="16" t="n">
        <f aca="false">_xlfn.MAXIFS(Pedidos!$C$2:$C$7000,Pedidos!$B$2:$B$7000,A1774,Pedidos!$C$2:$C$7000,"&lt;"&amp;Parámetros!$B$4)</f>
        <v>46028</v>
      </c>
      <c r="H1774" s="17" t="n">
        <f aca="false">COUNTIFS(Pedidos!$B$2:$B$7000,A1774,Pedidos!$C$2:$C$7000,"&lt;"&amp;Parámetros!$B$4)</f>
        <v>1</v>
      </c>
      <c r="I1774" s="7" t="n">
        <f aca="false">IF(H1774=0,"",Parámetros!$B$4-G1774)</f>
        <v>268</v>
      </c>
      <c r="J1774" s="17" t="n">
        <f aca="false">COUNTIFS(Pedidos!$B$2:$B$7000,A1774,Pedidos!$C$2:$C$7000,"&gt;="&amp;(Parámetros!$B$4-180),Pedidos!$C$2:$C$7000,"&lt;"&amp;Parámetros!$B$4)</f>
        <v>0</v>
      </c>
      <c r="K1774" s="18" t="str">
        <f aca="false">IF(H1774&lt;2,"",(G1774-F1774)/(H1774-1))</f>
        <v/>
      </c>
      <c r="L1774" s="19" t="str">
        <f aca="false">IF(OR(K1774="",K1774=0),"",I1774/K1774)</f>
        <v/>
      </c>
      <c r="M1774" s="20" t="n">
        <f aca="false">SUMIFS(Pedidos!$D$2:$D$7000,Pedidos!$B$2:$B$7000,A1774,Pedidos!$C$2:$C$7000,"&gt;="&amp;(Parámetros!$B$4-365),Pedidos!$C$2:$C$7000,"&lt;"&amp;Parámetros!$B$4)</f>
        <v>24.7</v>
      </c>
      <c r="N1774" s="7" t="str">
        <f aca="false">IF(H1774=0,"Sin compras",IF(H1774=1,"Una sola compra",IF(I1774&gt;Parámetros!$B$5,"Perdido","Activo")))</f>
        <v>Una sola compra</v>
      </c>
      <c r="O1774" s="21" t="str">
        <f aca="false">IF(N1774&lt;&gt;"Activo","",1/(1+EXP(-(Parámetros!$B$10+Parámetros!$B$11*I1774+Parámetros!$B$12*J1774))))</f>
        <v/>
      </c>
      <c r="P1774" s="7" t="str">
        <f aca="false">IF(O1774="","",IF(O1774&gt;=Parámetros!$B$7,"Alto",IF(O1774&gt;=Parámetros!$B$8,"Medio","Bajo")))</f>
        <v/>
      </c>
      <c r="Q1774" s="7" t="str">
        <f aca="false">IF(AND(N1774="Activo",L1774&lt;&gt;""),IF(L1774&gt;Parámetros!$B$6,"Se está retrasando",""),"")</f>
        <v/>
      </c>
    </row>
    <row r="1775" customFormat="false" ht="15" hidden="false" customHeight="false" outlineLevel="0" collapsed="false">
      <c r="A1775" s="13" t="s">
        <v>964</v>
      </c>
      <c r="B1775" s="13" t="s">
        <v>8996</v>
      </c>
      <c r="C1775" s="13" t="s">
        <v>8982</v>
      </c>
      <c r="D1775" s="13" t="s">
        <v>8994</v>
      </c>
      <c r="E1775" s="13" t="s">
        <v>8988</v>
      </c>
      <c r="F1775" s="16" t="n">
        <f aca="false">_xlfn.MINIFS(Pedidos!$C$2:$C$7000,Pedidos!$B$2:$B$7000,A1775,Pedidos!$C$2:$C$7000,"&lt;"&amp;Parámetros!$B$4)</f>
        <v>45671</v>
      </c>
      <c r="G1775" s="16" t="n">
        <f aca="false">_xlfn.MAXIFS(Pedidos!$C$2:$C$7000,Pedidos!$B$2:$B$7000,A1775,Pedidos!$C$2:$C$7000,"&lt;"&amp;Parámetros!$B$4)</f>
        <v>45671</v>
      </c>
      <c r="H1775" s="17" t="n">
        <f aca="false">COUNTIFS(Pedidos!$B$2:$B$7000,A1775,Pedidos!$C$2:$C$7000,"&lt;"&amp;Parámetros!$B$4)</f>
        <v>1</v>
      </c>
      <c r="I1775" s="7" t="n">
        <f aca="false">IF(H1775=0,"",Parámetros!$B$4-G1775)</f>
        <v>625</v>
      </c>
      <c r="J1775" s="17" t="n">
        <f aca="false">COUNTIFS(Pedidos!$B$2:$B$7000,A1775,Pedidos!$C$2:$C$7000,"&gt;="&amp;(Parámetros!$B$4-180),Pedidos!$C$2:$C$7000,"&lt;"&amp;Parámetros!$B$4)</f>
        <v>0</v>
      </c>
      <c r="K1775" s="18" t="str">
        <f aca="false">IF(H1775&lt;2,"",(G1775-F1775)/(H1775-1))</f>
        <v/>
      </c>
      <c r="L1775" s="19" t="str">
        <f aca="false">IF(OR(K1775="",K1775=0),"",I1775/K1775)</f>
        <v/>
      </c>
      <c r="M1775" s="20" t="n">
        <f aca="false">SUMIFS(Pedidos!$D$2:$D$7000,Pedidos!$B$2:$B$7000,A1775,Pedidos!$C$2:$C$7000,"&gt;="&amp;(Parámetros!$B$4-365),Pedidos!$C$2:$C$7000,"&lt;"&amp;Parámetros!$B$4)</f>
        <v>0</v>
      </c>
      <c r="N1775" s="7" t="str">
        <f aca="false">IF(H1775=0,"Sin compras",IF(H1775=1,"Una sola compra",IF(I1775&gt;Parámetros!$B$5,"Perdido","Activo")))</f>
        <v>Una sola compra</v>
      </c>
      <c r="O1775" s="21" t="str">
        <f aca="false">IF(N1775&lt;&gt;"Activo","",1/(1+EXP(-(Parámetros!$B$10+Parámetros!$B$11*I1775+Parámetros!$B$12*J1775))))</f>
        <v/>
      </c>
      <c r="P1775" s="7" t="str">
        <f aca="false">IF(O1775="","",IF(O1775&gt;=Parámetros!$B$7,"Alto",IF(O1775&gt;=Parámetros!$B$8,"Medio","Bajo")))</f>
        <v/>
      </c>
      <c r="Q1775" s="7" t="str">
        <f aca="false">IF(AND(N1775="Activo",L1775&lt;&gt;""),IF(L1775&gt;Parámetros!$B$6,"Se está retrasando",""),"")</f>
        <v/>
      </c>
    </row>
    <row r="1776" customFormat="false" ht="15" hidden="false" customHeight="false" outlineLevel="0" collapsed="false">
      <c r="A1776" s="13" t="s">
        <v>1885</v>
      </c>
      <c r="B1776" s="13" t="s">
        <v>9000</v>
      </c>
      <c r="C1776" s="13" t="s">
        <v>8982</v>
      </c>
      <c r="D1776" s="13" t="s">
        <v>8994</v>
      </c>
      <c r="E1776" s="13" t="s">
        <v>8988</v>
      </c>
      <c r="F1776" s="16" t="n">
        <f aca="false">_xlfn.MINIFS(Pedidos!$C$2:$C$7000,Pedidos!$B$2:$B$7000,A1776,Pedidos!$C$2:$C$7000,"&lt;"&amp;Parámetros!$B$4)</f>
        <v>45746</v>
      </c>
      <c r="G1776" s="16" t="n">
        <f aca="false">_xlfn.MAXIFS(Pedidos!$C$2:$C$7000,Pedidos!$B$2:$B$7000,A1776,Pedidos!$C$2:$C$7000,"&lt;"&amp;Parámetros!$B$4)</f>
        <v>45933</v>
      </c>
      <c r="H1776" s="17" t="n">
        <f aca="false">COUNTIFS(Pedidos!$B$2:$B$7000,A1776,Pedidos!$C$2:$C$7000,"&lt;"&amp;Parámetros!$B$4)</f>
        <v>2</v>
      </c>
      <c r="I1776" s="7" t="n">
        <f aca="false">IF(H1776=0,"",Parámetros!$B$4-G1776)</f>
        <v>363</v>
      </c>
      <c r="J1776" s="17" t="n">
        <f aca="false">COUNTIFS(Pedidos!$B$2:$B$7000,A1776,Pedidos!$C$2:$C$7000,"&gt;="&amp;(Parámetros!$B$4-180),Pedidos!$C$2:$C$7000,"&lt;"&amp;Parámetros!$B$4)</f>
        <v>0</v>
      </c>
      <c r="K1776" s="18" t="n">
        <f aca="false">IF(H1776&lt;2,"",(G1776-F1776)/(H1776-1))</f>
        <v>187</v>
      </c>
      <c r="L1776" s="19" t="n">
        <f aca="false">IF(OR(K1776="",K1776=0),"",I1776/K1776)</f>
        <v>1.94117647058824</v>
      </c>
      <c r="M1776" s="20" t="n">
        <f aca="false">SUMIFS(Pedidos!$D$2:$D$7000,Pedidos!$B$2:$B$7000,A1776,Pedidos!$C$2:$C$7000,"&gt;="&amp;(Parámetros!$B$4-365),Pedidos!$C$2:$C$7000,"&lt;"&amp;Parámetros!$B$4)</f>
        <v>32.6</v>
      </c>
      <c r="N1776" s="7" t="str">
        <f aca="false">IF(H1776=0,"Sin compras",IF(H1776=1,"Una sola compra",IF(I1776&gt;Parámetros!$B$5,"Perdido","Activo")))</f>
        <v>Perdido</v>
      </c>
      <c r="O1776" s="21" t="str">
        <f aca="false">IF(N1776&lt;&gt;"Activo","",1/(1+EXP(-(Parámetros!$B$10+Parámetros!$B$11*I1776+Parámetros!$B$12*J1776))))</f>
        <v/>
      </c>
      <c r="P1776" s="7" t="str">
        <f aca="false">IF(O1776="","",IF(O1776&gt;=Parámetros!$B$7,"Alto",IF(O1776&gt;=Parámetros!$B$8,"Medio","Bajo")))</f>
        <v/>
      </c>
      <c r="Q1776" s="7" t="str">
        <f aca="false">IF(AND(N1776="Activo",L1776&lt;&gt;""),IF(L1776&gt;Parámetros!$B$6,"Se está retrasando",""),"")</f>
        <v/>
      </c>
    </row>
    <row r="1777" customFormat="false" ht="15" hidden="false" customHeight="false" outlineLevel="0" collapsed="false">
      <c r="A1777" s="13" t="s">
        <v>2488</v>
      </c>
      <c r="B1777" s="13" t="s">
        <v>9010</v>
      </c>
      <c r="C1777" s="13" t="s">
        <v>8990</v>
      </c>
      <c r="D1777" s="13" t="s">
        <v>8994</v>
      </c>
      <c r="E1777" s="13" t="s">
        <v>8988</v>
      </c>
      <c r="F1777" s="16" t="n">
        <f aca="false">_xlfn.MINIFS(Pedidos!$C$2:$C$7000,Pedidos!$B$2:$B$7000,A1777,Pedidos!$C$2:$C$7000,"&lt;"&amp;Parámetros!$B$4)</f>
        <v>45791</v>
      </c>
      <c r="G1777" s="16" t="n">
        <f aca="false">_xlfn.MAXIFS(Pedidos!$C$2:$C$7000,Pedidos!$B$2:$B$7000,A1777,Pedidos!$C$2:$C$7000,"&lt;"&amp;Parámetros!$B$4)</f>
        <v>45791</v>
      </c>
      <c r="H1777" s="17" t="n">
        <f aca="false">COUNTIFS(Pedidos!$B$2:$B$7000,A1777,Pedidos!$C$2:$C$7000,"&lt;"&amp;Parámetros!$B$4)</f>
        <v>1</v>
      </c>
      <c r="I1777" s="7" t="n">
        <f aca="false">IF(H1777=0,"",Parámetros!$B$4-G1777)</f>
        <v>505</v>
      </c>
      <c r="J1777" s="17" t="n">
        <f aca="false">COUNTIFS(Pedidos!$B$2:$B$7000,A1777,Pedidos!$C$2:$C$7000,"&gt;="&amp;(Parámetros!$B$4-180),Pedidos!$C$2:$C$7000,"&lt;"&amp;Parámetros!$B$4)</f>
        <v>0</v>
      </c>
      <c r="K1777" s="18" t="str">
        <f aca="false">IF(H1777&lt;2,"",(G1777-F1777)/(H1777-1))</f>
        <v/>
      </c>
      <c r="L1777" s="19" t="str">
        <f aca="false">IF(OR(K1777="",K1777=0),"",I1777/K1777)</f>
        <v/>
      </c>
      <c r="M1777" s="20" t="n">
        <f aca="false">SUMIFS(Pedidos!$D$2:$D$7000,Pedidos!$B$2:$B$7000,A1777,Pedidos!$C$2:$C$7000,"&gt;="&amp;(Parámetros!$B$4-365),Pedidos!$C$2:$C$7000,"&lt;"&amp;Parámetros!$B$4)</f>
        <v>0</v>
      </c>
      <c r="N1777" s="7" t="str">
        <f aca="false">IF(H1777=0,"Sin compras",IF(H1777=1,"Una sola compra",IF(I1777&gt;Parámetros!$B$5,"Perdido","Activo")))</f>
        <v>Una sola compra</v>
      </c>
      <c r="O1777" s="21" t="str">
        <f aca="false">IF(N1777&lt;&gt;"Activo","",1/(1+EXP(-(Parámetros!$B$10+Parámetros!$B$11*I1777+Parámetros!$B$12*J1777))))</f>
        <v/>
      </c>
      <c r="P1777" s="7" t="str">
        <f aca="false">IF(O1777="","",IF(O1777&gt;=Parámetros!$B$7,"Alto",IF(O1777&gt;=Parámetros!$B$8,"Medio","Bajo")))</f>
        <v/>
      </c>
      <c r="Q1777" s="7" t="str">
        <f aca="false">IF(AND(N1777="Activo",L1777&lt;&gt;""),IF(L1777&gt;Parámetros!$B$6,"Se está retrasando",""),"")</f>
        <v/>
      </c>
    </row>
    <row r="1778" customFormat="false" ht="15" hidden="false" customHeight="false" outlineLevel="0" collapsed="false">
      <c r="A1778" s="13" t="s">
        <v>6961</v>
      </c>
      <c r="B1778" s="13" t="s">
        <v>9000</v>
      </c>
      <c r="C1778" s="13" t="s">
        <v>8986</v>
      </c>
      <c r="D1778" s="13" t="s">
        <v>8991</v>
      </c>
      <c r="E1778" s="13" t="s">
        <v>8984</v>
      </c>
      <c r="F1778" s="16" t="n">
        <f aca="false">_xlfn.MINIFS(Pedidos!$C$2:$C$7000,Pedidos!$B$2:$B$7000,A1778,Pedidos!$C$2:$C$7000,"&lt;"&amp;Parámetros!$B$4)</f>
        <v>46130</v>
      </c>
      <c r="G1778" s="16" t="n">
        <f aca="false">_xlfn.MAXIFS(Pedidos!$C$2:$C$7000,Pedidos!$B$2:$B$7000,A1778,Pedidos!$C$2:$C$7000,"&lt;"&amp;Parámetros!$B$4)</f>
        <v>46130</v>
      </c>
      <c r="H1778" s="17" t="n">
        <f aca="false">COUNTIFS(Pedidos!$B$2:$B$7000,A1778,Pedidos!$C$2:$C$7000,"&lt;"&amp;Parámetros!$B$4)</f>
        <v>1</v>
      </c>
      <c r="I1778" s="7" t="n">
        <f aca="false">IF(H1778=0,"",Parámetros!$B$4-G1778)</f>
        <v>166</v>
      </c>
      <c r="J1778" s="17" t="n">
        <f aca="false">COUNTIFS(Pedidos!$B$2:$B$7000,A1778,Pedidos!$C$2:$C$7000,"&gt;="&amp;(Parámetros!$B$4-180),Pedidos!$C$2:$C$7000,"&lt;"&amp;Parámetros!$B$4)</f>
        <v>1</v>
      </c>
      <c r="K1778" s="18" t="str">
        <f aca="false">IF(H1778&lt;2,"",(G1778-F1778)/(H1778-1))</f>
        <v/>
      </c>
      <c r="L1778" s="19" t="str">
        <f aca="false">IF(OR(K1778="",K1778=0),"",I1778/K1778)</f>
        <v/>
      </c>
      <c r="M1778" s="20" t="n">
        <f aca="false">SUMIFS(Pedidos!$D$2:$D$7000,Pedidos!$B$2:$B$7000,A1778,Pedidos!$C$2:$C$7000,"&gt;="&amp;(Parámetros!$B$4-365),Pedidos!$C$2:$C$7000,"&lt;"&amp;Parámetros!$B$4)</f>
        <v>42.7</v>
      </c>
      <c r="N1778" s="7" t="str">
        <f aca="false">IF(H1778=0,"Sin compras",IF(H1778=1,"Una sola compra",IF(I1778&gt;Parámetros!$B$5,"Perdido","Activo")))</f>
        <v>Una sola compra</v>
      </c>
      <c r="O1778" s="21" t="str">
        <f aca="false">IF(N1778&lt;&gt;"Activo","",1/(1+EXP(-(Parámetros!$B$10+Parámetros!$B$11*I1778+Parámetros!$B$12*J1778))))</f>
        <v/>
      </c>
      <c r="P1778" s="7" t="str">
        <f aca="false">IF(O1778="","",IF(O1778&gt;=Parámetros!$B$7,"Alto",IF(O1778&gt;=Parámetros!$B$8,"Medio","Bajo")))</f>
        <v/>
      </c>
      <c r="Q1778" s="7" t="str">
        <f aca="false">IF(AND(N1778="Activo",L1778&lt;&gt;""),IF(L1778&gt;Parámetros!$B$6,"Se está retrasando",""),"")</f>
        <v/>
      </c>
    </row>
    <row r="1779" customFormat="false" ht="15" hidden="false" customHeight="false" outlineLevel="0" collapsed="false">
      <c r="A1779" s="13" t="s">
        <v>295</v>
      </c>
      <c r="B1779" s="13" t="s">
        <v>8995</v>
      </c>
      <c r="C1779" s="13" t="s">
        <v>8982</v>
      </c>
      <c r="D1779" s="13" t="s">
        <v>9009</v>
      </c>
      <c r="E1779" s="13" t="s">
        <v>8988</v>
      </c>
      <c r="F1779" s="16" t="n">
        <f aca="false">_xlfn.MINIFS(Pedidos!$C$2:$C$7000,Pedidos!$B$2:$B$7000,A1779,Pedidos!$C$2:$C$7000,"&lt;"&amp;Parámetros!$B$4)</f>
        <v>45599</v>
      </c>
      <c r="G1779" s="16" t="n">
        <f aca="false">_xlfn.MAXIFS(Pedidos!$C$2:$C$7000,Pedidos!$B$2:$B$7000,A1779,Pedidos!$C$2:$C$7000,"&lt;"&amp;Parámetros!$B$4)</f>
        <v>45783</v>
      </c>
      <c r="H1779" s="17" t="n">
        <f aca="false">COUNTIFS(Pedidos!$B$2:$B$7000,A1779,Pedidos!$C$2:$C$7000,"&lt;"&amp;Parámetros!$B$4)</f>
        <v>7</v>
      </c>
      <c r="I1779" s="7" t="n">
        <f aca="false">IF(H1779=0,"",Parámetros!$B$4-G1779)</f>
        <v>513</v>
      </c>
      <c r="J1779" s="17" t="n">
        <f aca="false">COUNTIFS(Pedidos!$B$2:$B$7000,A1779,Pedidos!$C$2:$C$7000,"&gt;="&amp;(Parámetros!$B$4-180),Pedidos!$C$2:$C$7000,"&lt;"&amp;Parámetros!$B$4)</f>
        <v>0</v>
      </c>
      <c r="K1779" s="18" t="n">
        <f aca="false">IF(H1779&lt;2,"",(G1779-F1779)/(H1779-1))</f>
        <v>30.6666666666667</v>
      </c>
      <c r="L1779" s="19" t="n">
        <f aca="false">IF(OR(K1779="",K1779=0),"",I1779/K1779)</f>
        <v>16.7282608695652</v>
      </c>
      <c r="M1779" s="20" t="n">
        <f aca="false">SUMIFS(Pedidos!$D$2:$D$7000,Pedidos!$B$2:$B$7000,A1779,Pedidos!$C$2:$C$7000,"&gt;="&amp;(Parámetros!$B$4-365),Pedidos!$C$2:$C$7000,"&lt;"&amp;Parámetros!$B$4)</f>
        <v>0</v>
      </c>
      <c r="N1779" s="7" t="str">
        <f aca="false">IF(H1779=0,"Sin compras",IF(H1779=1,"Una sola compra",IF(I1779&gt;Parámetros!$B$5,"Perdido","Activo")))</f>
        <v>Perdido</v>
      </c>
      <c r="O1779" s="21" t="str">
        <f aca="false">IF(N1779&lt;&gt;"Activo","",1/(1+EXP(-(Parámetros!$B$10+Parámetros!$B$11*I1779+Parámetros!$B$12*J1779))))</f>
        <v/>
      </c>
      <c r="P1779" s="7" t="str">
        <f aca="false">IF(O1779="","",IF(O1779&gt;=Parámetros!$B$7,"Alto",IF(O1779&gt;=Parámetros!$B$8,"Medio","Bajo")))</f>
        <v/>
      </c>
      <c r="Q1779" s="7" t="str">
        <f aca="false">IF(AND(N1779="Activo",L1779&lt;&gt;""),IF(L1779&gt;Parámetros!$B$6,"Se está retrasando",""),"")</f>
        <v/>
      </c>
    </row>
    <row r="1780" customFormat="false" ht="15" hidden="false" customHeight="false" outlineLevel="0" collapsed="false">
      <c r="A1780" s="13" t="s">
        <v>5611</v>
      </c>
      <c r="B1780" s="13" t="s">
        <v>8996</v>
      </c>
      <c r="C1780" s="13" t="s">
        <v>8993</v>
      </c>
      <c r="D1780" s="13" t="s">
        <v>8987</v>
      </c>
      <c r="E1780" s="13" t="s">
        <v>8988</v>
      </c>
      <c r="F1780" s="16" t="n">
        <f aca="false">_xlfn.MINIFS(Pedidos!$C$2:$C$7000,Pedidos!$B$2:$B$7000,A1780,Pedidos!$C$2:$C$7000,"&lt;"&amp;Parámetros!$B$4)</f>
        <v>46026</v>
      </c>
      <c r="G1780" s="16" t="n">
        <f aca="false">_xlfn.MAXIFS(Pedidos!$C$2:$C$7000,Pedidos!$B$2:$B$7000,A1780,Pedidos!$C$2:$C$7000,"&lt;"&amp;Parámetros!$B$4)</f>
        <v>46216</v>
      </c>
      <c r="H1780" s="17" t="n">
        <f aca="false">COUNTIFS(Pedidos!$B$2:$B$7000,A1780,Pedidos!$C$2:$C$7000,"&lt;"&amp;Parámetros!$B$4)</f>
        <v>2</v>
      </c>
      <c r="I1780" s="7" t="n">
        <f aca="false">IF(H1780=0,"",Parámetros!$B$4-G1780)</f>
        <v>80</v>
      </c>
      <c r="J1780" s="17" t="n">
        <f aca="false">COUNTIFS(Pedidos!$B$2:$B$7000,A1780,Pedidos!$C$2:$C$7000,"&gt;="&amp;(Parámetros!$B$4-180),Pedidos!$C$2:$C$7000,"&lt;"&amp;Parámetros!$B$4)</f>
        <v>1</v>
      </c>
      <c r="K1780" s="18" t="n">
        <f aca="false">IF(H1780&lt;2,"",(G1780-F1780)/(H1780-1))</f>
        <v>190</v>
      </c>
      <c r="L1780" s="19" t="n">
        <f aca="false">IF(OR(K1780="",K1780=0),"",I1780/K1780)</f>
        <v>0.421052631578947</v>
      </c>
      <c r="M1780" s="20" t="n">
        <f aca="false">SUMIFS(Pedidos!$D$2:$D$7000,Pedidos!$B$2:$B$7000,A1780,Pedidos!$C$2:$C$7000,"&gt;="&amp;(Parámetros!$B$4-365),Pedidos!$C$2:$C$7000,"&lt;"&amp;Parámetros!$B$4)</f>
        <v>64.61</v>
      </c>
      <c r="N1780" s="7" t="str">
        <f aca="false">IF(H1780=0,"Sin compras",IF(H1780=1,"Una sola compra",IF(I1780&gt;Parámetros!$B$5,"Perdido","Activo")))</f>
        <v>Activo</v>
      </c>
      <c r="O1780" s="21" t="n">
        <f aca="false">IF(N1780&lt;&gt;"Activo","",1/(1+EXP(-(Parámetros!$B$10+Parámetros!$B$11*I1780+Parámetros!$B$12*J1780))))</f>
        <v>0.746475058799582</v>
      </c>
      <c r="P1780" s="7" t="str">
        <f aca="false">IF(O1780="","",IF(O1780&gt;=Parámetros!$B$7,"Alto",IF(O1780&gt;=Parámetros!$B$8,"Medio","Bajo")))</f>
        <v>Alto</v>
      </c>
      <c r="Q1780" s="7" t="str">
        <f aca="false">IF(AND(N1780="Activo",L1780&lt;&gt;""),IF(L1780&gt;Parámetros!$B$6,"Se está retrasando",""),"")</f>
        <v/>
      </c>
    </row>
    <row r="1781" customFormat="false" ht="15" hidden="false" customHeight="false" outlineLevel="0" collapsed="false">
      <c r="A1781" s="13" t="s">
        <v>2637</v>
      </c>
      <c r="B1781" s="13" t="s">
        <v>9008</v>
      </c>
      <c r="C1781" s="13" t="s">
        <v>8990</v>
      </c>
      <c r="D1781" s="13" t="s">
        <v>8994</v>
      </c>
      <c r="E1781" s="13" t="s">
        <v>8984</v>
      </c>
      <c r="F1781" s="16" t="n">
        <f aca="false">_xlfn.MINIFS(Pedidos!$C$2:$C$7000,Pedidos!$B$2:$B$7000,A1781,Pedidos!$C$2:$C$7000,"&lt;"&amp;Parámetros!$B$4)</f>
        <v>45804</v>
      </c>
      <c r="G1781" s="16" t="n">
        <f aca="false">_xlfn.MAXIFS(Pedidos!$C$2:$C$7000,Pedidos!$B$2:$B$7000,A1781,Pedidos!$C$2:$C$7000,"&lt;"&amp;Parámetros!$B$4)</f>
        <v>45804</v>
      </c>
      <c r="H1781" s="17" t="n">
        <f aca="false">COUNTIFS(Pedidos!$B$2:$B$7000,A1781,Pedidos!$C$2:$C$7000,"&lt;"&amp;Parámetros!$B$4)</f>
        <v>1</v>
      </c>
      <c r="I1781" s="7" t="n">
        <f aca="false">IF(H1781=0,"",Parámetros!$B$4-G1781)</f>
        <v>492</v>
      </c>
      <c r="J1781" s="17" t="n">
        <f aca="false">COUNTIFS(Pedidos!$B$2:$B$7000,A1781,Pedidos!$C$2:$C$7000,"&gt;="&amp;(Parámetros!$B$4-180),Pedidos!$C$2:$C$7000,"&lt;"&amp;Parámetros!$B$4)</f>
        <v>0</v>
      </c>
      <c r="K1781" s="18" t="str">
        <f aca="false">IF(H1781&lt;2,"",(G1781-F1781)/(H1781-1))</f>
        <v/>
      </c>
      <c r="L1781" s="19" t="str">
        <f aca="false">IF(OR(K1781="",K1781=0),"",I1781/K1781)</f>
        <v/>
      </c>
      <c r="M1781" s="20" t="n">
        <f aca="false">SUMIFS(Pedidos!$D$2:$D$7000,Pedidos!$B$2:$B$7000,A1781,Pedidos!$C$2:$C$7000,"&gt;="&amp;(Parámetros!$B$4-365),Pedidos!$C$2:$C$7000,"&lt;"&amp;Parámetros!$B$4)</f>
        <v>0</v>
      </c>
      <c r="N1781" s="7" t="str">
        <f aca="false">IF(H1781=0,"Sin compras",IF(H1781=1,"Una sola compra",IF(I1781&gt;Parámetros!$B$5,"Perdido","Activo")))</f>
        <v>Una sola compra</v>
      </c>
      <c r="O1781" s="21" t="str">
        <f aca="false">IF(N1781&lt;&gt;"Activo","",1/(1+EXP(-(Parámetros!$B$10+Parámetros!$B$11*I1781+Parámetros!$B$12*J1781))))</f>
        <v/>
      </c>
      <c r="P1781" s="7" t="str">
        <f aca="false">IF(O1781="","",IF(O1781&gt;=Parámetros!$B$7,"Alto",IF(O1781&gt;=Parámetros!$B$8,"Medio","Bajo")))</f>
        <v/>
      </c>
      <c r="Q1781" s="7" t="str">
        <f aca="false">IF(AND(N1781="Activo",L1781&lt;&gt;""),IF(L1781&gt;Parámetros!$B$6,"Se está retrasando",""),"")</f>
        <v/>
      </c>
    </row>
    <row r="1782" customFormat="false" ht="15" hidden="false" customHeight="false" outlineLevel="0" collapsed="false">
      <c r="A1782" s="13" t="s">
        <v>541</v>
      </c>
      <c r="B1782" s="13" t="s">
        <v>8995</v>
      </c>
      <c r="C1782" s="13" t="s">
        <v>8982</v>
      </c>
      <c r="D1782" s="13" t="s">
        <v>8994</v>
      </c>
      <c r="E1782" s="13" t="s">
        <v>8984</v>
      </c>
      <c r="F1782" s="16" t="n">
        <f aca="false">_xlfn.MINIFS(Pedidos!$C$2:$C$7000,Pedidos!$B$2:$B$7000,A1782,Pedidos!$C$2:$C$7000,"&lt;"&amp;Parámetros!$B$4)</f>
        <v>45629</v>
      </c>
      <c r="G1782" s="16" t="n">
        <f aca="false">_xlfn.MAXIFS(Pedidos!$C$2:$C$7000,Pedidos!$B$2:$B$7000,A1782,Pedidos!$C$2:$C$7000,"&lt;"&amp;Parámetros!$B$4)</f>
        <v>45629</v>
      </c>
      <c r="H1782" s="17" t="n">
        <f aca="false">COUNTIFS(Pedidos!$B$2:$B$7000,A1782,Pedidos!$C$2:$C$7000,"&lt;"&amp;Parámetros!$B$4)</f>
        <v>1</v>
      </c>
      <c r="I1782" s="7" t="n">
        <f aca="false">IF(H1782=0,"",Parámetros!$B$4-G1782)</f>
        <v>667</v>
      </c>
      <c r="J1782" s="17" t="n">
        <f aca="false">COUNTIFS(Pedidos!$B$2:$B$7000,A1782,Pedidos!$C$2:$C$7000,"&gt;="&amp;(Parámetros!$B$4-180),Pedidos!$C$2:$C$7000,"&lt;"&amp;Parámetros!$B$4)</f>
        <v>0</v>
      </c>
      <c r="K1782" s="18" t="str">
        <f aca="false">IF(H1782&lt;2,"",(G1782-F1782)/(H1782-1))</f>
        <v/>
      </c>
      <c r="L1782" s="19" t="str">
        <f aca="false">IF(OR(K1782="",K1782=0),"",I1782/K1782)</f>
        <v/>
      </c>
      <c r="M1782" s="20" t="n">
        <f aca="false">SUMIFS(Pedidos!$D$2:$D$7000,Pedidos!$B$2:$B$7000,A1782,Pedidos!$C$2:$C$7000,"&gt;="&amp;(Parámetros!$B$4-365),Pedidos!$C$2:$C$7000,"&lt;"&amp;Parámetros!$B$4)</f>
        <v>0</v>
      </c>
      <c r="N1782" s="7" t="str">
        <f aca="false">IF(H1782=0,"Sin compras",IF(H1782=1,"Una sola compra",IF(I1782&gt;Parámetros!$B$5,"Perdido","Activo")))</f>
        <v>Una sola compra</v>
      </c>
      <c r="O1782" s="21" t="str">
        <f aca="false">IF(N1782&lt;&gt;"Activo","",1/(1+EXP(-(Parámetros!$B$10+Parámetros!$B$11*I1782+Parámetros!$B$12*J1782))))</f>
        <v/>
      </c>
      <c r="P1782" s="7" t="str">
        <f aca="false">IF(O1782="","",IF(O1782&gt;=Parámetros!$B$7,"Alto",IF(O1782&gt;=Parámetros!$B$8,"Medio","Bajo")))</f>
        <v/>
      </c>
      <c r="Q1782" s="7" t="str">
        <f aca="false">IF(AND(N1782="Activo",L1782&lt;&gt;""),IF(L1782&gt;Parámetros!$B$6,"Se está retrasando",""),"")</f>
        <v/>
      </c>
    </row>
    <row r="1783" customFormat="false" ht="15" hidden="false" customHeight="false" outlineLevel="0" collapsed="false">
      <c r="A1783" s="13" t="s">
        <v>494</v>
      </c>
      <c r="B1783" s="13" t="s">
        <v>8981</v>
      </c>
      <c r="C1783" s="13" t="s">
        <v>8993</v>
      </c>
      <c r="D1783" s="13" t="s">
        <v>8994</v>
      </c>
      <c r="E1783" s="13" t="s">
        <v>8988</v>
      </c>
      <c r="F1783" s="16" t="n">
        <f aca="false">_xlfn.MINIFS(Pedidos!$C$2:$C$7000,Pedidos!$B$2:$B$7000,A1783,Pedidos!$C$2:$C$7000,"&lt;"&amp;Parámetros!$B$4)</f>
        <v>45624</v>
      </c>
      <c r="G1783" s="16" t="n">
        <f aca="false">_xlfn.MAXIFS(Pedidos!$C$2:$C$7000,Pedidos!$B$2:$B$7000,A1783,Pedidos!$C$2:$C$7000,"&lt;"&amp;Parámetros!$B$4)</f>
        <v>45624</v>
      </c>
      <c r="H1783" s="17" t="n">
        <f aca="false">COUNTIFS(Pedidos!$B$2:$B$7000,A1783,Pedidos!$C$2:$C$7000,"&lt;"&amp;Parámetros!$B$4)</f>
        <v>1</v>
      </c>
      <c r="I1783" s="7" t="n">
        <f aca="false">IF(H1783=0,"",Parámetros!$B$4-G1783)</f>
        <v>672</v>
      </c>
      <c r="J1783" s="17" t="n">
        <f aca="false">COUNTIFS(Pedidos!$B$2:$B$7000,A1783,Pedidos!$C$2:$C$7000,"&gt;="&amp;(Parámetros!$B$4-180),Pedidos!$C$2:$C$7000,"&lt;"&amp;Parámetros!$B$4)</f>
        <v>0</v>
      </c>
      <c r="K1783" s="18" t="str">
        <f aca="false">IF(H1783&lt;2,"",(G1783-F1783)/(H1783-1))</f>
        <v/>
      </c>
      <c r="L1783" s="19" t="str">
        <f aca="false">IF(OR(K1783="",K1783=0),"",I1783/K1783)</f>
        <v/>
      </c>
      <c r="M1783" s="20" t="n">
        <f aca="false">SUMIFS(Pedidos!$D$2:$D$7000,Pedidos!$B$2:$B$7000,A1783,Pedidos!$C$2:$C$7000,"&gt;="&amp;(Parámetros!$B$4-365),Pedidos!$C$2:$C$7000,"&lt;"&amp;Parámetros!$B$4)</f>
        <v>0</v>
      </c>
      <c r="N1783" s="7" t="str">
        <f aca="false">IF(H1783=0,"Sin compras",IF(H1783=1,"Una sola compra",IF(I1783&gt;Parámetros!$B$5,"Perdido","Activo")))</f>
        <v>Una sola compra</v>
      </c>
      <c r="O1783" s="21" t="str">
        <f aca="false">IF(N1783&lt;&gt;"Activo","",1/(1+EXP(-(Parámetros!$B$10+Parámetros!$B$11*I1783+Parámetros!$B$12*J1783))))</f>
        <v/>
      </c>
      <c r="P1783" s="7" t="str">
        <f aca="false">IF(O1783="","",IF(O1783&gt;=Parámetros!$B$7,"Alto",IF(O1783&gt;=Parámetros!$B$8,"Medio","Bajo")))</f>
        <v/>
      </c>
      <c r="Q1783" s="7" t="str">
        <f aca="false">IF(AND(N1783="Activo",L1783&lt;&gt;""),IF(L1783&gt;Parámetros!$B$6,"Se está retrasando",""),"")</f>
        <v/>
      </c>
    </row>
    <row r="1784" customFormat="false" ht="15" hidden="false" customHeight="false" outlineLevel="0" collapsed="false">
      <c r="A1784" s="13" t="s">
        <v>3836</v>
      </c>
      <c r="B1784" s="13" t="s">
        <v>8995</v>
      </c>
      <c r="C1784" s="13" t="s">
        <v>8982</v>
      </c>
      <c r="D1784" s="13" t="s">
        <v>8994</v>
      </c>
      <c r="E1784" s="13" t="s">
        <v>8988</v>
      </c>
      <c r="F1784" s="16" t="n">
        <f aca="false">_xlfn.MINIFS(Pedidos!$C$2:$C$7000,Pedidos!$B$2:$B$7000,A1784,Pedidos!$C$2:$C$7000,"&lt;"&amp;Parámetros!$B$4)</f>
        <v>45891</v>
      </c>
      <c r="G1784" s="16" t="n">
        <f aca="false">_xlfn.MAXIFS(Pedidos!$C$2:$C$7000,Pedidos!$B$2:$B$7000,A1784,Pedidos!$C$2:$C$7000,"&lt;"&amp;Parámetros!$B$4)</f>
        <v>45891</v>
      </c>
      <c r="H1784" s="17" t="n">
        <f aca="false">COUNTIFS(Pedidos!$B$2:$B$7000,A1784,Pedidos!$C$2:$C$7000,"&lt;"&amp;Parámetros!$B$4)</f>
        <v>1</v>
      </c>
      <c r="I1784" s="7" t="n">
        <f aca="false">IF(H1784=0,"",Parámetros!$B$4-G1784)</f>
        <v>405</v>
      </c>
      <c r="J1784" s="17" t="n">
        <f aca="false">COUNTIFS(Pedidos!$B$2:$B$7000,A1784,Pedidos!$C$2:$C$7000,"&gt;="&amp;(Parámetros!$B$4-180),Pedidos!$C$2:$C$7000,"&lt;"&amp;Parámetros!$B$4)</f>
        <v>0</v>
      </c>
      <c r="K1784" s="18" t="str">
        <f aca="false">IF(H1784&lt;2,"",(G1784-F1784)/(H1784-1))</f>
        <v/>
      </c>
      <c r="L1784" s="19" t="str">
        <f aca="false">IF(OR(K1784="",K1784=0),"",I1784/K1784)</f>
        <v/>
      </c>
      <c r="M1784" s="20" t="n">
        <f aca="false">SUMIFS(Pedidos!$D$2:$D$7000,Pedidos!$B$2:$B$7000,A1784,Pedidos!$C$2:$C$7000,"&gt;="&amp;(Parámetros!$B$4-365),Pedidos!$C$2:$C$7000,"&lt;"&amp;Parámetros!$B$4)</f>
        <v>0</v>
      </c>
      <c r="N1784" s="7" t="str">
        <f aca="false">IF(H1784=0,"Sin compras",IF(H1784=1,"Una sola compra",IF(I1784&gt;Parámetros!$B$5,"Perdido","Activo")))</f>
        <v>Una sola compra</v>
      </c>
      <c r="O1784" s="21" t="str">
        <f aca="false">IF(N1784&lt;&gt;"Activo","",1/(1+EXP(-(Parámetros!$B$10+Parámetros!$B$11*I1784+Parámetros!$B$12*J1784))))</f>
        <v/>
      </c>
      <c r="P1784" s="7" t="str">
        <f aca="false">IF(O1784="","",IF(O1784&gt;=Parámetros!$B$7,"Alto",IF(O1784&gt;=Parámetros!$B$8,"Medio","Bajo")))</f>
        <v/>
      </c>
      <c r="Q1784" s="7" t="str">
        <f aca="false">IF(AND(N1784="Activo",L1784&lt;&gt;""),IF(L1784&gt;Parámetros!$B$6,"Se está retrasando",""),"")</f>
        <v/>
      </c>
    </row>
    <row r="1785" customFormat="false" ht="15" hidden="false" customHeight="false" outlineLevel="0" collapsed="false">
      <c r="A1785" s="13" t="s">
        <v>8400</v>
      </c>
      <c r="B1785" s="13" t="s">
        <v>9001</v>
      </c>
      <c r="C1785" s="13" t="s">
        <v>8993</v>
      </c>
      <c r="D1785" s="13" t="s">
        <v>9002</v>
      </c>
      <c r="E1785" s="13" t="s">
        <v>8988</v>
      </c>
      <c r="F1785" s="16" t="n">
        <f aca="false">_xlfn.MINIFS(Pedidos!$C$2:$C$7000,Pedidos!$B$2:$B$7000,A1785,Pedidos!$C$2:$C$7000,"&lt;"&amp;Parámetros!$B$4)</f>
        <v>46247</v>
      </c>
      <c r="G1785" s="16" t="n">
        <f aca="false">_xlfn.MAXIFS(Pedidos!$C$2:$C$7000,Pedidos!$B$2:$B$7000,A1785,Pedidos!$C$2:$C$7000,"&lt;"&amp;Parámetros!$B$4)</f>
        <v>46247</v>
      </c>
      <c r="H1785" s="17" t="n">
        <f aca="false">COUNTIFS(Pedidos!$B$2:$B$7000,A1785,Pedidos!$C$2:$C$7000,"&lt;"&amp;Parámetros!$B$4)</f>
        <v>1</v>
      </c>
      <c r="I1785" s="7" t="n">
        <f aca="false">IF(H1785=0,"",Parámetros!$B$4-G1785)</f>
        <v>49</v>
      </c>
      <c r="J1785" s="17" t="n">
        <f aca="false">COUNTIFS(Pedidos!$B$2:$B$7000,A1785,Pedidos!$C$2:$C$7000,"&gt;="&amp;(Parámetros!$B$4-180),Pedidos!$C$2:$C$7000,"&lt;"&amp;Parámetros!$B$4)</f>
        <v>1</v>
      </c>
      <c r="K1785" s="18" t="str">
        <f aca="false">IF(H1785&lt;2,"",(G1785-F1785)/(H1785-1))</f>
        <v/>
      </c>
      <c r="L1785" s="19" t="str">
        <f aca="false">IF(OR(K1785="",K1785=0),"",I1785/K1785)</f>
        <v/>
      </c>
      <c r="M1785" s="20" t="n">
        <f aca="false">SUMIFS(Pedidos!$D$2:$D$7000,Pedidos!$B$2:$B$7000,A1785,Pedidos!$C$2:$C$7000,"&gt;="&amp;(Parámetros!$B$4-365),Pedidos!$C$2:$C$7000,"&lt;"&amp;Parámetros!$B$4)</f>
        <v>22.98</v>
      </c>
      <c r="N1785" s="7" t="str">
        <f aca="false">IF(H1785=0,"Sin compras",IF(H1785=1,"Una sola compra",IF(I1785&gt;Parámetros!$B$5,"Perdido","Activo")))</f>
        <v>Una sola compra</v>
      </c>
      <c r="O1785" s="21" t="str">
        <f aca="false">IF(N1785&lt;&gt;"Activo","",1/(1+EXP(-(Parámetros!$B$10+Parámetros!$B$11*I1785+Parámetros!$B$12*J1785))))</f>
        <v/>
      </c>
      <c r="P1785" s="7" t="str">
        <f aca="false">IF(O1785="","",IF(O1785&gt;=Parámetros!$B$7,"Alto",IF(O1785&gt;=Parámetros!$B$8,"Medio","Bajo")))</f>
        <v/>
      </c>
      <c r="Q1785" s="7" t="str">
        <f aca="false">IF(AND(N1785="Activo",L1785&lt;&gt;""),IF(L1785&gt;Parámetros!$B$6,"Se está retrasando",""),"")</f>
        <v/>
      </c>
    </row>
    <row r="1786" customFormat="false" ht="15" hidden="false" customHeight="false" outlineLevel="0" collapsed="false">
      <c r="A1786" s="13" t="s">
        <v>2268</v>
      </c>
      <c r="B1786" s="13" t="s">
        <v>8992</v>
      </c>
      <c r="C1786" s="13" t="s">
        <v>8990</v>
      </c>
      <c r="D1786" s="13" t="s">
        <v>8994</v>
      </c>
      <c r="E1786" s="13" t="s">
        <v>8984</v>
      </c>
      <c r="F1786" s="16" t="n">
        <f aca="false">_xlfn.MINIFS(Pedidos!$C$2:$C$7000,Pedidos!$B$2:$B$7000,A1786,Pedidos!$C$2:$C$7000,"&lt;"&amp;Parámetros!$B$4)</f>
        <v>45775</v>
      </c>
      <c r="G1786" s="16" t="n">
        <f aca="false">_xlfn.MAXIFS(Pedidos!$C$2:$C$7000,Pedidos!$B$2:$B$7000,A1786,Pedidos!$C$2:$C$7000,"&lt;"&amp;Parámetros!$B$4)</f>
        <v>45775</v>
      </c>
      <c r="H1786" s="17" t="n">
        <f aca="false">COUNTIFS(Pedidos!$B$2:$B$7000,A1786,Pedidos!$C$2:$C$7000,"&lt;"&amp;Parámetros!$B$4)</f>
        <v>1</v>
      </c>
      <c r="I1786" s="7" t="n">
        <f aca="false">IF(H1786=0,"",Parámetros!$B$4-G1786)</f>
        <v>521</v>
      </c>
      <c r="J1786" s="17" t="n">
        <f aca="false">COUNTIFS(Pedidos!$B$2:$B$7000,A1786,Pedidos!$C$2:$C$7000,"&gt;="&amp;(Parámetros!$B$4-180),Pedidos!$C$2:$C$7000,"&lt;"&amp;Parámetros!$B$4)</f>
        <v>0</v>
      </c>
      <c r="K1786" s="18" t="str">
        <f aca="false">IF(H1786&lt;2,"",(G1786-F1786)/(H1786-1))</f>
        <v/>
      </c>
      <c r="L1786" s="19" t="str">
        <f aca="false">IF(OR(K1786="",K1786=0),"",I1786/K1786)</f>
        <v/>
      </c>
      <c r="M1786" s="20" t="n">
        <f aca="false">SUMIFS(Pedidos!$D$2:$D$7000,Pedidos!$B$2:$B$7000,A1786,Pedidos!$C$2:$C$7000,"&gt;="&amp;(Parámetros!$B$4-365),Pedidos!$C$2:$C$7000,"&lt;"&amp;Parámetros!$B$4)</f>
        <v>0</v>
      </c>
      <c r="N1786" s="7" t="str">
        <f aca="false">IF(H1786=0,"Sin compras",IF(H1786=1,"Una sola compra",IF(I1786&gt;Parámetros!$B$5,"Perdido","Activo")))</f>
        <v>Una sola compra</v>
      </c>
      <c r="O1786" s="21" t="str">
        <f aca="false">IF(N1786&lt;&gt;"Activo","",1/(1+EXP(-(Parámetros!$B$10+Parámetros!$B$11*I1786+Parámetros!$B$12*J1786))))</f>
        <v/>
      </c>
      <c r="P1786" s="7" t="str">
        <f aca="false">IF(O1786="","",IF(O1786&gt;=Parámetros!$B$7,"Alto",IF(O1786&gt;=Parámetros!$B$8,"Medio","Bajo")))</f>
        <v/>
      </c>
      <c r="Q1786" s="7" t="str">
        <f aca="false">IF(AND(N1786="Activo",L1786&lt;&gt;""),IF(L1786&gt;Parámetros!$B$6,"Se está retrasando",""),"")</f>
        <v/>
      </c>
    </row>
    <row r="1787" customFormat="false" ht="15" hidden="false" customHeight="false" outlineLevel="0" collapsed="false">
      <c r="A1787" s="13" t="s">
        <v>575</v>
      </c>
      <c r="B1787" s="13" t="s">
        <v>8996</v>
      </c>
      <c r="C1787" s="13" t="s">
        <v>8982</v>
      </c>
      <c r="D1787" s="13" t="s">
        <v>9006</v>
      </c>
      <c r="E1787" s="13" t="s">
        <v>8988</v>
      </c>
      <c r="F1787" s="16" t="n">
        <f aca="false">_xlfn.MINIFS(Pedidos!$C$2:$C$7000,Pedidos!$B$2:$B$7000,A1787,Pedidos!$C$2:$C$7000,"&lt;"&amp;Parámetros!$B$4)</f>
        <v>45633</v>
      </c>
      <c r="G1787" s="16" t="n">
        <f aca="false">_xlfn.MAXIFS(Pedidos!$C$2:$C$7000,Pedidos!$B$2:$B$7000,A1787,Pedidos!$C$2:$C$7000,"&lt;"&amp;Parámetros!$B$4)</f>
        <v>45887</v>
      </c>
      <c r="H1787" s="17" t="n">
        <f aca="false">COUNTIFS(Pedidos!$B$2:$B$7000,A1787,Pedidos!$C$2:$C$7000,"&lt;"&amp;Parámetros!$B$4)</f>
        <v>3</v>
      </c>
      <c r="I1787" s="7" t="n">
        <f aca="false">IF(H1787=0,"",Parámetros!$B$4-G1787)</f>
        <v>409</v>
      </c>
      <c r="J1787" s="17" t="n">
        <f aca="false">COUNTIFS(Pedidos!$B$2:$B$7000,A1787,Pedidos!$C$2:$C$7000,"&gt;="&amp;(Parámetros!$B$4-180),Pedidos!$C$2:$C$7000,"&lt;"&amp;Parámetros!$B$4)</f>
        <v>0</v>
      </c>
      <c r="K1787" s="18" t="n">
        <f aca="false">IF(H1787&lt;2,"",(G1787-F1787)/(H1787-1))</f>
        <v>127</v>
      </c>
      <c r="L1787" s="19" t="n">
        <f aca="false">IF(OR(K1787="",K1787=0),"",I1787/K1787)</f>
        <v>3.22047244094488</v>
      </c>
      <c r="M1787" s="20" t="n">
        <f aca="false">SUMIFS(Pedidos!$D$2:$D$7000,Pedidos!$B$2:$B$7000,A1787,Pedidos!$C$2:$C$7000,"&gt;="&amp;(Parámetros!$B$4-365),Pedidos!$C$2:$C$7000,"&lt;"&amp;Parámetros!$B$4)</f>
        <v>0</v>
      </c>
      <c r="N1787" s="7" t="str">
        <f aca="false">IF(H1787=0,"Sin compras",IF(H1787=1,"Una sola compra",IF(I1787&gt;Parámetros!$B$5,"Perdido","Activo")))</f>
        <v>Perdido</v>
      </c>
      <c r="O1787" s="21" t="str">
        <f aca="false">IF(N1787&lt;&gt;"Activo","",1/(1+EXP(-(Parámetros!$B$10+Parámetros!$B$11*I1787+Parámetros!$B$12*J1787))))</f>
        <v/>
      </c>
      <c r="P1787" s="7" t="str">
        <f aca="false">IF(O1787="","",IF(O1787&gt;=Parámetros!$B$7,"Alto",IF(O1787&gt;=Parámetros!$B$8,"Medio","Bajo")))</f>
        <v/>
      </c>
      <c r="Q1787" s="7" t="str">
        <f aca="false">IF(AND(N1787="Activo",L1787&lt;&gt;""),IF(L1787&gt;Parámetros!$B$6,"Se está retrasando",""),"")</f>
        <v/>
      </c>
    </row>
    <row r="1788" customFormat="false" ht="15" hidden="false" customHeight="false" outlineLevel="0" collapsed="false">
      <c r="A1788" s="13" t="s">
        <v>4694</v>
      </c>
      <c r="B1788" s="13" t="s">
        <v>9000</v>
      </c>
      <c r="C1788" s="13" t="s">
        <v>8993</v>
      </c>
      <c r="D1788" s="13" t="s">
        <v>8983</v>
      </c>
      <c r="E1788" s="13" t="s">
        <v>8988</v>
      </c>
      <c r="F1788" s="16" t="n">
        <f aca="false">_xlfn.MINIFS(Pedidos!$C$2:$C$7000,Pedidos!$B$2:$B$7000,A1788,Pedidos!$C$2:$C$7000,"&lt;"&amp;Parámetros!$B$4)</f>
        <v>45956</v>
      </c>
      <c r="G1788" s="16" t="n">
        <f aca="false">_xlfn.MAXIFS(Pedidos!$C$2:$C$7000,Pedidos!$B$2:$B$7000,A1788,Pedidos!$C$2:$C$7000,"&lt;"&amp;Parámetros!$B$4)</f>
        <v>46001</v>
      </c>
      <c r="H1788" s="17" t="n">
        <f aca="false">COUNTIFS(Pedidos!$B$2:$B$7000,A1788,Pedidos!$C$2:$C$7000,"&lt;"&amp;Parámetros!$B$4)</f>
        <v>2</v>
      </c>
      <c r="I1788" s="7" t="n">
        <f aca="false">IF(H1788=0,"",Parámetros!$B$4-G1788)</f>
        <v>295</v>
      </c>
      <c r="J1788" s="17" t="n">
        <f aca="false">COUNTIFS(Pedidos!$B$2:$B$7000,A1788,Pedidos!$C$2:$C$7000,"&gt;="&amp;(Parámetros!$B$4-180),Pedidos!$C$2:$C$7000,"&lt;"&amp;Parámetros!$B$4)</f>
        <v>0</v>
      </c>
      <c r="K1788" s="18" t="n">
        <f aca="false">IF(H1788&lt;2,"",(G1788-F1788)/(H1788-1))</f>
        <v>45</v>
      </c>
      <c r="L1788" s="19" t="n">
        <f aca="false">IF(OR(K1788="",K1788=0),"",I1788/K1788)</f>
        <v>6.55555555555556</v>
      </c>
      <c r="M1788" s="20" t="n">
        <f aca="false">SUMIFS(Pedidos!$D$2:$D$7000,Pedidos!$B$2:$B$7000,A1788,Pedidos!$C$2:$C$7000,"&gt;="&amp;(Parámetros!$B$4-365),Pedidos!$C$2:$C$7000,"&lt;"&amp;Parámetros!$B$4)</f>
        <v>55.01</v>
      </c>
      <c r="N1788" s="7" t="str">
        <f aca="false">IF(H1788=0,"Sin compras",IF(H1788=1,"Una sola compra",IF(I1788&gt;Parámetros!$B$5,"Perdido","Activo")))</f>
        <v>Perdido</v>
      </c>
      <c r="O1788" s="21" t="str">
        <f aca="false">IF(N1788&lt;&gt;"Activo","",1/(1+EXP(-(Parámetros!$B$10+Parámetros!$B$11*I1788+Parámetros!$B$12*J1788))))</f>
        <v/>
      </c>
      <c r="P1788" s="7" t="str">
        <f aca="false">IF(O1788="","",IF(O1788&gt;=Parámetros!$B$7,"Alto",IF(O1788&gt;=Parámetros!$B$8,"Medio","Bajo")))</f>
        <v/>
      </c>
      <c r="Q1788" s="7" t="str">
        <f aca="false">IF(AND(N1788="Activo",L1788&lt;&gt;""),IF(L1788&gt;Parámetros!$B$6,"Se está retrasando",""),"")</f>
        <v/>
      </c>
    </row>
    <row r="1789" customFormat="false" ht="15" hidden="false" customHeight="false" outlineLevel="0" collapsed="false">
      <c r="A1789" s="13" t="s">
        <v>4696</v>
      </c>
      <c r="B1789" s="13" t="s">
        <v>9003</v>
      </c>
      <c r="C1789" s="13" t="s">
        <v>8993</v>
      </c>
      <c r="D1789" s="13" t="s">
        <v>8987</v>
      </c>
      <c r="E1789" s="13" t="s">
        <v>8984</v>
      </c>
      <c r="F1789" s="16" t="n">
        <f aca="false">_xlfn.MINIFS(Pedidos!$C$2:$C$7000,Pedidos!$B$2:$B$7000,A1789,Pedidos!$C$2:$C$7000,"&lt;"&amp;Parámetros!$B$4)</f>
        <v>45956</v>
      </c>
      <c r="G1789" s="16" t="n">
        <f aca="false">_xlfn.MAXIFS(Pedidos!$C$2:$C$7000,Pedidos!$B$2:$B$7000,A1789,Pedidos!$C$2:$C$7000,"&lt;"&amp;Parámetros!$B$4)</f>
        <v>46195</v>
      </c>
      <c r="H1789" s="17" t="n">
        <f aca="false">COUNTIFS(Pedidos!$B$2:$B$7000,A1789,Pedidos!$C$2:$C$7000,"&lt;"&amp;Parámetros!$B$4)</f>
        <v>3</v>
      </c>
      <c r="I1789" s="7" t="n">
        <f aca="false">IF(H1789=0,"",Parámetros!$B$4-G1789)</f>
        <v>101</v>
      </c>
      <c r="J1789" s="17" t="n">
        <f aca="false">COUNTIFS(Pedidos!$B$2:$B$7000,A1789,Pedidos!$C$2:$C$7000,"&gt;="&amp;(Parámetros!$B$4-180),Pedidos!$C$2:$C$7000,"&lt;"&amp;Parámetros!$B$4)</f>
        <v>1</v>
      </c>
      <c r="K1789" s="18" t="n">
        <f aca="false">IF(H1789&lt;2,"",(G1789-F1789)/(H1789-1))</f>
        <v>119.5</v>
      </c>
      <c r="L1789" s="19" t="n">
        <f aca="false">IF(OR(K1789="",K1789=0),"",I1789/K1789)</f>
        <v>0.845188284518828</v>
      </c>
      <c r="M1789" s="20" t="n">
        <f aca="false">SUMIFS(Pedidos!$D$2:$D$7000,Pedidos!$B$2:$B$7000,A1789,Pedidos!$C$2:$C$7000,"&gt;="&amp;(Parámetros!$B$4-365),Pedidos!$C$2:$C$7000,"&lt;"&amp;Parámetros!$B$4)</f>
        <v>76.26</v>
      </c>
      <c r="N1789" s="7" t="str">
        <f aca="false">IF(H1789=0,"Sin compras",IF(H1789=1,"Una sola compra",IF(I1789&gt;Parámetros!$B$5,"Perdido","Activo")))</f>
        <v>Activo</v>
      </c>
      <c r="O1789" s="21" t="n">
        <f aca="false">IF(N1789&lt;&gt;"Activo","",1/(1+EXP(-(Parámetros!$B$10+Parámetros!$B$11*I1789+Parámetros!$B$12*J1789))))</f>
        <v>0.807974139596575</v>
      </c>
      <c r="P1789" s="7" t="str">
        <f aca="false">IF(O1789="","",IF(O1789&gt;=Parámetros!$B$7,"Alto",IF(O1789&gt;=Parámetros!$B$8,"Medio","Bajo")))</f>
        <v>Alto</v>
      </c>
      <c r="Q1789" s="7" t="str">
        <f aca="false">IF(AND(N1789="Activo",L1789&lt;&gt;""),IF(L1789&gt;Parámetros!$B$6,"Se está retrasando",""),"")</f>
        <v/>
      </c>
    </row>
    <row r="1790" customFormat="false" ht="15" hidden="false" customHeight="false" outlineLevel="0" collapsed="false">
      <c r="A1790" s="13" t="s">
        <v>2107</v>
      </c>
      <c r="B1790" s="13" t="s">
        <v>8981</v>
      </c>
      <c r="C1790" s="13" t="s">
        <v>8993</v>
      </c>
      <c r="D1790" s="13" t="s">
        <v>8994</v>
      </c>
      <c r="E1790" s="13" t="s">
        <v>8988</v>
      </c>
      <c r="F1790" s="16" t="n">
        <f aca="false">_xlfn.MINIFS(Pedidos!$C$2:$C$7000,Pedidos!$B$2:$B$7000,A1790,Pedidos!$C$2:$C$7000,"&lt;"&amp;Parámetros!$B$4)</f>
        <v>45763</v>
      </c>
      <c r="G1790" s="16" t="n">
        <f aca="false">_xlfn.MAXIFS(Pedidos!$C$2:$C$7000,Pedidos!$B$2:$B$7000,A1790,Pedidos!$C$2:$C$7000,"&lt;"&amp;Parámetros!$B$4)</f>
        <v>45763</v>
      </c>
      <c r="H1790" s="17" t="n">
        <f aca="false">COUNTIFS(Pedidos!$B$2:$B$7000,A1790,Pedidos!$C$2:$C$7000,"&lt;"&amp;Parámetros!$B$4)</f>
        <v>1</v>
      </c>
      <c r="I1790" s="7" t="n">
        <f aca="false">IF(H1790=0,"",Parámetros!$B$4-G1790)</f>
        <v>533</v>
      </c>
      <c r="J1790" s="17" t="n">
        <f aca="false">COUNTIFS(Pedidos!$B$2:$B$7000,A1790,Pedidos!$C$2:$C$7000,"&gt;="&amp;(Parámetros!$B$4-180),Pedidos!$C$2:$C$7000,"&lt;"&amp;Parámetros!$B$4)</f>
        <v>0</v>
      </c>
      <c r="K1790" s="18" t="str">
        <f aca="false">IF(H1790&lt;2,"",(G1790-F1790)/(H1790-1))</f>
        <v/>
      </c>
      <c r="L1790" s="19" t="str">
        <f aca="false">IF(OR(K1790="",K1790=0),"",I1790/K1790)</f>
        <v/>
      </c>
      <c r="M1790" s="20" t="n">
        <f aca="false">SUMIFS(Pedidos!$D$2:$D$7000,Pedidos!$B$2:$B$7000,A1790,Pedidos!$C$2:$C$7000,"&gt;="&amp;(Parámetros!$B$4-365),Pedidos!$C$2:$C$7000,"&lt;"&amp;Parámetros!$B$4)</f>
        <v>0</v>
      </c>
      <c r="N1790" s="7" t="str">
        <f aca="false">IF(H1790=0,"Sin compras",IF(H1790=1,"Una sola compra",IF(I1790&gt;Parámetros!$B$5,"Perdido","Activo")))</f>
        <v>Una sola compra</v>
      </c>
      <c r="O1790" s="21" t="str">
        <f aca="false">IF(N1790&lt;&gt;"Activo","",1/(1+EXP(-(Parámetros!$B$10+Parámetros!$B$11*I1790+Parámetros!$B$12*J1790))))</f>
        <v/>
      </c>
      <c r="P1790" s="7" t="str">
        <f aca="false">IF(O1790="","",IF(O1790&gt;=Parámetros!$B$7,"Alto",IF(O1790&gt;=Parámetros!$B$8,"Medio","Bajo")))</f>
        <v/>
      </c>
      <c r="Q1790" s="7" t="str">
        <f aca="false">IF(AND(N1790="Activo",L1790&lt;&gt;""),IF(L1790&gt;Parámetros!$B$6,"Se está retrasando",""),"")</f>
        <v/>
      </c>
    </row>
    <row r="1791" customFormat="false" ht="15" hidden="false" customHeight="false" outlineLevel="0" collapsed="false">
      <c r="A1791" s="13" t="s">
        <v>1358</v>
      </c>
      <c r="B1791" s="13" t="s">
        <v>8995</v>
      </c>
      <c r="C1791" s="13" t="s">
        <v>8986</v>
      </c>
      <c r="D1791" s="13" t="s">
        <v>8994</v>
      </c>
      <c r="E1791" s="13" t="s">
        <v>8988</v>
      </c>
      <c r="F1791" s="16" t="n">
        <f aca="false">_xlfn.MINIFS(Pedidos!$C$2:$C$7000,Pedidos!$B$2:$B$7000,A1791,Pedidos!$C$2:$C$7000,"&lt;"&amp;Parámetros!$B$4)</f>
        <v>45705</v>
      </c>
      <c r="G1791" s="16" t="n">
        <f aca="false">_xlfn.MAXIFS(Pedidos!$C$2:$C$7000,Pedidos!$B$2:$B$7000,A1791,Pedidos!$C$2:$C$7000,"&lt;"&amp;Parámetros!$B$4)</f>
        <v>45705</v>
      </c>
      <c r="H1791" s="17" t="n">
        <f aca="false">COUNTIFS(Pedidos!$B$2:$B$7000,A1791,Pedidos!$C$2:$C$7000,"&lt;"&amp;Parámetros!$B$4)</f>
        <v>1</v>
      </c>
      <c r="I1791" s="7" t="n">
        <f aca="false">IF(H1791=0,"",Parámetros!$B$4-G1791)</f>
        <v>591</v>
      </c>
      <c r="J1791" s="17" t="n">
        <f aca="false">COUNTIFS(Pedidos!$B$2:$B$7000,A1791,Pedidos!$C$2:$C$7000,"&gt;="&amp;(Parámetros!$B$4-180),Pedidos!$C$2:$C$7000,"&lt;"&amp;Parámetros!$B$4)</f>
        <v>0</v>
      </c>
      <c r="K1791" s="18" t="str">
        <f aca="false">IF(H1791&lt;2,"",(G1791-F1791)/(H1791-1))</f>
        <v/>
      </c>
      <c r="L1791" s="19" t="str">
        <f aca="false">IF(OR(K1791="",K1791=0),"",I1791/K1791)</f>
        <v/>
      </c>
      <c r="M1791" s="20" t="n">
        <f aca="false">SUMIFS(Pedidos!$D$2:$D$7000,Pedidos!$B$2:$B$7000,A1791,Pedidos!$C$2:$C$7000,"&gt;="&amp;(Parámetros!$B$4-365),Pedidos!$C$2:$C$7000,"&lt;"&amp;Parámetros!$B$4)</f>
        <v>0</v>
      </c>
      <c r="N1791" s="7" t="str">
        <f aca="false">IF(H1791=0,"Sin compras",IF(H1791=1,"Una sola compra",IF(I1791&gt;Parámetros!$B$5,"Perdido","Activo")))</f>
        <v>Una sola compra</v>
      </c>
      <c r="O1791" s="21" t="str">
        <f aca="false">IF(N1791&lt;&gt;"Activo","",1/(1+EXP(-(Parámetros!$B$10+Parámetros!$B$11*I1791+Parámetros!$B$12*J1791))))</f>
        <v/>
      </c>
      <c r="P1791" s="7" t="str">
        <f aca="false">IF(O1791="","",IF(O1791&gt;=Parámetros!$B$7,"Alto",IF(O1791&gt;=Parámetros!$B$8,"Medio","Bajo")))</f>
        <v/>
      </c>
      <c r="Q1791" s="7" t="str">
        <f aca="false">IF(AND(N1791="Activo",L1791&lt;&gt;""),IF(L1791&gt;Parámetros!$B$6,"Se está retrasando",""),"")</f>
        <v/>
      </c>
    </row>
    <row r="1792" customFormat="false" ht="15" hidden="false" customHeight="false" outlineLevel="0" collapsed="false">
      <c r="A1792" s="13" t="s">
        <v>1684</v>
      </c>
      <c r="B1792" s="13" t="s">
        <v>8981</v>
      </c>
      <c r="C1792" s="13" t="s">
        <v>8993</v>
      </c>
      <c r="D1792" s="13" t="s">
        <v>8994</v>
      </c>
      <c r="E1792" s="13" t="s">
        <v>8988</v>
      </c>
      <c r="F1792" s="16" t="n">
        <f aca="false">_xlfn.MINIFS(Pedidos!$C$2:$C$7000,Pedidos!$B$2:$B$7000,A1792,Pedidos!$C$2:$C$7000,"&lt;"&amp;Parámetros!$B$4)</f>
        <v>45730</v>
      </c>
      <c r="G1792" s="16" t="n">
        <f aca="false">_xlfn.MAXIFS(Pedidos!$C$2:$C$7000,Pedidos!$B$2:$B$7000,A1792,Pedidos!$C$2:$C$7000,"&lt;"&amp;Parámetros!$B$4)</f>
        <v>45798</v>
      </c>
      <c r="H1792" s="17" t="n">
        <f aca="false">COUNTIFS(Pedidos!$B$2:$B$7000,A1792,Pedidos!$C$2:$C$7000,"&lt;"&amp;Parámetros!$B$4)</f>
        <v>2</v>
      </c>
      <c r="I1792" s="7" t="n">
        <f aca="false">IF(H1792=0,"",Parámetros!$B$4-G1792)</f>
        <v>498</v>
      </c>
      <c r="J1792" s="17" t="n">
        <f aca="false">COUNTIFS(Pedidos!$B$2:$B$7000,A1792,Pedidos!$C$2:$C$7000,"&gt;="&amp;(Parámetros!$B$4-180),Pedidos!$C$2:$C$7000,"&lt;"&amp;Parámetros!$B$4)</f>
        <v>0</v>
      </c>
      <c r="K1792" s="18" t="n">
        <f aca="false">IF(H1792&lt;2,"",(G1792-F1792)/(H1792-1))</f>
        <v>68</v>
      </c>
      <c r="L1792" s="19" t="n">
        <f aca="false">IF(OR(K1792="",K1792=0),"",I1792/K1792)</f>
        <v>7.32352941176471</v>
      </c>
      <c r="M1792" s="20" t="n">
        <f aca="false">SUMIFS(Pedidos!$D$2:$D$7000,Pedidos!$B$2:$B$7000,A1792,Pedidos!$C$2:$C$7000,"&gt;="&amp;(Parámetros!$B$4-365),Pedidos!$C$2:$C$7000,"&lt;"&amp;Parámetros!$B$4)</f>
        <v>0</v>
      </c>
      <c r="N1792" s="7" t="str">
        <f aca="false">IF(H1792=0,"Sin compras",IF(H1792=1,"Una sola compra",IF(I1792&gt;Parámetros!$B$5,"Perdido","Activo")))</f>
        <v>Perdido</v>
      </c>
      <c r="O1792" s="21" t="str">
        <f aca="false">IF(N1792&lt;&gt;"Activo","",1/(1+EXP(-(Parámetros!$B$10+Parámetros!$B$11*I1792+Parámetros!$B$12*J1792))))</f>
        <v/>
      </c>
      <c r="P1792" s="7" t="str">
        <f aca="false">IF(O1792="","",IF(O1792&gt;=Parámetros!$B$7,"Alto",IF(O1792&gt;=Parámetros!$B$8,"Medio","Bajo")))</f>
        <v/>
      </c>
      <c r="Q1792" s="7" t="str">
        <f aca="false">IF(AND(N1792="Activo",L1792&lt;&gt;""),IF(L1792&gt;Parámetros!$B$6,"Se está retrasando",""),"")</f>
        <v/>
      </c>
    </row>
    <row r="1793" customFormat="false" ht="15" hidden="false" customHeight="false" outlineLevel="0" collapsed="false">
      <c r="A1793" s="13" t="s">
        <v>3236</v>
      </c>
      <c r="B1793" s="13" t="s">
        <v>8995</v>
      </c>
      <c r="C1793" s="13" t="s">
        <v>8982</v>
      </c>
      <c r="D1793" s="13" t="s">
        <v>8994</v>
      </c>
      <c r="E1793" s="13" t="s">
        <v>8984</v>
      </c>
      <c r="F1793" s="16" t="n">
        <f aca="false">_xlfn.MINIFS(Pedidos!$C$2:$C$7000,Pedidos!$B$2:$B$7000,A1793,Pedidos!$C$2:$C$7000,"&lt;"&amp;Parámetros!$B$4)</f>
        <v>45848</v>
      </c>
      <c r="G1793" s="16" t="n">
        <f aca="false">_xlfn.MAXIFS(Pedidos!$C$2:$C$7000,Pedidos!$B$2:$B$7000,A1793,Pedidos!$C$2:$C$7000,"&lt;"&amp;Parámetros!$B$4)</f>
        <v>45848</v>
      </c>
      <c r="H1793" s="17" t="n">
        <f aca="false">COUNTIFS(Pedidos!$B$2:$B$7000,A1793,Pedidos!$C$2:$C$7000,"&lt;"&amp;Parámetros!$B$4)</f>
        <v>1</v>
      </c>
      <c r="I1793" s="7" t="n">
        <f aca="false">IF(H1793=0,"",Parámetros!$B$4-G1793)</f>
        <v>448</v>
      </c>
      <c r="J1793" s="17" t="n">
        <f aca="false">COUNTIFS(Pedidos!$B$2:$B$7000,A1793,Pedidos!$C$2:$C$7000,"&gt;="&amp;(Parámetros!$B$4-180),Pedidos!$C$2:$C$7000,"&lt;"&amp;Parámetros!$B$4)</f>
        <v>0</v>
      </c>
      <c r="K1793" s="18" t="str">
        <f aca="false">IF(H1793&lt;2,"",(G1793-F1793)/(H1793-1))</f>
        <v/>
      </c>
      <c r="L1793" s="19" t="str">
        <f aca="false">IF(OR(K1793="",K1793=0),"",I1793/K1793)</f>
        <v/>
      </c>
      <c r="M1793" s="20" t="n">
        <f aca="false">SUMIFS(Pedidos!$D$2:$D$7000,Pedidos!$B$2:$B$7000,A1793,Pedidos!$C$2:$C$7000,"&gt;="&amp;(Parámetros!$B$4-365),Pedidos!$C$2:$C$7000,"&lt;"&amp;Parámetros!$B$4)</f>
        <v>0</v>
      </c>
      <c r="N1793" s="7" t="str">
        <f aca="false">IF(H1793=0,"Sin compras",IF(H1793=1,"Una sola compra",IF(I1793&gt;Parámetros!$B$5,"Perdido","Activo")))</f>
        <v>Una sola compra</v>
      </c>
      <c r="O1793" s="21" t="str">
        <f aca="false">IF(N1793&lt;&gt;"Activo","",1/(1+EXP(-(Parámetros!$B$10+Parámetros!$B$11*I1793+Parámetros!$B$12*J1793))))</f>
        <v/>
      </c>
      <c r="P1793" s="7" t="str">
        <f aca="false">IF(O1793="","",IF(O1793&gt;=Parámetros!$B$7,"Alto",IF(O1793&gt;=Parámetros!$B$8,"Medio","Bajo")))</f>
        <v/>
      </c>
      <c r="Q1793" s="7" t="str">
        <f aca="false">IF(AND(N1793="Activo",L1793&lt;&gt;""),IF(L1793&gt;Parámetros!$B$6,"Se está retrasando",""),"")</f>
        <v/>
      </c>
    </row>
    <row r="1794" customFormat="false" ht="15" hidden="false" customHeight="false" outlineLevel="0" collapsed="false">
      <c r="A1794" s="13" t="s">
        <v>1111</v>
      </c>
      <c r="B1794" s="13" t="s">
        <v>9010</v>
      </c>
      <c r="C1794" s="13" t="s">
        <v>8986</v>
      </c>
      <c r="D1794" s="13" t="s">
        <v>8994</v>
      </c>
      <c r="E1794" s="13" t="s">
        <v>8984</v>
      </c>
      <c r="F1794" s="16" t="n">
        <f aca="false">_xlfn.MINIFS(Pedidos!$C$2:$C$7000,Pedidos!$B$2:$B$7000,A1794,Pedidos!$C$2:$C$7000,"&lt;"&amp;Parámetros!$B$4)</f>
        <v>45684</v>
      </c>
      <c r="G1794" s="16" t="n">
        <f aca="false">_xlfn.MAXIFS(Pedidos!$C$2:$C$7000,Pedidos!$B$2:$B$7000,A1794,Pedidos!$C$2:$C$7000,"&lt;"&amp;Parámetros!$B$4)</f>
        <v>45684</v>
      </c>
      <c r="H1794" s="17" t="n">
        <f aca="false">COUNTIFS(Pedidos!$B$2:$B$7000,A1794,Pedidos!$C$2:$C$7000,"&lt;"&amp;Parámetros!$B$4)</f>
        <v>1</v>
      </c>
      <c r="I1794" s="7" t="n">
        <f aca="false">IF(H1794=0,"",Parámetros!$B$4-G1794)</f>
        <v>612</v>
      </c>
      <c r="J1794" s="17" t="n">
        <f aca="false">COUNTIFS(Pedidos!$B$2:$B$7000,A1794,Pedidos!$C$2:$C$7000,"&gt;="&amp;(Parámetros!$B$4-180),Pedidos!$C$2:$C$7000,"&lt;"&amp;Parámetros!$B$4)</f>
        <v>0</v>
      </c>
      <c r="K1794" s="18" t="str">
        <f aca="false">IF(H1794&lt;2,"",(G1794-F1794)/(H1794-1))</f>
        <v/>
      </c>
      <c r="L1794" s="19" t="str">
        <f aca="false">IF(OR(K1794="",K1794=0),"",I1794/K1794)</f>
        <v/>
      </c>
      <c r="M1794" s="20" t="n">
        <f aca="false">SUMIFS(Pedidos!$D$2:$D$7000,Pedidos!$B$2:$B$7000,A1794,Pedidos!$C$2:$C$7000,"&gt;="&amp;(Parámetros!$B$4-365),Pedidos!$C$2:$C$7000,"&lt;"&amp;Parámetros!$B$4)</f>
        <v>0</v>
      </c>
      <c r="N1794" s="7" t="str">
        <f aca="false">IF(H1794=0,"Sin compras",IF(H1794=1,"Una sola compra",IF(I1794&gt;Parámetros!$B$5,"Perdido","Activo")))</f>
        <v>Una sola compra</v>
      </c>
      <c r="O1794" s="21" t="str">
        <f aca="false">IF(N1794&lt;&gt;"Activo","",1/(1+EXP(-(Parámetros!$B$10+Parámetros!$B$11*I1794+Parámetros!$B$12*J1794))))</f>
        <v/>
      </c>
      <c r="P1794" s="7" t="str">
        <f aca="false">IF(O1794="","",IF(O1794&gt;=Parámetros!$B$7,"Alto",IF(O1794&gt;=Parámetros!$B$8,"Medio","Bajo")))</f>
        <v/>
      </c>
      <c r="Q1794" s="7" t="str">
        <f aca="false">IF(AND(N1794="Activo",L1794&lt;&gt;""),IF(L1794&gt;Parámetros!$B$6,"Se está retrasando",""),"")</f>
        <v/>
      </c>
    </row>
    <row r="1795" customFormat="false" ht="15" hidden="false" customHeight="false" outlineLevel="0" collapsed="false">
      <c r="A1795" s="13" t="s">
        <v>1616</v>
      </c>
      <c r="B1795" s="13" t="s">
        <v>9001</v>
      </c>
      <c r="C1795" s="13" t="s">
        <v>8993</v>
      </c>
      <c r="D1795" s="13" t="s">
        <v>8999</v>
      </c>
      <c r="E1795" s="13" t="s">
        <v>8988</v>
      </c>
      <c r="F1795" s="16" t="n">
        <f aca="false">_xlfn.MINIFS(Pedidos!$C$2:$C$7000,Pedidos!$B$2:$B$7000,A1795,Pedidos!$C$2:$C$7000,"&lt;"&amp;Parámetros!$B$4)</f>
        <v>45726</v>
      </c>
      <c r="G1795" s="16" t="n">
        <f aca="false">_xlfn.MAXIFS(Pedidos!$C$2:$C$7000,Pedidos!$B$2:$B$7000,A1795,Pedidos!$C$2:$C$7000,"&lt;"&amp;Parámetros!$B$4)</f>
        <v>46259</v>
      </c>
      <c r="H1795" s="17" t="n">
        <f aca="false">COUNTIFS(Pedidos!$B$2:$B$7000,A1795,Pedidos!$C$2:$C$7000,"&lt;"&amp;Parámetros!$B$4)</f>
        <v>10</v>
      </c>
      <c r="I1795" s="7" t="n">
        <f aca="false">IF(H1795=0,"",Parámetros!$B$4-G1795)</f>
        <v>37</v>
      </c>
      <c r="J1795" s="17" t="n">
        <f aca="false">COUNTIFS(Pedidos!$B$2:$B$7000,A1795,Pedidos!$C$2:$C$7000,"&gt;="&amp;(Parámetros!$B$4-180),Pedidos!$C$2:$C$7000,"&lt;"&amp;Parámetros!$B$4)</f>
        <v>3</v>
      </c>
      <c r="K1795" s="18" t="n">
        <f aca="false">IF(H1795&lt;2,"",(G1795-F1795)/(H1795-1))</f>
        <v>59.2222222222222</v>
      </c>
      <c r="L1795" s="19" t="n">
        <f aca="false">IF(OR(K1795="",K1795=0),"",I1795/K1795)</f>
        <v>0.624765478424015</v>
      </c>
      <c r="M1795" s="20" t="n">
        <f aca="false">SUMIFS(Pedidos!$D$2:$D$7000,Pedidos!$B$2:$B$7000,A1795,Pedidos!$C$2:$C$7000,"&gt;="&amp;(Parámetros!$B$4-365),Pedidos!$C$2:$C$7000,"&lt;"&amp;Parámetros!$B$4)</f>
        <v>334.65</v>
      </c>
      <c r="N1795" s="7" t="str">
        <f aca="false">IF(H1795=0,"Sin compras",IF(H1795=1,"Una sola compra",IF(I1795&gt;Parámetros!$B$5,"Perdido","Activo")))</f>
        <v>Activo</v>
      </c>
      <c r="O1795" s="21" t="n">
        <f aca="false">IF(N1795&lt;&gt;"Activo","",1/(1+EXP(-(Parámetros!$B$10+Parámetros!$B$11*I1795+Parámetros!$B$12*J1795))))</f>
        <v>0.193957094732616</v>
      </c>
      <c r="P1795" s="7" t="str">
        <f aca="false">IF(O1795="","",IF(O1795&gt;=Parámetros!$B$7,"Alto",IF(O1795&gt;=Parámetros!$B$8,"Medio","Bajo")))</f>
        <v>Bajo</v>
      </c>
      <c r="Q1795" s="7" t="str">
        <f aca="false">IF(AND(N1795="Activo",L1795&lt;&gt;""),IF(L1795&gt;Parámetros!$B$6,"Se está retrasando",""),"")</f>
        <v/>
      </c>
    </row>
    <row r="1796" customFormat="false" ht="15" hidden="false" customHeight="false" outlineLevel="0" collapsed="false">
      <c r="A1796" s="13" t="s">
        <v>1782</v>
      </c>
      <c r="B1796" s="13" t="s">
        <v>8981</v>
      </c>
      <c r="C1796" s="13" t="s">
        <v>8982</v>
      </c>
      <c r="D1796" s="13" t="s">
        <v>9009</v>
      </c>
      <c r="E1796" s="13" t="s">
        <v>8988</v>
      </c>
      <c r="F1796" s="16" t="n">
        <f aca="false">_xlfn.MINIFS(Pedidos!$C$2:$C$7000,Pedidos!$B$2:$B$7000,A1796,Pedidos!$C$2:$C$7000,"&lt;"&amp;Parámetros!$B$4)</f>
        <v>45738</v>
      </c>
      <c r="G1796" s="16" t="n">
        <f aca="false">_xlfn.MAXIFS(Pedidos!$C$2:$C$7000,Pedidos!$B$2:$B$7000,A1796,Pedidos!$C$2:$C$7000,"&lt;"&amp;Parámetros!$B$4)</f>
        <v>45928</v>
      </c>
      <c r="H1796" s="17" t="n">
        <f aca="false">COUNTIFS(Pedidos!$B$2:$B$7000,A1796,Pedidos!$C$2:$C$7000,"&lt;"&amp;Parámetros!$B$4)</f>
        <v>7</v>
      </c>
      <c r="I1796" s="7" t="n">
        <f aca="false">IF(H1796=0,"",Parámetros!$B$4-G1796)</f>
        <v>368</v>
      </c>
      <c r="J1796" s="17" t="n">
        <f aca="false">COUNTIFS(Pedidos!$B$2:$B$7000,A1796,Pedidos!$C$2:$C$7000,"&gt;="&amp;(Parámetros!$B$4-180),Pedidos!$C$2:$C$7000,"&lt;"&amp;Parámetros!$B$4)</f>
        <v>0</v>
      </c>
      <c r="K1796" s="18" t="n">
        <f aca="false">IF(H1796&lt;2,"",(G1796-F1796)/(H1796-1))</f>
        <v>31.6666666666667</v>
      </c>
      <c r="L1796" s="19" t="n">
        <f aca="false">IF(OR(K1796="",K1796=0),"",I1796/K1796)</f>
        <v>11.6210526315789</v>
      </c>
      <c r="M1796" s="20" t="n">
        <f aca="false">SUMIFS(Pedidos!$D$2:$D$7000,Pedidos!$B$2:$B$7000,A1796,Pedidos!$C$2:$C$7000,"&gt;="&amp;(Parámetros!$B$4-365),Pedidos!$C$2:$C$7000,"&lt;"&amp;Parámetros!$B$4)</f>
        <v>0</v>
      </c>
      <c r="N1796" s="7" t="str">
        <f aca="false">IF(H1796=0,"Sin compras",IF(H1796=1,"Una sola compra",IF(I1796&gt;Parámetros!$B$5,"Perdido","Activo")))</f>
        <v>Perdido</v>
      </c>
      <c r="O1796" s="21" t="str">
        <f aca="false">IF(N1796&lt;&gt;"Activo","",1/(1+EXP(-(Parámetros!$B$10+Parámetros!$B$11*I1796+Parámetros!$B$12*J1796))))</f>
        <v/>
      </c>
      <c r="P1796" s="7" t="str">
        <f aca="false">IF(O1796="","",IF(O1796&gt;=Parámetros!$B$7,"Alto",IF(O1796&gt;=Parámetros!$B$8,"Medio","Bajo")))</f>
        <v/>
      </c>
      <c r="Q1796" s="7" t="str">
        <f aca="false">IF(AND(N1796="Activo",L1796&lt;&gt;""),IF(L1796&gt;Parámetros!$B$6,"Se está retrasando",""),"")</f>
        <v/>
      </c>
    </row>
    <row r="1797" customFormat="false" ht="15" hidden="false" customHeight="false" outlineLevel="0" collapsed="false">
      <c r="A1797" s="13" t="s">
        <v>5758</v>
      </c>
      <c r="B1797" s="13" t="s">
        <v>8996</v>
      </c>
      <c r="C1797" s="13" t="s">
        <v>8990</v>
      </c>
      <c r="D1797" s="13" t="s">
        <v>8987</v>
      </c>
      <c r="E1797" s="13" t="s">
        <v>8984</v>
      </c>
      <c r="F1797" s="16" t="n">
        <f aca="false">_xlfn.MINIFS(Pedidos!$C$2:$C$7000,Pedidos!$B$2:$B$7000,A1797,Pedidos!$C$2:$C$7000,"&lt;"&amp;Parámetros!$B$4)</f>
        <v>46036</v>
      </c>
      <c r="G1797" s="16" t="n">
        <f aca="false">_xlfn.MAXIFS(Pedidos!$C$2:$C$7000,Pedidos!$B$2:$B$7000,A1797,Pedidos!$C$2:$C$7000,"&lt;"&amp;Parámetros!$B$4)</f>
        <v>46263</v>
      </c>
      <c r="H1797" s="17" t="n">
        <f aca="false">COUNTIFS(Pedidos!$B$2:$B$7000,A1797,Pedidos!$C$2:$C$7000,"&lt;"&amp;Parámetros!$B$4)</f>
        <v>2</v>
      </c>
      <c r="I1797" s="7" t="n">
        <f aca="false">IF(H1797=0,"",Parámetros!$B$4-G1797)</f>
        <v>33</v>
      </c>
      <c r="J1797" s="17" t="n">
        <f aca="false">COUNTIFS(Pedidos!$B$2:$B$7000,A1797,Pedidos!$C$2:$C$7000,"&gt;="&amp;(Parámetros!$B$4-180),Pedidos!$C$2:$C$7000,"&lt;"&amp;Parámetros!$B$4)</f>
        <v>1</v>
      </c>
      <c r="K1797" s="18" t="n">
        <f aca="false">IF(H1797&lt;2,"",(G1797-F1797)/(H1797-1))</f>
        <v>227</v>
      </c>
      <c r="L1797" s="19" t="n">
        <f aca="false">IF(OR(K1797="",K1797=0),"",I1797/K1797)</f>
        <v>0.145374449339207</v>
      </c>
      <c r="M1797" s="20" t="n">
        <f aca="false">SUMIFS(Pedidos!$D$2:$D$7000,Pedidos!$B$2:$B$7000,A1797,Pedidos!$C$2:$C$7000,"&gt;="&amp;(Parámetros!$B$4-365),Pedidos!$C$2:$C$7000,"&lt;"&amp;Parámetros!$B$4)</f>
        <v>59.13</v>
      </c>
      <c r="N1797" s="7" t="str">
        <f aca="false">IF(H1797=0,"Sin compras",IF(H1797=1,"Una sola compra",IF(I1797&gt;Parámetros!$B$5,"Perdido","Activo")))</f>
        <v>Activo</v>
      </c>
      <c r="O1797" s="21" t="n">
        <f aca="false">IF(N1797&lt;&gt;"Activo","",1/(1+EXP(-(Parámetros!$B$10+Parámetros!$B$11*I1797+Parámetros!$B$12*J1797))))</f>
        <v>0.569766857105015</v>
      </c>
      <c r="P1797" s="7" t="str">
        <f aca="false">IF(O1797="","",IF(O1797&gt;=Parámetros!$B$7,"Alto",IF(O1797&gt;=Parámetros!$B$8,"Medio","Bajo")))</f>
        <v>Medio</v>
      </c>
      <c r="Q1797" s="7" t="str">
        <f aca="false">IF(AND(N1797="Activo",L1797&lt;&gt;""),IF(L1797&gt;Parámetros!$B$6,"Se está retrasando",""),"")</f>
        <v/>
      </c>
    </row>
    <row r="1798" customFormat="false" ht="15" hidden="false" customHeight="false" outlineLevel="0" collapsed="false">
      <c r="A1798" s="13" t="s">
        <v>678</v>
      </c>
      <c r="B1798" s="13" t="s">
        <v>8995</v>
      </c>
      <c r="C1798" s="13" t="s">
        <v>8993</v>
      </c>
      <c r="D1798" s="13" t="s">
        <v>9006</v>
      </c>
      <c r="E1798" s="13" t="s">
        <v>8988</v>
      </c>
      <c r="F1798" s="16" t="n">
        <f aca="false">_xlfn.MINIFS(Pedidos!$C$2:$C$7000,Pedidos!$B$2:$B$7000,A1798,Pedidos!$C$2:$C$7000,"&lt;"&amp;Parámetros!$B$4)</f>
        <v>45643</v>
      </c>
      <c r="G1798" s="16" t="n">
        <f aca="false">_xlfn.MAXIFS(Pedidos!$C$2:$C$7000,Pedidos!$B$2:$B$7000,A1798,Pedidos!$C$2:$C$7000,"&lt;"&amp;Parámetros!$B$4)</f>
        <v>45802</v>
      </c>
      <c r="H1798" s="17" t="n">
        <f aca="false">COUNTIFS(Pedidos!$B$2:$B$7000,A1798,Pedidos!$C$2:$C$7000,"&lt;"&amp;Parámetros!$B$4)</f>
        <v>4</v>
      </c>
      <c r="I1798" s="7" t="n">
        <f aca="false">IF(H1798=0,"",Parámetros!$B$4-G1798)</f>
        <v>494</v>
      </c>
      <c r="J1798" s="17" t="n">
        <f aca="false">COUNTIFS(Pedidos!$B$2:$B$7000,A1798,Pedidos!$C$2:$C$7000,"&gt;="&amp;(Parámetros!$B$4-180),Pedidos!$C$2:$C$7000,"&lt;"&amp;Parámetros!$B$4)</f>
        <v>0</v>
      </c>
      <c r="K1798" s="18" t="n">
        <f aca="false">IF(H1798&lt;2,"",(G1798-F1798)/(H1798-1))</f>
        <v>53</v>
      </c>
      <c r="L1798" s="19" t="n">
        <f aca="false">IF(OR(K1798="",K1798=0),"",I1798/K1798)</f>
        <v>9.32075471698113</v>
      </c>
      <c r="M1798" s="20" t="n">
        <f aca="false">SUMIFS(Pedidos!$D$2:$D$7000,Pedidos!$B$2:$B$7000,A1798,Pedidos!$C$2:$C$7000,"&gt;="&amp;(Parámetros!$B$4-365),Pedidos!$C$2:$C$7000,"&lt;"&amp;Parámetros!$B$4)</f>
        <v>0</v>
      </c>
      <c r="N1798" s="7" t="str">
        <f aca="false">IF(H1798=0,"Sin compras",IF(H1798=1,"Una sola compra",IF(I1798&gt;Parámetros!$B$5,"Perdido","Activo")))</f>
        <v>Perdido</v>
      </c>
      <c r="O1798" s="21" t="str">
        <f aca="false">IF(N1798&lt;&gt;"Activo","",1/(1+EXP(-(Parámetros!$B$10+Parámetros!$B$11*I1798+Parámetros!$B$12*J1798))))</f>
        <v/>
      </c>
      <c r="P1798" s="7" t="str">
        <f aca="false">IF(O1798="","",IF(O1798&gt;=Parámetros!$B$7,"Alto",IF(O1798&gt;=Parámetros!$B$8,"Medio","Bajo")))</f>
        <v/>
      </c>
      <c r="Q1798" s="7" t="str">
        <f aca="false">IF(AND(N1798="Activo",L1798&lt;&gt;""),IF(L1798&gt;Parámetros!$B$6,"Se está retrasando",""),"")</f>
        <v/>
      </c>
    </row>
    <row r="1799" customFormat="false" ht="15" hidden="false" customHeight="false" outlineLevel="0" collapsed="false">
      <c r="A1799" s="13" t="s">
        <v>5917</v>
      </c>
      <c r="B1799" s="13" t="s">
        <v>8981</v>
      </c>
      <c r="C1799" s="13" t="s">
        <v>8986</v>
      </c>
      <c r="D1799" s="13" t="s">
        <v>8987</v>
      </c>
      <c r="E1799" s="13" t="s">
        <v>8988</v>
      </c>
      <c r="F1799" s="16" t="n">
        <f aca="false">_xlfn.MINIFS(Pedidos!$C$2:$C$7000,Pedidos!$B$2:$B$7000,A1799,Pedidos!$C$2:$C$7000,"&lt;"&amp;Parámetros!$B$4)</f>
        <v>46049</v>
      </c>
      <c r="G1799" s="16" t="n">
        <f aca="false">_xlfn.MAXIFS(Pedidos!$C$2:$C$7000,Pedidos!$B$2:$B$7000,A1799,Pedidos!$C$2:$C$7000,"&lt;"&amp;Parámetros!$B$4)</f>
        <v>46206</v>
      </c>
      <c r="H1799" s="17" t="n">
        <f aca="false">COUNTIFS(Pedidos!$B$2:$B$7000,A1799,Pedidos!$C$2:$C$7000,"&lt;"&amp;Parámetros!$B$4)</f>
        <v>2</v>
      </c>
      <c r="I1799" s="7" t="n">
        <f aca="false">IF(H1799=0,"",Parámetros!$B$4-G1799)</f>
        <v>90</v>
      </c>
      <c r="J1799" s="17" t="n">
        <f aca="false">COUNTIFS(Pedidos!$B$2:$B$7000,A1799,Pedidos!$C$2:$C$7000,"&gt;="&amp;(Parámetros!$B$4-180),Pedidos!$C$2:$C$7000,"&lt;"&amp;Parámetros!$B$4)</f>
        <v>1</v>
      </c>
      <c r="K1799" s="18" t="n">
        <f aca="false">IF(H1799&lt;2,"",(G1799-F1799)/(H1799-1))</f>
        <v>157</v>
      </c>
      <c r="L1799" s="19" t="n">
        <f aca="false">IF(OR(K1799="",K1799=0),"",I1799/K1799)</f>
        <v>0.573248407643312</v>
      </c>
      <c r="M1799" s="20" t="n">
        <f aca="false">SUMIFS(Pedidos!$D$2:$D$7000,Pedidos!$B$2:$B$7000,A1799,Pedidos!$C$2:$C$7000,"&gt;="&amp;(Parámetros!$B$4-365),Pedidos!$C$2:$C$7000,"&lt;"&amp;Parámetros!$B$4)</f>
        <v>59.59</v>
      </c>
      <c r="N1799" s="7" t="str">
        <f aca="false">IF(H1799=0,"Sin compras",IF(H1799=1,"Una sola compra",IF(I1799&gt;Parámetros!$B$5,"Perdido","Activo")))</f>
        <v>Activo</v>
      </c>
      <c r="O1799" s="21" t="n">
        <f aca="false">IF(N1799&lt;&gt;"Activo","",1/(1+EXP(-(Parámetros!$B$10+Parámetros!$B$11*I1799+Parámetros!$B$12*J1799))))</f>
        <v>0.777282550215974</v>
      </c>
      <c r="P1799" s="7" t="str">
        <f aca="false">IF(O1799="","",IF(O1799&gt;=Parámetros!$B$7,"Alto",IF(O1799&gt;=Parámetros!$B$8,"Medio","Bajo")))</f>
        <v>Alto</v>
      </c>
      <c r="Q1799" s="7" t="str">
        <f aca="false">IF(AND(N1799="Activo",L1799&lt;&gt;""),IF(L1799&gt;Parámetros!$B$6,"Se está retrasando",""),"")</f>
        <v/>
      </c>
    </row>
    <row r="1800" customFormat="false" ht="15" hidden="false" customHeight="false" outlineLevel="0" collapsed="false">
      <c r="A1800" s="13" t="s">
        <v>1346</v>
      </c>
      <c r="B1800" s="13" t="s">
        <v>9001</v>
      </c>
      <c r="C1800" s="13" t="s">
        <v>8990</v>
      </c>
      <c r="D1800" s="13" t="s">
        <v>8994</v>
      </c>
      <c r="E1800" s="13" t="s">
        <v>8984</v>
      </c>
      <c r="F1800" s="16" t="n">
        <f aca="false">_xlfn.MINIFS(Pedidos!$C$2:$C$7000,Pedidos!$B$2:$B$7000,A1800,Pedidos!$C$2:$C$7000,"&lt;"&amp;Parámetros!$B$4)</f>
        <v>45704</v>
      </c>
      <c r="G1800" s="16" t="n">
        <f aca="false">_xlfn.MAXIFS(Pedidos!$C$2:$C$7000,Pedidos!$B$2:$B$7000,A1800,Pedidos!$C$2:$C$7000,"&lt;"&amp;Parámetros!$B$4)</f>
        <v>45704</v>
      </c>
      <c r="H1800" s="17" t="n">
        <f aca="false">COUNTIFS(Pedidos!$B$2:$B$7000,A1800,Pedidos!$C$2:$C$7000,"&lt;"&amp;Parámetros!$B$4)</f>
        <v>1</v>
      </c>
      <c r="I1800" s="7" t="n">
        <f aca="false">IF(H1800=0,"",Parámetros!$B$4-G1800)</f>
        <v>592</v>
      </c>
      <c r="J1800" s="17" t="n">
        <f aca="false">COUNTIFS(Pedidos!$B$2:$B$7000,A1800,Pedidos!$C$2:$C$7000,"&gt;="&amp;(Parámetros!$B$4-180),Pedidos!$C$2:$C$7000,"&lt;"&amp;Parámetros!$B$4)</f>
        <v>0</v>
      </c>
      <c r="K1800" s="18" t="str">
        <f aca="false">IF(H1800&lt;2,"",(G1800-F1800)/(H1800-1))</f>
        <v/>
      </c>
      <c r="L1800" s="19" t="str">
        <f aca="false">IF(OR(K1800="",K1800=0),"",I1800/K1800)</f>
        <v/>
      </c>
      <c r="M1800" s="20" t="n">
        <f aca="false">SUMIFS(Pedidos!$D$2:$D$7000,Pedidos!$B$2:$B$7000,A1800,Pedidos!$C$2:$C$7000,"&gt;="&amp;(Parámetros!$B$4-365),Pedidos!$C$2:$C$7000,"&lt;"&amp;Parámetros!$B$4)</f>
        <v>0</v>
      </c>
      <c r="N1800" s="7" t="str">
        <f aca="false">IF(H1800=0,"Sin compras",IF(H1800=1,"Una sola compra",IF(I1800&gt;Parámetros!$B$5,"Perdido","Activo")))</f>
        <v>Una sola compra</v>
      </c>
      <c r="O1800" s="21" t="str">
        <f aca="false">IF(N1800&lt;&gt;"Activo","",1/(1+EXP(-(Parámetros!$B$10+Parámetros!$B$11*I1800+Parámetros!$B$12*J1800))))</f>
        <v/>
      </c>
      <c r="P1800" s="7" t="str">
        <f aca="false">IF(O1800="","",IF(O1800&gt;=Parámetros!$B$7,"Alto",IF(O1800&gt;=Parámetros!$B$8,"Medio","Bajo")))</f>
        <v/>
      </c>
      <c r="Q1800" s="7" t="str">
        <f aca="false">IF(AND(N1800="Activo",L1800&lt;&gt;""),IF(L1800&gt;Parámetros!$B$6,"Se está retrasando",""),"")</f>
        <v/>
      </c>
    </row>
    <row r="1801" customFormat="false" ht="15" hidden="false" customHeight="false" outlineLevel="0" collapsed="false">
      <c r="A1801" s="13" t="s">
        <v>3207</v>
      </c>
      <c r="B1801" s="13" t="s">
        <v>8995</v>
      </c>
      <c r="C1801" s="13" t="s">
        <v>8993</v>
      </c>
      <c r="D1801" s="13" t="s">
        <v>8997</v>
      </c>
      <c r="E1801" s="13" t="s">
        <v>8984</v>
      </c>
      <c r="F1801" s="16" t="n">
        <f aca="false">_xlfn.MINIFS(Pedidos!$C$2:$C$7000,Pedidos!$B$2:$B$7000,A1801,Pedidos!$C$2:$C$7000,"&lt;"&amp;Parámetros!$B$4)</f>
        <v>45846</v>
      </c>
      <c r="G1801" s="16" t="n">
        <f aca="false">_xlfn.MAXIFS(Pedidos!$C$2:$C$7000,Pedidos!$B$2:$B$7000,A1801,Pedidos!$C$2:$C$7000,"&lt;"&amp;Parámetros!$B$4)</f>
        <v>46069</v>
      </c>
      <c r="H1801" s="17" t="n">
        <f aca="false">COUNTIFS(Pedidos!$B$2:$B$7000,A1801,Pedidos!$C$2:$C$7000,"&lt;"&amp;Parámetros!$B$4)</f>
        <v>4</v>
      </c>
      <c r="I1801" s="7" t="n">
        <f aca="false">IF(H1801=0,"",Parámetros!$B$4-G1801)</f>
        <v>227</v>
      </c>
      <c r="J1801" s="17" t="n">
        <f aca="false">COUNTIFS(Pedidos!$B$2:$B$7000,A1801,Pedidos!$C$2:$C$7000,"&gt;="&amp;(Parámetros!$B$4-180),Pedidos!$C$2:$C$7000,"&lt;"&amp;Parámetros!$B$4)</f>
        <v>0</v>
      </c>
      <c r="K1801" s="18" t="n">
        <f aca="false">IF(H1801&lt;2,"",(G1801-F1801)/(H1801-1))</f>
        <v>74.3333333333333</v>
      </c>
      <c r="L1801" s="19" t="n">
        <f aca="false">IF(OR(K1801="",K1801=0),"",I1801/K1801)</f>
        <v>3.05381165919283</v>
      </c>
      <c r="M1801" s="20" t="n">
        <f aca="false">SUMIFS(Pedidos!$D$2:$D$7000,Pedidos!$B$2:$B$7000,A1801,Pedidos!$C$2:$C$7000,"&gt;="&amp;(Parámetros!$B$4-365),Pedidos!$C$2:$C$7000,"&lt;"&amp;Parámetros!$B$4)</f>
        <v>55.71</v>
      </c>
      <c r="N1801" s="7" t="str">
        <f aca="false">IF(H1801=0,"Sin compras",IF(H1801=1,"Una sola compra",IF(I1801&gt;Parámetros!$B$5,"Perdido","Activo")))</f>
        <v>Perdido</v>
      </c>
      <c r="O1801" s="21" t="str">
        <f aca="false">IF(N1801&lt;&gt;"Activo","",1/(1+EXP(-(Parámetros!$B$10+Parámetros!$B$11*I1801+Parámetros!$B$12*J1801))))</f>
        <v/>
      </c>
      <c r="P1801" s="7" t="str">
        <f aca="false">IF(O1801="","",IF(O1801&gt;=Parámetros!$B$7,"Alto",IF(O1801&gt;=Parámetros!$B$8,"Medio","Bajo")))</f>
        <v/>
      </c>
      <c r="Q1801" s="7" t="str">
        <f aca="false">IF(AND(N1801="Activo",L1801&lt;&gt;""),IF(L1801&gt;Parámetros!$B$6,"Se está retrasando",""),"")</f>
        <v/>
      </c>
    </row>
    <row r="1802" customFormat="false" ht="15" hidden="false" customHeight="false" outlineLevel="0" collapsed="false">
      <c r="A1802" s="13" t="s">
        <v>8487</v>
      </c>
      <c r="B1802" s="13" t="s">
        <v>8981</v>
      </c>
      <c r="C1802" s="13" t="s">
        <v>8982</v>
      </c>
      <c r="D1802" s="13" t="s">
        <v>9002</v>
      </c>
      <c r="E1802" s="13" t="s">
        <v>8984</v>
      </c>
      <c r="F1802" s="16" t="n">
        <f aca="false">_xlfn.MINIFS(Pedidos!$C$2:$C$7000,Pedidos!$B$2:$B$7000,A1802,Pedidos!$C$2:$C$7000,"&lt;"&amp;Parámetros!$B$4)</f>
        <v>46254</v>
      </c>
      <c r="G1802" s="16" t="n">
        <f aca="false">_xlfn.MAXIFS(Pedidos!$C$2:$C$7000,Pedidos!$B$2:$B$7000,A1802,Pedidos!$C$2:$C$7000,"&lt;"&amp;Parámetros!$B$4)</f>
        <v>46254</v>
      </c>
      <c r="H1802" s="17" t="n">
        <f aca="false">COUNTIFS(Pedidos!$B$2:$B$7000,A1802,Pedidos!$C$2:$C$7000,"&lt;"&amp;Parámetros!$B$4)</f>
        <v>1</v>
      </c>
      <c r="I1802" s="7" t="n">
        <f aca="false">IF(H1802=0,"",Parámetros!$B$4-G1802)</f>
        <v>42</v>
      </c>
      <c r="J1802" s="17" t="n">
        <f aca="false">COUNTIFS(Pedidos!$B$2:$B$7000,A1802,Pedidos!$C$2:$C$7000,"&gt;="&amp;(Parámetros!$B$4-180),Pedidos!$C$2:$C$7000,"&lt;"&amp;Parámetros!$B$4)</f>
        <v>1</v>
      </c>
      <c r="K1802" s="18" t="str">
        <f aca="false">IF(H1802&lt;2,"",(G1802-F1802)/(H1802-1))</f>
        <v/>
      </c>
      <c r="L1802" s="19" t="str">
        <f aca="false">IF(OR(K1802="",K1802=0),"",I1802/K1802)</f>
        <v/>
      </c>
      <c r="M1802" s="20" t="n">
        <f aca="false">SUMIFS(Pedidos!$D$2:$D$7000,Pedidos!$B$2:$B$7000,A1802,Pedidos!$C$2:$C$7000,"&gt;="&amp;(Parámetros!$B$4-365),Pedidos!$C$2:$C$7000,"&lt;"&amp;Parámetros!$B$4)</f>
        <v>52.42</v>
      </c>
      <c r="N1802" s="7" t="str">
        <f aca="false">IF(H1802=0,"Sin compras",IF(H1802=1,"Una sola compra",IF(I1802&gt;Parámetros!$B$5,"Perdido","Activo")))</f>
        <v>Una sola compra</v>
      </c>
      <c r="O1802" s="21" t="str">
        <f aca="false">IF(N1802&lt;&gt;"Activo","",1/(1+EXP(-(Parámetros!$B$10+Parámetros!$B$11*I1802+Parámetros!$B$12*J1802))))</f>
        <v/>
      </c>
      <c r="P1802" s="7" t="str">
        <f aca="false">IF(O1802="","",IF(O1802&gt;=Parámetros!$B$7,"Alto",IF(O1802&gt;=Parámetros!$B$8,"Medio","Bajo")))</f>
        <v/>
      </c>
      <c r="Q1802" s="7" t="str">
        <f aca="false">IF(AND(N1802="Activo",L1802&lt;&gt;""),IF(L1802&gt;Parámetros!$B$6,"Se está retrasando",""),"")</f>
        <v/>
      </c>
    </row>
    <row r="1803" customFormat="false" ht="15" hidden="false" customHeight="false" outlineLevel="0" collapsed="false">
      <c r="A1803" s="13" t="s">
        <v>8198</v>
      </c>
      <c r="B1803" s="13" t="s">
        <v>8992</v>
      </c>
      <c r="C1803" s="13" t="s">
        <v>8982</v>
      </c>
      <c r="D1803" s="13" t="s">
        <v>9002</v>
      </c>
      <c r="E1803" s="13" t="s">
        <v>8988</v>
      </c>
      <c r="F1803" s="16" t="n">
        <f aca="false">_xlfn.MINIFS(Pedidos!$C$2:$C$7000,Pedidos!$B$2:$B$7000,A1803,Pedidos!$C$2:$C$7000,"&lt;"&amp;Parámetros!$B$4)</f>
        <v>46232</v>
      </c>
      <c r="G1803" s="16" t="n">
        <f aca="false">_xlfn.MAXIFS(Pedidos!$C$2:$C$7000,Pedidos!$B$2:$B$7000,A1803,Pedidos!$C$2:$C$7000,"&lt;"&amp;Parámetros!$B$4)</f>
        <v>46232</v>
      </c>
      <c r="H1803" s="17" t="n">
        <f aca="false">COUNTIFS(Pedidos!$B$2:$B$7000,A1803,Pedidos!$C$2:$C$7000,"&lt;"&amp;Parámetros!$B$4)</f>
        <v>1</v>
      </c>
      <c r="I1803" s="7" t="n">
        <f aca="false">IF(H1803=0,"",Parámetros!$B$4-G1803)</f>
        <v>64</v>
      </c>
      <c r="J1803" s="17" t="n">
        <f aca="false">COUNTIFS(Pedidos!$B$2:$B$7000,A1803,Pedidos!$C$2:$C$7000,"&gt;="&amp;(Parámetros!$B$4-180),Pedidos!$C$2:$C$7000,"&lt;"&amp;Parámetros!$B$4)</f>
        <v>1</v>
      </c>
      <c r="K1803" s="18" t="str">
        <f aca="false">IF(H1803&lt;2,"",(G1803-F1803)/(H1803-1))</f>
        <v/>
      </c>
      <c r="L1803" s="19" t="str">
        <f aca="false">IF(OR(K1803="",K1803=0),"",I1803/K1803)</f>
        <v/>
      </c>
      <c r="M1803" s="20" t="n">
        <f aca="false">SUMIFS(Pedidos!$D$2:$D$7000,Pedidos!$B$2:$B$7000,A1803,Pedidos!$C$2:$C$7000,"&gt;="&amp;(Parámetros!$B$4-365),Pedidos!$C$2:$C$7000,"&lt;"&amp;Parámetros!$B$4)</f>
        <v>31.69</v>
      </c>
      <c r="N1803" s="7" t="str">
        <f aca="false">IF(H1803=0,"Sin compras",IF(H1803=1,"Una sola compra",IF(I1803&gt;Parámetros!$B$5,"Perdido","Activo")))</f>
        <v>Una sola compra</v>
      </c>
      <c r="O1803" s="21" t="str">
        <f aca="false">IF(N1803&lt;&gt;"Activo","",1/(1+EXP(-(Parámetros!$B$10+Parámetros!$B$11*I1803+Parámetros!$B$12*J1803))))</f>
        <v/>
      </c>
      <c r="P1803" s="7" t="str">
        <f aca="false">IF(O1803="","",IF(O1803&gt;=Parámetros!$B$7,"Alto",IF(O1803&gt;=Parámetros!$B$8,"Medio","Bajo")))</f>
        <v/>
      </c>
      <c r="Q1803" s="7" t="str">
        <f aca="false">IF(AND(N1803="Activo",L1803&lt;&gt;""),IF(L1803&gt;Parámetros!$B$6,"Se está retrasando",""),"")</f>
        <v/>
      </c>
    </row>
    <row r="1804" customFormat="false" ht="15" hidden="false" customHeight="false" outlineLevel="0" collapsed="false">
      <c r="A1804" s="13" t="s">
        <v>2059</v>
      </c>
      <c r="B1804" s="13" t="s">
        <v>8989</v>
      </c>
      <c r="C1804" s="13" t="s">
        <v>8990</v>
      </c>
      <c r="D1804" s="13" t="s">
        <v>8999</v>
      </c>
      <c r="E1804" s="13" t="s">
        <v>8988</v>
      </c>
      <c r="F1804" s="16" t="n">
        <f aca="false">_xlfn.MINIFS(Pedidos!$C$2:$C$7000,Pedidos!$B$2:$B$7000,A1804,Pedidos!$C$2:$C$7000,"&lt;"&amp;Parámetros!$B$4)</f>
        <v>45760</v>
      </c>
      <c r="G1804" s="16" t="n">
        <f aca="false">_xlfn.MAXIFS(Pedidos!$C$2:$C$7000,Pedidos!$B$2:$B$7000,A1804,Pedidos!$C$2:$C$7000,"&lt;"&amp;Parámetros!$B$4)</f>
        <v>46269</v>
      </c>
      <c r="H1804" s="17" t="n">
        <f aca="false">COUNTIFS(Pedidos!$B$2:$B$7000,A1804,Pedidos!$C$2:$C$7000,"&lt;"&amp;Parámetros!$B$4)</f>
        <v>16</v>
      </c>
      <c r="I1804" s="7" t="n">
        <f aca="false">IF(H1804=0,"",Parámetros!$B$4-G1804)</f>
        <v>27</v>
      </c>
      <c r="J1804" s="17" t="n">
        <f aca="false">COUNTIFS(Pedidos!$B$2:$B$7000,A1804,Pedidos!$C$2:$C$7000,"&gt;="&amp;(Parámetros!$B$4-180),Pedidos!$C$2:$C$7000,"&lt;"&amp;Parámetros!$B$4)</f>
        <v>5</v>
      </c>
      <c r="K1804" s="18" t="n">
        <f aca="false">IF(H1804&lt;2,"",(G1804-F1804)/(H1804-1))</f>
        <v>33.9333333333333</v>
      </c>
      <c r="L1804" s="19" t="n">
        <f aca="false">IF(OR(K1804="",K1804=0),"",I1804/K1804)</f>
        <v>0.795677799607073</v>
      </c>
      <c r="M1804" s="20" t="n">
        <f aca="false">SUMIFS(Pedidos!$D$2:$D$7000,Pedidos!$B$2:$B$7000,A1804,Pedidos!$C$2:$C$7000,"&gt;="&amp;(Parámetros!$B$4-365),Pedidos!$C$2:$C$7000,"&lt;"&amp;Parámetros!$B$4)</f>
        <v>522.67</v>
      </c>
      <c r="N1804" s="7" t="str">
        <f aca="false">IF(H1804=0,"Sin compras",IF(H1804=1,"Una sola compra",IF(I1804&gt;Parámetros!$B$5,"Perdido","Activo")))</f>
        <v>Activo</v>
      </c>
      <c r="O1804" s="21" t="n">
        <f aca="false">IF(N1804&lt;&gt;"Activo","",1/(1+EXP(-(Parámetros!$B$10+Parámetros!$B$11*I1804+Parámetros!$B$12*J1804))))</f>
        <v>0.0333138711207826</v>
      </c>
      <c r="P1804" s="7" t="str">
        <f aca="false">IF(O1804="","",IF(O1804&gt;=Parámetros!$B$7,"Alto",IF(O1804&gt;=Parámetros!$B$8,"Medio","Bajo")))</f>
        <v>Bajo</v>
      </c>
      <c r="Q1804" s="7" t="str">
        <f aca="false">IF(AND(N1804="Activo",L1804&lt;&gt;""),IF(L1804&gt;Parámetros!$B$6,"Se está retrasando",""),"")</f>
        <v/>
      </c>
    </row>
    <row r="1805" customFormat="false" ht="15" hidden="false" customHeight="false" outlineLevel="0" collapsed="false">
      <c r="A1805" s="13" t="s">
        <v>565</v>
      </c>
      <c r="B1805" s="13" t="s">
        <v>8995</v>
      </c>
      <c r="C1805" s="13" t="s">
        <v>8982</v>
      </c>
      <c r="D1805" s="13" t="s">
        <v>8999</v>
      </c>
      <c r="E1805" s="13" t="s">
        <v>8988</v>
      </c>
      <c r="F1805" s="16" t="n">
        <f aca="false">_xlfn.MINIFS(Pedidos!$C$2:$C$7000,Pedidos!$B$2:$B$7000,A1805,Pedidos!$C$2:$C$7000,"&lt;"&amp;Parámetros!$B$4)</f>
        <v>45632</v>
      </c>
      <c r="G1805" s="16" t="n">
        <f aca="false">_xlfn.MAXIFS(Pedidos!$C$2:$C$7000,Pedidos!$B$2:$B$7000,A1805,Pedidos!$C$2:$C$7000,"&lt;"&amp;Parámetros!$B$4)</f>
        <v>46293</v>
      </c>
      <c r="H1805" s="17" t="n">
        <f aca="false">COUNTIFS(Pedidos!$B$2:$B$7000,A1805,Pedidos!$C$2:$C$7000,"&lt;"&amp;Parámetros!$B$4)</f>
        <v>19</v>
      </c>
      <c r="I1805" s="7" t="n">
        <f aca="false">IF(H1805=0,"",Parámetros!$B$4-G1805)</f>
        <v>3</v>
      </c>
      <c r="J1805" s="17" t="n">
        <f aca="false">COUNTIFS(Pedidos!$B$2:$B$7000,A1805,Pedidos!$C$2:$C$7000,"&gt;="&amp;(Parámetros!$B$4-180),Pedidos!$C$2:$C$7000,"&lt;"&amp;Parámetros!$B$4)</f>
        <v>5</v>
      </c>
      <c r="K1805" s="18" t="n">
        <f aca="false">IF(H1805&lt;2,"",(G1805-F1805)/(H1805-1))</f>
        <v>36.7222222222222</v>
      </c>
      <c r="L1805" s="19" t="n">
        <f aca="false">IF(OR(K1805="",K1805=0),"",I1805/K1805)</f>
        <v>0.0816944024205749</v>
      </c>
      <c r="M1805" s="20" t="n">
        <f aca="false">SUMIFS(Pedidos!$D$2:$D$7000,Pedidos!$B$2:$B$7000,A1805,Pedidos!$C$2:$C$7000,"&gt;="&amp;(Parámetros!$B$4-365),Pedidos!$C$2:$C$7000,"&lt;"&amp;Parámetros!$B$4)</f>
        <v>547.43</v>
      </c>
      <c r="N1805" s="7" t="str">
        <f aca="false">IF(H1805=0,"Sin compras",IF(H1805=1,"Una sola compra",IF(I1805&gt;Parámetros!$B$5,"Perdido","Activo")))</f>
        <v>Activo</v>
      </c>
      <c r="O1805" s="21" t="n">
        <f aca="false">IF(N1805&lt;&gt;"Activo","",1/(1+EXP(-(Parámetros!$B$10+Parámetros!$B$11*I1805+Parámetros!$B$12*J1805))))</f>
        <v>0.0224030578454496</v>
      </c>
      <c r="P1805" s="7" t="str">
        <f aca="false">IF(O1805="","",IF(O1805&gt;=Parámetros!$B$7,"Alto",IF(O1805&gt;=Parámetros!$B$8,"Medio","Bajo")))</f>
        <v>Bajo</v>
      </c>
      <c r="Q1805" s="7" t="str">
        <f aca="false">IF(AND(N1805="Activo",L1805&lt;&gt;""),IF(L1805&gt;Parámetros!$B$6,"Se está retrasando",""),"")</f>
        <v/>
      </c>
    </row>
    <row r="1806" customFormat="false" ht="15" hidden="false" customHeight="false" outlineLevel="0" collapsed="false">
      <c r="A1806" s="13" t="s">
        <v>7665</v>
      </c>
      <c r="B1806" s="13" t="s">
        <v>9003</v>
      </c>
      <c r="C1806" s="13" t="s">
        <v>8993</v>
      </c>
      <c r="D1806" s="13" t="s">
        <v>8991</v>
      </c>
      <c r="E1806" s="13" t="s">
        <v>8988</v>
      </c>
      <c r="F1806" s="16" t="n">
        <f aca="false">_xlfn.MINIFS(Pedidos!$C$2:$C$7000,Pedidos!$B$2:$B$7000,A1806,Pedidos!$C$2:$C$7000,"&lt;"&amp;Parámetros!$B$4)</f>
        <v>46191</v>
      </c>
      <c r="G1806" s="16" t="n">
        <f aca="false">_xlfn.MAXIFS(Pedidos!$C$2:$C$7000,Pedidos!$B$2:$B$7000,A1806,Pedidos!$C$2:$C$7000,"&lt;"&amp;Parámetros!$B$4)</f>
        <v>46191</v>
      </c>
      <c r="H1806" s="17" t="n">
        <f aca="false">COUNTIFS(Pedidos!$B$2:$B$7000,A1806,Pedidos!$C$2:$C$7000,"&lt;"&amp;Parámetros!$B$4)</f>
        <v>1</v>
      </c>
      <c r="I1806" s="7" t="n">
        <f aca="false">IF(H1806=0,"",Parámetros!$B$4-G1806)</f>
        <v>105</v>
      </c>
      <c r="J1806" s="17" t="n">
        <f aca="false">COUNTIFS(Pedidos!$B$2:$B$7000,A1806,Pedidos!$C$2:$C$7000,"&gt;="&amp;(Parámetros!$B$4-180),Pedidos!$C$2:$C$7000,"&lt;"&amp;Parámetros!$B$4)</f>
        <v>1</v>
      </c>
      <c r="K1806" s="18" t="str">
        <f aca="false">IF(H1806&lt;2,"",(G1806-F1806)/(H1806-1))</f>
        <v/>
      </c>
      <c r="L1806" s="19" t="str">
        <f aca="false">IF(OR(K1806="",K1806=0),"",I1806/K1806)</f>
        <v/>
      </c>
      <c r="M1806" s="20" t="n">
        <f aca="false">SUMIFS(Pedidos!$D$2:$D$7000,Pedidos!$B$2:$B$7000,A1806,Pedidos!$C$2:$C$7000,"&gt;="&amp;(Parámetros!$B$4-365),Pedidos!$C$2:$C$7000,"&lt;"&amp;Parámetros!$B$4)</f>
        <v>27.52</v>
      </c>
      <c r="N1806" s="7" t="str">
        <f aca="false">IF(H1806=0,"Sin compras",IF(H1806=1,"Una sola compra",IF(I1806&gt;Parámetros!$B$5,"Perdido","Activo")))</f>
        <v>Una sola compra</v>
      </c>
      <c r="O1806" s="21" t="str">
        <f aca="false">IF(N1806&lt;&gt;"Activo","",1/(1+EXP(-(Parámetros!$B$10+Parámetros!$B$11*I1806+Parámetros!$B$12*J1806))))</f>
        <v/>
      </c>
      <c r="P1806" s="7" t="str">
        <f aca="false">IF(O1806="","",IF(O1806&gt;=Parámetros!$B$7,"Alto",IF(O1806&gt;=Parámetros!$B$8,"Medio","Bajo")))</f>
        <v/>
      </c>
      <c r="Q1806" s="7" t="str">
        <f aca="false">IF(AND(N1806="Activo",L1806&lt;&gt;""),IF(L1806&gt;Parámetros!$B$6,"Se está retrasando",""),"")</f>
        <v/>
      </c>
    </row>
    <row r="1807" customFormat="false" ht="15" hidden="false" customHeight="false" outlineLevel="0" collapsed="false">
      <c r="A1807" s="13" t="s">
        <v>7137</v>
      </c>
      <c r="B1807" s="13" t="s">
        <v>8996</v>
      </c>
      <c r="C1807" s="13" t="s">
        <v>8993</v>
      </c>
      <c r="D1807" s="13" t="s">
        <v>8991</v>
      </c>
      <c r="E1807" s="13" t="s">
        <v>8988</v>
      </c>
      <c r="F1807" s="16" t="n">
        <f aca="false">_xlfn.MINIFS(Pedidos!$C$2:$C$7000,Pedidos!$B$2:$B$7000,A1807,Pedidos!$C$2:$C$7000,"&lt;"&amp;Parámetros!$B$4)</f>
        <v>46145</v>
      </c>
      <c r="G1807" s="16" t="n">
        <f aca="false">_xlfn.MAXIFS(Pedidos!$C$2:$C$7000,Pedidos!$B$2:$B$7000,A1807,Pedidos!$C$2:$C$7000,"&lt;"&amp;Parámetros!$B$4)</f>
        <v>46145</v>
      </c>
      <c r="H1807" s="17" t="n">
        <f aca="false">COUNTIFS(Pedidos!$B$2:$B$7000,A1807,Pedidos!$C$2:$C$7000,"&lt;"&amp;Parámetros!$B$4)</f>
        <v>1</v>
      </c>
      <c r="I1807" s="7" t="n">
        <f aca="false">IF(H1807=0,"",Parámetros!$B$4-G1807)</f>
        <v>151</v>
      </c>
      <c r="J1807" s="17" t="n">
        <f aca="false">COUNTIFS(Pedidos!$B$2:$B$7000,A1807,Pedidos!$C$2:$C$7000,"&gt;="&amp;(Parámetros!$B$4-180),Pedidos!$C$2:$C$7000,"&lt;"&amp;Parámetros!$B$4)</f>
        <v>1</v>
      </c>
      <c r="K1807" s="18" t="str">
        <f aca="false">IF(H1807&lt;2,"",(G1807-F1807)/(H1807-1))</f>
        <v/>
      </c>
      <c r="L1807" s="19" t="str">
        <f aca="false">IF(OR(K1807="",K1807=0),"",I1807/K1807)</f>
        <v/>
      </c>
      <c r="M1807" s="20" t="n">
        <f aca="false">SUMIFS(Pedidos!$D$2:$D$7000,Pedidos!$B$2:$B$7000,A1807,Pedidos!$C$2:$C$7000,"&gt;="&amp;(Parámetros!$B$4-365),Pedidos!$C$2:$C$7000,"&lt;"&amp;Parámetros!$B$4)</f>
        <v>21.18</v>
      </c>
      <c r="N1807" s="7" t="str">
        <f aca="false">IF(H1807=0,"Sin compras",IF(H1807=1,"Una sola compra",IF(I1807&gt;Parámetros!$B$5,"Perdido","Activo")))</f>
        <v>Una sola compra</v>
      </c>
      <c r="O1807" s="21" t="str">
        <f aca="false">IF(N1807&lt;&gt;"Activo","",1/(1+EXP(-(Parámetros!$B$10+Parámetros!$B$11*I1807+Parámetros!$B$12*J1807))))</f>
        <v/>
      </c>
      <c r="P1807" s="7" t="str">
        <f aca="false">IF(O1807="","",IF(O1807&gt;=Parámetros!$B$7,"Alto",IF(O1807&gt;=Parámetros!$B$8,"Medio","Bajo")))</f>
        <v/>
      </c>
      <c r="Q1807" s="7" t="str">
        <f aca="false">IF(AND(N1807="Activo",L1807&lt;&gt;""),IF(L1807&gt;Parámetros!$B$6,"Se está retrasando",""),"")</f>
        <v/>
      </c>
    </row>
    <row r="1808" customFormat="false" ht="15" hidden="false" customHeight="false" outlineLevel="0" collapsed="false">
      <c r="A1808" s="13" t="s">
        <v>7042</v>
      </c>
      <c r="B1808" s="13" t="s">
        <v>9001</v>
      </c>
      <c r="C1808" s="13" t="s">
        <v>8993</v>
      </c>
      <c r="D1808" s="13" t="s">
        <v>8991</v>
      </c>
      <c r="E1808" s="13" t="s">
        <v>8988</v>
      </c>
      <c r="F1808" s="16" t="n">
        <f aca="false">_xlfn.MINIFS(Pedidos!$C$2:$C$7000,Pedidos!$B$2:$B$7000,A1808,Pedidos!$C$2:$C$7000,"&lt;"&amp;Parámetros!$B$4)</f>
        <v>46137</v>
      </c>
      <c r="G1808" s="16" t="n">
        <f aca="false">_xlfn.MAXIFS(Pedidos!$C$2:$C$7000,Pedidos!$B$2:$B$7000,A1808,Pedidos!$C$2:$C$7000,"&lt;"&amp;Parámetros!$B$4)</f>
        <v>46137</v>
      </c>
      <c r="H1808" s="17" t="n">
        <f aca="false">COUNTIFS(Pedidos!$B$2:$B$7000,A1808,Pedidos!$C$2:$C$7000,"&lt;"&amp;Parámetros!$B$4)</f>
        <v>1</v>
      </c>
      <c r="I1808" s="7" t="n">
        <f aca="false">IF(H1808=0,"",Parámetros!$B$4-G1808)</f>
        <v>159</v>
      </c>
      <c r="J1808" s="17" t="n">
        <f aca="false">COUNTIFS(Pedidos!$B$2:$B$7000,A1808,Pedidos!$C$2:$C$7000,"&gt;="&amp;(Parámetros!$B$4-180),Pedidos!$C$2:$C$7000,"&lt;"&amp;Parámetros!$B$4)</f>
        <v>1</v>
      </c>
      <c r="K1808" s="18" t="str">
        <f aca="false">IF(H1808&lt;2,"",(G1808-F1808)/(H1808-1))</f>
        <v/>
      </c>
      <c r="L1808" s="19" t="str">
        <f aca="false">IF(OR(K1808="",K1808=0),"",I1808/K1808)</f>
        <v/>
      </c>
      <c r="M1808" s="20" t="n">
        <f aca="false">SUMIFS(Pedidos!$D$2:$D$7000,Pedidos!$B$2:$B$7000,A1808,Pedidos!$C$2:$C$7000,"&gt;="&amp;(Parámetros!$B$4-365),Pedidos!$C$2:$C$7000,"&lt;"&amp;Parámetros!$B$4)</f>
        <v>58.15</v>
      </c>
      <c r="N1808" s="7" t="str">
        <f aca="false">IF(H1808=0,"Sin compras",IF(H1808=1,"Una sola compra",IF(I1808&gt;Parámetros!$B$5,"Perdido","Activo")))</f>
        <v>Una sola compra</v>
      </c>
      <c r="O1808" s="21" t="str">
        <f aca="false">IF(N1808&lt;&gt;"Activo","",1/(1+EXP(-(Parámetros!$B$10+Parámetros!$B$11*I1808+Parámetros!$B$12*J1808))))</f>
        <v/>
      </c>
      <c r="P1808" s="7" t="str">
        <f aca="false">IF(O1808="","",IF(O1808&gt;=Parámetros!$B$7,"Alto",IF(O1808&gt;=Parámetros!$B$8,"Medio","Bajo")))</f>
        <v/>
      </c>
      <c r="Q1808" s="7" t="str">
        <f aca="false">IF(AND(N1808="Activo",L1808&lt;&gt;""),IF(L1808&gt;Parámetros!$B$6,"Se está retrasando",""),"")</f>
        <v/>
      </c>
    </row>
    <row r="1809" customFormat="false" ht="15" hidden="false" customHeight="false" outlineLevel="0" collapsed="false">
      <c r="A1809" s="13" t="s">
        <v>142</v>
      </c>
      <c r="B1809" s="13" t="s">
        <v>8998</v>
      </c>
      <c r="C1809" s="13" t="s">
        <v>8993</v>
      </c>
      <c r="D1809" s="13" t="s">
        <v>8994</v>
      </c>
      <c r="E1809" s="13" t="s">
        <v>8984</v>
      </c>
      <c r="F1809" s="16" t="n">
        <f aca="false">_xlfn.MINIFS(Pedidos!$C$2:$C$7000,Pedidos!$B$2:$B$7000,A1809,Pedidos!$C$2:$C$7000,"&lt;"&amp;Parámetros!$B$4)</f>
        <v>45579</v>
      </c>
      <c r="G1809" s="16" t="n">
        <f aca="false">_xlfn.MAXIFS(Pedidos!$C$2:$C$7000,Pedidos!$B$2:$B$7000,A1809,Pedidos!$C$2:$C$7000,"&lt;"&amp;Parámetros!$B$4)</f>
        <v>45579</v>
      </c>
      <c r="H1809" s="17" t="n">
        <f aca="false">COUNTIFS(Pedidos!$B$2:$B$7000,A1809,Pedidos!$C$2:$C$7000,"&lt;"&amp;Parámetros!$B$4)</f>
        <v>1</v>
      </c>
      <c r="I1809" s="7" t="n">
        <f aca="false">IF(H1809=0,"",Parámetros!$B$4-G1809)</f>
        <v>717</v>
      </c>
      <c r="J1809" s="17" t="n">
        <f aca="false">COUNTIFS(Pedidos!$B$2:$B$7000,A1809,Pedidos!$C$2:$C$7000,"&gt;="&amp;(Parámetros!$B$4-180),Pedidos!$C$2:$C$7000,"&lt;"&amp;Parámetros!$B$4)</f>
        <v>0</v>
      </c>
      <c r="K1809" s="18" t="str">
        <f aca="false">IF(H1809&lt;2,"",(G1809-F1809)/(H1809-1))</f>
        <v/>
      </c>
      <c r="L1809" s="19" t="str">
        <f aca="false">IF(OR(K1809="",K1809=0),"",I1809/K1809)</f>
        <v/>
      </c>
      <c r="M1809" s="20" t="n">
        <f aca="false">SUMIFS(Pedidos!$D$2:$D$7000,Pedidos!$B$2:$B$7000,A1809,Pedidos!$C$2:$C$7000,"&gt;="&amp;(Parámetros!$B$4-365),Pedidos!$C$2:$C$7000,"&lt;"&amp;Parámetros!$B$4)</f>
        <v>0</v>
      </c>
      <c r="N1809" s="7" t="str">
        <f aca="false">IF(H1809=0,"Sin compras",IF(H1809=1,"Una sola compra",IF(I1809&gt;Parámetros!$B$5,"Perdido","Activo")))</f>
        <v>Una sola compra</v>
      </c>
      <c r="O1809" s="21" t="str">
        <f aca="false">IF(N1809&lt;&gt;"Activo","",1/(1+EXP(-(Parámetros!$B$10+Parámetros!$B$11*I1809+Parámetros!$B$12*J1809))))</f>
        <v/>
      </c>
      <c r="P1809" s="7" t="str">
        <f aca="false">IF(O1809="","",IF(O1809&gt;=Parámetros!$B$7,"Alto",IF(O1809&gt;=Parámetros!$B$8,"Medio","Bajo")))</f>
        <v/>
      </c>
      <c r="Q1809" s="7" t="str">
        <f aca="false">IF(AND(N1809="Activo",L1809&lt;&gt;""),IF(L1809&gt;Parámetros!$B$6,"Se está retrasando",""),"")</f>
        <v/>
      </c>
    </row>
    <row r="1810" customFormat="false" ht="15" hidden="false" customHeight="false" outlineLevel="0" collapsed="false">
      <c r="A1810" s="13" t="s">
        <v>267</v>
      </c>
      <c r="B1810" s="13" t="s">
        <v>9004</v>
      </c>
      <c r="C1810" s="13" t="s">
        <v>8990</v>
      </c>
      <c r="D1810" s="13" t="s">
        <v>8994</v>
      </c>
      <c r="E1810" s="13" t="s">
        <v>8988</v>
      </c>
      <c r="F1810" s="16" t="n">
        <f aca="false">_xlfn.MINIFS(Pedidos!$C$2:$C$7000,Pedidos!$B$2:$B$7000,A1810,Pedidos!$C$2:$C$7000,"&lt;"&amp;Parámetros!$B$4)</f>
        <v>45595</v>
      </c>
      <c r="G1810" s="16" t="n">
        <f aca="false">_xlfn.MAXIFS(Pedidos!$C$2:$C$7000,Pedidos!$B$2:$B$7000,A1810,Pedidos!$C$2:$C$7000,"&lt;"&amp;Parámetros!$B$4)</f>
        <v>45595</v>
      </c>
      <c r="H1810" s="17" t="n">
        <f aca="false">COUNTIFS(Pedidos!$B$2:$B$7000,A1810,Pedidos!$C$2:$C$7000,"&lt;"&amp;Parámetros!$B$4)</f>
        <v>1</v>
      </c>
      <c r="I1810" s="7" t="n">
        <f aca="false">IF(H1810=0,"",Parámetros!$B$4-G1810)</f>
        <v>701</v>
      </c>
      <c r="J1810" s="17" t="n">
        <f aca="false">COUNTIFS(Pedidos!$B$2:$B$7000,A1810,Pedidos!$C$2:$C$7000,"&gt;="&amp;(Parámetros!$B$4-180),Pedidos!$C$2:$C$7000,"&lt;"&amp;Parámetros!$B$4)</f>
        <v>0</v>
      </c>
      <c r="K1810" s="18" t="str">
        <f aca="false">IF(H1810&lt;2,"",(G1810-F1810)/(H1810-1))</f>
        <v/>
      </c>
      <c r="L1810" s="19" t="str">
        <f aca="false">IF(OR(K1810="",K1810=0),"",I1810/K1810)</f>
        <v/>
      </c>
      <c r="M1810" s="20" t="n">
        <f aca="false">SUMIFS(Pedidos!$D$2:$D$7000,Pedidos!$B$2:$B$7000,A1810,Pedidos!$C$2:$C$7000,"&gt;="&amp;(Parámetros!$B$4-365),Pedidos!$C$2:$C$7000,"&lt;"&amp;Parámetros!$B$4)</f>
        <v>0</v>
      </c>
      <c r="N1810" s="7" t="str">
        <f aca="false">IF(H1810=0,"Sin compras",IF(H1810=1,"Una sola compra",IF(I1810&gt;Parámetros!$B$5,"Perdido","Activo")))</f>
        <v>Una sola compra</v>
      </c>
      <c r="O1810" s="21" t="str">
        <f aca="false">IF(N1810&lt;&gt;"Activo","",1/(1+EXP(-(Parámetros!$B$10+Parámetros!$B$11*I1810+Parámetros!$B$12*J1810))))</f>
        <v/>
      </c>
      <c r="P1810" s="7" t="str">
        <f aca="false">IF(O1810="","",IF(O1810&gt;=Parámetros!$B$7,"Alto",IF(O1810&gt;=Parámetros!$B$8,"Medio","Bajo")))</f>
        <v/>
      </c>
      <c r="Q1810" s="7" t="str">
        <f aca="false">IF(AND(N1810="Activo",L1810&lt;&gt;""),IF(L1810&gt;Parámetros!$B$6,"Se está retrasando",""),"")</f>
        <v/>
      </c>
    </row>
    <row r="1811" customFormat="false" ht="15" hidden="false" customHeight="false" outlineLevel="0" collapsed="false">
      <c r="A1811" s="13" t="s">
        <v>6036</v>
      </c>
      <c r="B1811" s="13" t="s">
        <v>8995</v>
      </c>
      <c r="C1811" s="13" t="s">
        <v>8990</v>
      </c>
      <c r="D1811" s="13" t="s">
        <v>8983</v>
      </c>
      <c r="E1811" s="13" t="s">
        <v>8988</v>
      </c>
      <c r="F1811" s="16" t="n">
        <f aca="false">_xlfn.MINIFS(Pedidos!$C$2:$C$7000,Pedidos!$B$2:$B$7000,A1811,Pedidos!$C$2:$C$7000,"&lt;"&amp;Parámetros!$B$4)</f>
        <v>46058</v>
      </c>
      <c r="G1811" s="16" t="n">
        <f aca="false">_xlfn.MAXIFS(Pedidos!$C$2:$C$7000,Pedidos!$B$2:$B$7000,A1811,Pedidos!$C$2:$C$7000,"&lt;"&amp;Parámetros!$B$4)</f>
        <v>46058</v>
      </c>
      <c r="H1811" s="17" t="n">
        <f aca="false">COUNTIFS(Pedidos!$B$2:$B$7000,A1811,Pedidos!$C$2:$C$7000,"&lt;"&amp;Parámetros!$B$4)</f>
        <v>1</v>
      </c>
      <c r="I1811" s="7" t="n">
        <f aca="false">IF(H1811=0,"",Parámetros!$B$4-G1811)</f>
        <v>238</v>
      </c>
      <c r="J1811" s="17" t="n">
        <f aca="false">COUNTIFS(Pedidos!$B$2:$B$7000,A1811,Pedidos!$C$2:$C$7000,"&gt;="&amp;(Parámetros!$B$4-180),Pedidos!$C$2:$C$7000,"&lt;"&amp;Parámetros!$B$4)</f>
        <v>0</v>
      </c>
      <c r="K1811" s="18" t="str">
        <f aca="false">IF(H1811&lt;2,"",(G1811-F1811)/(H1811-1))</f>
        <v/>
      </c>
      <c r="L1811" s="19" t="str">
        <f aca="false">IF(OR(K1811="",K1811=0),"",I1811/K1811)</f>
        <v/>
      </c>
      <c r="M1811" s="20" t="n">
        <f aca="false">SUMIFS(Pedidos!$D$2:$D$7000,Pedidos!$B$2:$B$7000,A1811,Pedidos!$C$2:$C$7000,"&gt;="&amp;(Parámetros!$B$4-365),Pedidos!$C$2:$C$7000,"&lt;"&amp;Parámetros!$B$4)</f>
        <v>32.87</v>
      </c>
      <c r="N1811" s="7" t="str">
        <f aca="false">IF(H1811=0,"Sin compras",IF(H1811=1,"Una sola compra",IF(I1811&gt;Parámetros!$B$5,"Perdido","Activo")))</f>
        <v>Una sola compra</v>
      </c>
      <c r="O1811" s="21" t="str">
        <f aca="false">IF(N1811&lt;&gt;"Activo","",1/(1+EXP(-(Parámetros!$B$10+Parámetros!$B$11*I1811+Parámetros!$B$12*J1811))))</f>
        <v/>
      </c>
      <c r="P1811" s="7" t="str">
        <f aca="false">IF(O1811="","",IF(O1811&gt;=Parámetros!$B$7,"Alto",IF(O1811&gt;=Parámetros!$B$8,"Medio","Bajo")))</f>
        <v/>
      </c>
      <c r="Q1811" s="7" t="str">
        <f aca="false">IF(AND(N1811="Activo",L1811&lt;&gt;""),IF(L1811&gt;Parámetros!$B$6,"Se está retrasando",""),"")</f>
        <v/>
      </c>
    </row>
    <row r="1812" customFormat="false" ht="15" hidden="false" customHeight="false" outlineLevel="0" collapsed="false">
      <c r="A1812" s="13" t="s">
        <v>6999</v>
      </c>
      <c r="B1812" s="13" t="s">
        <v>8989</v>
      </c>
      <c r="C1812" s="13" t="s">
        <v>8982</v>
      </c>
      <c r="D1812" s="13" t="s">
        <v>8999</v>
      </c>
      <c r="E1812" s="13" t="s">
        <v>8984</v>
      </c>
      <c r="F1812" s="16" t="n">
        <f aca="false">_xlfn.MINIFS(Pedidos!$C$2:$C$7000,Pedidos!$B$2:$B$7000,A1812,Pedidos!$C$2:$C$7000,"&lt;"&amp;Parámetros!$B$4)</f>
        <v>46134</v>
      </c>
      <c r="G1812" s="16" t="n">
        <f aca="false">_xlfn.MAXIFS(Pedidos!$C$2:$C$7000,Pedidos!$B$2:$B$7000,A1812,Pedidos!$C$2:$C$7000,"&lt;"&amp;Parámetros!$B$4)</f>
        <v>46266</v>
      </c>
      <c r="H1812" s="17" t="n">
        <f aca="false">COUNTIFS(Pedidos!$B$2:$B$7000,A1812,Pedidos!$C$2:$C$7000,"&lt;"&amp;Parámetros!$B$4)</f>
        <v>6</v>
      </c>
      <c r="I1812" s="7" t="n">
        <f aca="false">IF(H1812=0,"",Parámetros!$B$4-G1812)</f>
        <v>30</v>
      </c>
      <c r="J1812" s="17" t="n">
        <f aca="false">COUNTIFS(Pedidos!$B$2:$B$7000,A1812,Pedidos!$C$2:$C$7000,"&gt;="&amp;(Parámetros!$B$4-180),Pedidos!$C$2:$C$7000,"&lt;"&amp;Parámetros!$B$4)</f>
        <v>6</v>
      </c>
      <c r="K1812" s="18" t="n">
        <f aca="false">IF(H1812&lt;2,"",(G1812-F1812)/(H1812-1))</f>
        <v>26.4</v>
      </c>
      <c r="L1812" s="19" t="n">
        <f aca="false">IF(OR(K1812="",K1812=0),"",I1812/K1812)</f>
        <v>1.13636363636364</v>
      </c>
      <c r="M1812" s="20" t="n">
        <f aca="false">SUMIFS(Pedidos!$D$2:$D$7000,Pedidos!$B$2:$B$7000,A1812,Pedidos!$C$2:$C$7000,"&gt;="&amp;(Parámetros!$B$4-365),Pedidos!$C$2:$C$7000,"&lt;"&amp;Parámetros!$B$4)</f>
        <v>205.92</v>
      </c>
      <c r="N1812" s="7" t="str">
        <f aca="false">IF(H1812=0,"Sin compras",IF(H1812=1,"Una sola compra",IF(I1812&gt;Parámetros!$B$5,"Perdido","Activo")))</f>
        <v>Activo</v>
      </c>
      <c r="O1812" s="21" t="n">
        <f aca="false">IF(N1812&lt;&gt;"Activo","",1/(1+EXP(-(Parámetros!$B$10+Parámetros!$B$11*I1812+Parámetros!$B$12*J1812))))</f>
        <v>0.0147217223895135</v>
      </c>
      <c r="P1812" s="7" t="str">
        <f aca="false">IF(O1812="","",IF(O1812&gt;=Parámetros!$B$7,"Alto",IF(O1812&gt;=Parámetros!$B$8,"Medio","Bajo")))</f>
        <v>Bajo</v>
      </c>
      <c r="Q1812" s="7" t="str">
        <f aca="false">IF(AND(N1812="Activo",L1812&lt;&gt;""),IF(L1812&gt;Parámetros!$B$6,"Se está retrasando",""),"")</f>
        <v/>
      </c>
    </row>
    <row r="1813" customFormat="false" ht="15" hidden="false" customHeight="false" outlineLevel="0" collapsed="false">
      <c r="A1813" s="13" t="s">
        <v>6812</v>
      </c>
      <c r="B1813" s="13" t="s">
        <v>8995</v>
      </c>
      <c r="C1813" s="13" t="s">
        <v>8990</v>
      </c>
      <c r="D1813" s="13" t="s">
        <v>8987</v>
      </c>
      <c r="E1813" s="13" t="s">
        <v>8988</v>
      </c>
      <c r="F1813" s="16" t="n">
        <f aca="false">_xlfn.MINIFS(Pedidos!$C$2:$C$7000,Pedidos!$B$2:$B$7000,A1813,Pedidos!$C$2:$C$7000,"&lt;"&amp;Parámetros!$B$4)</f>
        <v>46117</v>
      </c>
      <c r="G1813" s="16" t="n">
        <f aca="false">_xlfn.MAXIFS(Pedidos!$C$2:$C$7000,Pedidos!$B$2:$B$7000,A1813,Pedidos!$C$2:$C$7000,"&lt;"&amp;Parámetros!$B$4)</f>
        <v>46189</v>
      </c>
      <c r="H1813" s="17" t="n">
        <f aca="false">COUNTIFS(Pedidos!$B$2:$B$7000,A1813,Pedidos!$C$2:$C$7000,"&lt;"&amp;Parámetros!$B$4)</f>
        <v>2</v>
      </c>
      <c r="I1813" s="7" t="n">
        <f aca="false">IF(H1813=0,"",Parámetros!$B$4-G1813)</f>
        <v>107</v>
      </c>
      <c r="J1813" s="17" t="n">
        <f aca="false">COUNTIFS(Pedidos!$B$2:$B$7000,A1813,Pedidos!$C$2:$C$7000,"&gt;="&amp;(Parámetros!$B$4-180),Pedidos!$C$2:$C$7000,"&lt;"&amp;Parámetros!$B$4)</f>
        <v>2</v>
      </c>
      <c r="K1813" s="18" t="n">
        <f aca="false">IF(H1813&lt;2,"",(G1813-F1813)/(H1813-1))</f>
        <v>72</v>
      </c>
      <c r="L1813" s="19" t="n">
        <f aca="false">IF(OR(K1813="",K1813=0),"",I1813/K1813)</f>
        <v>1.48611111111111</v>
      </c>
      <c r="M1813" s="20" t="n">
        <f aca="false">SUMIFS(Pedidos!$D$2:$D$7000,Pedidos!$B$2:$B$7000,A1813,Pedidos!$C$2:$C$7000,"&gt;="&amp;(Parámetros!$B$4-365),Pedidos!$C$2:$C$7000,"&lt;"&amp;Parámetros!$B$4)</f>
        <v>53.6</v>
      </c>
      <c r="N1813" s="7" t="str">
        <f aca="false">IF(H1813=0,"Sin compras",IF(H1813=1,"Una sola compra",IF(I1813&gt;Parámetros!$B$5,"Perdido","Activo")))</f>
        <v>Activo</v>
      </c>
      <c r="O1813" s="21" t="n">
        <f aca="false">IF(N1813&lt;&gt;"Activo","",1/(1+EXP(-(Parámetros!$B$10+Parámetros!$B$11*I1813+Parámetros!$B$12*J1813))))</f>
        <v>0.657506056256323</v>
      </c>
      <c r="P1813" s="7" t="str">
        <f aca="false">IF(O1813="","",IF(O1813&gt;=Parámetros!$B$7,"Alto",IF(O1813&gt;=Parámetros!$B$8,"Medio","Bajo")))</f>
        <v>Medio</v>
      </c>
      <c r="Q1813" s="7" t="str">
        <f aca="false">IF(AND(N1813="Activo",L1813&lt;&gt;""),IF(L1813&gt;Parámetros!$B$6,"Se está retrasando",""),"")</f>
        <v/>
      </c>
    </row>
    <row r="1814" customFormat="false" ht="15" hidden="false" customHeight="false" outlineLevel="0" collapsed="false">
      <c r="A1814" s="13" t="s">
        <v>6870</v>
      </c>
      <c r="B1814" s="13" t="s">
        <v>8995</v>
      </c>
      <c r="C1814" s="13" t="s">
        <v>8990</v>
      </c>
      <c r="D1814" s="13" t="s">
        <v>8999</v>
      </c>
      <c r="E1814" s="13" t="s">
        <v>8988</v>
      </c>
      <c r="F1814" s="16" t="n">
        <f aca="false">_xlfn.MINIFS(Pedidos!$C$2:$C$7000,Pedidos!$B$2:$B$7000,A1814,Pedidos!$C$2:$C$7000,"&lt;"&amp;Parámetros!$B$4)</f>
        <v>46122</v>
      </c>
      <c r="G1814" s="16" t="n">
        <f aca="false">_xlfn.MAXIFS(Pedidos!$C$2:$C$7000,Pedidos!$B$2:$B$7000,A1814,Pedidos!$C$2:$C$7000,"&lt;"&amp;Parámetros!$B$4)</f>
        <v>46277</v>
      </c>
      <c r="H1814" s="17" t="n">
        <f aca="false">COUNTIFS(Pedidos!$B$2:$B$7000,A1814,Pedidos!$C$2:$C$7000,"&lt;"&amp;Parámetros!$B$4)</f>
        <v>6</v>
      </c>
      <c r="I1814" s="7" t="n">
        <f aca="false">IF(H1814=0,"",Parámetros!$B$4-G1814)</f>
        <v>19</v>
      </c>
      <c r="J1814" s="17" t="n">
        <f aca="false">COUNTIFS(Pedidos!$B$2:$B$7000,A1814,Pedidos!$C$2:$C$7000,"&gt;="&amp;(Parámetros!$B$4-180),Pedidos!$C$2:$C$7000,"&lt;"&amp;Parámetros!$B$4)</f>
        <v>6</v>
      </c>
      <c r="K1814" s="18" t="n">
        <f aca="false">IF(H1814&lt;2,"",(G1814-F1814)/(H1814-1))</f>
        <v>31</v>
      </c>
      <c r="L1814" s="19" t="n">
        <f aca="false">IF(OR(K1814="",K1814=0),"",I1814/K1814)</f>
        <v>0.612903225806452</v>
      </c>
      <c r="M1814" s="20" t="n">
        <f aca="false">SUMIFS(Pedidos!$D$2:$D$7000,Pedidos!$B$2:$B$7000,A1814,Pedidos!$C$2:$C$7000,"&gt;="&amp;(Parámetros!$B$4-365),Pedidos!$C$2:$C$7000,"&lt;"&amp;Parámetros!$B$4)</f>
        <v>346.6</v>
      </c>
      <c r="N1814" s="7" t="str">
        <f aca="false">IF(H1814=0,"Sin compras",IF(H1814=1,"Una sola compra",IF(I1814&gt;Parámetros!$B$5,"Perdido","Activo")))</f>
        <v>Activo</v>
      </c>
      <c r="O1814" s="21" t="n">
        <f aca="false">IF(N1814&lt;&gt;"Activo","",1/(1+EXP(-(Parámetros!$B$10+Parámetros!$B$11*I1814+Parámetros!$B$12*J1814))))</f>
        <v>0.012241577581155</v>
      </c>
      <c r="P1814" s="7" t="str">
        <f aca="false">IF(O1814="","",IF(O1814&gt;=Parámetros!$B$7,"Alto",IF(O1814&gt;=Parámetros!$B$8,"Medio","Bajo")))</f>
        <v>Bajo</v>
      </c>
      <c r="Q1814" s="7" t="str">
        <f aca="false">IF(AND(N1814="Activo",L1814&lt;&gt;""),IF(L1814&gt;Parámetros!$B$6,"Se está retrasando",""),"")</f>
        <v/>
      </c>
    </row>
    <row r="1815" customFormat="false" ht="15" hidden="false" customHeight="false" outlineLevel="0" collapsed="false">
      <c r="A1815" s="13" t="s">
        <v>5593</v>
      </c>
      <c r="B1815" s="13" t="s">
        <v>8981</v>
      </c>
      <c r="C1815" s="13" t="s">
        <v>8993</v>
      </c>
      <c r="D1815" s="13" t="s">
        <v>8987</v>
      </c>
      <c r="E1815" s="13" t="s">
        <v>8988</v>
      </c>
      <c r="F1815" s="16" t="n">
        <f aca="false">_xlfn.MINIFS(Pedidos!$C$2:$C$7000,Pedidos!$B$2:$B$7000,A1815,Pedidos!$C$2:$C$7000,"&lt;"&amp;Parámetros!$B$4)</f>
        <v>46024</v>
      </c>
      <c r="G1815" s="16" t="n">
        <f aca="false">_xlfn.MAXIFS(Pedidos!$C$2:$C$7000,Pedidos!$B$2:$B$7000,A1815,Pedidos!$C$2:$C$7000,"&lt;"&amp;Parámetros!$B$4)</f>
        <v>46108</v>
      </c>
      <c r="H1815" s="17" t="n">
        <f aca="false">COUNTIFS(Pedidos!$B$2:$B$7000,A1815,Pedidos!$C$2:$C$7000,"&lt;"&amp;Parámetros!$B$4)</f>
        <v>2</v>
      </c>
      <c r="I1815" s="7" t="n">
        <f aca="false">IF(H1815=0,"",Parámetros!$B$4-G1815)</f>
        <v>188</v>
      </c>
      <c r="J1815" s="17" t="n">
        <f aca="false">COUNTIFS(Pedidos!$B$2:$B$7000,A1815,Pedidos!$C$2:$C$7000,"&gt;="&amp;(Parámetros!$B$4-180),Pedidos!$C$2:$C$7000,"&lt;"&amp;Parámetros!$B$4)</f>
        <v>0</v>
      </c>
      <c r="K1815" s="18" t="n">
        <f aca="false">IF(H1815&lt;2,"",(G1815-F1815)/(H1815-1))</f>
        <v>84</v>
      </c>
      <c r="L1815" s="19" t="n">
        <f aca="false">IF(OR(K1815="",K1815=0),"",I1815/K1815)</f>
        <v>2.23809523809524</v>
      </c>
      <c r="M1815" s="20" t="n">
        <f aca="false">SUMIFS(Pedidos!$D$2:$D$7000,Pedidos!$B$2:$B$7000,A1815,Pedidos!$C$2:$C$7000,"&gt;="&amp;(Parámetros!$B$4-365),Pedidos!$C$2:$C$7000,"&lt;"&amp;Parámetros!$B$4)</f>
        <v>97.57</v>
      </c>
      <c r="N1815" s="7" t="str">
        <f aca="false">IF(H1815=0,"Sin compras",IF(H1815=1,"Una sola compra",IF(I1815&gt;Parámetros!$B$5,"Perdido","Activo")))</f>
        <v>Perdido</v>
      </c>
      <c r="O1815" s="21" t="str">
        <f aca="false">IF(N1815&lt;&gt;"Activo","",1/(1+EXP(-(Parámetros!$B$10+Parámetros!$B$11*I1815+Parámetros!$B$12*J1815))))</f>
        <v/>
      </c>
      <c r="P1815" s="7" t="str">
        <f aca="false">IF(O1815="","",IF(O1815&gt;=Parámetros!$B$7,"Alto",IF(O1815&gt;=Parámetros!$B$8,"Medio","Bajo")))</f>
        <v/>
      </c>
      <c r="Q1815" s="7" t="str">
        <f aca="false">IF(AND(N1815="Activo",L1815&lt;&gt;""),IF(L1815&gt;Parámetros!$B$6,"Se está retrasando",""),"")</f>
        <v/>
      </c>
    </row>
    <row r="1816" customFormat="false" ht="15" hidden="false" customHeight="false" outlineLevel="0" collapsed="false">
      <c r="A1816" s="13" t="s">
        <v>7755</v>
      </c>
      <c r="B1816" s="13" t="s">
        <v>9007</v>
      </c>
      <c r="C1816" s="13" t="s">
        <v>8993</v>
      </c>
      <c r="D1816" s="13" t="s">
        <v>8991</v>
      </c>
      <c r="E1816" s="13" t="s">
        <v>8988</v>
      </c>
      <c r="F1816" s="16" t="n">
        <f aca="false">_xlfn.MINIFS(Pedidos!$C$2:$C$7000,Pedidos!$B$2:$B$7000,A1816,Pedidos!$C$2:$C$7000,"&lt;"&amp;Parámetros!$B$4)</f>
        <v>46198</v>
      </c>
      <c r="G1816" s="16" t="n">
        <f aca="false">_xlfn.MAXIFS(Pedidos!$C$2:$C$7000,Pedidos!$B$2:$B$7000,A1816,Pedidos!$C$2:$C$7000,"&lt;"&amp;Parámetros!$B$4)</f>
        <v>46198</v>
      </c>
      <c r="H1816" s="17" t="n">
        <f aca="false">COUNTIFS(Pedidos!$B$2:$B$7000,A1816,Pedidos!$C$2:$C$7000,"&lt;"&amp;Parámetros!$B$4)</f>
        <v>1</v>
      </c>
      <c r="I1816" s="7" t="n">
        <f aca="false">IF(H1816=0,"",Parámetros!$B$4-G1816)</f>
        <v>98</v>
      </c>
      <c r="J1816" s="17" t="n">
        <f aca="false">COUNTIFS(Pedidos!$B$2:$B$7000,A1816,Pedidos!$C$2:$C$7000,"&gt;="&amp;(Parámetros!$B$4-180),Pedidos!$C$2:$C$7000,"&lt;"&amp;Parámetros!$B$4)</f>
        <v>1</v>
      </c>
      <c r="K1816" s="18" t="str">
        <f aca="false">IF(H1816&lt;2,"",(G1816-F1816)/(H1816-1))</f>
        <v/>
      </c>
      <c r="L1816" s="19" t="str">
        <f aca="false">IF(OR(K1816="",K1816=0),"",I1816/K1816)</f>
        <v/>
      </c>
      <c r="M1816" s="20" t="n">
        <f aca="false">SUMIFS(Pedidos!$D$2:$D$7000,Pedidos!$B$2:$B$7000,A1816,Pedidos!$C$2:$C$7000,"&gt;="&amp;(Parámetros!$B$4-365),Pedidos!$C$2:$C$7000,"&lt;"&amp;Parámetros!$B$4)</f>
        <v>29.93</v>
      </c>
      <c r="N1816" s="7" t="str">
        <f aca="false">IF(H1816=0,"Sin compras",IF(H1816=1,"Una sola compra",IF(I1816&gt;Parámetros!$B$5,"Perdido","Activo")))</f>
        <v>Una sola compra</v>
      </c>
      <c r="O1816" s="21" t="str">
        <f aca="false">IF(N1816&lt;&gt;"Activo","",1/(1+EXP(-(Parámetros!$B$10+Parámetros!$B$11*I1816+Parámetros!$B$12*J1816))))</f>
        <v/>
      </c>
      <c r="P1816" s="7" t="str">
        <f aca="false">IF(O1816="","",IF(O1816&gt;=Parámetros!$B$7,"Alto",IF(O1816&gt;=Parámetros!$B$8,"Medio","Bajo")))</f>
        <v/>
      </c>
      <c r="Q1816" s="7" t="str">
        <f aca="false">IF(AND(N1816="Activo",L1816&lt;&gt;""),IF(L1816&gt;Parámetros!$B$6,"Se está retrasando",""),"")</f>
        <v/>
      </c>
    </row>
    <row r="1817" customFormat="false" ht="15" hidden="false" customHeight="false" outlineLevel="0" collapsed="false">
      <c r="A1817" s="13" t="s">
        <v>160</v>
      </c>
      <c r="B1817" s="13" t="s">
        <v>9010</v>
      </c>
      <c r="C1817" s="13" t="s">
        <v>8986</v>
      </c>
      <c r="D1817" s="13" t="s">
        <v>8997</v>
      </c>
      <c r="E1817" s="13" t="s">
        <v>8984</v>
      </c>
      <c r="F1817" s="16" t="n">
        <f aca="false">_xlfn.MINIFS(Pedidos!$C$2:$C$7000,Pedidos!$B$2:$B$7000,A1817,Pedidos!$C$2:$C$7000,"&lt;"&amp;Parámetros!$B$4)</f>
        <v>45582</v>
      </c>
      <c r="G1817" s="16" t="n">
        <f aca="false">_xlfn.MAXIFS(Pedidos!$C$2:$C$7000,Pedidos!$B$2:$B$7000,A1817,Pedidos!$C$2:$C$7000,"&lt;"&amp;Parámetros!$B$4)</f>
        <v>46152</v>
      </c>
      <c r="H1817" s="17" t="n">
        <f aca="false">COUNTIFS(Pedidos!$B$2:$B$7000,A1817,Pedidos!$C$2:$C$7000,"&lt;"&amp;Parámetros!$B$4)</f>
        <v>10</v>
      </c>
      <c r="I1817" s="7" t="n">
        <f aca="false">IF(H1817=0,"",Parámetros!$B$4-G1817)</f>
        <v>144</v>
      </c>
      <c r="J1817" s="17" t="n">
        <f aca="false">COUNTIFS(Pedidos!$B$2:$B$7000,A1817,Pedidos!$C$2:$C$7000,"&gt;="&amp;(Parámetros!$B$4-180),Pedidos!$C$2:$C$7000,"&lt;"&amp;Parámetros!$B$4)</f>
        <v>1</v>
      </c>
      <c r="K1817" s="18" t="n">
        <f aca="false">IF(H1817&lt;2,"",(G1817-F1817)/(H1817-1))</f>
        <v>63.3333333333333</v>
      </c>
      <c r="L1817" s="19" t="n">
        <f aca="false">IF(OR(K1817="",K1817=0),"",I1817/K1817)</f>
        <v>2.27368421052632</v>
      </c>
      <c r="M1817" s="20" t="n">
        <f aca="false">SUMIFS(Pedidos!$D$2:$D$7000,Pedidos!$B$2:$B$7000,A1817,Pedidos!$C$2:$C$7000,"&gt;="&amp;(Parámetros!$B$4-365),Pedidos!$C$2:$C$7000,"&lt;"&amp;Parámetros!$B$4)</f>
        <v>186.57</v>
      </c>
      <c r="N1817" s="7" t="str">
        <f aca="false">IF(H1817=0,"Sin compras",IF(H1817=1,"Una sola compra",IF(I1817&gt;Parámetros!$B$5,"Perdido","Activo")))</f>
        <v>Activo</v>
      </c>
      <c r="O1817" s="21" t="n">
        <f aca="false">IF(N1817&lt;&gt;"Activo","",1/(1+EXP(-(Parámetros!$B$10+Parámetros!$B$11*I1817+Parámetros!$B$12*J1817))))</f>
        <v>0.897329656721009</v>
      </c>
      <c r="P1817" s="7" t="str">
        <f aca="false">IF(O1817="","",IF(O1817&gt;=Parámetros!$B$7,"Alto",IF(O1817&gt;=Parámetros!$B$8,"Medio","Bajo")))</f>
        <v>Alto</v>
      </c>
      <c r="Q1817" s="7" t="str">
        <f aca="false">IF(AND(N1817="Activo",L1817&lt;&gt;""),IF(L1817&gt;Parámetros!$B$6,"Se está retrasando",""),"")</f>
        <v>Se está retrasando</v>
      </c>
    </row>
    <row r="1818" customFormat="false" ht="15" hidden="false" customHeight="false" outlineLevel="0" collapsed="false">
      <c r="A1818" s="13" t="s">
        <v>4646</v>
      </c>
      <c r="B1818" s="13" t="s">
        <v>8989</v>
      </c>
      <c r="C1818" s="13" t="s">
        <v>8993</v>
      </c>
      <c r="D1818" s="13" t="s">
        <v>8983</v>
      </c>
      <c r="E1818" s="13" t="s">
        <v>8988</v>
      </c>
      <c r="F1818" s="16" t="n">
        <f aca="false">_xlfn.MINIFS(Pedidos!$C$2:$C$7000,Pedidos!$B$2:$B$7000,A1818,Pedidos!$C$2:$C$7000,"&lt;"&amp;Parámetros!$B$4)</f>
        <v>45952</v>
      </c>
      <c r="G1818" s="16" t="n">
        <f aca="false">_xlfn.MAXIFS(Pedidos!$C$2:$C$7000,Pedidos!$B$2:$B$7000,A1818,Pedidos!$C$2:$C$7000,"&lt;"&amp;Parámetros!$B$4)</f>
        <v>45952</v>
      </c>
      <c r="H1818" s="17" t="n">
        <f aca="false">COUNTIFS(Pedidos!$B$2:$B$7000,A1818,Pedidos!$C$2:$C$7000,"&lt;"&amp;Parámetros!$B$4)</f>
        <v>1</v>
      </c>
      <c r="I1818" s="7" t="n">
        <f aca="false">IF(H1818=0,"",Parámetros!$B$4-G1818)</f>
        <v>344</v>
      </c>
      <c r="J1818" s="17" t="n">
        <f aca="false">COUNTIFS(Pedidos!$B$2:$B$7000,A1818,Pedidos!$C$2:$C$7000,"&gt;="&amp;(Parámetros!$B$4-180),Pedidos!$C$2:$C$7000,"&lt;"&amp;Parámetros!$B$4)</f>
        <v>0</v>
      </c>
      <c r="K1818" s="18" t="str">
        <f aca="false">IF(H1818&lt;2,"",(G1818-F1818)/(H1818-1))</f>
        <v/>
      </c>
      <c r="L1818" s="19" t="str">
        <f aca="false">IF(OR(K1818="",K1818=0),"",I1818/K1818)</f>
        <v/>
      </c>
      <c r="M1818" s="20" t="n">
        <f aca="false">SUMIFS(Pedidos!$D$2:$D$7000,Pedidos!$B$2:$B$7000,A1818,Pedidos!$C$2:$C$7000,"&gt;="&amp;(Parámetros!$B$4-365),Pedidos!$C$2:$C$7000,"&lt;"&amp;Parámetros!$B$4)</f>
        <v>14.79</v>
      </c>
      <c r="N1818" s="7" t="str">
        <f aca="false">IF(H1818=0,"Sin compras",IF(H1818=1,"Una sola compra",IF(I1818&gt;Parámetros!$B$5,"Perdido","Activo")))</f>
        <v>Una sola compra</v>
      </c>
      <c r="O1818" s="21" t="str">
        <f aca="false">IF(N1818&lt;&gt;"Activo","",1/(1+EXP(-(Parámetros!$B$10+Parámetros!$B$11*I1818+Parámetros!$B$12*J1818))))</f>
        <v/>
      </c>
      <c r="P1818" s="7" t="str">
        <f aca="false">IF(O1818="","",IF(O1818&gt;=Parámetros!$B$7,"Alto",IF(O1818&gt;=Parámetros!$B$8,"Medio","Bajo")))</f>
        <v/>
      </c>
      <c r="Q1818" s="7" t="str">
        <f aca="false">IF(AND(N1818="Activo",L1818&lt;&gt;""),IF(L1818&gt;Parámetros!$B$6,"Se está retrasando",""),"")</f>
        <v/>
      </c>
    </row>
    <row r="1819" customFormat="false" ht="15" hidden="false" customHeight="false" outlineLevel="0" collapsed="false">
      <c r="A1819" s="13" t="s">
        <v>1116</v>
      </c>
      <c r="B1819" s="13" t="s">
        <v>8989</v>
      </c>
      <c r="C1819" s="13" t="s">
        <v>8990</v>
      </c>
      <c r="D1819" s="13" t="s">
        <v>8999</v>
      </c>
      <c r="E1819" s="13" t="s">
        <v>8988</v>
      </c>
      <c r="F1819" s="16" t="n">
        <f aca="false">_xlfn.MINIFS(Pedidos!$C$2:$C$7000,Pedidos!$B$2:$B$7000,A1819,Pedidos!$C$2:$C$7000,"&lt;"&amp;Parámetros!$B$4)</f>
        <v>45685</v>
      </c>
      <c r="G1819" s="16" t="n">
        <f aca="false">_xlfn.MAXIFS(Pedidos!$C$2:$C$7000,Pedidos!$B$2:$B$7000,A1819,Pedidos!$C$2:$C$7000,"&lt;"&amp;Parámetros!$B$4)</f>
        <v>46287</v>
      </c>
      <c r="H1819" s="17" t="n">
        <f aca="false">COUNTIFS(Pedidos!$B$2:$B$7000,A1819,Pedidos!$C$2:$C$7000,"&lt;"&amp;Parámetros!$B$4)</f>
        <v>25</v>
      </c>
      <c r="I1819" s="7" t="n">
        <f aca="false">IF(H1819=0,"",Parámetros!$B$4-G1819)</f>
        <v>9</v>
      </c>
      <c r="J1819" s="17" t="n">
        <f aca="false">COUNTIFS(Pedidos!$B$2:$B$7000,A1819,Pedidos!$C$2:$C$7000,"&gt;="&amp;(Parámetros!$B$4-180),Pedidos!$C$2:$C$7000,"&lt;"&amp;Parámetros!$B$4)</f>
        <v>7</v>
      </c>
      <c r="K1819" s="18" t="n">
        <f aca="false">IF(H1819&lt;2,"",(G1819-F1819)/(H1819-1))</f>
        <v>25.0833333333333</v>
      </c>
      <c r="L1819" s="19" t="n">
        <f aca="false">IF(OR(K1819="",K1819=0),"",I1819/K1819)</f>
        <v>0.358803986710964</v>
      </c>
      <c r="M1819" s="20" t="n">
        <f aca="false">SUMIFS(Pedidos!$D$2:$D$7000,Pedidos!$B$2:$B$7000,A1819,Pedidos!$C$2:$C$7000,"&gt;="&amp;(Parámetros!$B$4-365),Pedidos!$C$2:$C$7000,"&lt;"&amp;Parámetros!$B$4)</f>
        <v>697.01</v>
      </c>
      <c r="N1819" s="7" t="str">
        <f aca="false">IF(H1819=0,"Sin compras",IF(H1819=1,"Una sola compra",IF(I1819&gt;Parámetros!$B$5,"Perdido","Activo")))</f>
        <v>Activo</v>
      </c>
      <c r="O1819" s="21" t="n">
        <f aca="false">IF(N1819&lt;&gt;"Activo","",1/(1+EXP(-(Parámetros!$B$10+Parámetros!$B$11*I1819+Parámetros!$B$12*J1819))))</f>
        <v>0.00428944181371101</v>
      </c>
      <c r="P1819" s="7" t="str">
        <f aca="false">IF(O1819="","",IF(O1819&gt;=Parámetros!$B$7,"Alto",IF(O1819&gt;=Parámetros!$B$8,"Medio","Bajo")))</f>
        <v>Bajo</v>
      </c>
      <c r="Q1819" s="7" t="str">
        <f aca="false">IF(AND(N1819="Activo",L1819&lt;&gt;""),IF(L1819&gt;Parámetros!$B$6,"Se está retrasando",""),"")</f>
        <v/>
      </c>
    </row>
    <row r="1820" customFormat="false" ht="15" hidden="false" customHeight="false" outlineLevel="0" collapsed="false">
      <c r="A1820" s="13" t="s">
        <v>6311</v>
      </c>
      <c r="B1820" s="13" t="s">
        <v>8989</v>
      </c>
      <c r="C1820" s="13" t="s">
        <v>8986</v>
      </c>
      <c r="D1820" s="13" t="s">
        <v>8983</v>
      </c>
      <c r="E1820" s="13" t="s">
        <v>8984</v>
      </c>
      <c r="F1820" s="16" t="n">
        <f aca="false">_xlfn.MINIFS(Pedidos!$C$2:$C$7000,Pedidos!$B$2:$B$7000,A1820,Pedidos!$C$2:$C$7000,"&lt;"&amp;Parámetros!$B$4)</f>
        <v>46079</v>
      </c>
      <c r="G1820" s="16" t="n">
        <f aca="false">_xlfn.MAXIFS(Pedidos!$C$2:$C$7000,Pedidos!$B$2:$B$7000,A1820,Pedidos!$C$2:$C$7000,"&lt;"&amp;Parámetros!$B$4)</f>
        <v>46079</v>
      </c>
      <c r="H1820" s="17" t="n">
        <f aca="false">COUNTIFS(Pedidos!$B$2:$B$7000,A1820,Pedidos!$C$2:$C$7000,"&lt;"&amp;Parámetros!$B$4)</f>
        <v>1</v>
      </c>
      <c r="I1820" s="7" t="n">
        <f aca="false">IF(H1820=0,"",Parámetros!$B$4-G1820)</f>
        <v>217</v>
      </c>
      <c r="J1820" s="17" t="n">
        <f aca="false">COUNTIFS(Pedidos!$B$2:$B$7000,A1820,Pedidos!$C$2:$C$7000,"&gt;="&amp;(Parámetros!$B$4-180),Pedidos!$C$2:$C$7000,"&lt;"&amp;Parámetros!$B$4)</f>
        <v>0</v>
      </c>
      <c r="K1820" s="18" t="str">
        <f aca="false">IF(H1820&lt;2,"",(G1820-F1820)/(H1820-1))</f>
        <v/>
      </c>
      <c r="L1820" s="19" t="str">
        <f aca="false">IF(OR(K1820="",K1820=0),"",I1820/K1820)</f>
        <v/>
      </c>
      <c r="M1820" s="20" t="n">
        <f aca="false">SUMIFS(Pedidos!$D$2:$D$7000,Pedidos!$B$2:$B$7000,A1820,Pedidos!$C$2:$C$7000,"&gt;="&amp;(Parámetros!$B$4-365),Pedidos!$C$2:$C$7000,"&lt;"&amp;Parámetros!$B$4)</f>
        <v>31.38</v>
      </c>
      <c r="N1820" s="7" t="str">
        <f aca="false">IF(H1820=0,"Sin compras",IF(H1820=1,"Una sola compra",IF(I1820&gt;Parámetros!$B$5,"Perdido","Activo")))</f>
        <v>Una sola compra</v>
      </c>
      <c r="O1820" s="21" t="str">
        <f aca="false">IF(N1820&lt;&gt;"Activo","",1/(1+EXP(-(Parámetros!$B$10+Parámetros!$B$11*I1820+Parámetros!$B$12*J1820))))</f>
        <v/>
      </c>
      <c r="P1820" s="7" t="str">
        <f aca="false">IF(O1820="","",IF(O1820&gt;=Parámetros!$B$7,"Alto",IF(O1820&gt;=Parámetros!$B$8,"Medio","Bajo")))</f>
        <v/>
      </c>
      <c r="Q1820" s="7" t="str">
        <f aca="false">IF(AND(N1820="Activo",L1820&lt;&gt;""),IF(L1820&gt;Parámetros!$B$6,"Se está retrasando",""),"")</f>
        <v/>
      </c>
    </row>
    <row r="1821" customFormat="false" ht="15" hidden="false" customHeight="false" outlineLevel="0" collapsed="false">
      <c r="A1821" s="13" t="s">
        <v>8384</v>
      </c>
      <c r="B1821" s="13" t="s">
        <v>8996</v>
      </c>
      <c r="C1821" s="13" t="s">
        <v>8993</v>
      </c>
      <c r="D1821" s="13" t="s">
        <v>9002</v>
      </c>
      <c r="E1821" s="13" t="s">
        <v>8984</v>
      </c>
      <c r="F1821" s="16" t="n">
        <f aca="false">_xlfn.MINIFS(Pedidos!$C$2:$C$7000,Pedidos!$B$2:$B$7000,A1821,Pedidos!$C$2:$C$7000,"&lt;"&amp;Parámetros!$B$4)</f>
        <v>46246</v>
      </c>
      <c r="G1821" s="16" t="n">
        <f aca="false">_xlfn.MAXIFS(Pedidos!$C$2:$C$7000,Pedidos!$B$2:$B$7000,A1821,Pedidos!$C$2:$C$7000,"&lt;"&amp;Parámetros!$B$4)</f>
        <v>46246</v>
      </c>
      <c r="H1821" s="17" t="n">
        <f aca="false">COUNTIFS(Pedidos!$B$2:$B$7000,A1821,Pedidos!$C$2:$C$7000,"&lt;"&amp;Parámetros!$B$4)</f>
        <v>1</v>
      </c>
      <c r="I1821" s="7" t="n">
        <f aca="false">IF(H1821=0,"",Parámetros!$B$4-G1821)</f>
        <v>50</v>
      </c>
      <c r="J1821" s="17" t="n">
        <f aca="false">COUNTIFS(Pedidos!$B$2:$B$7000,A1821,Pedidos!$C$2:$C$7000,"&gt;="&amp;(Parámetros!$B$4-180),Pedidos!$C$2:$C$7000,"&lt;"&amp;Parámetros!$B$4)</f>
        <v>1</v>
      </c>
      <c r="K1821" s="18" t="str">
        <f aca="false">IF(H1821&lt;2,"",(G1821-F1821)/(H1821-1))</f>
        <v/>
      </c>
      <c r="L1821" s="19" t="str">
        <f aca="false">IF(OR(K1821="",K1821=0),"",I1821/K1821)</f>
        <v/>
      </c>
      <c r="M1821" s="20" t="n">
        <f aca="false">SUMIFS(Pedidos!$D$2:$D$7000,Pedidos!$B$2:$B$7000,A1821,Pedidos!$C$2:$C$7000,"&gt;="&amp;(Parámetros!$B$4-365),Pedidos!$C$2:$C$7000,"&lt;"&amp;Parámetros!$B$4)</f>
        <v>44.48</v>
      </c>
      <c r="N1821" s="7" t="str">
        <f aca="false">IF(H1821=0,"Sin compras",IF(H1821=1,"Una sola compra",IF(I1821&gt;Parámetros!$B$5,"Perdido","Activo")))</f>
        <v>Una sola compra</v>
      </c>
      <c r="O1821" s="21" t="str">
        <f aca="false">IF(N1821&lt;&gt;"Activo","",1/(1+EXP(-(Parámetros!$B$10+Parámetros!$B$11*I1821+Parámetros!$B$12*J1821))))</f>
        <v/>
      </c>
      <c r="P1821" s="7" t="str">
        <f aca="false">IF(O1821="","",IF(O1821&gt;=Parámetros!$B$7,"Alto",IF(O1821&gt;=Parámetros!$B$8,"Medio","Bajo")))</f>
        <v/>
      </c>
      <c r="Q1821" s="7" t="str">
        <f aca="false">IF(AND(N1821="Activo",L1821&lt;&gt;""),IF(L1821&gt;Parámetros!$B$6,"Se está retrasando",""),"")</f>
        <v/>
      </c>
    </row>
    <row r="1822" customFormat="false" ht="15" hidden="false" customHeight="false" outlineLevel="0" collapsed="false">
      <c r="A1822" s="13" t="s">
        <v>7873</v>
      </c>
      <c r="B1822" s="13" t="s">
        <v>8995</v>
      </c>
      <c r="C1822" s="13" t="s">
        <v>8990</v>
      </c>
      <c r="D1822" s="13" t="s">
        <v>8991</v>
      </c>
      <c r="E1822" s="13" t="s">
        <v>8984</v>
      </c>
      <c r="F1822" s="16" t="n">
        <f aca="false">_xlfn.MINIFS(Pedidos!$C$2:$C$7000,Pedidos!$B$2:$B$7000,A1822,Pedidos!$C$2:$C$7000,"&lt;"&amp;Parámetros!$B$4)</f>
        <v>46207</v>
      </c>
      <c r="G1822" s="16" t="n">
        <f aca="false">_xlfn.MAXIFS(Pedidos!$C$2:$C$7000,Pedidos!$B$2:$B$7000,A1822,Pedidos!$C$2:$C$7000,"&lt;"&amp;Parámetros!$B$4)</f>
        <v>46207</v>
      </c>
      <c r="H1822" s="17" t="n">
        <f aca="false">COUNTIFS(Pedidos!$B$2:$B$7000,A1822,Pedidos!$C$2:$C$7000,"&lt;"&amp;Parámetros!$B$4)</f>
        <v>1</v>
      </c>
      <c r="I1822" s="7" t="n">
        <f aca="false">IF(H1822=0,"",Parámetros!$B$4-G1822)</f>
        <v>89</v>
      </c>
      <c r="J1822" s="17" t="n">
        <f aca="false">COUNTIFS(Pedidos!$B$2:$B$7000,A1822,Pedidos!$C$2:$C$7000,"&gt;="&amp;(Parámetros!$B$4-180),Pedidos!$C$2:$C$7000,"&lt;"&amp;Parámetros!$B$4)</f>
        <v>1</v>
      </c>
      <c r="K1822" s="18" t="str">
        <f aca="false">IF(H1822&lt;2,"",(G1822-F1822)/(H1822-1))</f>
        <v/>
      </c>
      <c r="L1822" s="19" t="str">
        <f aca="false">IF(OR(K1822="",K1822=0),"",I1822/K1822)</f>
        <v/>
      </c>
      <c r="M1822" s="20" t="n">
        <f aca="false">SUMIFS(Pedidos!$D$2:$D$7000,Pedidos!$B$2:$B$7000,A1822,Pedidos!$C$2:$C$7000,"&gt;="&amp;(Parámetros!$B$4-365),Pedidos!$C$2:$C$7000,"&lt;"&amp;Parámetros!$B$4)</f>
        <v>33.82</v>
      </c>
      <c r="N1822" s="7" t="str">
        <f aca="false">IF(H1822=0,"Sin compras",IF(H1822=1,"Una sola compra",IF(I1822&gt;Parámetros!$B$5,"Perdido","Activo")))</f>
        <v>Una sola compra</v>
      </c>
      <c r="O1822" s="21" t="str">
        <f aca="false">IF(N1822&lt;&gt;"Activo","",1/(1+EXP(-(Parámetros!$B$10+Parámetros!$B$11*I1822+Parámetros!$B$12*J1822))))</f>
        <v/>
      </c>
      <c r="P1822" s="7" t="str">
        <f aca="false">IF(O1822="","",IF(O1822&gt;=Parámetros!$B$7,"Alto",IF(O1822&gt;=Parámetros!$B$8,"Medio","Bajo")))</f>
        <v/>
      </c>
      <c r="Q1822" s="7" t="str">
        <f aca="false">IF(AND(N1822="Activo",L1822&lt;&gt;""),IF(L1822&gt;Parámetros!$B$6,"Se está retrasando",""),"")</f>
        <v/>
      </c>
    </row>
    <row r="1823" customFormat="false" ht="15" hidden="false" customHeight="false" outlineLevel="0" collapsed="false">
      <c r="A1823" s="13" t="s">
        <v>1983</v>
      </c>
      <c r="B1823" s="13" t="s">
        <v>8995</v>
      </c>
      <c r="C1823" s="13" t="s">
        <v>8993</v>
      </c>
      <c r="D1823" s="13" t="s">
        <v>8994</v>
      </c>
      <c r="E1823" s="13" t="s">
        <v>8988</v>
      </c>
      <c r="F1823" s="16" t="n">
        <f aca="false">_xlfn.MINIFS(Pedidos!$C$2:$C$7000,Pedidos!$B$2:$B$7000,A1823,Pedidos!$C$2:$C$7000,"&lt;"&amp;Parámetros!$B$4)</f>
        <v>45754</v>
      </c>
      <c r="G1823" s="16" t="n">
        <f aca="false">_xlfn.MAXIFS(Pedidos!$C$2:$C$7000,Pedidos!$B$2:$B$7000,A1823,Pedidos!$C$2:$C$7000,"&lt;"&amp;Parámetros!$B$4)</f>
        <v>45754</v>
      </c>
      <c r="H1823" s="17" t="n">
        <f aca="false">COUNTIFS(Pedidos!$B$2:$B$7000,A1823,Pedidos!$C$2:$C$7000,"&lt;"&amp;Parámetros!$B$4)</f>
        <v>1</v>
      </c>
      <c r="I1823" s="7" t="n">
        <f aca="false">IF(H1823=0,"",Parámetros!$B$4-G1823)</f>
        <v>542</v>
      </c>
      <c r="J1823" s="17" t="n">
        <f aca="false">COUNTIFS(Pedidos!$B$2:$B$7000,A1823,Pedidos!$C$2:$C$7000,"&gt;="&amp;(Parámetros!$B$4-180),Pedidos!$C$2:$C$7000,"&lt;"&amp;Parámetros!$B$4)</f>
        <v>0</v>
      </c>
      <c r="K1823" s="18" t="str">
        <f aca="false">IF(H1823&lt;2,"",(G1823-F1823)/(H1823-1))</f>
        <v/>
      </c>
      <c r="L1823" s="19" t="str">
        <f aca="false">IF(OR(K1823="",K1823=0),"",I1823/K1823)</f>
        <v/>
      </c>
      <c r="M1823" s="20" t="n">
        <f aca="false">SUMIFS(Pedidos!$D$2:$D$7000,Pedidos!$B$2:$B$7000,A1823,Pedidos!$C$2:$C$7000,"&gt;="&amp;(Parámetros!$B$4-365),Pedidos!$C$2:$C$7000,"&lt;"&amp;Parámetros!$B$4)</f>
        <v>0</v>
      </c>
      <c r="N1823" s="7" t="str">
        <f aca="false">IF(H1823=0,"Sin compras",IF(H1823=1,"Una sola compra",IF(I1823&gt;Parámetros!$B$5,"Perdido","Activo")))</f>
        <v>Una sola compra</v>
      </c>
      <c r="O1823" s="21" t="str">
        <f aca="false">IF(N1823&lt;&gt;"Activo","",1/(1+EXP(-(Parámetros!$B$10+Parámetros!$B$11*I1823+Parámetros!$B$12*J1823))))</f>
        <v/>
      </c>
      <c r="P1823" s="7" t="str">
        <f aca="false">IF(O1823="","",IF(O1823&gt;=Parámetros!$B$7,"Alto",IF(O1823&gt;=Parámetros!$B$8,"Medio","Bajo")))</f>
        <v/>
      </c>
      <c r="Q1823" s="7" t="str">
        <f aca="false">IF(AND(N1823="Activo",L1823&lt;&gt;""),IF(L1823&gt;Parámetros!$B$6,"Se está retrasando",""),"")</f>
        <v/>
      </c>
    </row>
    <row r="1824" customFormat="false" ht="15" hidden="false" customHeight="false" outlineLevel="0" collapsed="false">
      <c r="A1824" s="13" t="s">
        <v>5693</v>
      </c>
      <c r="B1824" s="13" t="s">
        <v>9011</v>
      </c>
      <c r="C1824" s="13" t="s">
        <v>8990</v>
      </c>
      <c r="D1824" s="13" t="s">
        <v>8983</v>
      </c>
      <c r="E1824" s="13" t="s">
        <v>8988</v>
      </c>
      <c r="F1824" s="16" t="n">
        <f aca="false">_xlfn.MINIFS(Pedidos!$C$2:$C$7000,Pedidos!$B$2:$B$7000,A1824,Pedidos!$C$2:$C$7000,"&lt;"&amp;Parámetros!$B$4)</f>
        <v>46032</v>
      </c>
      <c r="G1824" s="16" t="n">
        <f aca="false">_xlfn.MAXIFS(Pedidos!$C$2:$C$7000,Pedidos!$B$2:$B$7000,A1824,Pedidos!$C$2:$C$7000,"&lt;"&amp;Parámetros!$B$4)</f>
        <v>46032</v>
      </c>
      <c r="H1824" s="17" t="n">
        <f aca="false">COUNTIFS(Pedidos!$B$2:$B$7000,A1824,Pedidos!$C$2:$C$7000,"&lt;"&amp;Parámetros!$B$4)</f>
        <v>1</v>
      </c>
      <c r="I1824" s="7" t="n">
        <f aca="false">IF(H1824=0,"",Parámetros!$B$4-G1824)</f>
        <v>264</v>
      </c>
      <c r="J1824" s="17" t="n">
        <f aca="false">COUNTIFS(Pedidos!$B$2:$B$7000,A1824,Pedidos!$C$2:$C$7000,"&gt;="&amp;(Parámetros!$B$4-180),Pedidos!$C$2:$C$7000,"&lt;"&amp;Parámetros!$B$4)</f>
        <v>0</v>
      </c>
      <c r="K1824" s="18" t="str">
        <f aca="false">IF(H1824&lt;2,"",(G1824-F1824)/(H1824-1))</f>
        <v/>
      </c>
      <c r="L1824" s="19" t="str">
        <f aca="false">IF(OR(K1824="",K1824=0),"",I1824/K1824)</f>
        <v/>
      </c>
      <c r="M1824" s="20" t="n">
        <f aca="false">SUMIFS(Pedidos!$D$2:$D$7000,Pedidos!$B$2:$B$7000,A1824,Pedidos!$C$2:$C$7000,"&gt;="&amp;(Parámetros!$B$4-365),Pedidos!$C$2:$C$7000,"&lt;"&amp;Parámetros!$B$4)</f>
        <v>27.7</v>
      </c>
      <c r="N1824" s="7" t="str">
        <f aca="false">IF(H1824=0,"Sin compras",IF(H1824=1,"Una sola compra",IF(I1824&gt;Parámetros!$B$5,"Perdido","Activo")))</f>
        <v>Una sola compra</v>
      </c>
      <c r="O1824" s="21" t="str">
        <f aca="false">IF(N1824&lt;&gt;"Activo","",1/(1+EXP(-(Parámetros!$B$10+Parámetros!$B$11*I1824+Parámetros!$B$12*J1824))))</f>
        <v/>
      </c>
      <c r="P1824" s="7" t="str">
        <f aca="false">IF(O1824="","",IF(O1824&gt;=Parámetros!$B$7,"Alto",IF(O1824&gt;=Parámetros!$B$8,"Medio","Bajo")))</f>
        <v/>
      </c>
      <c r="Q1824" s="7" t="str">
        <f aca="false">IF(AND(N1824="Activo",L1824&lt;&gt;""),IF(L1824&gt;Parámetros!$B$6,"Se está retrasando",""),"")</f>
        <v/>
      </c>
    </row>
    <row r="1825" customFormat="false" ht="15" hidden="false" customHeight="false" outlineLevel="0" collapsed="false">
      <c r="A1825" s="13" t="s">
        <v>8908</v>
      </c>
      <c r="B1825" s="13" t="s">
        <v>8995</v>
      </c>
      <c r="C1825" s="13" t="s">
        <v>8990</v>
      </c>
      <c r="D1825" s="13" t="s">
        <v>9002</v>
      </c>
      <c r="E1825" s="13" t="s">
        <v>8988</v>
      </c>
      <c r="F1825" s="16" t="n">
        <f aca="false">_xlfn.MINIFS(Pedidos!$C$2:$C$7000,Pedidos!$B$2:$B$7000,A1825,Pedidos!$C$2:$C$7000,"&lt;"&amp;Parámetros!$B$4)</f>
        <v>46290</v>
      </c>
      <c r="G1825" s="16" t="n">
        <f aca="false">_xlfn.MAXIFS(Pedidos!$C$2:$C$7000,Pedidos!$B$2:$B$7000,A1825,Pedidos!$C$2:$C$7000,"&lt;"&amp;Parámetros!$B$4)</f>
        <v>46290</v>
      </c>
      <c r="H1825" s="17" t="n">
        <f aca="false">COUNTIFS(Pedidos!$B$2:$B$7000,A1825,Pedidos!$C$2:$C$7000,"&lt;"&amp;Parámetros!$B$4)</f>
        <v>1</v>
      </c>
      <c r="I1825" s="7" t="n">
        <f aca="false">IF(H1825=0,"",Parámetros!$B$4-G1825)</f>
        <v>6</v>
      </c>
      <c r="J1825" s="17" t="n">
        <f aca="false">COUNTIFS(Pedidos!$B$2:$B$7000,A1825,Pedidos!$C$2:$C$7000,"&gt;="&amp;(Parámetros!$B$4-180),Pedidos!$C$2:$C$7000,"&lt;"&amp;Parámetros!$B$4)</f>
        <v>1</v>
      </c>
      <c r="K1825" s="18" t="str">
        <f aca="false">IF(H1825&lt;2,"",(G1825-F1825)/(H1825-1))</f>
        <v/>
      </c>
      <c r="L1825" s="19" t="str">
        <f aca="false">IF(OR(K1825="",K1825=0),"",I1825/K1825)</f>
        <v/>
      </c>
      <c r="M1825" s="20" t="n">
        <f aca="false">SUMIFS(Pedidos!$D$2:$D$7000,Pedidos!$B$2:$B$7000,A1825,Pedidos!$C$2:$C$7000,"&gt;="&amp;(Parámetros!$B$4-365),Pedidos!$C$2:$C$7000,"&lt;"&amp;Parámetros!$B$4)</f>
        <v>15.63</v>
      </c>
      <c r="N1825" s="7" t="str">
        <f aca="false">IF(H1825=0,"Sin compras",IF(H1825=1,"Una sola compra",IF(I1825&gt;Parámetros!$B$5,"Perdido","Activo")))</f>
        <v>Una sola compra</v>
      </c>
      <c r="O1825" s="21" t="str">
        <f aca="false">IF(N1825&lt;&gt;"Activo","",1/(1+EXP(-(Parámetros!$B$10+Parámetros!$B$11*I1825+Parámetros!$B$12*J1825))))</f>
        <v/>
      </c>
      <c r="P1825" s="7" t="str">
        <f aca="false">IF(O1825="","",IF(O1825&gt;=Parámetros!$B$7,"Alto",IF(O1825&gt;=Parámetros!$B$8,"Medio","Bajo")))</f>
        <v/>
      </c>
      <c r="Q1825" s="7" t="str">
        <f aca="false">IF(AND(N1825="Activo",L1825&lt;&gt;""),IF(L1825&gt;Parámetros!$B$6,"Se está retrasando",""),"")</f>
        <v/>
      </c>
    </row>
    <row r="1826" customFormat="false" ht="15" hidden="false" customHeight="false" outlineLevel="0" collapsed="false">
      <c r="A1826" s="13" t="s">
        <v>5140</v>
      </c>
      <c r="B1826" s="13" t="s">
        <v>8981</v>
      </c>
      <c r="C1826" s="13" t="s">
        <v>8990</v>
      </c>
      <c r="D1826" s="13" t="s">
        <v>8983</v>
      </c>
      <c r="E1826" s="13" t="s">
        <v>8988</v>
      </c>
      <c r="F1826" s="16" t="n">
        <f aca="false">_xlfn.MINIFS(Pedidos!$C$2:$C$7000,Pedidos!$B$2:$B$7000,A1826,Pedidos!$C$2:$C$7000,"&lt;"&amp;Parámetros!$B$4)</f>
        <v>45989</v>
      </c>
      <c r="G1826" s="16" t="n">
        <f aca="false">_xlfn.MAXIFS(Pedidos!$C$2:$C$7000,Pedidos!$B$2:$B$7000,A1826,Pedidos!$C$2:$C$7000,"&lt;"&amp;Parámetros!$B$4)</f>
        <v>45989</v>
      </c>
      <c r="H1826" s="17" t="n">
        <f aca="false">COUNTIFS(Pedidos!$B$2:$B$7000,A1826,Pedidos!$C$2:$C$7000,"&lt;"&amp;Parámetros!$B$4)</f>
        <v>1</v>
      </c>
      <c r="I1826" s="7" t="n">
        <f aca="false">IF(H1826=0,"",Parámetros!$B$4-G1826)</f>
        <v>307</v>
      </c>
      <c r="J1826" s="17" t="n">
        <f aca="false">COUNTIFS(Pedidos!$B$2:$B$7000,A1826,Pedidos!$C$2:$C$7000,"&gt;="&amp;(Parámetros!$B$4-180),Pedidos!$C$2:$C$7000,"&lt;"&amp;Parámetros!$B$4)</f>
        <v>0</v>
      </c>
      <c r="K1826" s="18" t="str">
        <f aca="false">IF(H1826&lt;2,"",(G1826-F1826)/(H1826-1))</f>
        <v/>
      </c>
      <c r="L1826" s="19" t="str">
        <f aca="false">IF(OR(K1826="",K1826=0),"",I1826/K1826)</f>
        <v/>
      </c>
      <c r="M1826" s="20" t="n">
        <f aca="false">SUMIFS(Pedidos!$D$2:$D$7000,Pedidos!$B$2:$B$7000,A1826,Pedidos!$C$2:$C$7000,"&gt;="&amp;(Parámetros!$B$4-365),Pedidos!$C$2:$C$7000,"&lt;"&amp;Parámetros!$B$4)</f>
        <v>24.1</v>
      </c>
      <c r="N1826" s="7" t="str">
        <f aca="false">IF(H1826=0,"Sin compras",IF(H1826=1,"Una sola compra",IF(I1826&gt;Parámetros!$B$5,"Perdido","Activo")))</f>
        <v>Una sola compra</v>
      </c>
      <c r="O1826" s="21" t="str">
        <f aca="false">IF(N1826&lt;&gt;"Activo","",1/(1+EXP(-(Parámetros!$B$10+Parámetros!$B$11*I1826+Parámetros!$B$12*J1826))))</f>
        <v/>
      </c>
      <c r="P1826" s="7" t="str">
        <f aca="false">IF(O1826="","",IF(O1826&gt;=Parámetros!$B$7,"Alto",IF(O1826&gt;=Parámetros!$B$8,"Medio","Bajo")))</f>
        <v/>
      </c>
      <c r="Q1826" s="7" t="str">
        <f aca="false">IF(AND(N1826="Activo",L1826&lt;&gt;""),IF(L1826&gt;Parámetros!$B$6,"Se está retrasando",""),"")</f>
        <v/>
      </c>
    </row>
    <row r="1827" customFormat="false" ht="15" hidden="false" customHeight="false" outlineLevel="0" collapsed="false">
      <c r="A1827" s="13" t="s">
        <v>6557</v>
      </c>
      <c r="B1827" s="13" t="s">
        <v>8989</v>
      </c>
      <c r="C1827" s="13" t="s">
        <v>8986</v>
      </c>
      <c r="D1827" s="13" t="s">
        <v>8991</v>
      </c>
      <c r="E1827" s="13" t="s">
        <v>8988</v>
      </c>
      <c r="F1827" s="16" t="n">
        <f aca="false">_xlfn.MINIFS(Pedidos!$C$2:$C$7000,Pedidos!$B$2:$B$7000,A1827,Pedidos!$C$2:$C$7000,"&lt;"&amp;Parámetros!$B$4)</f>
        <v>46098</v>
      </c>
      <c r="G1827" s="16" t="n">
        <f aca="false">_xlfn.MAXIFS(Pedidos!$C$2:$C$7000,Pedidos!$B$2:$B$7000,A1827,Pedidos!$C$2:$C$7000,"&lt;"&amp;Parámetros!$B$4)</f>
        <v>46098</v>
      </c>
      <c r="H1827" s="17" t="n">
        <f aca="false">COUNTIFS(Pedidos!$B$2:$B$7000,A1827,Pedidos!$C$2:$C$7000,"&lt;"&amp;Parámetros!$B$4)</f>
        <v>1</v>
      </c>
      <c r="I1827" s="7" t="n">
        <f aca="false">IF(H1827=0,"",Parámetros!$B$4-G1827)</f>
        <v>198</v>
      </c>
      <c r="J1827" s="17" t="n">
        <f aca="false">COUNTIFS(Pedidos!$B$2:$B$7000,A1827,Pedidos!$C$2:$C$7000,"&gt;="&amp;(Parámetros!$B$4-180),Pedidos!$C$2:$C$7000,"&lt;"&amp;Parámetros!$B$4)</f>
        <v>0</v>
      </c>
      <c r="K1827" s="18" t="str">
        <f aca="false">IF(H1827&lt;2,"",(G1827-F1827)/(H1827-1))</f>
        <v/>
      </c>
      <c r="L1827" s="19" t="str">
        <f aca="false">IF(OR(K1827="",K1827=0),"",I1827/K1827)</f>
        <v/>
      </c>
      <c r="M1827" s="20" t="n">
        <f aca="false">SUMIFS(Pedidos!$D$2:$D$7000,Pedidos!$B$2:$B$7000,A1827,Pedidos!$C$2:$C$7000,"&gt;="&amp;(Parámetros!$B$4-365),Pedidos!$C$2:$C$7000,"&lt;"&amp;Parámetros!$B$4)</f>
        <v>30.45</v>
      </c>
      <c r="N1827" s="7" t="str">
        <f aca="false">IF(H1827=0,"Sin compras",IF(H1827=1,"Una sola compra",IF(I1827&gt;Parámetros!$B$5,"Perdido","Activo")))</f>
        <v>Una sola compra</v>
      </c>
      <c r="O1827" s="21" t="str">
        <f aca="false">IF(N1827&lt;&gt;"Activo","",1/(1+EXP(-(Parámetros!$B$10+Parámetros!$B$11*I1827+Parámetros!$B$12*J1827))))</f>
        <v/>
      </c>
      <c r="P1827" s="7" t="str">
        <f aca="false">IF(O1827="","",IF(O1827&gt;=Parámetros!$B$7,"Alto",IF(O1827&gt;=Parámetros!$B$8,"Medio","Bajo")))</f>
        <v/>
      </c>
      <c r="Q1827" s="7" t="str">
        <f aca="false">IF(AND(N1827="Activo",L1827&lt;&gt;""),IF(L1827&gt;Parámetros!$B$6,"Se está retrasando",""),"")</f>
        <v/>
      </c>
    </row>
    <row r="1828" customFormat="false" ht="15" hidden="false" customHeight="false" outlineLevel="0" collapsed="false">
      <c r="A1828" s="13" t="s">
        <v>7428</v>
      </c>
      <c r="B1828" s="13" t="s">
        <v>9000</v>
      </c>
      <c r="C1828" s="13" t="s">
        <v>8982</v>
      </c>
      <c r="D1828" s="13" t="s">
        <v>8991</v>
      </c>
      <c r="E1828" s="13" t="s">
        <v>8988</v>
      </c>
      <c r="F1828" s="16" t="n">
        <f aca="false">_xlfn.MINIFS(Pedidos!$C$2:$C$7000,Pedidos!$B$2:$B$7000,A1828,Pedidos!$C$2:$C$7000,"&lt;"&amp;Parámetros!$B$4)</f>
        <v>46170</v>
      </c>
      <c r="G1828" s="16" t="n">
        <f aca="false">_xlfn.MAXIFS(Pedidos!$C$2:$C$7000,Pedidos!$B$2:$B$7000,A1828,Pedidos!$C$2:$C$7000,"&lt;"&amp;Parámetros!$B$4)</f>
        <v>46170</v>
      </c>
      <c r="H1828" s="17" t="n">
        <f aca="false">COUNTIFS(Pedidos!$B$2:$B$7000,A1828,Pedidos!$C$2:$C$7000,"&lt;"&amp;Parámetros!$B$4)</f>
        <v>1</v>
      </c>
      <c r="I1828" s="7" t="n">
        <f aca="false">IF(H1828=0,"",Parámetros!$B$4-G1828)</f>
        <v>126</v>
      </c>
      <c r="J1828" s="17" t="n">
        <f aca="false">COUNTIFS(Pedidos!$B$2:$B$7000,A1828,Pedidos!$C$2:$C$7000,"&gt;="&amp;(Parámetros!$B$4-180),Pedidos!$C$2:$C$7000,"&lt;"&amp;Parámetros!$B$4)</f>
        <v>1</v>
      </c>
      <c r="K1828" s="18" t="str">
        <f aca="false">IF(H1828&lt;2,"",(G1828-F1828)/(H1828-1))</f>
        <v/>
      </c>
      <c r="L1828" s="19" t="str">
        <f aca="false">IF(OR(K1828="",K1828=0),"",I1828/K1828)</f>
        <v/>
      </c>
      <c r="M1828" s="20" t="n">
        <f aca="false">SUMIFS(Pedidos!$D$2:$D$7000,Pedidos!$B$2:$B$7000,A1828,Pedidos!$C$2:$C$7000,"&gt;="&amp;(Parámetros!$B$4-365),Pedidos!$C$2:$C$7000,"&lt;"&amp;Parámetros!$B$4)</f>
        <v>27.39</v>
      </c>
      <c r="N1828" s="7" t="str">
        <f aca="false">IF(H1828=0,"Sin compras",IF(H1828=1,"Una sola compra",IF(I1828&gt;Parámetros!$B$5,"Perdido","Activo")))</f>
        <v>Una sola compra</v>
      </c>
      <c r="O1828" s="21" t="str">
        <f aca="false">IF(N1828&lt;&gt;"Activo","",1/(1+EXP(-(Parámetros!$B$10+Parámetros!$B$11*I1828+Parámetros!$B$12*J1828))))</f>
        <v/>
      </c>
      <c r="P1828" s="7" t="str">
        <f aca="false">IF(O1828="","",IF(O1828&gt;=Parámetros!$B$7,"Alto",IF(O1828&gt;=Parámetros!$B$8,"Medio","Bajo")))</f>
        <v/>
      </c>
      <c r="Q1828" s="7" t="str">
        <f aca="false">IF(AND(N1828="Activo",L1828&lt;&gt;""),IF(L1828&gt;Parámetros!$B$6,"Se está retrasando",""),"")</f>
        <v/>
      </c>
    </row>
    <row r="1829" customFormat="false" ht="15" hidden="false" customHeight="false" outlineLevel="0" collapsed="false">
      <c r="A1829" s="13" t="s">
        <v>4825</v>
      </c>
      <c r="B1829" s="13" t="s">
        <v>9011</v>
      </c>
      <c r="C1829" s="13" t="s">
        <v>8986</v>
      </c>
      <c r="D1829" s="13" t="s">
        <v>8983</v>
      </c>
      <c r="E1829" s="13" t="s">
        <v>8988</v>
      </c>
      <c r="F1829" s="16" t="n">
        <f aca="false">_xlfn.MINIFS(Pedidos!$C$2:$C$7000,Pedidos!$B$2:$B$7000,A1829,Pedidos!$C$2:$C$7000,"&lt;"&amp;Parámetros!$B$4)</f>
        <v>45966</v>
      </c>
      <c r="G1829" s="16" t="n">
        <f aca="false">_xlfn.MAXIFS(Pedidos!$C$2:$C$7000,Pedidos!$B$2:$B$7000,A1829,Pedidos!$C$2:$C$7000,"&lt;"&amp;Parámetros!$B$4)</f>
        <v>45966</v>
      </c>
      <c r="H1829" s="17" t="n">
        <f aca="false">COUNTIFS(Pedidos!$B$2:$B$7000,A1829,Pedidos!$C$2:$C$7000,"&lt;"&amp;Parámetros!$B$4)</f>
        <v>1</v>
      </c>
      <c r="I1829" s="7" t="n">
        <f aca="false">IF(H1829=0,"",Parámetros!$B$4-G1829)</f>
        <v>330</v>
      </c>
      <c r="J1829" s="17" t="n">
        <f aca="false">COUNTIFS(Pedidos!$B$2:$B$7000,A1829,Pedidos!$C$2:$C$7000,"&gt;="&amp;(Parámetros!$B$4-180),Pedidos!$C$2:$C$7000,"&lt;"&amp;Parámetros!$B$4)</f>
        <v>0</v>
      </c>
      <c r="K1829" s="18" t="str">
        <f aca="false">IF(H1829&lt;2,"",(G1829-F1829)/(H1829-1))</f>
        <v/>
      </c>
      <c r="L1829" s="19" t="str">
        <f aca="false">IF(OR(K1829="",K1829=0),"",I1829/K1829)</f>
        <v/>
      </c>
      <c r="M1829" s="20" t="n">
        <f aca="false">SUMIFS(Pedidos!$D$2:$D$7000,Pedidos!$B$2:$B$7000,A1829,Pedidos!$C$2:$C$7000,"&gt;="&amp;(Parámetros!$B$4-365),Pedidos!$C$2:$C$7000,"&lt;"&amp;Parámetros!$B$4)</f>
        <v>25.37</v>
      </c>
      <c r="N1829" s="7" t="str">
        <f aca="false">IF(H1829=0,"Sin compras",IF(H1829=1,"Una sola compra",IF(I1829&gt;Parámetros!$B$5,"Perdido","Activo")))</f>
        <v>Una sola compra</v>
      </c>
      <c r="O1829" s="21" t="str">
        <f aca="false">IF(N1829&lt;&gt;"Activo","",1/(1+EXP(-(Parámetros!$B$10+Parámetros!$B$11*I1829+Parámetros!$B$12*J1829))))</f>
        <v/>
      </c>
      <c r="P1829" s="7" t="str">
        <f aca="false">IF(O1829="","",IF(O1829&gt;=Parámetros!$B$7,"Alto",IF(O1829&gt;=Parámetros!$B$8,"Medio","Bajo")))</f>
        <v/>
      </c>
      <c r="Q1829" s="7" t="str">
        <f aca="false">IF(AND(N1829="Activo",L1829&lt;&gt;""),IF(L1829&gt;Parámetros!$B$6,"Se está retrasando",""),"")</f>
        <v/>
      </c>
    </row>
    <row r="1830" customFormat="false" ht="15" hidden="false" customHeight="false" outlineLevel="0" collapsed="false">
      <c r="A1830" s="13" t="s">
        <v>861</v>
      </c>
      <c r="B1830" s="13" t="s">
        <v>8981</v>
      </c>
      <c r="C1830" s="13" t="s">
        <v>8993</v>
      </c>
      <c r="D1830" s="13" t="s">
        <v>8994</v>
      </c>
      <c r="E1830" s="13" t="s">
        <v>8988</v>
      </c>
      <c r="F1830" s="16" t="n">
        <f aca="false">_xlfn.MINIFS(Pedidos!$C$2:$C$7000,Pedidos!$B$2:$B$7000,A1830,Pedidos!$C$2:$C$7000,"&lt;"&amp;Parámetros!$B$4)</f>
        <v>45661</v>
      </c>
      <c r="G1830" s="16" t="n">
        <f aca="false">_xlfn.MAXIFS(Pedidos!$C$2:$C$7000,Pedidos!$B$2:$B$7000,A1830,Pedidos!$C$2:$C$7000,"&lt;"&amp;Parámetros!$B$4)</f>
        <v>45661</v>
      </c>
      <c r="H1830" s="17" t="n">
        <f aca="false">COUNTIFS(Pedidos!$B$2:$B$7000,A1830,Pedidos!$C$2:$C$7000,"&lt;"&amp;Parámetros!$B$4)</f>
        <v>1</v>
      </c>
      <c r="I1830" s="7" t="n">
        <f aca="false">IF(H1830=0,"",Parámetros!$B$4-G1830)</f>
        <v>635</v>
      </c>
      <c r="J1830" s="17" t="n">
        <f aca="false">COUNTIFS(Pedidos!$B$2:$B$7000,A1830,Pedidos!$C$2:$C$7000,"&gt;="&amp;(Parámetros!$B$4-180),Pedidos!$C$2:$C$7000,"&lt;"&amp;Parámetros!$B$4)</f>
        <v>0</v>
      </c>
      <c r="K1830" s="18" t="str">
        <f aca="false">IF(H1830&lt;2,"",(G1830-F1830)/(H1830-1))</f>
        <v/>
      </c>
      <c r="L1830" s="19" t="str">
        <f aca="false">IF(OR(K1830="",K1830=0),"",I1830/K1830)</f>
        <v/>
      </c>
      <c r="M1830" s="20" t="n">
        <f aca="false">SUMIFS(Pedidos!$D$2:$D$7000,Pedidos!$B$2:$B$7000,A1830,Pedidos!$C$2:$C$7000,"&gt;="&amp;(Parámetros!$B$4-365),Pedidos!$C$2:$C$7000,"&lt;"&amp;Parámetros!$B$4)</f>
        <v>0</v>
      </c>
      <c r="N1830" s="7" t="str">
        <f aca="false">IF(H1830=0,"Sin compras",IF(H1830=1,"Una sola compra",IF(I1830&gt;Parámetros!$B$5,"Perdido","Activo")))</f>
        <v>Una sola compra</v>
      </c>
      <c r="O1830" s="21" t="str">
        <f aca="false">IF(N1830&lt;&gt;"Activo","",1/(1+EXP(-(Parámetros!$B$10+Parámetros!$B$11*I1830+Parámetros!$B$12*J1830))))</f>
        <v/>
      </c>
      <c r="P1830" s="7" t="str">
        <f aca="false">IF(O1830="","",IF(O1830&gt;=Parámetros!$B$7,"Alto",IF(O1830&gt;=Parámetros!$B$8,"Medio","Bajo")))</f>
        <v/>
      </c>
      <c r="Q1830" s="7" t="str">
        <f aca="false">IF(AND(N1830="Activo",L1830&lt;&gt;""),IF(L1830&gt;Parámetros!$B$6,"Se está retrasando",""),"")</f>
        <v/>
      </c>
    </row>
    <row r="1831" customFormat="false" ht="15" hidden="false" customHeight="false" outlineLevel="0" collapsed="false">
      <c r="A1831" s="13" t="s">
        <v>1717</v>
      </c>
      <c r="B1831" s="13" t="s">
        <v>9004</v>
      </c>
      <c r="C1831" s="13" t="s">
        <v>8982</v>
      </c>
      <c r="D1831" s="13" t="s">
        <v>8994</v>
      </c>
      <c r="E1831" s="13" t="s">
        <v>8988</v>
      </c>
      <c r="F1831" s="16" t="n">
        <f aca="false">_xlfn.MINIFS(Pedidos!$C$2:$C$7000,Pedidos!$B$2:$B$7000,A1831,Pedidos!$C$2:$C$7000,"&lt;"&amp;Parámetros!$B$4)</f>
        <v>45732</v>
      </c>
      <c r="G1831" s="16" t="n">
        <f aca="false">_xlfn.MAXIFS(Pedidos!$C$2:$C$7000,Pedidos!$B$2:$B$7000,A1831,Pedidos!$C$2:$C$7000,"&lt;"&amp;Parámetros!$B$4)</f>
        <v>45732</v>
      </c>
      <c r="H1831" s="17" t="n">
        <f aca="false">COUNTIFS(Pedidos!$B$2:$B$7000,A1831,Pedidos!$C$2:$C$7000,"&lt;"&amp;Parámetros!$B$4)</f>
        <v>1</v>
      </c>
      <c r="I1831" s="7" t="n">
        <f aca="false">IF(H1831=0,"",Parámetros!$B$4-G1831)</f>
        <v>564</v>
      </c>
      <c r="J1831" s="17" t="n">
        <f aca="false">COUNTIFS(Pedidos!$B$2:$B$7000,A1831,Pedidos!$C$2:$C$7000,"&gt;="&amp;(Parámetros!$B$4-180),Pedidos!$C$2:$C$7000,"&lt;"&amp;Parámetros!$B$4)</f>
        <v>0</v>
      </c>
      <c r="K1831" s="18" t="str">
        <f aca="false">IF(H1831&lt;2,"",(G1831-F1831)/(H1831-1))</f>
        <v/>
      </c>
      <c r="L1831" s="19" t="str">
        <f aca="false">IF(OR(K1831="",K1831=0),"",I1831/K1831)</f>
        <v/>
      </c>
      <c r="M1831" s="20" t="n">
        <f aca="false">SUMIFS(Pedidos!$D$2:$D$7000,Pedidos!$B$2:$B$7000,A1831,Pedidos!$C$2:$C$7000,"&gt;="&amp;(Parámetros!$B$4-365),Pedidos!$C$2:$C$7000,"&lt;"&amp;Parámetros!$B$4)</f>
        <v>0</v>
      </c>
      <c r="N1831" s="7" t="str">
        <f aca="false">IF(H1831=0,"Sin compras",IF(H1831=1,"Una sola compra",IF(I1831&gt;Parámetros!$B$5,"Perdido","Activo")))</f>
        <v>Una sola compra</v>
      </c>
      <c r="O1831" s="21" t="str">
        <f aca="false">IF(N1831&lt;&gt;"Activo","",1/(1+EXP(-(Parámetros!$B$10+Parámetros!$B$11*I1831+Parámetros!$B$12*J1831))))</f>
        <v/>
      </c>
      <c r="P1831" s="7" t="str">
        <f aca="false">IF(O1831="","",IF(O1831&gt;=Parámetros!$B$7,"Alto",IF(O1831&gt;=Parámetros!$B$8,"Medio","Bajo")))</f>
        <v/>
      </c>
      <c r="Q1831" s="7" t="str">
        <f aca="false">IF(AND(N1831="Activo",L1831&lt;&gt;""),IF(L1831&gt;Parámetros!$B$6,"Se está retrasando",""),"")</f>
        <v/>
      </c>
    </row>
    <row r="1832" customFormat="false" ht="15" hidden="false" customHeight="false" outlineLevel="0" collapsed="false">
      <c r="A1832" s="13" t="s">
        <v>5901</v>
      </c>
      <c r="B1832" s="13" t="s">
        <v>9000</v>
      </c>
      <c r="C1832" s="13" t="s">
        <v>8993</v>
      </c>
      <c r="D1832" s="13" t="s">
        <v>8983</v>
      </c>
      <c r="E1832" s="13" t="s">
        <v>8988</v>
      </c>
      <c r="F1832" s="16" t="n">
        <f aca="false">_xlfn.MINIFS(Pedidos!$C$2:$C$7000,Pedidos!$B$2:$B$7000,A1832,Pedidos!$C$2:$C$7000,"&lt;"&amp;Parámetros!$B$4)</f>
        <v>46048</v>
      </c>
      <c r="G1832" s="16" t="n">
        <f aca="false">_xlfn.MAXIFS(Pedidos!$C$2:$C$7000,Pedidos!$B$2:$B$7000,A1832,Pedidos!$C$2:$C$7000,"&lt;"&amp;Parámetros!$B$4)</f>
        <v>46048</v>
      </c>
      <c r="H1832" s="17" t="n">
        <f aca="false">COUNTIFS(Pedidos!$B$2:$B$7000,A1832,Pedidos!$C$2:$C$7000,"&lt;"&amp;Parámetros!$B$4)</f>
        <v>1</v>
      </c>
      <c r="I1832" s="7" t="n">
        <f aca="false">IF(H1832=0,"",Parámetros!$B$4-G1832)</f>
        <v>248</v>
      </c>
      <c r="J1832" s="17" t="n">
        <f aca="false">COUNTIFS(Pedidos!$B$2:$B$7000,A1832,Pedidos!$C$2:$C$7000,"&gt;="&amp;(Parámetros!$B$4-180),Pedidos!$C$2:$C$7000,"&lt;"&amp;Parámetros!$B$4)</f>
        <v>0</v>
      </c>
      <c r="K1832" s="18" t="str">
        <f aca="false">IF(H1832&lt;2,"",(G1832-F1832)/(H1832-1))</f>
        <v/>
      </c>
      <c r="L1832" s="19" t="str">
        <f aca="false">IF(OR(K1832="",K1832=0),"",I1832/K1832)</f>
        <v/>
      </c>
      <c r="M1832" s="20" t="n">
        <f aca="false">SUMIFS(Pedidos!$D$2:$D$7000,Pedidos!$B$2:$B$7000,A1832,Pedidos!$C$2:$C$7000,"&gt;="&amp;(Parámetros!$B$4-365),Pedidos!$C$2:$C$7000,"&lt;"&amp;Parámetros!$B$4)</f>
        <v>67.95</v>
      </c>
      <c r="N1832" s="7" t="str">
        <f aca="false">IF(H1832=0,"Sin compras",IF(H1832=1,"Una sola compra",IF(I1832&gt;Parámetros!$B$5,"Perdido","Activo")))</f>
        <v>Una sola compra</v>
      </c>
      <c r="O1832" s="21" t="str">
        <f aca="false">IF(N1832&lt;&gt;"Activo","",1/(1+EXP(-(Parámetros!$B$10+Parámetros!$B$11*I1832+Parámetros!$B$12*J1832))))</f>
        <v/>
      </c>
      <c r="P1832" s="7" t="str">
        <f aca="false">IF(O1832="","",IF(O1832&gt;=Parámetros!$B$7,"Alto",IF(O1832&gt;=Parámetros!$B$8,"Medio","Bajo")))</f>
        <v/>
      </c>
      <c r="Q1832" s="7" t="str">
        <f aca="false">IF(AND(N1832="Activo",L1832&lt;&gt;""),IF(L1832&gt;Parámetros!$B$6,"Se está retrasando",""),"")</f>
        <v/>
      </c>
    </row>
    <row r="1833" customFormat="false" ht="15" hidden="false" customHeight="false" outlineLevel="0" collapsed="false">
      <c r="A1833" s="13" t="s">
        <v>5929</v>
      </c>
      <c r="B1833" s="13" t="s">
        <v>8995</v>
      </c>
      <c r="C1833" s="13" t="s">
        <v>8993</v>
      </c>
      <c r="D1833" s="13" t="s">
        <v>8987</v>
      </c>
      <c r="E1833" s="13" t="s">
        <v>8988</v>
      </c>
      <c r="F1833" s="16" t="n">
        <f aca="false">_xlfn.MINIFS(Pedidos!$C$2:$C$7000,Pedidos!$B$2:$B$7000,A1833,Pedidos!$C$2:$C$7000,"&lt;"&amp;Parámetros!$B$4)</f>
        <v>46050</v>
      </c>
      <c r="G1833" s="16" t="n">
        <f aca="false">_xlfn.MAXIFS(Pedidos!$C$2:$C$7000,Pedidos!$B$2:$B$7000,A1833,Pedidos!$C$2:$C$7000,"&lt;"&amp;Parámetros!$B$4)</f>
        <v>46260</v>
      </c>
      <c r="H1833" s="17" t="n">
        <f aca="false">COUNTIFS(Pedidos!$B$2:$B$7000,A1833,Pedidos!$C$2:$C$7000,"&lt;"&amp;Parámetros!$B$4)</f>
        <v>3</v>
      </c>
      <c r="I1833" s="7" t="n">
        <f aca="false">IF(H1833=0,"",Parámetros!$B$4-G1833)</f>
        <v>36</v>
      </c>
      <c r="J1833" s="17" t="n">
        <f aca="false">COUNTIFS(Pedidos!$B$2:$B$7000,A1833,Pedidos!$C$2:$C$7000,"&gt;="&amp;(Parámetros!$B$4-180),Pedidos!$C$2:$C$7000,"&lt;"&amp;Parámetros!$B$4)</f>
        <v>2</v>
      </c>
      <c r="K1833" s="18" t="n">
        <f aca="false">IF(H1833&lt;2,"",(G1833-F1833)/(H1833-1))</f>
        <v>105</v>
      </c>
      <c r="L1833" s="19" t="n">
        <f aca="false">IF(OR(K1833="",K1833=0),"",I1833/K1833)</f>
        <v>0.342857142857143</v>
      </c>
      <c r="M1833" s="20" t="n">
        <f aca="false">SUMIFS(Pedidos!$D$2:$D$7000,Pedidos!$B$2:$B$7000,A1833,Pedidos!$C$2:$C$7000,"&gt;="&amp;(Parámetros!$B$4-365),Pedidos!$C$2:$C$7000,"&lt;"&amp;Parámetros!$B$4)</f>
        <v>113.89</v>
      </c>
      <c r="N1833" s="7" t="str">
        <f aca="false">IF(H1833=0,"Sin compras",IF(H1833=1,"Una sola compra",IF(I1833&gt;Parámetros!$B$5,"Perdido","Activo")))</f>
        <v>Activo</v>
      </c>
      <c r="O1833" s="21" t="n">
        <f aca="false">IF(N1833&lt;&gt;"Activo","",1/(1+EXP(-(Parámetros!$B$10+Parámetros!$B$11*I1833+Parámetros!$B$12*J1833))))</f>
        <v>0.364751490991709</v>
      </c>
      <c r="P1833" s="7" t="str">
        <f aca="false">IF(O1833="","",IF(O1833&gt;=Parámetros!$B$7,"Alto",IF(O1833&gt;=Parámetros!$B$8,"Medio","Bajo")))</f>
        <v>Bajo</v>
      </c>
      <c r="Q1833" s="7" t="str">
        <f aca="false">IF(AND(N1833="Activo",L1833&lt;&gt;""),IF(L1833&gt;Parámetros!$B$6,"Se está retrasando",""),"")</f>
        <v/>
      </c>
    </row>
    <row r="1834" customFormat="false" ht="15" hidden="false" customHeight="false" outlineLevel="0" collapsed="false">
      <c r="A1834" s="13" t="s">
        <v>3737</v>
      </c>
      <c r="B1834" s="13" t="s">
        <v>9000</v>
      </c>
      <c r="C1834" s="13" t="s">
        <v>8982</v>
      </c>
      <c r="D1834" s="13" t="s">
        <v>8994</v>
      </c>
      <c r="E1834" s="13" t="s">
        <v>8988</v>
      </c>
      <c r="F1834" s="16" t="n">
        <f aca="false">_xlfn.MINIFS(Pedidos!$C$2:$C$7000,Pedidos!$B$2:$B$7000,A1834,Pedidos!$C$2:$C$7000,"&lt;"&amp;Parámetros!$B$4)</f>
        <v>45884</v>
      </c>
      <c r="G1834" s="16" t="n">
        <f aca="false">_xlfn.MAXIFS(Pedidos!$C$2:$C$7000,Pedidos!$B$2:$B$7000,A1834,Pedidos!$C$2:$C$7000,"&lt;"&amp;Parámetros!$B$4)</f>
        <v>45884</v>
      </c>
      <c r="H1834" s="17" t="n">
        <f aca="false">COUNTIFS(Pedidos!$B$2:$B$7000,A1834,Pedidos!$C$2:$C$7000,"&lt;"&amp;Parámetros!$B$4)</f>
        <v>1</v>
      </c>
      <c r="I1834" s="7" t="n">
        <f aca="false">IF(H1834=0,"",Parámetros!$B$4-G1834)</f>
        <v>412</v>
      </c>
      <c r="J1834" s="17" t="n">
        <f aca="false">COUNTIFS(Pedidos!$B$2:$B$7000,A1834,Pedidos!$C$2:$C$7000,"&gt;="&amp;(Parámetros!$B$4-180),Pedidos!$C$2:$C$7000,"&lt;"&amp;Parámetros!$B$4)</f>
        <v>0</v>
      </c>
      <c r="K1834" s="18" t="str">
        <f aca="false">IF(H1834&lt;2,"",(G1834-F1834)/(H1834-1))</f>
        <v/>
      </c>
      <c r="L1834" s="19" t="str">
        <f aca="false">IF(OR(K1834="",K1834=0),"",I1834/K1834)</f>
        <v/>
      </c>
      <c r="M1834" s="20" t="n">
        <f aca="false">SUMIFS(Pedidos!$D$2:$D$7000,Pedidos!$B$2:$B$7000,A1834,Pedidos!$C$2:$C$7000,"&gt;="&amp;(Parámetros!$B$4-365),Pedidos!$C$2:$C$7000,"&lt;"&amp;Parámetros!$B$4)</f>
        <v>0</v>
      </c>
      <c r="N1834" s="7" t="str">
        <f aca="false">IF(H1834=0,"Sin compras",IF(H1834=1,"Una sola compra",IF(I1834&gt;Parámetros!$B$5,"Perdido","Activo")))</f>
        <v>Una sola compra</v>
      </c>
      <c r="O1834" s="21" t="str">
        <f aca="false">IF(N1834&lt;&gt;"Activo","",1/(1+EXP(-(Parámetros!$B$10+Parámetros!$B$11*I1834+Parámetros!$B$12*J1834))))</f>
        <v/>
      </c>
      <c r="P1834" s="7" t="str">
        <f aca="false">IF(O1834="","",IF(O1834&gt;=Parámetros!$B$7,"Alto",IF(O1834&gt;=Parámetros!$B$8,"Medio","Bajo")))</f>
        <v/>
      </c>
      <c r="Q1834" s="7" t="str">
        <f aca="false">IF(AND(N1834="Activo",L1834&lt;&gt;""),IF(L1834&gt;Parámetros!$B$6,"Se está retrasando",""),"")</f>
        <v/>
      </c>
    </row>
    <row r="1835" customFormat="false" ht="15" hidden="false" customHeight="false" outlineLevel="0" collapsed="false">
      <c r="A1835" s="13" t="s">
        <v>4093</v>
      </c>
      <c r="B1835" s="13" t="s">
        <v>9010</v>
      </c>
      <c r="C1835" s="13" t="s">
        <v>8982</v>
      </c>
      <c r="D1835" s="13" t="s">
        <v>8994</v>
      </c>
      <c r="E1835" s="13" t="s">
        <v>8988</v>
      </c>
      <c r="F1835" s="16" t="n">
        <f aca="false">_xlfn.MINIFS(Pedidos!$C$2:$C$7000,Pedidos!$B$2:$B$7000,A1835,Pedidos!$C$2:$C$7000,"&lt;"&amp;Parámetros!$B$4)</f>
        <v>45912</v>
      </c>
      <c r="G1835" s="16" t="n">
        <f aca="false">_xlfn.MAXIFS(Pedidos!$C$2:$C$7000,Pedidos!$B$2:$B$7000,A1835,Pedidos!$C$2:$C$7000,"&lt;"&amp;Parámetros!$B$4)</f>
        <v>45912</v>
      </c>
      <c r="H1835" s="17" t="n">
        <f aca="false">COUNTIFS(Pedidos!$B$2:$B$7000,A1835,Pedidos!$C$2:$C$7000,"&lt;"&amp;Parámetros!$B$4)</f>
        <v>1</v>
      </c>
      <c r="I1835" s="7" t="n">
        <f aca="false">IF(H1835=0,"",Parámetros!$B$4-G1835)</f>
        <v>384</v>
      </c>
      <c r="J1835" s="17" t="n">
        <f aca="false">COUNTIFS(Pedidos!$B$2:$B$7000,A1835,Pedidos!$C$2:$C$7000,"&gt;="&amp;(Parámetros!$B$4-180),Pedidos!$C$2:$C$7000,"&lt;"&amp;Parámetros!$B$4)</f>
        <v>0</v>
      </c>
      <c r="K1835" s="18" t="str">
        <f aca="false">IF(H1835&lt;2,"",(G1835-F1835)/(H1835-1))</f>
        <v/>
      </c>
      <c r="L1835" s="19" t="str">
        <f aca="false">IF(OR(K1835="",K1835=0),"",I1835/K1835)</f>
        <v/>
      </c>
      <c r="M1835" s="20" t="n">
        <f aca="false">SUMIFS(Pedidos!$D$2:$D$7000,Pedidos!$B$2:$B$7000,A1835,Pedidos!$C$2:$C$7000,"&gt;="&amp;(Parámetros!$B$4-365),Pedidos!$C$2:$C$7000,"&lt;"&amp;Parámetros!$B$4)</f>
        <v>0</v>
      </c>
      <c r="N1835" s="7" t="str">
        <f aca="false">IF(H1835=0,"Sin compras",IF(H1835=1,"Una sola compra",IF(I1835&gt;Parámetros!$B$5,"Perdido","Activo")))</f>
        <v>Una sola compra</v>
      </c>
      <c r="O1835" s="21" t="str">
        <f aca="false">IF(N1835&lt;&gt;"Activo","",1/(1+EXP(-(Parámetros!$B$10+Parámetros!$B$11*I1835+Parámetros!$B$12*J1835))))</f>
        <v/>
      </c>
      <c r="P1835" s="7" t="str">
        <f aca="false">IF(O1835="","",IF(O1835&gt;=Parámetros!$B$7,"Alto",IF(O1835&gt;=Parámetros!$B$8,"Medio","Bajo")))</f>
        <v/>
      </c>
      <c r="Q1835" s="7" t="str">
        <f aca="false">IF(AND(N1835="Activo",L1835&lt;&gt;""),IF(L1835&gt;Parámetros!$B$6,"Se está retrasando",""),"")</f>
        <v/>
      </c>
    </row>
    <row r="1836" customFormat="false" ht="15" hidden="false" customHeight="false" outlineLevel="0" collapsed="false">
      <c r="A1836" s="13" t="s">
        <v>6626</v>
      </c>
      <c r="B1836" s="13" t="s">
        <v>8998</v>
      </c>
      <c r="C1836" s="13" t="s">
        <v>8990</v>
      </c>
      <c r="D1836" s="13" t="s">
        <v>8991</v>
      </c>
      <c r="E1836" s="13" t="s">
        <v>8988</v>
      </c>
      <c r="F1836" s="16" t="n">
        <f aca="false">_xlfn.MINIFS(Pedidos!$C$2:$C$7000,Pedidos!$B$2:$B$7000,A1836,Pedidos!$C$2:$C$7000,"&lt;"&amp;Parámetros!$B$4)</f>
        <v>46103</v>
      </c>
      <c r="G1836" s="16" t="n">
        <f aca="false">_xlfn.MAXIFS(Pedidos!$C$2:$C$7000,Pedidos!$B$2:$B$7000,A1836,Pedidos!$C$2:$C$7000,"&lt;"&amp;Parámetros!$B$4)</f>
        <v>46103</v>
      </c>
      <c r="H1836" s="17" t="n">
        <f aca="false">COUNTIFS(Pedidos!$B$2:$B$7000,A1836,Pedidos!$C$2:$C$7000,"&lt;"&amp;Parámetros!$B$4)</f>
        <v>1</v>
      </c>
      <c r="I1836" s="7" t="n">
        <f aca="false">IF(H1836=0,"",Parámetros!$B$4-G1836)</f>
        <v>193</v>
      </c>
      <c r="J1836" s="17" t="n">
        <f aca="false">COUNTIFS(Pedidos!$B$2:$B$7000,A1836,Pedidos!$C$2:$C$7000,"&gt;="&amp;(Parámetros!$B$4-180),Pedidos!$C$2:$C$7000,"&lt;"&amp;Parámetros!$B$4)</f>
        <v>0</v>
      </c>
      <c r="K1836" s="18" t="str">
        <f aca="false">IF(H1836&lt;2,"",(G1836-F1836)/(H1836-1))</f>
        <v/>
      </c>
      <c r="L1836" s="19" t="str">
        <f aca="false">IF(OR(K1836="",K1836=0),"",I1836/K1836)</f>
        <v/>
      </c>
      <c r="M1836" s="20" t="n">
        <f aca="false">SUMIFS(Pedidos!$D$2:$D$7000,Pedidos!$B$2:$B$7000,A1836,Pedidos!$C$2:$C$7000,"&gt;="&amp;(Parámetros!$B$4-365),Pedidos!$C$2:$C$7000,"&lt;"&amp;Parámetros!$B$4)</f>
        <v>35.12</v>
      </c>
      <c r="N1836" s="7" t="str">
        <f aca="false">IF(H1836=0,"Sin compras",IF(H1836=1,"Una sola compra",IF(I1836&gt;Parámetros!$B$5,"Perdido","Activo")))</f>
        <v>Una sola compra</v>
      </c>
      <c r="O1836" s="21" t="str">
        <f aca="false">IF(N1836&lt;&gt;"Activo","",1/(1+EXP(-(Parámetros!$B$10+Parámetros!$B$11*I1836+Parámetros!$B$12*J1836))))</f>
        <v/>
      </c>
      <c r="P1836" s="7" t="str">
        <f aca="false">IF(O1836="","",IF(O1836&gt;=Parámetros!$B$7,"Alto",IF(O1836&gt;=Parámetros!$B$8,"Medio","Bajo")))</f>
        <v/>
      </c>
      <c r="Q1836" s="7" t="str">
        <f aca="false">IF(AND(N1836="Activo",L1836&lt;&gt;""),IF(L1836&gt;Parámetros!$B$6,"Se está retrasando",""),"")</f>
        <v/>
      </c>
    </row>
    <row r="1837" customFormat="false" ht="15" hidden="false" customHeight="false" outlineLevel="0" collapsed="false">
      <c r="A1837" s="13" t="s">
        <v>3288</v>
      </c>
      <c r="B1837" s="13" t="s">
        <v>8981</v>
      </c>
      <c r="C1837" s="13" t="s">
        <v>8993</v>
      </c>
      <c r="D1837" s="13" t="s">
        <v>8994</v>
      </c>
      <c r="E1837" s="13" t="s">
        <v>8988</v>
      </c>
      <c r="F1837" s="16" t="n">
        <f aca="false">_xlfn.MINIFS(Pedidos!$C$2:$C$7000,Pedidos!$B$2:$B$7000,A1837,Pedidos!$C$2:$C$7000,"&lt;"&amp;Parámetros!$B$4)</f>
        <v>45852</v>
      </c>
      <c r="G1837" s="16" t="n">
        <f aca="false">_xlfn.MAXIFS(Pedidos!$C$2:$C$7000,Pedidos!$B$2:$B$7000,A1837,Pedidos!$C$2:$C$7000,"&lt;"&amp;Parámetros!$B$4)</f>
        <v>45852</v>
      </c>
      <c r="H1837" s="17" t="n">
        <f aca="false">COUNTIFS(Pedidos!$B$2:$B$7000,A1837,Pedidos!$C$2:$C$7000,"&lt;"&amp;Parámetros!$B$4)</f>
        <v>1</v>
      </c>
      <c r="I1837" s="7" t="n">
        <f aca="false">IF(H1837=0,"",Parámetros!$B$4-G1837)</f>
        <v>444</v>
      </c>
      <c r="J1837" s="17" t="n">
        <f aca="false">COUNTIFS(Pedidos!$B$2:$B$7000,A1837,Pedidos!$C$2:$C$7000,"&gt;="&amp;(Parámetros!$B$4-180),Pedidos!$C$2:$C$7000,"&lt;"&amp;Parámetros!$B$4)</f>
        <v>0</v>
      </c>
      <c r="K1837" s="18" t="str">
        <f aca="false">IF(H1837&lt;2,"",(G1837-F1837)/(H1837-1))</f>
        <v/>
      </c>
      <c r="L1837" s="19" t="str">
        <f aca="false">IF(OR(K1837="",K1837=0),"",I1837/K1837)</f>
        <v/>
      </c>
      <c r="M1837" s="20" t="n">
        <f aca="false">SUMIFS(Pedidos!$D$2:$D$7000,Pedidos!$B$2:$B$7000,A1837,Pedidos!$C$2:$C$7000,"&gt;="&amp;(Parámetros!$B$4-365),Pedidos!$C$2:$C$7000,"&lt;"&amp;Parámetros!$B$4)</f>
        <v>0</v>
      </c>
      <c r="N1837" s="7" t="str">
        <f aca="false">IF(H1837=0,"Sin compras",IF(H1837=1,"Una sola compra",IF(I1837&gt;Parámetros!$B$5,"Perdido","Activo")))</f>
        <v>Una sola compra</v>
      </c>
      <c r="O1837" s="21" t="str">
        <f aca="false">IF(N1837&lt;&gt;"Activo","",1/(1+EXP(-(Parámetros!$B$10+Parámetros!$B$11*I1837+Parámetros!$B$12*J1837))))</f>
        <v/>
      </c>
      <c r="P1837" s="7" t="str">
        <f aca="false">IF(O1837="","",IF(O1837&gt;=Parámetros!$B$7,"Alto",IF(O1837&gt;=Parámetros!$B$8,"Medio","Bajo")))</f>
        <v/>
      </c>
      <c r="Q1837" s="7" t="str">
        <f aca="false">IF(AND(N1837="Activo",L1837&lt;&gt;""),IF(L1837&gt;Parámetros!$B$6,"Se está retrasando",""),"")</f>
        <v/>
      </c>
    </row>
    <row r="1838" customFormat="false" ht="15" hidden="false" customHeight="false" outlineLevel="0" collapsed="false">
      <c r="A1838" s="13" t="s">
        <v>6887</v>
      </c>
      <c r="B1838" s="13" t="s">
        <v>9001</v>
      </c>
      <c r="C1838" s="13" t="s">
        <v>8986</v>
      </c>
      <c r="D1838" s="13" t="s">
        <v>8991</v>
      </c>
      <c r="E1838" s="13" t="s">
        <v>8988</v>
      </c>
      <c r="F1838" s="16" t="n">
        <f aca="false">_xlfn.MINIFS(Pedidos!$C$2:$C$7000,Pedidos!$B$2:$B$7000,A1838,Pedidos!$C$2:$C$7000,"&lt;"&amp;Parámetros!$B$4)</f>
        <v>46123</v>
      </c>
      <c r="G1838" s="16" t="n">
        <f aca="false">_xlfn.MAXIFS(Pedidos!$C$2:$C$7000,Pedidos!$B$2:$B$7000,A1838,Pedidos!$C$2:$C$7000,"&lt;"&amp;Parámetros!$B$4)</f>
        <v>46123</v>
      </c>
      <c r="H1838" s="17" t="n">
        <f aca="false">COUNTIFS(Pedidos!$B$2:$B$7000,A1838,Pedidos!$C$2:$C$7000,"&lt;"&amp;Parámetros!$B$4)</f>
        <v>1</v>
      </c>
      <c r="I1838" s="7" t="n">
        <f aca="false">IF(H1838=0,"",Parámetros!$B$4-G1838)</f>
        <v>173</v>
      </c>
      <c r="J1838" s="17" t="n">
        <f aca="false">COUNTIFS(Pedidos!$B$2:$B$7000,A1838,Pedidos!$C$2:$C$7000,"&gt;="&amp;(Parámetros!$B$4-180),Pedidos!$C$2:$C$7000,"&lt;"&amp;Parámetros!$B$4)</f>
        <v>1</v>
      </c>
      <c r="K1838" s="18" t="str">
        <f aca="false">IF(H1838&lt;2,"",(G1838-F1838)/(H1838-1))</f>
        <v/>
      </c>
      <c r="L1838" s="19" t="str">
        <f aca="false">IF(OR(K1838="",K1838=0),"",I1838/K1838)</f>
        <v/>
      </c>
      <c r="M1838" s="20" t="n">
        <f aca="false">SUMIFS(Pedidos!$D$2:$D$7000,Pedidos!$B$2:$B$7000,A1838,Pedidos!$C$2:$C$7000,"&gt;="&amp;(Parámetros!$B$4-365),Pedidos!$C$2:$C$7000,"&lt;"&amp;Parámetros!$B$4)</f>
        <v>39.73</v>
      </c>
      <c r="N1838" s="7" t="str">
        <f aca="false">IF(H1838=0,"Sin compras",IF(H1838=1,"Una sola compra",IF(I1838&gt;Parámetros!$B$5,"Perdido","Activo")))</f>
        <v>Una sola compra</v>
      </c>
      <c r="O1838" s="21" t="str">
        <f aca="false">IF(N1838&lt;&gt;"Activo","",1/(1+EXP(-(Parámetros!$B$10+Parámetros!$B$11*I1838+Parámetros!$B$12*J1838))))</f>
        <v/>
      </c>
      <c r="P1838" s="7" t="str">
        <f aca="false">IF(O1838="","",IF(O1838&gt;=Parámetros!$B$7,"Alto",IF(O1838&gt;=Parámetros!$B$8,"Medio","Bajo")))</f>
        <v/>
      </c>
      <c r="Q1838" s="7" t="str">
        <f aca="false">IF(AND(N1838="Activo",L1838&lt;&gt;""),IF(L1838&gt;Parámetros!$B$6,"Se está retrasando",""),"")</f>
        <v/>
      </c>
    </row>
    <row r="1839" customFormat="false" ht="15" hidden="false" customHeight="false" outlineLevel="0" collapsed="false">
      <c r="A1839" s="13" t="s">
        <v>8107</v>
      </c>
      <c r="B1839" s="13" t="s">
        <v>9000</v>
      </c>
      <c r="C1839" s="13" t="s">
        <v>8993</v>
      </c>
      <c r="D1839" s="13" t="s">
        <v>8991</v>
      </c>
      <c r="E1839" s="13" t="s">
        <v>8988</v>
      </c>
      <c r="F1839" s="16" t="n">
        <f aca="false">_xlfn.MINIFS(Pedidos!$C$2:$C$7000,Pedidos!$B$2:$B$7000,A1839,Pedidos!$C$2:$C$7000,"&lt;"&amp;Parámetros!$B$4)</f>
        <v>46224</v>
      </c>
      <c r="G1839" s="16" t="n">
        <f aca="false">_xlfn.MAXIFS(Pedidos!$C$2:$C$7000,Pedidos!$B$2:$B$7000,A1839,Pedidos!$C$2:$C$7000,"&lt;"&amp;Parámetros!$B$4)</f>
        <v>46224</v>
      </c>
      <c r="H1839" s="17" t="n">
        <f aca="false">COUNTIFS(Pedidos!$B$2:$B$7000,A1839,Pedidos!$C$2:$C$7000,"&lt;"&amp;Parámetros!$B$4)</f>
        <v>1</v>
      </c>
      <c r="I1839" s="7" t="n">
        <f aca="false">IF(H1839=0,"",Parámetros!$B$4-G1839)</f>
        <v>72</v>
      </c>
      <c r="J1839" s="17" t="n">
        <f aca="false">COUNTIFS(Pedidos!$B$2:$B$7000,A1839,Pedidos!$C$2:$C$7000,"&gt;="&amp;(Parámetros!$B$4-180),Pedidos!$C$2:$C$7000,"&lt;"&amp;Parámetros!$B$4)</f>
        <v>1</v>
      </c>
      <c r="K1839" s="18" t="str">
        <f aca="false">IF(H1839&lt;2,"",(G1839-F1839)/(H1839-1))</f>
        <v/>
      </c>
      <c r="L1839" s="19" t="str">
        <f aca="false">IF(OR(K1839="",K1839=0),"",I1839/K1839)</f>
        <v/>
      </c>
      <c r="M1839" s="20" t="n">
        <f aca="false">SUMIFS(Pedidos!$D$2:$D$7000,Pedidos!$B$2:$B$7000,A1839,Pedidos!$C$2:$C$7000,"&gt;="&amp;(Parámetros!$B$4-365),Pedidos!$C$2:$C$7000,"&lt;"&amp;Parámetros!$B$4)</f>
        <v>30.2</v>
      </c>
      <c r="N1839" s="7" t="str">
        <f aca="false">IF(H1839=0,"Sin compras",IF(H1839=1,"Una sola compra",IF(I1839&gt;Parámetros!$B$5,"Perdido","Activo")))</f>
        <v>Una sola compra</v>
      </c>
      <c r="O1839" s="21" t="str">
        <f aca="false">IF(N1839&lt;&gt;"Activo","",1/(1+EXP(-(Parámetros!$B$10+Parámetros!$B$11*I1839+Parámetros!$B$12*J1839))))</f>
        <v/>
      </c>
      <c r="P1839" s="7" t="str">
        <f aca="false">IF(O1839="","",IF(O1839&gt;=Parámetros!$B$7,"Alto",IF(O1839&gt;=Parámetros!$B$8,"Medio","Bajo")))</f>
        <v/>
      </c>
      <c r="Q1839" s="7" t="str">
        <f aca="false">IF(AND(N1839="Activo",L1839&lt;&gt;""),IF(L1839&gt;Parámetros!$B$6,"Se está retrasando",""),"")</f>
        <v/>
      </c>
    </row>
    <row r="1840" customFormat="false" ht="15" hidden="false" customHeight="false" outlineLevel="0" collapsed="false">
      <c r="A1840" s="13" t="s">
        <v>6729</v>
      </c>
      <c r="B1840" s="13" t="s">
        <v>9011</v>
      </c>
      <c r="C1840" s="13" t="s">
        <v>8993</v>
      </c>
      <c r="D1840" s="13" t="s">
        <v>8987</v>
      </c>
      <c r="E1840" s="13" t="s">
        <v>8984</v>
      </c>
      <c r="F1840" s="16" t="n">
        <f aca="false">_xlfn.MINIFS(Pedidos!$C$2:$C$7000,Pedidos!$B$2:$B$7000,A1840,Pedidos!$C$2:$C$7000,"&lt;"&amp;Parámetros!$B$4)</f>
        <v>46111</v>
      </c>
      <c r="G1840" s="16" t="n">
        <f aca="false">_xlfn.MAXIFS(Pedidos!$C$2:$C$7000,Pedidos!$B$2:$B$7000,A1840,Pedidos!$C$2:$C$7000,"&lt;"&amp;Parámetros!$B$4)</f>
        <v>46225</v>
      </c>
      <c r="H1840" s="17" t="n">
        <f aca="false">COUNTIFS(Pedidos!$B$2:$B$7000,A1840,Pedidos!$C$2:$C$7000,"&lt;"&amp;Parámetros!$B$4)</f>
        <v>2</v>
      </c>
      <c r="I1840" s="7" t="n">
        <f aca="false">IF(H1840=0,"",Parámetros!$B$4-G1840)</f>
        <v>71</v>
      </c>
      <c r="J1840" s="17" t="n">
        <f aca="false">COUNTIFS(Pedidos!$B$2:$B$7000,A1840,Pedidos!$C$2:$C$7000,"&gt;="&amp;(Parámetros!$B$4-180),Pedidos!$C$2:$C$7000,"&lt;"&amp;Parámetros!$B$4)</f>
        <v>1</v>
      </c>
      <c r="K1840" s="18" t="n">
        <f aca="false">IF(H1840&lt;2,"",(G1840-F1840)/(H1840-1))</f>
        <v>114</v>
      </c>
      <c r="L1840" s="19" t="n">
        <f aca="false">IF(OR(K1840="",K1840=0),"",I1840/K1840)</f>
        <v>0.62280701754386</v>
      </c>
      <c r="M1840" s="20" t="n">
        <f aca="false">SUMIFS(Pedidos!$D$2:$D$7000,Pedidos!$B$2:$B$7000,A1840,Pedidos!$C$2:$C$7000,"&gt;="&amp;(Parámetros!$B$4-365),Pedidos!$C$2:$C$7000,"&lt;"&amp;Parámetros!$B$4)</f>
        <v>80.2</v>
      </c>
      <c r="N1840" s="7" t="str">
        <f aca="false">IF(H1840=0,"Sin compras",IF(H1840=1,"Una sola compra",IF(I1840&gt;Parámetros!$B$5,"Perdido","Activo")))</f>
        <v>Activo</v>
      </c>
      <c r="O1840" s="21" t="n">
        <f aca="false">IF(N1840&lt;&gt;"Activo","",1/(1+EXP(-(Parámetros!$B$10+Parámetros!$B$11*I1840+Parámetros!$B$12*J1840))))</f>
        <v>0.716445939695849</v>
      </c>
      <c r="P1840" s="7" t="str">
        <f aca="false">IF(O1840="","",IF(O1840&gt;=Parámetros!$B$7,"Alto",IF(O1840&gt;=Parámetros!$B$8,"Medio","Bajo")))</f>
        <v>Alto</v>
      </c>
      <c r="Q1840" s="7" t="str">
        <f aca="false">IF(AND(N1840="Activo",L1840&lt;&gt;""),IF(L1840&gt;Parámetros!$B$6,"Se está retrasando",""),"")</f>
        <v/>
      </c>
    </row>
    <row r="1841" customFormat="false" ht="15" hidden="false" customHeight="false" outlineLevel="0" collapsed="false">
      <c r="A1841" s="13" t="s">
        <v>2668</v>
      </c>
      <c r="B1841" s="13" t="s">
        <v>9001</v>
      </c>
      <c r="C1841" s="13" t="s">
        <v>8990</v>
      </c>
      <c r="D1841" s="13" t="s">
        <v>8994</v>
      </c>
      <c r="E1841" s="13" t="s">
        <v>8988</v>
      </c>
      <c r="F1841" s="16" t="n">
        <f aca="false">_xlfn.MINIFS(Pedidos!$C$2:$C$7000,Pedidos!$B$2:$B$7000,A1841,Pedidos!$C$2:$C$7000,"&lt;"&amp;Parámetros!$B$4)</f>
        <v>45806</v>
      </c>
      <c r="G1841" s="16" t="n">
        <f aca="false">_xlfn.MAXIFS(Pedidos!$C$2:$C$7000,Pedidos!$B$2:$B$7000,A1841,Pedidos!$C$2:$C$7000,"&lt;"&amp;Parámetros!$B$4)</f>
        <v>45806</v>
      </c>
      <c r="H1841" s="17" t="n">
        <f aca="false">COUNTIFS(Pedidos!$B$2:$B$7000,A1841,Pedidos!$C$2:$C$7000,"&lt;"&amp;Parámetros!$B$4)</f>
        <v>1</v>
      </c>
      <c r="I1841" s="7" t="n">
        <f aca="false">IF(H1841=0,"",Parámetros!$B$4-G1841)</f>
        <v>490</v>
      </c>
      <c r="J1841" s="17" t="n">
        <f aca="false">COUNTIFS(Pedidos!$B$2:$B$7000,A1841,Pedidos!$C$2:$C$7000,"&gt;="&amp;(Parámetros!$B$4-180),Pedidos!$C$2:$C$7000,"&lt;"&amp;Parámetros!$B$4)</f>
        <v>0</v>
      </c>
      <c r="K1841" s="18" t="str">
        <f aca="false">IF(H1841&lt;2,"",(G1841-F1841)/(H1841-1))</f>
        <v/>
      </c>
      <c r="L1841" s="19" t="str">
        <f aca="false">IF(OR(K1841="",K1841=0),"",I1841/K1841)</f>
        <v/>
      </c>
      <c r="M1841" s="20" t="n">
        <f aca="false">SUMIFS(Pedidos!$D$2:$D$7000,Pedidos!$B$2:$B$7000,A1841,Pedidos!$C$2:$C$7000,"&gt;="&amp;(Parámetros!$B$4-365),Pedidos!$C$2:$C$7000,"&lt;"&amp;Parámetros!$B$4)</f>
        <v>0</v>
      </c>
      <c r="N1841" s="7" t="str">
        <f aca="false">IF(H1841=0,"Sin compras",IF(H1841=1,"Una sola compra",IF(I1841&gt;Parámetros!$B$5,"Perdido","Activo")))</f>
        <v>Una sola compra</v>
      </c>
      <c r="O1841" s="21" t="str">
        <f aca="false">IF(N1841&lt;&gt;"Activo","",1/(1+EXP(-(Parámetros!$B$10+Parámetros!$B$11*I1841+Parámetros!$B$12*J1841))))</f>
        <v/>
      </c>
      <c r="P1841" s="7" t="str">
        <f aca="false">IF(O1841="","",IF(O1841&gt;=Parámetros!$B$7,"Alto",IF(O1841&gt;=Parámetros!$B$8,"Medio","Bajo")))</f>
        <v/>
      </c>
      <c r="Q1841" s="7" t="str">
        <f aca="false">IF(AND(N1841="Activo",L1841&lt;&gt;""),IF(L1841&gt;Parámetros!$B$6,"Se está retrasando",""),"")</f>
        <v/>
      </c>
    </row>
    <row r="1842" customFormat="false" ht="15" hidden="false" customHeight="false" outlineLevel="0" collapsed="false">
      <c r="A1842" s="13" t="s">
        <v>5831</v>
      </c>
      <c r="B1842" s="13" t="s">
        <v>8981</v>
      </c>
      <c r="C1842" s="13" t="s">
        <v>8990</v>
      </c>
      <c r="D1842" s="13" t="s">
        <v>8983</v>
      </c>
      <c r="E1842" s="13" t="s">
        <v>8984</v>
      </c>
      <c r="F1842" s="16" t="n">
        <f aca="false">_xlfn.MINIFS(Pedidos!$C$2:$C$7000,Pedidos!$B$2:$B$7000,A1842,Pedidos!$C$2:$C$7000,"&lt;"&amp;Parámetros!$B$4)</f>
        <v>46042</v>
      </c>
      <c r="G1842" s="16" t="n">
        <f aca="false">_xlfn.MAXIFS(Pedidos!$C$2:$C$7000,Pedidos!$B$2:$B$7000,A1842,Pedidos!$C$2:$C$7000,"&lt;"&amp;Parámetros!$B$4)</f>
        <v>46042</v>
      </c>
      <c r="H1842" s="17" t="n">
        <f aca="false">COUNTIFS(Pedidos!$B$2:$B$7000,A1842,Pedidos!$C$2:$C$7000,"&lt;"&amp;Parámetros!$B$4)</f>
        <v>1</v>
      </c>
      <c r="I1842" s="7" t="n">
        <f aca="false">IF(H1842=0,"",Parámetros!$B$4-G1842)</f>
        <v>254</v>
      </c>
      <c r="J1842" s="17" t="n">
        <f aca="false">COUNTIFS(Pedidos!$B$2:$B$7000,A1842,Pedidos!$C$2:$C$7000,"&gt;="&amp;(Parámetros!$B$4-180),Pedidos!$C$2:$C$7000,"&lt;"&amp;Parámetros!$B$4)</f>
        <v>0</v>
      </c>
      <c r="K1842" s="18" t="str">
        <f aca="false">IF(H1842&lt;2,"",(G1842-F1842)/(H1842-1))</f>
        <v/>
      </c>
      <c r="L1842" s="19" t="str">
        <f aca="false">IF(OR(K1842="",K1842=0),"",I1842/K1842)</f>
        <v/>
      </c>
      <c r="M1842" s="20" t="n">
        <f aca="false">SUMIFS(Pedidos!$D$2:$D$7000,Pedidos!$B$2:$B$7000,A1842,Pedidos!$C$2:$C$7000,"&gt;="&amp;(Parámetros!$B$4-365),Pedidos!$C$2:$C$7000,"&lt;"&amp;Parámetros!$B$4)</f>
        <v>44.72</v>
      </c>
      <c r="N1842" s="7" t="str">
        <f aca="false">IF(H1842=0,"Sin compras",IF(H1842=1,"Una sola compra",IF(I1842&gt;Parámetros!$B$5,"Perdido","Activo")))</f>
        <v>Una sola compra</v>
      </c>
      <c r="O1842" s="21" t="str">
        <f aca="false">IF(N1842&lt;&gt;"Activo","",1/(1+EXP(-(Parámetros!$B$10+Parámetros!$B$11*I1842+Parámetros!$B$12*J1842))))</f>
        <v/>
      </c>
      <c r="P1842" s="7" t="str">
        <f aca="false">IF(O1842="","",IF(O1842&gt;=Parámetros!$B$7,"Alto",IF(O1842&gt;=Parámetros!$B$8,"Medio","Bajo")))</f>
        <v/>
      </c>
      <c r="Q1842" s="7" t="str">
        <f aca="false">IF(AND(N1842="Activo",L1842&lt;&gt;""),IF(L1842&gt;Parámetros!$B$6,"Se está retrasando",""),"")</f>
        <v/>
      </c>
    </row>
    <row r="1843" customFormat="false" ht="15" hidden="false" customHeight="false" outlineLevel="0" collapsed="false">
      <c r="A1843" s="13" t="s">
        <v>7909</v>
      </c>
      <c r="B1843" s="13" t="s">
        <v>8985</v>
      </c>
      <c r="C1843" s="13" t="s">
        <v>8990</v>
      </c>
      <c r="D1843" s="13" t="s">
        <v>8991</v>
      </c>
      <c r="E1843" s="13" t="s">
        <v>8984</v>
      </c>
      <c r="F1843" s="16" t="n">
        <f aca="false">_xlfn.MINIFS(Pedidos!$C$2:$C$7000,Pedidos!$B$2:$B$7000,A1843,Pedidos!$C$2:$C$7000,"&lt;"&amp;Parámetros!$B$4)</f>
        <v>46210</v>
      </c>
      <c r="G1843" s="16" t="n">
        <f aca="false">_xlfn.MAXIFS(Pedidos!$C$2:$C$7000,Pedidos!$B$2:$B$7000,A1843,Pedidos!$C$2:$C$7000,"&lt;"&amp;Parámetros!$B$4)</f>
        <v>46210</v>
      </c>
      <c r="H1843" s="17" t="n">
        <f aca="false">COUNTIFS(Pedidos!$B$2:$B$7000,A1843,Pedidos!$C$2:$C$7000,"&lt;"&amp;Parámetros!$B$4)</f>
        <v>1</v>
      </c>
      <c r="I1843" s="7" t="n">
        <f aca="false">IF(H1843=0,"",Parámetros!$B$4-G1843)</f>
        <v>86</v>
      </c>
      <c r="J1843" s="17" t="n">
        <f aca="false">COUNTIFS(Pedidos!$B$2:$B$7000,A1843,Pedidos!$C$2:$C$7000,"&gt;="&amp;(Parámetros!$B$4-180),Pedidos!$C$2:$C$7000,"&lt;"&amp;Parámetros!$B$4)</f>
        <v>1</v>
      </c>
      <c r="K1843" s="18" t="str">
        <f aca="false">IF(H1843&lt;2,"",(G1843-F1843)/(H1843-1))</f>
        <v/>
      </c>
      <c r="L1843" s="19" t="str">
        <f aca="false">IF(OR(K1843="",K1843=0),"",I1843/K1843)</f>
        <v/>
      </c>
      <c r="M1843" s="20" t="n">
        <f aca="false">SUMIFS(Pedidos!$D$2:$D$7000,Pedidos!$B$2:$B$7000,A1843,Pedidos!$C$2:$C$7000,"&gt;="&amp;(Parámetros!$B$4-365),Pedidos!$C$2:$C$7000,"&lt;"&amp;Parámetros!$B$4)</f>
        <v>31.45</v>
      </c>
      <c r="N1843" s="7" t="str">
        <f aca="false">IF(H1843=0,"Sin compras",IF(H1843=1,"Una sola compra",IF(I1843&gt;Parámetros!$B$5,"Perdido","Activo")))</f>
        <v>Una sola compra</v>
      </c>
      <c r="O1843" s="21" t="str">
        <f aca="false">IF(N1843&lt;&gt;"Activo","",1/(1+EXP(-(Parámetros!$B$10+Parámetros!$B$11*I1843+Parámetros!$B$12*J1843))))</f>
        <v/>
      </c>
      <c r="P1843" s="7" t="str">
        <f aca="false">IF(O1843="","",IF(O1843&gt;=Parámetros!$B$7,"Alto",IF(O1843&gt;=Parámetros!$B$8,"Medio","Bajo")))</f>
        <v/>
      </c>
      <c r="Q1843" s="7" t="str">
        <f aca="false">IF(AND(N1843="Activo",L1843&lt;&gt;""),IF(L1843&gt;Parámetros!$B$6,"Se está retrasando",""),"")</f>
        <v/>
      </c>
    </row>
    <row r="1844" customFormat="false" ht="15" hidden="false" customHeight="false" outlineLevel="0" collapsed="false">
      <c r="A1844" s="13" t="s">
        <v>8735</v>
      </c>
      <c r="B1844" s="13" t="s">
        <v>8981</v>
      </c>
      <c r="C1844" s="13" t="s">
        <v>8993</v>
      </c>
      <c r="D1844" s="13" t="s">
        <v>9002</v>
      </c>
      <c r="E1844" s="13" t="s">
        <v>8988</v>
      </c>
      <c r="F1844" s="16" t="n">
        <f aca="false">_xlfn.MINIFS(Pedidos!$C$2:$C$7000,Pedidos!$B$2:$B$7000,A1844,Pedidos!$C$2:$C$7000,"&lt;"&amp;Parámetros!$B$4)</f>
        <v>46276</v>
      </c>
      <c r="G1844" s="16" t="n">
        <f aca="false">_xlfn.MAXIFS(Pedidos!$C$2:$C$7000,Pedidos!$B$2:$B$7000,A1844,Pedidos!$C$2:$C$7000,"&lt;"&amp;Parámetros!$B$4)</f>
        <v>46276</v>
      </c>
      <c r="H1844" s="17" t="n">
        <f aca="false">COUNTIFS(Pedidos!$B$2:$B$7000,A1844,Pedidos!$C$2:$C$7000,"&lt;"&amp;Parámetros!$B$4)</f>
        <v>1</v>
      </c>
      <c r="I1844" s="7" t="n">
        <f aca="false">IF(H1844=0,"",Parámetros!$B$4-G1844)</f>
        <v>20</v>
      </c>
      <c r="J1844" s="17" t="n">
        <f aca="false">COUNTIFS(Pedidos!$B$2:$B$7000,A1844,Pedidos!$C$2:$C$7000,"&gt;="&amp;(Parámetros!$B$4-180),Pedidos!$C$2:$C$7000,"&lt;"&amp;Parámetros!$B$4)</f>
        <v>1</v>
      </c>
      <c r="K1844" s="18" t="str">
        <f aca="false">IF(H1844&lt;2,"",(G1844-F1844)/(H1844-1))</f>
        <v/>
      </c>
      <c r="L1844" s="19" t="str">
        <f aca="false">IF(OR(K1844="",K1844=0),"",I1844/K1844)</f>
        <v/>
      </c>
      <c r="M1844" s="20" t="n">
        <f aca="false">SUMIFS(Pedidos!$D$2:$D$7000,Pedidos!$B$2:$B$7000,A1844,Pedidos!$C$2:$C$7000,"&gt;="&amp;(Parámetros!$B$4-365),Pedidos!$C$2:$C$7000,"&lt;"&amp;Parámetros!$B$4)</f>
        <v>60.2</v>
      </c>
      <c r="N1844" s="7" t="str">
        <f aca="false">IF(H1844=0,"Sin compras",IF(H1844=1,"Una sola compra",IF(I1844&gt;Parámetros!$B$5,"Perdido","Activo")))</f>
        <v>Una sola compra</v>
      </c>
      <c r="O1844" s="21" t="str">
        <f aca="false">IF(N1844&lt;&gt;"Activo","",1/(1+EXP(-(Parámetros!$B$10+Parámetros!$B$11*I1844+Parámetros!$B$12*J1844))))</f>
        <v/>
      </c>
      <c r="P1844" s="7" t="str">
        <f aca="false">IF(O1844="","",IF(O1844&gt;=Parámetros!$B$7,"Alto",IF(O1844&gt;=Parámetros!$B$8,"Medio","Bajo")))</f>
        <v/>
      </c>
      <c r="Q1844" s="7" t="str">
        <f aca="false">IF(AND(N1844="Activo",L1844&lt;&gt;""),IF(L1844&gt;Parámetros!$B$6,"Se está retrasando",""),"")</f>
        <v/>
      </c>
    </row>
    <row r="1845" customFormat="false" ht="15" hidden="false" customHeight="false" outlineLevel="0" collapsed="false">
      <c r="A1845" s="13" t="s">
        <v>7667</v>
      </c>
      <c r="B1845" s="13" t="s">
        <v>9000</v>
      </c>
      <c r="C1845" s="13" t="s">
        <v>8982</v>
      </c>
      <c r="D1845" s="13" t="s">
        <v>8991</v>
      </c>
      <c r="E1845" s="13" t="s">
        <v>8984</v>
      </c>
      <c r="F1845" s="16" t="n">
        <f aca="false">_xlfn.MINIFS(Pedidos!$C$2:$C$7000,Pedidos!$B$2:$B$7000,A1845,Pedidos!$C$2:$C$7000,"&lt;"&amp;Parámetros!$B$4)</f>
        <v>46191</v>
      </c>
      <c r="G1845" s="16" t="n">
        <f aca="false">_xlfn.MAXIFS(Pedidos!$C$2:$C$7000,Pedidos!$B$2:$B$7000,A1845,Pedidos!$C$2:$C$7000,"&lt;"&amp;Parámetros!$B$4)</f>
        <v>46191</v>
      </c>
      <c r="H1845" s="17" t="n">
        <f aca="false">COUNTIFS(Pedidos!$B$2:$B$7000,A1845,Pedidos!$C$2:$C$7000,"&lt;"&amp;Parámetros!$B$4)</f>
        <v>1</v>
      </c>
      <c r="I1845" s="7" t="n">
        <f aca="false">IF(H1845=0,"",Parámetros!$B$4-G1845)</f>
        <v>105</v>
      </c>
      <c r="J1845" s="17" t="n">
        <f aca="false">COUNTIFS(Pedidos!$B$2:$B$7000,A1845,Pedidos!$C$2:$C$7000,"&gt;="&amp;(Parámetros!$B$4-180),Pedidos!$C$2:$C$7000,"&lt;"&amp;Parámetros!$B$4)</f>
        <v>1</v>
      </c>
      <c r="K1845" s="18" t="str">
        <f aca="false">IF(H1845&lt;2,"",(G1845-F1845)/(H1845-1))</f>
        <v/>
      </c>
      <c r="L1845" s="19" t="str">
        <f aca="false">IF(OR(K1845="",K1845=0),"",I1845/K1845)</f>
        <v/>
      </c>
      <c r="M1845" s="20" t="n">
        <f aca="false">SUMIFS(Pedidos!$D$2:$D$7000,Pedidos!$B$2:$B$7000,A1845,Pedidos!$C$2:$C$7000,"&gt;="&amp;(Parámetros!$B$4-365),Pedidos!$C$2:$C$7000,"&lt;"&amp;Parámetros!$B$4)</f>
        <v>53.99</v>
      </c>
      <c r="N1845" s="7" t="str">
        <f aca="false">IF(H1845=0,"Sin compras",IF(H1845=1,"Una sola compra",IF(I1845&gt;Parámetros!$B$5,"Perdido","Activo")))</f>
        <v>Una sola compra</v>
      </c>
      <c r="O1845" s="21" t="str">
        <f aca="false">IF(N1845&lt;&gt;"Activo","",1/(1+EXP(-(Parámetros!$B$10+Parámetros!$B$11*I1845+Parámetros!$B$12*J1845))))</f>
        <v/>
      </c>
      <c r="P1845" s="7" t="str">
        <f aca="false">IF(O1845="","",IF(O1845&gt;=Parámetros!$B$7,"Alto",IF(O1845&gt;=Parámetros!$B$8,"Medio","Bajo")))</f>
        <v/>
      </c>
      <c r="Q1845" s="7" t="str">
        <f aca="false">IF(AND(N1845="Activo",L1845&lt;&gt;""),IF(L1845&gt;Parámetros!$B$6,"Se está retrasando",""),"")</f>
        <v/>
      </c>
    </row>
    <row r="1846" customFormat="false" ht="15" hidden="false" customHeight="false" outlineLevel="0" collapsed="false">
      <c r="A1846" s="13" t="s">
        <v>8550</v>
      </c>
      <c r="B1846" s="13" t="s">
        <v>8995</v>
      </c>
      <c r="C1846" s="13" t="s">
        <v>8990</v>
      </c>
      <c r="D1846" s="13" t="s">
        <v>9002</v>
      </c>
      <c r="E1846" s="13" t="s">
        <v>8988</v>
      </c>
      <c r="F1846" s="16" t="n">
        <f aca="false">_xlfn.MINIFS(Pedidos!$C$2:$C$7000,Pedidos!$B$2:$B$7000,A1846,Pedidos!$C$2:$C$7000,"&lt;"&amp;Parámetros!$B$4)</f>
        <v>46261</v>
      </c>
      <c r="G1846" s="16" t="n">
        <f aca="false">_xlfn.MAXIFS(Pedidos!$C$2:$C$7000,Pedidos!$B$2:$B$7000,A1846,Pedidos!$C$2:$C$7000,"&lt;"&amp;Parámetros!$B$4)</f>
        <v>46261</v>
      </c>
      <c r="H1846" s="17" t="n">
        <f aca="false">COUNTIFS(Pedidos!$B$2:$B$7000,A1846,Pedidos!$C$2:$C$7000,"&lt;"&amp;Parámetros!$B$4)</f>
        <v>1</v>
      </c>
      <c r="I1846" s="7" t="n">
        <f aca="false">IF(H1846=0,"",Parámetros!$B$4-G1846)</f>
        <v>35</v>
      </c>
      <c r="J1846" s="17" t="n">
        <f aca="false">COUNTIFS(Pedidos!$B$2:$B$7000,A1846,Pedidos!$C$2:$C$7000,"&gt;="&amp;(Parámetros!$B$4-180),Pedidos!$C$2:$C$7000,"&lt;"&amp;Parámetros!$B$4)</f>
        <v>1</v>
      </c>
      <c r="K1846" s="18" t="str">
        <f aca="false">IF(H1846&lt;2,"",(G1846-F1846)/(H1846-1))</f>
        <v/>
      </c>
      <c r="L1846" s="19" t="str">
        <f aca="false">IF(OR(K1846="",K1846=0),"",I1846/K1846)</f>
        <v/>
      </c>
      <c r="M1846" s="20" t="n">
        <f aca="false">SUMIFS(Pedidos!$D$2:$D$7000,Pedidos!$B$2:$B$7000,A1846,Pedidos!$C$2:$C$7000,"&gt;="&amp;(Parámetros!$B$4-365),Pedidos!$C$2:$C$7000,"&lt;"&amp;Parámetros!$B$4)</f>
        <v>38.31</v>
      </c>
      <c r="N1846" s="7" t="str">
        <f aca="false">IF(H1846=0,"Sin compras",IF(H1846=1,"Una sola compra",IF(I1846&gt;Parámetros!$B$5,"Perdido","Activo")))</f>
        <v>Una sola compra</v>
      </c>
      <c r="O1846" s="21" t="str">
        <f aca="false">IF(N1846&lt;&gt;"Activo","",1/(1+EXP(-(Parámetros!$B$10+Parámetros!$B$11*I1846+Parámetros!$B$12*J1846))))</f>
        <v/>
      </c>
      <c r="P1846" s="7" t="str">
        <f aca="false">IF(O1846="","",IF(O1846&gt;=Parámetros!$B$7,"Alto",IF(O1846&gt;=Parámetros!$B$8,"Medio","Bajo")))</f>
        <v/>
      </c>
      <c r="Q1846" s="7" t="str">
        <f aca="false">IF(AND(N1846="Activo",L1846&lt;&gt;""),IF(L1846&gt;Parámetros!$B$6,"Se está retrasando",""),"")</f>
        <v/>
      </c>
    </row>
    <row r="1847" customFormat="false" ht="15" hidden="false" customHeight="false" outlineLevel="0" collapsed="false">
      <c r="A1847" s="13" t="s">
        <v>1887</v>
      </c>
      <c r="B1847" s="13" t="s">
        <v>8981</v>
      </c>
      <c r="C1847" s="13" t="s">
        <v>8982</v>
      </c>
      <c r="D1847" s="13" t="s">
        <v>8997</v>
      </c>
      <c r="E1847" s="13" t="s">
        <v>8988</v>
      </c>
      <c r="F1847" s="16" t="n">
        <f aca="false">_xlfn.MINIFS(Pedidos!$C$2:$C$7000,Pedidos!$B$2:$B$7000,A1847,Pedidos!$C$2:$C$7000,"&lt;"&amp;Parámetros!$B$4)</f>
        <v>45746</v>
      </c>
      <c r="G1847" s="16" t="n">
        <f aca="false">_xlfn.MAXIFS(Pedidos!$C$2:$C$7000,Pedidos!$B$2:$B$7000,A1847,Pedidos!$C$2:$C$7000,"&lt;"&amp;Parámetros!$B$4)</f>
        <v>45996</v>
      </c>
      <c r="H1847" s="17" t="n">
        <f aca="false">COUNTIFS(Pedidos!$B$2:$B$7000,A1847,Pedidos!$C$2:$C$7000,"&lt;"&amp;Parámetros!$B$4)</f>
        <v>4</v>
      </c>
      <c r="I1847" s="7" t="n">
        <f aca="false">IF(H1847=0,"",Parámetros!$B$4-G1847)</f>
        <v>300</v>
      </c>
      <c r="J1847" s="17" t="n">
        <f aca="false">COUNTIFS(Pedidos!$B$2:$B$7000,A1847,Pedidos!$C$2:$C$7000,"&gt;="&amp;(Parámetros!$B$4-180),Pedidos!$C$2:$C$7000,"&lt;"&amp;Parámetros!$B$4)</f>
        <v>0</v>
      </c>
      <c r="K1847" s="18" t="n">
        <f aca="false">IF(H1847&lt;2,"",(G1847-F1847)/(H1847-1))</f>
        <v>83.3333333333333</v>
      </c>
      <c r="L1847" s="19" t="n">
        <f aca="false">IF(OR(K1847="",K1847=0),"",I1847/K1847)</f>
        <v>3.6</v>
      </c>
      <c r="M1847" s="20" t="n">
        <f aca="false">SUMIFS(Pedidos!$D$2:$D$7000,Pedidos!$B$2:$B$7000,A1847,Pedidos!$C$2:$C$7000,"&gt;="&amp;(Parámetros!$B$4-365),Pedidos!$C$2:$C$7000,"&lt;"&amp;Parámetros!$B$4)</f>
        <v>53.42</v>
      </c>
      <c r="N1847" s="7" t="str">
        <f aca="false">IF(H1847=0,"Sin compras",IF(H1847=1,"Una sola compra",IF(I1847&gt;Parámetros!$B$5,"Perdido","Activo")))</f>
        <v>Perdido</v>
      </c>
      <c r="O1847" s="21" t="str">
        <f aca="false">IF(N1847&lt;&gt;"Activo","",1/(1+EXP(-(Parámetros!$B$10+Parámetros!$B$11*I1847+Parámetros!$B$12*J1847))))</f>
        <v/>
      </c>
      <c r="P1847" s="7" t="str">
        <f aca="false">IF(O1847="","",IF(O1847&gt;=Parámetros!$B$7,"Alto",IF(O1847&gt;=Parámetros!$B$8,"Medio","Bajo")))</f>
        <v/>
      </c>
      <c r="Q1847" s="7" t="str">
        <f aca="false">IF(AND(N1847="Activo",L1847&lt;&gt;""),IF(L1847&gt;Parámetros!$B$6,"Se está retrasando",""),"")</f>
        <v/>
      </c>
    </row>
    <row r="1848" customFormat="false" ht="15" hidden="false" customHeight="false" outlineLevel="0" collapsed="false">
      <c r="A1848" s="13" t="s">
        <v>5695</v>
      </c>
      <c r="B1848" s="13" t="s">
        <v>9008</v>
      </c>
      <c r="C1848" s="13" t="s">
        <v>8990</v>
      </c>
      <c r="D1848" s="13" t="s">
        <v>8983</v>
      </c>
      <c r="E1848" s="13" t="s">
        <v>8988</v>
      </c>
      <c r="F1848" s="16" t="n">
        <f aca="false">_xlfn.MINIFS(Pedidos!$C$2:$C$7000,Pedidos!$B$2:$B$7000,A1848,Pedidos!$C$2:$C$7000,"&lt;"&amp;Parámetros!$B$4)</f>
        <v>46032</v>
      </c>
      <c r="G1848" s="16" t="n">
        <f aca="false">_xlfn.MAXIFS(Pedidos!$C$2:$C$7000,Pedidos!$B$2:$B$7000,A1848,Pedidos!$C$2:$C$7000,"&lt;"&amp;Parámetros!$B$4)</f>
        <v>46032</v>
      </c>
      <c r="H1848" s="17" t="n">
        <f aca="false">COUNTIFS(Pedidos!$B$2:$B$7000,A1848,Pedidos!$C$2:$C$7000,"&lt;"&amp;Parámetros!$B$4)</f>
        <v>1</v>
      </c>
      <c r="I1848" s="7" t="n">
        <f aca="false">IF(H1848=0,"",Parámetros!$B$4-G1848)</f>
        <v>264</v>
      </c>
      <c r="J1848" s="17" t="n">
        <f aca="false">COUNTIFS(Pedidos!$B$2:$B$7000,A1848,Pedidos!$C$2:$C$7000,"&gt;="&amp;(Parámetros!$B$4-180),Pedidos!$C$2:$C$7000,"&lt;"&amp;Parámetros!$B$4)</f>
        <v>0</v>
      </c>
      <c r="K1848" s="18" t="str">
        <f aca="false">IF(H1848&lt;2,"",(G1848-F1848)/(H1848-1))</f>
        <v/>
      </c>
      <c r="L1848" s="19" t="str">
        <f aca="false">IF(OR(K1848="",K1848=0),"",I1848/K1848)</f>
        <v/>
      </c>
      <c r="M1848" s="20" t="n">
        <f aca="false">SUMIFS(Pedidos!$D$2:$D$7000,Pedidos!$B$2:$B$7000,A1848,Pedidos!$C$2:$C$7000,"&gt;="&amp;(Parámetros!$B$4-365),Pedidos!$C$2:$C$7000,"&lt;"&amp;Parámetros!$B$4)</f>
        <v>27.95</v>
      </c>
      <c r="N1848" s="7" t="str">
        <f aca="false">IF(H1848=0,"Sin compras",IF(H1848=1,"Una sola compra",IF(I1848&gt;Parámetros!$B$5,"Perdido","Activo")))</f>
        <v>Una sola compra</v>
      </c>
      <c r="O1848" s="21" t="str">
        <f aca="false">IF(N1848&lt;&gt;"Activo","",1/(1+EXP(-(Parámetros!$B$10+Parámetros!$B$11*I1848+Parámetros!$B$12*J1848))))</f>
        <v/>
      </c>
      <c r="P1848" s="7" t="str">
        <f aca="false">IF(O1848="","",IF(O1848&gt;=Parámetros!$B$7,"Alto",IF(O1848&gt;=Parámetros!$B$8,"Medio","Bajo")))</f>
        <v/>
      </c>
      <c r="Q1848" s="7" t="str">
        <f aca="false">IF(AND(N1848="Activo",L1848&lt;&gt;""),IF(L1848&gt;Parámetros!$B$6,"Se está retrasando",""),"")</f>
        <v/>
      </c>
    </row>
    <row r="1849" customFormat="false" ht="15" hidden="false" customHeight="false" outlineLevel="0" collapsed="false">
      <c r="A1849" s="13" t="s">
        <v>2895</v>
      </c>
      <c r="B1849" s="13" t="s">
        <v>8996</v>
      </c>
      <c r="C1849" s="13" t="s">
        <v>8990</v>
      </c>
      <c r="D1849" s="13" t="s">
        <v>8994</v>
      </c>
      <c r="E1849" s="13" t="s">
        <v>8988</v>
      </c>
      <c r="F1849" s="16" t="n">
        <f aca="false">_xlfn.MINIFS(Pedidos!$C$2:$C$7000,Pedidos!$B$2:$B$7000,A1849,Pedidos!$C$2:$C$7000,"&lt;"&amp;Parámetros!$B$4)</f>
        <v>45822</v>
      </c>
      <c r="G1849" s="16" t="n">
        <f aca="false">_xlfn.MAXIFS(Pedidos!$C$2:$C$7000,Pedidos!$B$2:$B$7000,A1849,Pedidos!$C$2:$C$7000,"&lt;"&amp;Parámetros!$B$4)</f>
        <v>45822</v>
      </c>
      <c r="H1849" s="17" t="n">
        <f aca="false">COUNTIFS(Pedidos!$B$2:$B$7000,A1849,Pedidos!$C$2:$C$7000,"&lt;"&amp;Parámetros!$B$4)</f>
        <v>1</v>
      </c>
      <c r="I1849" s="7" t="n">
        <f aca="false">IF(H1849=0,"",Parámetros!$B$4-G1849)</f>
        <v>474</v>
      </c>
      <c r="J1849" s="17" t="n">
        <f aca="false">COUNTIFS(Pedidos!$B$2:$B$7000,A1849,Pedidos!$C$2:$C$7000,"&gt;="&amp;(Parámetros!$B$4-180),Pedidos!$C$2:$C$7000,"&lt;"&amp;Parámetros!$B$4)</f>
        <v>0</v>
      </c>
      <c r="K1849" s="18" t="str">
        <f aca="false">IF(H1849&lt;2,"",(G1849-F1849)/(H1849-1))</f>
        <v/>
      </c>
      <c r="L1849" s="19" t="str">
        <f aca="false">IF(OR(K1849="",K1849=0),"",I1849/K1849)</f>
        <v/>
      </c>
      <c r="M1849" s="20" t="n">
        <f aca="false">SUMIFS(Pedidos!$D$2:$D$7000,Pedidos!$B$2:$B$7000,A1849,Pedidos!$C$2:$C$7000,"&gt;="&amp;(Parámetros!$B$4-365),Pedidos!$C$2:$C$7000,"&lt;"&amp;Parámetros!$B$4)</f>
        <v>0</v>
      </c>
      <c r="N1849" s="7" t="str">
        <f aca="false">IF(H1849=0,"Sin compras",IF(H1849=1,"Una sola compra",IF(I1849&gt;Parámetros!$B$5,"Perdido","Activo")))</f>
        <v>Una sola compra</v>
      </c>
      <c r="O1849" s="21" t="str">
        <f aca="false">IF(N1849&lt;&gt;"Activo","",1/(1+EXP(-(Parámetros!$B$10+Parámetros!$B$11*I1849+Parámetros!$B$12*J1849))))</f>
        <v/>
      </c>
      <c r="P1849" s="7" t="str">
        <f aca="false">IF(O1849="","",IF(O1849&gt;=Parámetros!$B$7,"Alto",IF(O1849&gt;=Parámetros!$B$8,"Medio","Bajo")))</f>
        <v/>
      </c>
      <c r="Q1849" s="7" t="str">
        <f aca="false">IF(AND(N1849="Activo",L1849&lt;&gt;""),IF(L1849&gt;Parámetros!$B$6,"Se está retrasando",""),"")</f>
        <v/>
      </c>
    </row>
    <row r="1850" customFormat="false" ht="15" hidden="false" customHeight="false" outlineLevel="0" collapsed="false">
      <c r="A1850" s="13" t="s">
        <v>4965</v>
      </c>
      <c r="B1850" s="13" t="s">
        <v>9008</v>
      </c>
      <c r="C1850" s="13" t="s">
        <v>8982</v>
      </c>
      <c r="D1850" s="13" t="s">
        <v>8987</v>
      </c>
      <c r="E1850" s="13" t="s">
        <v>8988</v>
      </c>
      <c r="F1850" s="16" t="n">
        <f aca="false">_xlfn.MINIFS(Pedidos!$C$2:$C$7000,Pedidos!$B$2:$B$7000,A1850,Pedidos!$C$2:$C$7000,"&lt;"&amp;Parámetros!$B$4)</f>
        <v>45976</v>
      </c>
      <c r="G1850" s="16" t="n">
        <f aca="false">_xlfn.MAXIFS(Pedidos!$C$2:$C$7000,Pedidos!$B$2:$B$7000,A1850,Pedidos!$C$2:$C$7000,"&lt;"&amp;Parámetros!$B$4)</f>
        <v>46090</v>
      </c>
      <c r="H1850" s="17" t="n">
        <f aca="false">COUNTIFS(Pedidos!$B$2:$B$7000,A1850,Pedidos!$C$2:$C$7000,"&lt;"&amp;Parámetros!$B$4)</f>
        <v>2</v>
      </c>
      <c r="I1850" s="7" t="n">
        <f aca="false">IF(H1850=0,"",Parámetros!$B$4-G1850)</f>
        <v>206</v>
      </c>
      <c r="J1850" s="17" t="n">
        <f aca="false">COUNTIFS(Pedidos!$B$2:$B$7000,A1850,Pedidos!$C$2:$C$7000,"&gt;="&amp;(Parámetros!$B$4-180),Pedidos!$C$2:$C$7000,"&lt;"&amp;Parámetros!$B$4)</f>
        <v>0</v>
      </c>
      <c r="K1850" s="18" t="n">
        <f aca="false">IF(H1850&lt;2,"",(G1850-F1850)/(H1850-1))</f>
        <v>114</v>
      </c>
      <c r="L1850" s="19" t="n">
        <f aca="false">IF(OR(K1850="",K1850=0),"",I1850/K1850)</f>
        <v>1.80701754385965</v>
      </c>
      <c r="M1850" s="20" t="n">
        <f aca="false">SUMIFS(Pedidos!$D$2:$D$7000,Pedidos!$B$2:$B$7000,A1850,Pedidos!$C$2:$C$7000,"&gt;="&amp;(Parámetros!$B$4-365),Pedidos!$C$2:$C$7000,"&lt;"&amp;Parámetros!$B$4)</f>
        <v>63.14</v>
      </c>
      <c r="N1850" s="7" t="str">
        <f aca="false">IF(H1850=0,"Sin compras",IF(H1850=1,"Una sola compra",IF(I1850&gt;Parámetros!$B$5,"Perdido","Activo")))</f>
        <v>Perdido</v>
      </c>
      <c r="O1850" s="21" t="str">
        <f aca="false">IF(N1850&lt;&gt;"Activo","",1/(1+EXP(-(Parámetros!$B$10+Parámetros!$B$11*I1850+Parámetros!$B$12*J1850))))</f>
        <v/>
      </c>
      <c r="P1850" s="7" t="str">
        <f aca="false">IF(O1850="","",IF(O1850&gt;=Parámetros!$B$7,"Alto",IF(O1850&gt;=Parámetros!$B$8,"Medio","Bajo")))</f>
        <v/>
      </c>
      <c r="Q1850" s="7" t="str">
        <f aca="false">IF(AND(N1850="Activo",L1850&lt;&gt;""),IF(L1850&gt;Parámetros!$B$6,"Se está retrasando",""),"")</f>
        <v/>
      </c>
    </row>
    <row r="1851" customFormat="false" ht="15" hidden="false" customHeight="false" outlineLevel="0" collapsed="false">
      <c r="A1851" s="13" t="s">
        <v>1091</v>
      </c>
      <c r="B1851" s="13" t="s">
        <v>8995</v>
      </c>
      <c r="C1851" s="13" t="s">
        <v>8986</v>
      </c>
      <c r="D1851" s="13" t="s">
        <v>8987</v>
      </c>
      <c r="E1851" s="13" t="s">
        <v>8988</v>
      </c>
      <c r="F1851" s="16" t="n">
        <f aca="false">_xlfn.MINIFS(Pedidos!$C$2:$C$7000,Pedidos!$B$2:$B$7000,A1851,Pedidos!$C$2:$C$7000,"&lt;"&amp;Parámetros!$B$4)</f>
        <v>45682</v>
      </c>
      <c r="G1851" s="16" t="n">
        <f aca="false">_xlfn.MAXIFS(Pedidos!$C$2:$C$7000,Pedidos!$B$2:$B$7000,A1851,Pedidos!$C$2:$C$7000,"&lt;"&amp;Parámetros!$B$4)</f>
        <v>46100</v>
      </c>
      <c r="H1851" s="17" t="n">
        <f aca="false">COUNTIFS(Pedidos!$B$2:$B$7000,A1851,Pedidos!$C$2:$C$7000,"&lt;"&amp;Parámetros!$B$4)</f>
        <v>3</v>
      </c>
      <c r="I1851" s="7" t="n">
        <f aca="false">IF(H1851=0,"",Parámetros!$B$4-G1851)</f>
        <v>196</v>
      </c>
      <c r="J1851" s="17" t="n">
        <f aca="false">COUNTIFS(Pedidos!$B$2:$B$7000,A1851,Pedidos!$C$2:$C$7000,"&gt;="&amp;(Parámetros!$B$4-180),Pedidos!$C$2:$C$7000,"&lt;"&amp;Parámetros!$B$4)</f>
        <v>0</v>
      </c>
      <c r="K1851" s="18" t="n">
        <f aca="false">IF(H1851&lt;2,"",(G1851-F1851)/(H1851-1))</f>
        <v>209</v>
      </c>
      <c r="L1851" s="19" t="n">
        <f aca="false">IF(OR(K1851="",K1851=0),"",I1851/K1851)</f>
        <v>0.937799043062201</v>
      </c>
      <c r="M1851" s="20" t="n">
        <f aca="false">SUMIFS(Pedidos!$D$2:$D$7000,Pedidos!$B$2:$B$7000,A1851,Pedidos!$C$2:$C$7000,"&gt;="&amp;(Parámetros!$B$4-365),Pedidos!$C$2:$C$7000,"&lt;"&amp;Parámetros!$B$4)</f>
        <v>13.97</v>
      </c>
      <c r="N1851" s="7" t="str">
        <f aca="false">IF(H1851=0,"Sin compras",IF(H1851=1,"Una sola compra",IF(I1851&gt;Parámetros!$B$5,"Perdido","Activo")))</f>
        <v>Perdido</v>
      </c>
      <c r="O1851" s="21" t="str">
        <f aca="false">IF(N1851&lt;&gt;"Activo","",1/(1+EXP(-(Parámetros!$B$10+Parámetros!$B$11*I1851+Parámetros!$B$12*J1851))))</f>
        <v/>
      </c>
      <c r="P1851" s="7" t="str">
        <f aca="false">IF(O1851="","",IF(O1851&gt;=Parámetros!$B$7,"Alto",IF(O1851&gt;=Parámetros!$B$8,"Medio","Bajo")))</f>
        <v/>
      </c>
      <c r="Q1851" s="7" t="str">
        <f aca="false">IF(AND(N1851="Activo",L1851&lt;&gt;""),IF(L1851&gt;Parámetros!$B$6,"Se está retrasando",""),"")</f>
        <v/>
      </c>
    </row>
    <row r="1852" customFormat="false" ht="15" hidden="false" customHeight="false" outlineLevel="0" collapsed="false">
      <c r="A1852" s="13" t="s">
        <v>8208</v>
      </c>
      <c r="B1852" s="13" t="s">
        <v>9000</v>
      </c>
      <c r="C1852" s="13" t="s">
        <v>8993</v>
      </c>
      <c r="D1852" s="13" t="s">
        <v>9002</v>
      </c>
      <c r="E1852" s="13" t="s">
        <v>8988</v>
      </c>
      <c r="F1852" s="16" t="n">
        <f aca="false">_xlfn.MINIFS(Pedidos!$C$2:$C$7000,Pedidos!$B$2:$B$7000,A1852,Pedidos!$C$2:$C$7000,"&lt;"&amp;Parámetros!$B$4)</f>
        <v>46233</v>
      </c>
      <c r="G1852" s="16" t="n">
        <f aca="false">_xlfn.MAXIFS(Pedidos!$C$2:$C$7000,Pedidos!$B$2:$B$7000,A1852,Pedidos!$C$2:$C$7000,"&lt;"&amp;Parámetros!$B$4)</f>
        <v>46233</v>
      </c>
      <c r="H1852" s="17" t="n">
        <f aca="false">COUNTIFS(Pedidos!$B$2:$B$7000,A1852,Pedidos!$C$2:$C$7000,"&lt;"&amp;Parámetros!$B$4)</f>
        <v>1</v>
      </c>
      <c r="I1852" s="7" t="n">
        <f aca="false">IF(H1852=0,"",Parámetros!$B$4-G1852)</f>
        <v>63</v>
      </c>
      <c r="J1852" s="17" t="n">
        <f aca="false">COUNTIFS(Pedidos!$B$2:$B$7000,A1852,Pedidos!$C$2:$C$7000,"&gt;="&amp;(Parámetros!$B$4-180),Pedidos!$C$2:$C$7000,"&lt;"&amp;Parámetros!$B$4)</f>
        <v>1</v>
      </c>
      <c r="K1852" s="18" t="str">
        <f aca="false">IF(H1852&lt;2,"",(G1852-F1852)/(H1852-1))</f>
        <v/>
      </c>
      <c r="L1852" s="19" t="str">
        <f aca="false">IF(OR(K1852="",K1852=0),"",I1852/K1852)</f>
        <v/>
      </c>
      <c r="M1852" s="20" t="n">
        <f aca="false">SUMIFS(Pedidos!$D$2:$D$7000,Pedidos!$B$2:$B$7000,A1852,Pedidos!$C$2:$C$7000,"&gt;="&amp;(Parámetros!$B$4-365),Pedidos!$C$2:$C$7000,"&lt;"&amp;Parámetros!$B$4)</f>
        <v>32.8</v>
      </c>
      <c r="N1852" s="7" t="str">
        <f aca="false">IF(H1852=0,"Sin compras",IF(H1852=1,"Una sola compra",IF(I1852&gt;Parámetros!$B$5,"Perdido","Activo")))</f>
        <v>Una sola compra</v>
      </c>
      <c r="O1852" s="21" t="str">
        <f aca="false">IF(N1852&lt;&gt;"Activo","",1/(1+EXP(-(Parámetros!$B$10+Parámetros!$B$11*I1852+Parámetros!$B$12*J1852))))</f>
        <v/>
      </c>
      <c r="P1852" s="7" t="str">
        <f aca="false">IF(O1852="","",IF(O1852&gt;=Parámetros!$B$7,"Alto",IF(O1852&gt;=Parámetros!$B$8,"Medio","Bajo")))</f>
        <v/>
      </c>
      <c r="Q1852" s="7" t="str">
        <f aca="false">IF(AND(N1852="Activo",L1852&lt;&gt;""),IF(L1852&gt;Parámetros!$B$6,"Se está retrasando",""),"")</f>
        <v/>
      </c>
    </row>
    <row r="1853" customFormat="false" ht="15" hidden="false" customHeight="false" outlineLevel="0" collapsed="false">
      <c r="A1853" s="13" t="s">
        <v>4216</v>
      </c>
      <c r="B1853" s="13" t="s">
        <v>8995</v>
      </c>
      <c r="C1853" s="13" t="s">
        <v>8990</v>
      </c>
      <c r="D1853" s="13" t="s">
        <v>8994</v>
      </c>
      <c r="E1853" s="13" t="s">
        <v>8988</v>
      </c>
      <c r="F1853" s="16" t="n">
        <f aca="false">_xlfn.MINIFS(Pedidos!$C$2:$C$7000,Pedidos!$B$2:$B$7000,A1853,Pedidos!$C$2:$C$7000,"&lt;"&amp;Parámetros!$B$4)</f>
        <v>45920</v>
      </c>
      <c r="G1853" s="16" t="n">
        <f aca="false">_xlfn.MAXIFS(Pedidos!$C$2:$C$7000,Pedidos!$B$2:$B$7000,A1853,Pedidos!$C$2:$C$7000,"&lt;"&amp;Parámetros!$B$4)</f>
        <v>45920</v>
      </c>
      <c r="H1853" s="17" t="n">
        <f aca="false">COUNTIFS(Pedidos!$B$2:$B$7000,A1853,Pedidos!$C$2:$C$7000,"&lt;"&amp;Parámetros!$B$4)</f>
        <v>1</v>
      </c>
      <c r="I1853" s="7" t="n">
        <f aca="false">IF(H1853=0,"",Parámetros!$B$4-G1853)</f>
        <v>376</v>
      </c>
      <c r="J1853" s="17" t="n">
        <f aca="false">COUNTIFS(Pedidos!$B$2:$B$7000,A1853,Pedidos!$C$2:$C$7000,"&gt;="&amp;(Parámetros!$B$4-180),Pedidos!$C$2:$C$7000,"&lt;"&amp;Parámetros!$B$4)</f>
        <v>0</v>
      </c>
      <c r="K1853" s="18" t="str">
        <f aca="false">IF(H1853&lt;2,"",(G1853-F1853)/(H1853-1))</f>
        <v/>
      </c>
      <c r="L1853" s="19" t="str">
        <f aca="false">IF(OR(K1853="",K1853=0),"",I1853/K1853)</f>
        <v/>
      </c>
      <c r="M1853" s="20" t="n">
        <f aca="false">SUMIFS(Pedidos!$D$2:$D$7000,Pedidos!$B$2:$B$7000,A1853,Pedidos!$C$2:$C$7000,"&gt;="&amp;(Parámetros!$B$4-365),Pedidos!$C$2:$C$7000,"&lt;"&amp;Parámetros!$B$4)</f>
        <v>0</v>
      </c>
      <c r="N1853" s="7" t="str">
        <f aca="false">IF(H1853=0,"Sin compras",IF(H1853=1,"Una sola compra",IF(I1853&gt;Parámetros!$B$5,"Perdido","Activo")))</f>
        <v>Una sola compra</v>
      </c>
      <c r="O1853" s="21" t="str">
        <f aca="false">IF(N1853&lt;&gt;"Activo","",1/(1+EXP(-(Parámetros!$B$10+Parámetros!$B$11*I1853+Parámetros!$B$12*J1853))))</f>
        <v/>
      </c>
      <c r="P1853" s="7" t="str">
        <f aca="false">IF(O1853="","",IF(O1853&gt;=Parámetros!$B$7,"Alto",IF(O1853&gt;=Parámetros!$B$8,"Medio","Bajo")))</f>
        <v/>
      </c>
      <c r="Q1853" s="7" t="str">
        <f aca="false">IF(AND(N1853="Activo",L1853&lt;&gt;""),IF(L1853&gt;Parámetros!$B$6,"Se está retrasando",""),"")</f>
        <v/>
      </c>
    </row>
    <row r="1854" customFormat="false" ht="15" hidden="false" customHeight="false" outlineLevel="0" collapsed="false">
      <c r="A1854" s="13" t="s">
        <v>6385</v>
      </c>
      <c r="B1854" s="13" t="s">
        <v>8981</v>
      </c>
      <c r="C1854" s="13" t="s">
        <v>8990</v>
      </c>
      <c r="D1854" s="13" t="s">
        <v>8987</v>
      </c>
      <c r="E1854" s="13" t="s">
        <v>8988</v>
      </c>
      <c r="F1854" s="16" t="n">
        <f aca="false">_xlfn.MINIFS(Pedidos!$C$2:$C$7000,Pedidos!$B$2:$B$7000,A1854,Pedidos!$C$2:$C$7000,"&lt;"&amp;Parámetros!$B$4)</f>
        <v>46084</v>
      </c>
      <c r="G1854" s="16" t="n">
        <f aca="false">_xlfn.MAXIFS(Pedidos!$C$2:$C$7000,Pedidos!$B$2:$B$7000,A1854,Pedidos!$C$2:$C$7000,"&lt;"&amp;Parámetros!$B$4)</f>
        <v>46268</v>
      </c>
      <c r="H1854" s="17" t="n">
        <f aca="false">COUNTIFS(Pedidos!$B$2:$B$7000,A1854,Pedidos!$C$2:$C$7000,"&lt;"&amp;Parámetros!$B$4)</f>
        <v>2</v>
      </c>
      <c r="I1854" s="7" t="n">
        <f aca="false">IF(H1854=0,"",Parámetros!$B$4-G1854)</f>
        <v>28</v>
      </c>
      <c r="J1854" s="17" t="n">
        <f aca="false">COUNTIFS(Pedidos!$B$2:$B$7000,A1854,Pedidos!$C$2:$C$7000,"&gt;="&amp;(Parámetros!$B$4-180),Pedidos!$C$2:$C$7000,"&lt;"&amp;Parámetros!$B$4)</f>
        <v>1</v>
      </c>
      <c r="K1854" s="18" t="n">
        <f aca="false">IF(H1854&lt;2,"",(G1854-F1854)/(H1854-1))</f>
        <v>184</v>
      </c>
      <c r="L1854" s="19" t="n">
        <f aca="false">IF(OR(K1854="",K1854=0),"",I1854/K1854)</f>
        <v>0.152173913043478</v>
      </c>
      <c r="M1854" s="20" t="n">
        <f aca="false">SUMIFS(Pedidos!$D$2:$D$7000,Pedidos!$B$2:$B$7000,A1854,Pedidos!$C$2:$C$7000,"&gt;="&amp;(Parámetros!$B$4-365),Pedidos!$C$2:$C$7000,"&lt;"&amp;Parámetros!$B$4)</f>
        <v>71.51</v>
      </c>
      <c r="N1854" s="7" t="str">
        <f aca="false">IF(H1854=0,"Sin compras",IF(H1854=1,"Una sola compra",IF(I1854&gt;Parámetros!$B$5,"Perdido","Activo")))</f>
        <v>Activo</v>
      </c>
      <c r="O1854" s="21" t="n">
        <f aca="false">IF(N1854&lt;&gt;"Activo","",1/(1+EXP(-(Parámetros!$B$10+Parámetros!$B$11*I1854+Parámetros!$B$12*J1854))))</f>
        <v>0.548818973397172</v>
      </c>
      <c r="P1854" s="7" t="str">
        <f aca="false">IF(O1854="","",IF(O1854&gt;=Parámetros!$B$7,"Alto",IF(O1854&gt;=Parámetros!$B$8,"Medio","Bajo")))</f>
        <v>Medio</v>
      </c>
      <c r="Q1854" s="7" t="str">
        <f aca="false">IF(AND(N1854="Activo",L1854&lt;&gt;""),IF(L1854&gt;Parámetros!$B$6,"Se está retrasando",""),"")</f>
        <v/>
      </c>
    </row>
    <row r="1855" customFormat="false" ht="15" hidden="false" customHeight="false" outlineLevel="0" collapsed="false">
      <c r="A1855" s="13" t="s">
        <v>974</v>
      </c>
      <c r="B1855" s="13" t="s">
        <v>8995</v>
      </c>
      <c r="C1855" s="13" t="s">
        <v>8993</v>
      </c>
      <c r="D1855" s="13" t="s">
        <v>8994</v>
      </c>
      <c r="E1855" s="13" t="s">
        <v>8988</v>
      </c>
      <c r="F1855" s="16" t="n">
        <f aca="false">_xlfn.MINIFS(Pedidos!$C$2:$C$7000,Pedidos!$B$2:$B$7000,A1855,Pedidos!$C$2:$C$7000,"&lt;"&amp;Parámetros!$B$4)</f>
        <v>45672</v>
      </c>
      <c r="G1855" s="16" t="n">
        <f aca="false">_xlfn.MAXIFS(Pedidos!$C$2:$C$7000,Pedidos!$B$2:$B$7000,A1855,Pedidos!$C$2:$C$7000,"&lt;"&amp;Parámetros!$B$4)</f>
        <v>45672</v>
      </c>
      <c r="H1855" s="17" t="n">
        <f aca="false">COUNTIFS(Pedidos!$B$2:$B$7000,A1855,Pedidos!$C$2:$C$7000,"&lt;"&amp;Parámetros!$B$4)</f>
        <v>1</v>
      </c>
      <c r="I1855" s="7" t="n">
        <f aca="false">IF(H1855=0,"",Parámetros!$B$4-G1855)</f>
        <v>624</v>
      </c>
      <c r="J1855" s="17" t="n">
        <f aca="false">COUNTIFS(Pedidos!$B$2:$B$7000,A1855,Pedidos!$C$2:$C$7000,"&gt;="&amp;(Parámetros!$B$4-180),Pedidos!$C$2:$C$7000,"&lt;"&amp;Parámetros!$B$4)</f>
        <v>0</v>
      </c>
      <c r="K1855" s="18" t="str">
        <f aca="false">IF(H1855&lt;2,"",(G1855-F1855)/(H1855-1))</f>
        <v/>
      </c>
      <c r="L1855" s="19" t="str">
        <f aca="false">IF(OR(K1855="",K1855=0),"",I1855/K1855)</f>
        <v/>
      </c>
      <c r="M1855" s="20" t="n">
        <f aca="false">SUMIFS(Pedidos!$D$2:$D$7000,Pedidos!$B$2:$B$7000,A1855,Pedidos!$C$2:$C$7000,"&gt;="&amp;(Parámetros!$B$4-365),Pedidos!$C$2:$C$7000,"&lt;"&amp;Parámetros!$B$4)</f>
        <v>0</v>
      </c>
      <c r="N1855" s="7" t="str">
        <f aca="false">IF(H1855=0,"Sin compras",IF(H1855=1,"Una sola compra",IF(I1855&gt;Parámetros!$B$5,"Perdido","Activo")))</f>
        <v>Una sola compra</v>
      </c>
      <c r="O1855" s="21" t="str">
        <f aca="false">IF(N1855&lt;&gt;"Activo","",1/(1+EXP(-(Parámetros!$B$10+Parámetros!$B$11*I1855+Parámetros!$B$12*J1855))))</f>
        <v/>
      </c>
      <c r="P1855" s="7" t="str">
        <f aca="false">IF(O1855="","",IF(O1855&gt;=Parámetros!$B$7,"Alto",IF(O1855&gt;=Parámetros!$B$8,"Medio","Bajo")))</f>
        <v/>
      </c>
      <c r="Q1855" s="7" t="str">
        <f aca="false">IF(AND(N1855="Activo",L1855&lt;&gt;""),IF(L1855&gt;Parámetros!$B$6,"Se está retrasando",""),"")</f>
        <v/>
      </c>
    </row>
    <row r="1856" customFormat="false" ht="15" hidden="false" customHeight="false" outlineLevel="0" collapsed="false">
      <c r="A1856" s="13" t="s">
        <v>4923</v>
      </c>
      <c r="B1856" s="13" t="s">
        <v>8995</v>
      </c>
      <c r="C1856" s="13" t="s">
        <v>8982</v>
      </c>
      <c r="D1856" s="13" t="s">
        <v>8983</v>
      </c>
      <c r="E1856" s="13" t="s">
        <v>8988</v>
      </c>
      <c r="F1856" s="16" t="n">
        <f aca="false">_xlfn.MINIFS(Pedidos!$C$2:$C$7000,Pedidos!$B$2:$B$7000,A1856,Pedidos!$C$2:$C$7000,"&lt;"&amp;Parámetros!$B$4)</f>
        <v>45973</v>
      </c>
      <c r="G1856" s="16" t="n">
        <f aca="false">_xlfn.MAXIFS(Pedidos!$C$2:$C$7000,Pedidos!$B$2:$B$7000,A1856,Pedidos!$C$2:$C$7000,"&lt;"&amp;Parámetros!$B$4)</f>
        <v>45973</v>
      </c>
      <c r="H1856" s="17" t="n">
        <f aca="false">COUNTIFS(Pedidos!$B$2:$B$7000,A1856,Pedidos!$C$2:$C$7000,"&lt;"&amp;Parámetros!$B$4)</f>
        <v>1</v>
      </c>
      <c r="I1856" s="7" t="n">
        <f aca="false">IF(H1856=0,"",Parámetros!$B$4-G1856)</f>
        <v>323</v>
      </c>
      <c r="J1856" s="17" t="n">
        <f aca="false">COUNTIFS(Pedidos!$B$2:$B$7000,A1856,Pedidos!$C$2:$C$7000,"&gt;="&amp;(Parámetros!$B$4-180),Pedidos!$C$2:$C$7000,"&lt;"&amp;Parámetros!$B$4)</f>
        <v>0</v>
      </c>
      <c r="K1856" s="18" t="str">
        <f aca="false">IF(H1856&lt;2,"",(G1856-F1856)/(H1856-1))</f>
        <v/>
      </c>
      <c r="L1856" s="19" t="str">
        <f aca="false">IF(OR(K1856="",K1856=0),"",I1856/K1856)</f>
        <v/>
      </c>
      <c r="M1856" s="20" t="n">
        <f aca="false">SUMIFS(Pedidos!$D$2:$D$7000,Pedidos!$B$2:$B$7000,A1856,Pedidos!$C$2:$C$7000,"&gt;="&amp;(Parámetros!$B$4-365),Pedidos!$C$2:$C$7000,"&lt;"&amp;Parámetros!$B$4)</f>
        <v>19.25</v>
      </c>
      <c r="N1856" s="7" t="str">
        <f aca="false">IF(H1856=0,"Sin compras",IF(H1856=1,"Una sola compra",IF(I1856&gt;Parámetros!$B$5,"Perdido","Activo")))</f>
        <v>Una sola compra</v>
      </c>
      <c r="O1856" s="21" t="str">
        <f aca="false">IF(N1856&lt;&gt;"Activo","",1/(1+EXP(-(Parámetros!$B$10+Parámetros!$B$11*I1856+Parámetros!$B$12*J1856))))</f>
        <v/>
      </c>
      <c r="P1856" s="7" t="str">
        <f aca="false">IF(O1856="","",IF(O1856&gt;=Parámetros!$B$7,"Alto",IF(O1856&gt;=Parámetros!$B$8,"Medio","Bajo")))</f>
        <v/>
      </c>
      <c r="Q1856" s="7" t="str">
        <f aca="false">IF(AND(N1856="Activo",L1856&lt;&gt;""),IF(L1856&gt;Parámetros!$B$6,"Se está retrasando",""),"")</f>
        <v/>
      </c>
    </row>
    <row r="1857" customFormat="false" ht="15" hidden="false" customHeight="false" outlineLevel="0" collapsed="false">
      <c r="A1857" s="13" t="s">
        <v>5566</v>
      </c>
      <c r="B1857" s="13" t="s">
        <v>8995</v>
      </c>
      <c r="C1857" s="13" t="s">
        <v>8982</v>
      </c>
      <c r="D1857" s="13" t="s">
        <v>8987</v>
      </c>
      <c r="E1857" s="13" t="s">
        <v>8988</v>
      </c>
      <c r="F1857" s="16" t="n">
        <f aca="false">_xlfn.MINIFS(Pedidos!$C$2:$C$7000,Pedidos!$B$2:$B$7000,A1857,Pedidos!$C$2:$C$7000,"&lt;"&amp;Parámetros!$B$4)</f>
        <v>46022</v>
      </c>
      <c r="G1857" s="16" t="n">
        <f aca="false">_xlfn.MAXIFS(Pedidos!$C$2:$C$7000,Pedidos!$B$2:$B$7000,A1857,Pedidos!$C$2:$C$7000,"&lt;"&amp;Parámetros!$B$4)</f>
        <v>46186</v>
      </c>
      <c r="H1857" s="17" t="n">
        <f aca="false">COUNTIFS(Pedidos!$B$2:$B$7000,A1857,Pedidos!$C$2:$C$7000,"&lt;"&amp;Parámetros!$B$4)</f>
        <v>3</v>
      </c>
      <c r="I1857" s="7" t="n">
        <f aca="false">IF(H1857=0,"",Parámetros!$B$4-G1857)</f>
        <v>110</v>
      </c>
      <c r="J1857" s="17" t="n">
        <f aca="false">COUNTIFS(Pedidos!$B$2:$B$7000,A1857,Pedidos!$C$2:$C$7000,"&gt;="&amp;(Parámetros!$B$4-180),Pedidos!$C$2:$C$7000,"&lt;"&amp;Parámetros!$B$4)</f>
        <v>1</v>
      </c>
      <c r="K1857" s="18" t="n">
        <f aca="false">IF(H1857&lt;2,"",(G1857-F1857)/(H1857-1))</f>
        <v>82</v>
      </c>
      <c r="L1857" s="19" t="n">
        <f aca="false">IF(OR(K1857="",K1857=0),"",I1857/K1857)</f>
        <v>1.34146341463415</v>
      </c>
      <c r="M1857" s="20" t="n">
        <f aca="false">SUMIFS(Pedidos!$D$2:$D$7000,Pedidos!$B$2:$B$7000,A1857,Pedidos!$C$2:$C$7000,"&gt;="&amp;(Parámetros!$B$4-365),Pedidos!$C$2:$C$7000,"&lt;"&amp;Parámetros!$B$4)</f>
        <v>94.37</v>
      </c>
      <c r="N1857" s="7" t="str">
        <f aca="false">IF(H1857=0,"Sin compras",IF(H1857=1,"Una sola compra",IF(I1857&gt;Parámetros!$B$5,"Perdido","Activo")))</f>
        <v>Activo</v>
      </c>
      <c r="O1857" s="21" t="n">
        <f aca="false">IF(N1857&lt;&gt;"Activo","",1/(1+EXP(-(Parámetros!$B$10+Parámetros!$B$11*I1857+Parámetros!$B$12*J1857))))</f>
        <v>0.830602033301585</v>
      </c>
      <c r="P1857" s="7" t="str">
        <f aca="false">IF(O1857="","",IF(O1857&gt;=Parámetros!$B$7,"Alto",IF(O1857&gt;=Parámetros!$B$8,"Medio","Bajo")))</f>
        <v>Alto</v>
      </c>
      <c r="Q1857" s="7" t="str">
        <f aca="false">IF(AND(N1857="Activo",L1857&lt;&gt;""),IF(L1857&gt;Parámetros!$B$6,"Se está retrasando",""),"")</f>
        <v/>
      </c>
    </row>
    <row r="1858" customFormat="false" ht="15" hidden="false" customHeight="false" outlineLevel="0" collapsed="false">
      <c r="A1858" s="13" t="s">
        <v>7816</v>
      </c>
      <c r="B1858" s="13" t="s">
        <v>9001</v>
      </c>
      <c r="C1858" s="13" t="s">
        <v>8982</v>
      </c>
      <c r="D1858" s="13" t="s">
        <v>8991</v>
      </c>
      <c r="E1858" s="13" t="s">
        <v>8988</v>
      </c>
      <c r="F1858" s="16" t="n">
        <f aca="false">_xlfn.MINIFS(Pedidos!$C$2:$C$7000,Pedidos!$B$2:$B$7000,A1858,Pedidos!$C$2:$C$7000,"&lt;"&amp;Parámetros!$B$4)</f>
        <v>46203</v>
      </c>
      <c r="G1858" s="16" t="n">
        <f aca="false">_xlfn.MAXIFS(Pedidos!$C$2:$C$7000,Pedidos!$B$2:$B$7000,A1858,Pedidos!$C$2:$C$7000,"&lt;"&amp;Parámetros!$B$4)</f>
        <v>46203</v>
      </c>
      <c r="H1858" s="17" t="n">
        <f aca="false">COUNTIFS(Pedidos!$B$2:$B$7000,A1858,Pedidos!$C$2:$C$7000,"&lt;"&amp;Parámetros!$B$4)</f>
        <v>1</v>
      </c>
      <c r="I1858" s="7" t="n">
        <f aca="false">IF(H1858=0,"",Parámetros!$B$4-G1858)</f>
        <v>93</v>
      </c>
      <c r="J1858" s="17" t="n">
        <f aca="false">COUNTIFS(Pedidos!$B$2:$B$7000,A1858,Pedidos!$C$2:$C$7000,"&gt;="&amp;(Parámetros!$B$4-180),Pedidos!$C$2:$C$7000,"&lt;"&amp;Parámetros!$B$4)</f>
        <v>1</v>
      </c>
      <c r="K1858" s="18" t="str">
        <f aca="false">IF(H1858&lt;2,"",(G1858-F1858)/(H1858-1))</f>
        <v/>
      </c>
      <c r="L1858" s="19" t="str">
        <f aca="false">IF(OR(K1858="",K1858=0),"",I1858/K1858)</f>
        <v/>
      </c>
      <c r="M1858" s="20" t="n">
        <f aca="false">SUMIFS(Pedidos!$D$2:$D$7000,Pedidos!$B$2:$B$7000,A1858,Pedidos!$C$2:$C$7000,"&gt;="&amp;(Parámetros!$B$4-365),Pedidos!$C$2:$C$7000,"&lt;"&amp;Parámetros!$B$4)</f>
        <v>23.73</v>
      </c>
      <c r="N1858" s="7" t="str">
        <f aca="false">IF(H1858=0,"Sin compras",IF(H1858=1,"Una sola compra",IF(I1858&gt;Parámetros!$B$5,"Perdido","Activo")))</f>
        <v>Una sola compra</v>
      </c>
      <c r="O1858" s="21" t="str">
        <f aca="false">IF(N1858&lt;&gt;"Activo","",1/(1+EXP(-(Parámetros!$B$10+Parámetros!$B$11*I1858+Parámetros!$B$12*J1858))))</f>
        <v/>
      </c>
      <c r="P1858" s="7" t="str">
        <f aca="false">IF(O1858="","",IF(O1858&gt;=Parámetros!$B$7,"Alto",IF(O1858&gt;=Parámetros!$B$8,"Medio","Bajo")))</f>
        <v/>
      </c>
      <c r="Q1858" s="7" t="str">
        <f aca="false">IF(AND(N1858="Activo",L1858&lt;&gt;""),IF(L1858&gt;Parámetros!$B$6,"Se está retrasando",""),"")</f>
        <v/>
      </c>
    </row>
    <row r="1859" customFormat="false" ht="15" hidden="false" customHeight="false" outlineLevel="0" collapsed="false">
      <c r="A1859" s="13" t="s">
        <v>3696</v>
      </c>
      <c r="B1859" s="13" t="s">
        <v>8985</v>
      </c>
      <c r="C1859" s="13" t="s">
        <v>8993</v>
      </c>
      <c r="D1859" s="13" t="s">
        <v>8997</v>
      </c>
      <c r="E1859" s="13" t="s">
        <v>8988</v>
      </c>
      <c r="F1859" s="16" t="n">
        <f aca="false">_xlfn.MINIFS(Pedidos!$C$2:$C$7000,Pedidos!$B$2:$B$7000,A1859,Pedidos!$C$2:$C$7000,"&lt;"&amp;Parámetros!$B$4)</f>
        <v>45881</v>
      </c>
      <c r="G1859" s="16" t="n">
        <f aca="false">_xlfn.MAXIFS(Pedidos!$C$2:$C$7000,Pedidos!$B$2:$B$7000,A1859,Pedidos!$C$2:$C$7000,"&lt;"&amp;Parámetros!$B$4)</f>
        <v>46204</v>
      </c>
      <c r="H1859" s="17" t="n">
        <f aca="false">COUNTIFS(Pedidos!$B$2:$B$7000,A1859,Pedidos!$C$2:$C$7000,"&lt;"&amp;Parámetros!$B$4)</f>
        <v>6</v>
      </c>
      <c r="I1859" s="7" t="n">
        <f aca="false">IF(H1859=0,"",Parámetros!$B$4-G1859)</f>
        <v>92</v>
      </c>
      <c r="J1859" s="17" t="n">
        <f aca="false">COUNTIFS(Pedidos!$B$2:$B$7000,A1859,Pedidos!$C$2:$C$7000,"&gt;="&amp;(Parámetros!$B$4-180),Pedidos!$C$2:$C$7000,"&lt;"&amp;Parámetros!$B$4)</f>
        <v>2</v>
      </c>
      <c r="K1859" s="18" t="n">
        <f aca="false">IF(H1859&lt;2,"",(G1859-F1859)/(H1859-1))</f>
        <v>64.6</v>
      </c>
      <c r="L1859" s="19" t="n">
        <f aca="false">IF(OR(K1859="",K1859=0),"",I1859/K1859)</f>
        <v>1.42414860681115</v>
      </c>
      <c r="M1859" s="20" t="n">
        <f aca="false">SUMIFS(Pedidos!$D$2:$D$7000,Pedidos!$B$2:$B$7000,A1859,Pedidos!$C$2:$C$7000,"&gt;="&amp;(Parámetros!$B$4-365),Pedidos!$C$2:$C$7000,"&lt;"&amp;Parámetros!$B$4)</f>
        <v>269.66</v>
      </c>
      <c r="N1859" s="7" t="str">
        <f aca="false">IF(H1859=0,"Sin compras",IF(H1859=1,"Una sola compra",IF(I1859&gt;Parámetros!$B$5,"Perdido","Activo")))</f>
        <v>Activo</v>
      </c>
      <c r="O1859" s="21" t="n">
        <f aca="false">IF(N1859&lt;&gt;"Activo","",1/(1+EXP(-(Parámetros!$B$10+Parámetros!$B$11*I1859+Parámetros!$B$12*J1859))))</f>
        <v>0.598014744520311</v>
      </c>
      <c r="P1859" s="7" t="str">
        <f aca="false">IF(O1859="","",IF(O1859&gt;=Parámetros!$B$7,"Alto",IF(O1859&gt;=Parámetros!$B$8,"Medio","Bajo")))</f>
        <v>Medio</v>
      </c>
      <c r="Q1859" s="7" t="str">
        <f aca="false">IF(AND(N1859="Activo",L1859&lt;&gt;""),IF(L1859&gt;Parámetros!$B$6,"Se está retrasando",""),"")</f>
        <v/>
      </c>
    </row>
    <row r="1860" customFormat="false" ht="15" hidden="false" customHeight="false" outlineLevel="0" collapsed="false">
      <c r="A1860" s="13" t="s">
        <v>6511</v>
      </c>
      <c r="B1860" s="13" t="s">
        <v>9000</v>
      </c>
      <c r="C1860" s="13" t="s">
        <v>8986</v>
      </c>
      <c r="D1860" s="13" t="s">
        <v>8991</v>
      </c>
      <c r="E1860" s="13" t="s">
        <v>8988</v>
      </c>
      <c r="F1860" s="16" t="n">
        <f aca="false">_xlfn.MINIFS(Pedidos!$C$2:$C$7000,Pedidos!$B$2:$B$7000,A1860,Pedidos!$C$2:$C$7000,"&lt;"&amp;Parámetros!$B$4)</f>
        <v>46095</v>
      </c>
      <c r="G1860" s="16" t="n">
        <f aca="false">_xlfn.MAXIFS(Pedidos!$C$2:$C$7000,Pedidos!$B$2:$B$7000,A1860,Pedidos!$C$2:$C$7000,"&lt;"&amp;Parámetros!$B$4)</f>
        <v>46095</v>
      </c>
      <c r="H1860" s="17" t="n">
        <f aca="false">COUNTIFS(Pedidos!$B$2:$B$7000,A1860,Pedidos!$C$2:$C$7000,"&lt;"&amp;Parámetros!$B$4)</f>
        <v>1</v>
      </c>
      <c r="I1860" s="7" t="n">
        <f aca="false">IF(H1860=0,"",Parámetros!$B$4-G1860)</f>
        <v>201</v>
      </c>
      <c r="J1860" s="17" t="n">
        <f aca="false">COUNTIFS(Pedidos!$B$2:$B$7000,A1860,Pedidos!$C$2:$C$7000,"&gt;="&amp;(Parámetros!$B$4-180),Pedidos!$C$2:$C$7000,"&lt;"&amp;Parámetros!$B$4)</f>
        <v>0</v>
      </c>
      <c r="K1860" s="18" t="str">
        <f aca="false">IF(H1860&lt;2,"",(G1860-F1860)/(H1860-1))</f>
        <v/>
      </c>
      <c r="L1860" s="19" t="str">
        <f aca="false">IF(OR(K1860="",K1860=0),"",I1860/K1860)</f>
        <v/>
      </c>
      <c r="M1860" s="20" t="n">
        <f aca="false">SUMIFS(Pedidos!$D$2:$D$7000,Pedidos!$B$2:$B$7000,A1860,Pedidos!$C$2:$C$7000,"&gt;="&amp;(Parámetros!$B$4-365),Pedidos!$C$2:$C$7000,"&lt;"&amp;Parámetros!$B$4)</f>
        <v>24.9</v>
      </c>
      <c r="N1860" s="7" t="str">
        <f aca="false">IF(H1860=0,"Sin compras",IF(H1860=1,"Una sola compra",IF(I1860&gt;Parámetros!$B$5,"Perdido","Activo")))</f>
        <v>Una sola compra</v>
      </c>
      <c r="O1860" s="21" t="str">
        <f aca="false">IF(N1860&lt;&gt;"Activo","",1/(1+EXP(-(Parámetros!$B$10+Parámetros!$B$11*I1860+Parámetros!$B$12*J1860))))</f>
        <v/>
      </c>
      <c r="P1860" s="7" t="str">
        <f aca="false">IF(O1860="","",IF(O1860&gt;=Parámetros!$B$7,"Alto",IF(O1860&gt;=Parámetros!$B$8,"Medio","Bajo")))</f>
        <v/>
      </c>
      <c r="Q1860" s="7" t="str">
        <f aca="false">IF(AND(N1860="Activo",L1860&lt;&gt;""),IF(L1860&gt;Parámetros!$B$6,"Se está retrasando",""),"")</f>
        <v/>
      </c>
    </row>
    <row r="1861" customFormat="false" ht="15" hidden="false" customHeight="false" outlineLevel="0" collapsed="false">
      <c r="A1861" s="13" t="s">
        <v>6931</v>
      </c>
      <c r="B1861" s="13" t="s">
        <v>8996</v>
      </c>
      <c r="C1861" s="13" t="s">
        <v>8986</v>
      </c>
      <c r="D1861" s="13" t="s">
        <v>8991</v>
      </c>
      <c r="E1861" s="13" t="s">
        <v>8988</v>
      </c>
      <c r="F1861" s="16" t="n">
        <f aca="false">_xlfn.MINIFS(Pedidos!$C$2:$C$7000,Pedidos!$B$2:$B$7000,A1861,Pedidos!$C$2:$C$7000,"&lt;"&amp;Parámetros!$B$4)</f>
        <v>46127</v>
      </c>
      <c r="G1861" s="16" t="n">
        <f aca="false">_xlfn.MAXIFS(Pedidos!$C$2:$C$7000,Pedidos!$B$2:$B$7000,A1861,Pedidos!$C$2:$C$7000,"&lt;"&amp;Parámetros!$B$4)</f>
        <v>46127</v>
      </c>
      <c r="H1861" s="17" t="n">
        <f aca="false">COUNTIFS(Pedidos!$B$2:$B$7000,A1861,Pedidos!$C$2:$C$7000,"&lt;"&amp;Parámetros!$B$4)</f>
        <v>1</v>
      </c>
      <c r="I1861" s="7" t="n">
        <f aca="false">IF(H1861=0,"",Parámetros!$B$4-G1861)</f>
        <v>169</v>
      </c>
      <c r="J1861" s="17" t="n">
        <f aca="false">COUNTIFS(Pedidos!$B$2:$B$7000,A1861,Pedidos!$C$2:$C$7000,"&gt;="&amp;(Parámetros!$B$4-180),Pedidos!$C$2:$C$7000,"&lt;"&amp;Parámetros!$B$4)</f>
        <v>1</v>
      </c>
      <c r="K1861" s="18" t="str">
        <f aca="false">IF(H1861&lt;2,"",(G1861-F1861)/(H1861-1))</f>
        <v/>
      </c>
      <c r="L1861" s="19" t="str">
        <f aca="false">IF(OR(K1861="",K1861=0),"",I1861/K1861)</f>
        <v/>
      </c>
      <c r="M1861" s="20" t="n">
        <f aca="false">SUMIFS(Pedidos!$D$2:$D$7000,Pedidos!$B$2:$B$7000,A1861,Pedidos!$C$2:$C$7000,"&gt;="&amp;(Parámetros!$B$4-365),Pedidos!$C$2:$C$7000,"&lt;"&amp;Parámetros!$B$4)</f>
        <v>38.18</v>
      </c>
      <c r="N1861" s="7" t="str">
        <f aca="false">IF(H1861=0,"Sin compras",IF(H1861=1,"Una sola compra",IF(I1861&gt;Parámetros!$B$5,"Perdido","Activo")))</f>
        <v>Una sola compra</v>
      </c>
      <c r="O1861" s="21" t="str">
        <f aca="false">IF(N1861&lt;&gt;"Activo","",1/(1+EXP(-(Parámetros!$B$10+Parámetros!$B$11*I1861+Parámetros!$B$12*J1861))))</f>
        <v/>
      </c>
      <c r="P1861" s="7" t="str">
        <f aca="false">IF(O1861="","",IF(O1861&gt;=Parámetros!$B$7,"Alto",IF(O1861&gt;=Parámetros!$B$8,"Medio","Bajo")))</f>
        <v/>
      </c>
      <c r="Q1861" s="7" t="str">
        <f aca="false">IF(AND(N1861="Activo",L1861&lt;&gt;""),IF(L1861&gt;Parámetros!$B$6,"Se está retrasando",""),"")</f>
        <v/>
      </c>
    </row>
    <row r="1862" customFormat="false" ht="15" hidden="false" customHeight="false" outlineLevel="0" collapsed="false">
      <c r="A1862" s="13" t="s">
        <v>3225</v>
      </c>
      <c r="B1862" s="13" t="s">
        <v>9001</v>
      </c>
      <c r="C1862" s="13" t="s">
        <v>8993</v>
      </c>
      <c r="D1862" s="13" t="s">
        <v>8994</v>
      </c>
      <c r="E1862" s="13" t="s">
        <v>8988</v>
      </c>
      <c r="F1862" s="16" t="n">
        <f aca="false">_xlfn.MINIFS(Pedidos!$C$2:$C$7000,Pedidos!$B$2:$B$7000,A1862,Pedidos!$C$2:$C$7000,"&lt;"&amp;Parámetros!$B$4)</f>
        <v>45847</v>
      </c>
      <c r="G1862" s="16" t="n">
        <f aca="false">_xlfn.MAXIFS(Pedidos!$C$2:$C$7000,Pedidos!$B$2:$B$7000,A1862,Pedidos!$C$2:$C$7000,"&lt;"&amp;Parámetros!$B$4)</f>
        <v>45847</v>
      </c>
      <c r="H1862" s="17" t="n">
        <f aca="false">COUNTIFS(Pedidos!$B$2:$B$7000,A1862,Pedidos!$C$2:$C$7000,"&lt;"&amp;Parámetros!$B$4)</f>
        <v>1</v>
      </c>
      <c r="I1862" s="7" t="n">
        <f aca="false">IF(H1862=0,"",Parámetros!$B$4-G1862)</f>
        <v>449</v>
      </c>
      <c r="J1862" s="17" t="n">
        <f aca="false">COUNTIFS(Pedidos!$B$2:$B$7000,A1862,Pedidos!$C$2:$C$7000,"&gt;="&amp;(Parámetros!$B$4-180),Pedidos!$C$2:$C$7000,"&lt;"&amp;Parámetros!$B$4)</f>
        <v>0</v>
      </c>
      <c r="K1862" s="18" t="str">
        <f aca="false">IF(H1862&lt;2,"",(G1862-F1862)/(H1862-1))</f>
        <v/>
      </c>
      <c r="L1862" s="19" t="str">
        <f aca="false">IF(OR(K1862="",K1862=0),"",I1862/K1862)</f>
        <v/>
      </c>
      <c r="M1862" s="20" t="n">
        <f aca="false">SUMIFS(Pedidos!$D$2:$D$7000,Pedidos!$B$2:$B$7000,A1862,Pedidos!$C$2:$C$7000,"&gt;="&amp;(Parámetros!$B$4-365),Pedidos!$C$2:$C$7000,"&lt;"&amp;Parámetros!$B$4)</f>
        <v>0</v>
      </c>
      <c r="N1862" s="7" t="str">
        <f aca="false">IF(H1862=0,"Sin compras",IF(H1862=1,"Una sola compra",IF(I1862&gt;Parámetros!$B$5,"Perdido","Activo")))</f>
        <v>Una sola compra</v>
      </c>
      <c r="O1862" s="21" t="str">
        <f aca="false">IF(N1862&lt;&gt;"Activo","",1/(1+EXP(-(Parámetros!$B$10+Parámetros!$B$11*I1862+Parámetros!$B$12*J1862))))</f>
        <v/>
      </c>
      <c r="P1862" s="7" t="str">
        <f aca="false">IF(O1862="","",IF(O1862&gt;=Parámetros!$B$7,"Alto",IF(O1862&gt;=Parámetros!$B$8,"Medio","Bajo")))</f>
        <v/>
      </c>
      <c r="Q1862" s="7" t="str">
        <f aca="false">IF(AND(N1862="Activo",L1862&lt;&gt;""),IF(L1862&gt;Parámetros!$B$6,"Se está retrasando",""),"")</f>
        <v/>
      </c>
    </row>
    <row r="1863" customFormat="false" ht="15" hidden="false" customHeight="false" outlineLevel="0" collapsed="false">
      <c r="A1863" s="13" t="s">
        <v>8119</v>
      </c>
      <c r="B1863" s="13" t="s">
        <v>9000</v>
      </c>
      <c r="C1863" s="13" t="s">
        <v>8986</v>
      </c>
      <c r="D1863" s="13" t="s">
        <v>8991</v>
      </c>
      <c r="E1863" s="13" t="s">
        <v>8988</v>
      </c>
      <c r="F1863" s="16" t="n">
        <f aca="false">_xlfn.MINIFS(Pedidos!$C$2:$C$7000,Pedidos!$B$2:$B$7000,A1863,Pedidos!$C$2:$C$7000,"&lt;"&amp;Parámetros!$B$4)</f>
        <v>46225</v>
      </c>
      <c r="G1863" s="16" t="n">
        <f aca="false">_xlfn.MAXIFS(Pedidos!$C$2:$C$7000,Pedidos!$B$2:$B$7000,A1863,Pedidos!$C$2:$C$7000,"&lt;"&amp;Parámetros!$B$4)</f>
        <v>46225</v>
      </c>
      <c r="H1863" s="17" t="n">
        <f aca="false">COUNTIFS(Pedidos!$B$2:$B$7000,A1863,Pedidos!$C$2:$C$7000,"&lt;"&amp;Parámetros!$B$4)</f>
        <v>1</v>
      </c>
      <c r="I1863" s="7" t="n">
        <f aca="false">IF(H1863=0,"",Parámetros!$B$4-G1863)</f>
        <v>71</v>
      </c>
      <c r="J1863" s="17" t="n">
        <f aca="false">COUNTIFS(Pedidos!$B$2:$B$7000,A1863,Pedidos!$C$2:$C$7000,"&gt;="&amp;(Parámetros!$B$4-180),Pedidos!$C$2:$C$7000,"&lt;"&amp;Parámetros!$B$4)</f>
        <v>1</v>
      </c>
      <c r="K1863" s="18" t="str">
        <f aca="false">IF(H1863&lt;2,"",(G1863-F1863)/(H1863-1))</f>
        <v/>
      </c>
      <c r="L1863" s="19" t="str">
        <f aca="false">IF(OR(K1863="",K1863=0),"",I1863/K1863)</f>
        <v/>
      </c>
      <c r="M1863" s="20" t="n">
        <f aca="false">SUMIFS(Pedidos!$D$2:$D$7000,Pedidos!$B$2:$B$7000,A1863,Pedidos!$C$2:$C$7000,"&gt;="&amp;(Parámetros!$B$4-365),Pedidos!$C$2:$C$7000,"&lt;"&amp;Parámetros!$B$4)</f>
        <v>12.33</v>
      </c>
      <c r="N1863" s="7" t="str">
        <f aca="false">IF(H1863=0,"Sin compras",IF(H1863=1,"Una sola compra",IF(I1863&gt;Parámetros!$B$5,"Perdido","Activo")))</f>
        <v>Una sola compra</v>
      </c>
      <c r="O1863" s="21" t="str">
        <f aca="false">IF(N1863&lt;&gt;"Activo","",1/(1+EXP(-(Parámetros!$B$10+Parámetros!$B$11*I1863+Parámetros!$B$12*J1863))))</f>
        <v/>
      </c>
      <c r="P1863" s="7" t="str">
        <f aca="false">IF(O1863="","",IF(O1863&gt;=Parámetros!$B$7,"Alto",IF(O1863&gt;=Parámetros!$B$8,"Medio","Bajo")))</f>
        <v/>
      </c>
      <c r="Q1863" s="7" t="str">
        <f aca="false">IF(AND(N1863="Activo",L1863&lt;&gt;""),IF(L1863&gt;Parámetros!$B$6,"Se está retrasando",""),"")</f>
        <v/>
      </c>
    </row>
    <row r="1864" customFormat="false" ht="15" hidden="false" customHeight="false" outlineLevel="0" collapsed="false">
      <c r="A1864" s="13" t="s">
        <v>6313</v>
      </c>
      <c r="B1864" s="13" t="s">
        <v>8981</v>
      </c>
      <c r="C1864" s="13" t="s">
        <v>8982</v>
      </c>
      <c r="D1864" s="13" t="s">
        <v>8983</v>
      </c>
      <c r="E1864" s="13" t="s">
        <v>8988</v>
      </c>
      <c r="F1864" s="16" t="n">
        <f aca="false">_xlfn.MINIFS(Pedidos!$C$2:$C$7000,Pedidos!$B$2:$B$7000,A1864,Pedidos!$C$2:$C$7000,"&lt;"&amp;Parámetros!$B$4)</f>
        <v>46079</v>
      </c>
      <c r="G1864" s="16" t="n">
        <f aca="false">_xlfn.MAXIFS(Pedidos!$C$2:$C$7000,Pedidos!$B$2:$B$7000,A1864,Pedidos!$C$2:$C$7000,"&lt;"&amp;Parámetros!$B$4)</f>
        <v>46079</v>
      </c>
      <c r="H1864" s="17" t="n">
        <f aca="false">COUNTIFS(Pedidos!$B$2:$B$7000,A1864,Pedidos!$C$2:$C$7000,"&lt;"&amp;Parámetros!$B$4)</f>
        <v>1</v>
      </c>
      <c r="I1864" s="7" t="n">
        <f aca="false">IF(H1864=0,"",Parámetros!$B$4-G1864)</f>
        <v>217</v>
      </c>
      <c r="J1864" s="17" t="n">
        <f aca="false">COUNTIFS(Pedidos!$B$2:$B$7000,A1864,Pedidos!$C$2:$C$7000,"&gt;="&amp;(Parámetros!$B$4-180),Pedidos!$C$2:$C$7000,"&lt;"&amp;Parámetros!$B$4)</f>
        <v>0</v>
      </c>
      <c r="K1864" s="18" t="str">
        <f aca="false">IF(H1864&lt;2,"",(G1864-F1864)/(H1864-1))</f>
        <v/>
      </c>
      <c r="L1864" s="19" t="str">
        <f aca="false">IF(OR(K1864="",K1864=0),"",I1864/K1864)</f>
        <v/>
      </c>
      <c r="M1864" s="20" t="n">
        <f aca="false">SUMIFS(Pedidos!$D$2:$D$7000,Pedidos!$B$2:$B$7000,A1864,Pedidos!$C$2:$C$7000,"&gt;="&amp;(Parámetros!$B$4-365),Pedidos!$C$2:$C$7000,"&lt;"&amp;Parámetros!$B$4)</f>
        <v>28.11</v>
      </c>
      <c r="N1864" s="7" t="str">
        <f aca="false">IF(H1864=0,"Sin compras",IF(H1864=1,"Una sola compra",IF(I1864&gt;Parámetros!$B$5,"Perdido","Activo")))</f>
        <v>Una sola compra</v>
      </c>
      <c r="O1864" s="21" t="str">
        <f aca="false">IF(N1864&lt;&gt;"Activo","",1/(1+EXP(-(Parámetros!$B$10+Parámetros!$B$11*I1864+Parámetros!$B$12*J1864))))</f>
        <v/>
      </c>
      <c r="P1864" s="7" t="str">
        <f aca="false">IF(O1864="","",IF(O1864&gt;=Parámetros!$B$7,"Alto",IF(O1864&gt;=Parámetros!$B$8,"Medio","Bajo")))</f>
        <v/>
      </c>
      <c r="Q1864" s="7" t="str">
        <f aca="false">IF(AND(N1864="Activo",L1864&lt;&gt;""),IF(L1864&gt;Parámetros!$B$6,"Se está retrasando",""),"")</f>
        <v/>
      </c>
    </row>
    <row r="1865" customFormat="false" ht="15" hidden="false" customHeight="false" outlineLevel="0" collapsed="false">
      <c r="A1865" s="13" t="s">
        <v>6513</v>
      </c>
      <c r="B1865" s="13" t="s">
        <v>9007</v>
      </c>
      <c r="C1865" s="13" t="s">
        <v>8993</v>
      </c>
      <c r="D1865" s="13" t="s">
        <v>8991</v>
      </c>
      <c r="E1865" s="13" t="s">
        <v>8988</v>
      </c>
      <c r="F1865" s="16" t="n">
        <f aca="false">_xlfn.MINIFS(Pedidos!$C$2:$C$7000,Pedidos!$B$2:$B$7000,A1865,Pedidos!$C$2:$C$7000,"&lt;"&amp;Parámetros!$B$4)</f>
        <v>46095</v>
      </c>
      <c r="G1865" s="16" t="n">
        <f aca="false">_xlfn.MAXIFS(Pedidos!$C$2:$C$7000,Pedidos!$B$2:$B$7000,A1865,Pedidos!$C$2:$C$7000,"&lt;"&amp;Parámetros!$B$4)</f>
        <v>46095</v>
      </c>
      <c r="H1865" s="17" t="n">
        <f aca="false">COUNTIFS(Pedidos!$B$2:$B$7000,A1865,Pedidos!$C$2:$C$7000,"&lt;"&amp;Parámetros!$B$4)</f>
        <v>1</v>
      </c>
      <c r="I1865" s="7" t="n">
        <f aca="false">IF(H1865=0,"",Parámetros!$B$4-G1865)</f>
        <v>201</v>
      </c>
      <c r="J1865" s="17" t="n">
        <f aca="false">COUNTIFS(Pedidos!$B$2:$B$7000,A1865,Pedidos!$C$2:$C$7000,"&gt;="&amp;(Parámetros!$B$4-180),Pedidos!$C$2:$C$7000,"&lt;"&amp;Parámetros!$B$4)</f>
        <v>0</v>
      </c>
      <c r="K1865" s="18" t="str">
        <f aca="false">IF(H1865&lt;2,"",(G1865-F1865)/(H1865-1))</f>
        <v/>
      </c>
      <c r="L1865" s="19" t="str">
        <f aca="false">IF(OR(K1865="",K1865=0),"",I1865/K1865)</f>
        <v/>
      </c>
      <c r="M1865" s="20" t="n">
        <f aca="false">SUMIFS(Pedidos!$D$2:$D$7000,Pedidos!$B$2:$B$7000,A1865,Pedidos!$C$2:$C$7000,"&gt;="&amp;(Parámetros!$B$4-365),Pedidos!$C$2:$C$7000,"&lt;"&amp;Parámetros!$B$4)</f>
        <v>41.77</v>
      </c>
      <c r="N1865" s="7" t="str">
        <f aca="false">IF(H1865=0,"Sin compras",IF(H1865=1,"Una sola compra",IF(I1865&gt;Parámetros!$B$5,"Perdido","Activo")))</f>
        <v>Una sola compra</v>
      </c>
      <c r="O1865" s="21" t="str">
        <f aca="false">IF(N1865&lt;&gt;"Activo","",1/(1+EXP(-(Parámetros!$B$10+Parámetros!$B$11*I1865+Parámetros!$B$12*J1865))))</f>
        <v/>
      </c>
      <c r="P1865" s="7" t="str">
        <f aca="false">IF(O1865="","",IF(O1865&gt;=Parámetros!$B$7,"Alto",IF(O1865&gt;=Parámetros!$B$8,"Medio","Bajo")))</f>
        <v/>
      </c>
      <c r="Q1865" s="7" t="str">
        <f aca="false">IF(AND(N1865="Activo",L1865&lt;&gt;""),IF(L1865&gt;Parámetros!$B$6,"Se está retrasando",""),"")</f>
        <v/>
      </c>
    </row>
    <row r="1866" customFormat="false" ht="15" hidden="false" customHeight="false" outlineLevel="0" collapsed="false">
      <c r="A1866" s="13" t="s">
        <v>3450</v>
      </c>
      <c r="B1866" s="13" t="s">
        <v>8995</v>
      </c>
      <c r="C1866" s="13" t="s">
        <v>8986</v>
      </c>
      <c r="D1866" s="13" t="s">
        <v>8999</v>
      </c>
      <c r="E1866" s="13" t="s">
        <v>8988</v>
      </c>
      <c r="F1866" s="16" t="n">
        <f aca="false">_xlfn.MINIFS(Pedidos!$C$2:$C$7000,Pedidos!$B$2:$B$7000,A1866,Pedidos!$C$2:$C$7000,"&lt;"&amp;Parámetros!$B$4)</f>
        <v>45865</v>
      </c>
      <c r="G1866" s="16" t="n">
        <f aca="false">_xlfn.MAXIFS(Pedidos!$C$2:$C$7000,Pedidos!$B$2:$B$7000,A1866,Pedidos!$C$2:$C$7000,"&lt;"&amp;Parámetros!$B$4)</f>
        <v>46288</v>
      </c>
      <c r="H1866" s="17" t="n">
        <f aca="false">COUNTIFS(Pedidos!$B$2:$B$7000,A1866,Pedidos!$C$2:$C$7000,"&lt;"&amp;Parámetros!$B$4)</f>
        <v>18</v>
      </c>
      <c r="I1866" s="7" t="n">
        <f aca="false">IF(H1866=0,"",Parámetros!$B$4-G1866)</f>
        <v>8</v>
      </c>
      <c r="J1866" s="17" t="n">
        <f aca="false">COUNTIFS(Pedidos!$B$2:$B$7000,A1866,Pedidos!$C$2:$C$7000,"&gt;="&amp;(Parámetros!$B$4-180),Pedidos!$C$2:$C$7000,"&lt;"&amp;Parámetros!$B$4)</f>
        <v>8</v>
      </c>
      <c r="K1866" s="18" t="n">
        <f aca="false">IF(H1866&lt;2,"",(G1866-F1866)/(H1866-1))</f>
        <v>24.8823529411765</v>
      </c>
      <c r="L1866" s="19" t="n">
        <f aca="false">IF(OR(K1866="",K1866=0),"",I1866/K1866)</f>
        <v>0.321513002364066</v>
      </c>
      <c r="M1866" s="20" t="n">
        <f aca="false">SUMIFS(Pedidos!$D$2:$D$7000,Pedidos!$B$2:$B$7000,A1866,Pedidos!$C$2:$C$7000,"&gt;="&amp;(Parámetros!$B$4-365),Pedidos!$C$2:$C$7000,"&lt;"&amp;Parámetros!$B$4)</f>
        <v>607.3</v>
      </c>
      <c r="N1866" s="7" t="str">
        <f aca="false">IF(H1866=0,"Sin compras",IF(H1866=1,"Una sola compra",IF(I1866&gt;Parámetros!$B$5,"Perdido","Activo")))</f>
        <v>Activo</v>
      </c>
      <c r="O1866" s="21" t="n">
        <f aca="false">IF(N1866&lt;&gt;"Activo","",1/(1+EXP(-(Parámetros!$B$10+Parámetros!$B$11*I1866+Parámetros!$B$12*J1866))))</f>
        <v>0.00174196153712637</v>
      </c>
      <c r="P1866" s="7" t="str">
        <f aca="false">IF(O1866="","",IF(O1866&gt;=Parámetros!$B$7,"Alto",IF(O1866&gt;=Parámetros!$B$8,"Medio","Bajo")))</f>
        <v>Bajo</v>
      </c>
      <c r="Q1866" s="7" t="str">
        <f aca="false">IF(AND(N1866="Activo",L1866&lt;&gt;""),IF(L1866&gt;Parámetros!$B$6,"Se está retrasando",""),"")</f>
        <v/>
      </c>
    </row>
    <row r="1867" customFormat="false" ht="15" hidden="false" customHeight="false" outlineLevel="0" collapsed="false">
      <c r="A1867" s="13" t="s">
        <v>2161</v>
      </c>
      <c r="B1867" s="13" t="s">
        <v>8985</v>
      </c>
      <c r="C1867" s="13" t="s">
        <v>8982</v>
      </c>
      <c r="D1867" s="13" t="s">
        <v>8997</v>
      </c>
      <c r="E1867" s="13" t="s">
        <v>8988</v>
      </c>
      <c r="F1867" s="16" t="n">
        <f aca="false">_xlfn.MINIFS(Pedidos!$C$2:$C$7000,Pedidos!$B$2:$B$7000,A1867,Pedidos!$C$2:$C$7000,"&lt;"&amp;Parámetros!$B$4)</f>
        <v>45767</v>
      </c>
      <c r="G1867" s="16" t="n">
        <f aca="false">_xlfn.MAXIFS(Pedidos!$C$2:$C$7000,Pedidos!$B$2:$B$7000,A1867,Pedidos!$C$2:$C$7000,"&lt;"&amp;Parámetros!$B$4)</f>
        <v>45974</v>
      </c>
      <c r="H1867" s="17" t="n">
        <f aca="false">COUNTIFS(Pedidos!$B$2:$B$7000,A1867,Pedidos!$C$2:$C$7000,"&lt;"&amp;Parámetros!$B$4)</f>
        <v>5</v>
      </c>
      <c r="I1867" s="7" t="n">
        <f aca="false">IF(H1867=0,"",Parámetros!$B$4-G1867)</f>
        <v>322</v>
      </c>
      <c r="J1867" s="17" t="n">
        <f aca="false">COUNTIFS(Pedidos!$B$2:$B$7000,A1867,Pedidos!$C$2:$C$7000,"&gt;="&amp;(Parámetros!$B$4-180),Pedidos!$C$2:$C$7000,"&lt;"&amp;Parámetros!$B$4)</f>
        <v>0</v>
      </c>
      <c r="K1867" s="18" t="n">
        <f aca="false">IF(H1867&lt;2,"",(G1867-F1867)/(H1867-1))</f>
        <v>51.75</v>
      </c>
      <c r="L1867" s="19" t="n">
        <f aca="false">IF(OR(K1867="",K1867=0),"",I1867/K1867)</f>
        <v>6.22222222222222</v>
      </c>
      <c r="M1867" s="20" t="n">
        <f aca="false">SUMIFS(Pedidos!$D$2:$D$7000,Pedidos!$B$2:$B$7000,A1867,Pedidos!$C$2:$C$7000,"&gt;="&amp;(Parámetros!$B$4-365),Pedidos!$C$2:$C$7000,"&lt;"&amp;Parámetros!$B$4)</f>
        <v>25.9</v>
      </c>
      <c r="N1867" s="7" t="str">
        <f aca="false">IF(H1867=0,"Sin compras",IF(H1867=1,"Una sola compra",IF(I1867&gt;Parámetros!$B$5,"Perdido","Activo")))</f>
        <v>Perdido</v>
      </c>
      <c r="O1867" s="21" t="str">
        <f aca="false">IF(N1867&lt;&gt;"Activo","",1/(1+EXP(-(Parámetros!$B$10+Parámetros!$B$11*I1867+Parámetros!$B$12*J1867))))</f>
        <v/>
      </c>
      <c r="P1867" s="7" t="str">
        <f aca="false">IF(O1867="","",IF(O1867&gt;=Parámetros!$B$7,"Alto",IF(O1867&gt;=Parámetros!$B$8,"Medio","Bajo")))</f>
        <v/>
      </c>
      <c r="Q1867" s="7" t="str">
        <f aca="false">IF(AND(N1867="Activo",L1867&lt;&gt;""),IF(L1867&gt;Parámetros!$B$6,"Se está retrasando",""),"")</f>
        <v/>
      </c>
    </row>
    <row r="1868" customFormat="false" ht="15" hidden="false" customHeight="false" outlineLevel="0" collapsed="false">
      <c r="A1868" s="13" t="s">
        <v>4853</v>
      </c>
      <c r="B1868" s="13" t="s">
        <v>8981</v>
      </c>
      <c r="C1868" s="13" t="s">
        <v>8990</v>
      </c>
      <c r="D1868" s="13" t="s">
        <v>8997</v>
      </c>
      <c r="E1868" s="13" t="s">
        <v>8988</v>
      </c>
      <c r="F1868" s="16" t="n">
        <f aca="false">_xlfn.MINIFS(Pedidos!$C$2:$C$7000,Pedidos!$B$2:$B$7000,A1868,Pedidos!$C$2:$C$7000,"&lt;"&amp;Parámetros!$B$4)</f>
        <v>45968</v>
      </c>
      <c r="G1868" s="16" t="n">
        <f aca="false">_xlfn.MAXIFS(Pedidos!$C$2:$C$7000,Pedidos!$B$2:$B$7000,A1868,Pedidos!$C$2:$C$7000,"&lt;"&amp;Parámetros!$B$4)</f>
        <v>46198</v>
      </c>
      <c r="H1868" s="17" t="n">
        <f aca="false">COUNTIFS(Pedidos!$B$2:$B$7000,A1868,Pedidos!$C$2:$C$7000,"&lt;"&amp;Parámetros!$B$4)</f>
        <v>5</v>
      </c>
      <c r="I1868" s="7" t="n">
        <f aca="false">IF(H1868=0,"",Parámetros!$B$4-G1868)</f>
        <v>98</v>
      </c>
      <c r="J1868" s="17" t="n">
        <f aca="false">COUNTIFS(Pedidos!$B$2:$B$7000,A1868,Pedidos!$C$2:$C$7000,"&gt;="&amp;(Parámetros!$B$4-180),Pedidos!$C$2:$C$7000,"&lt;"&amp;Parámetros!$B$4)</f>
        <v>2</v>
      </c>
      <c r="K1868" s="18" t="n">
        <f aca="false">IF(H1868&lt;2,"",(G1868-F1868)/(H1868-1))</f>
        <v>57.5</v>
      </c>
      <c r="L1868" s="19" t="n">
        <f aca="false">IF(OR(K1868="",K1868=0),"",I1868/K1868)</f>
        <v>1.70434782608696</v>
      </c>
      <c r="M1868" s="20" t="n">
        <f aca="false">SUMIFS(Pedidos!$D$2:$D$7000,Pedidos!$B$2:$B$7000,A1868,Pedidos!$C$2:$C$7000,"&gt;="&amp;(Parámetros!$B$4-365),Pedidos!$C$2:$C$7000,"&lt;"&amp;Parámetros!$B$4)</f>
        <v>199.6</v>
      </c>
      <c r="N1868" s="7" t="str">
        <f aca="false">IF(H1868=0,"Sin compras",IF(H1868=1,"Una sola compra",IF(I1868&gt;Parámetros!$B$5,"Perdido","Activo")))</f>
        <v>Activo</v>
      </c>
      <c r="O1868" s="21" t="n">
        <f aca="false">IF(N1868&lt;&gt;"Activo","",1/(1+EXP(-(Parámetros!$B$10+Parámetros!$B$11*I1868+Parámetros!$B$12*J1868))))</f>
        <v>0.622271309822143</v>
      </c>
      <c r="P1868" s="7" t="str">
        <f aca="false">IF(O1868="","",IF(O1868&gt;=Parámetros!$B$7,"Alto",IF(O1868&gt;=Parámetros!$B$8,"Medio","Bajo")))</f>
        <v>Medio</v>
      </c>
      <c r="Q1868" s="7" t="str">
        <f aca="false">IF(AND(N1868="Activo",L1868&lt;&gt;""),IF(L1868&gt;Parámetros!$B$6,"Se está retrasando",""),"")</f>
        <v>Se está retrasando</v>
      </c>
    </row>
    <row r="1869" customFormat="false" ht="15" hidden="false" customHeight="false" outlineLevel="0" collapsed="false">
      <c r="A1869" s="13" t="s">
        <v>297</v>
      </c>
      <c r="B1869" s="13" t="s">
        <v>9001</v>
      </c>
      <c r="C1869" s="13" t="s">
        <v>8990</v>
      </c>
      <c r="D1869" s="13" t="s">
        <v>8994</v>
      </c>
      <c r="E1869" s="13" t="s">
        <v>8988</v>
      </c>
      <c r="F1869" s="16" t="n">
        <f aca="false">_xlfn.MINIFS(Pedidos!$C$2:$C$7000,Pedidos!$B$2:$B$7000,A1869,Pedidos!$C$2:$C$7000,"&lt;"&amp;Parámetros!$B$4)</f>
        <v>45599</v>
      </c>
      <c r="G1869" s="16" t="n">
        <f aca="false">_xlfn.MAXIFS(Pedidos!$C$2:$C$7000,Pedidos!$B$2:$B$7000,A1869,Pedidos!$C$2:$C$7000,"&lt;"&amp;Parámetros!$B$4)</f>
        <v>45599</v>
      </c>
      <c r="H1869" s="17" t="n">
        <f aca="false">COUNTIFS(Pedidos!$B$2:$B$7000,A1869,Pedidos!$C$2:$C$7000,"&lt;"&amp;Parámetros!$B$4)</f>
        <v>1</v>
      </c>
      <c r="I1869" s="7" t="n">
        <f aca="false">IF(H1869=0,"",Parámetros!$B$4-G1869)</f>
        <v>697</v>
      </c>
      <c r="J1869" s="17" t="n">
        <f aca="false">COUNTIFS(Pedidos!$B$2:$B$7000,A1869,Pedidos!$C$2:$C$7000,"&gt;="&amp;(Parámetros!$B$4-180),Pedidos!$C$2:$C$7000,"&lt;"&amp;Parámetros!$B$4)</f>
        <v>0</v>
      </c>
      <c r="K1869" s="18" t="str">
        <f aca="false">IF(H1869&lt;2,"",(G1869-F1869)/(H1869-1))</f>
        <v/>
      </c>
      <c r="L1869" s="19" t="str">
        <f aca="false">IF(OR(K1869="",K1869=0),"",I1869/K1869)</f>
        <v/>
      </c>
      <c r="M1869" s="20" t="n">
        <f aca="false">SUMIFS(Pedidos!$D$2:$D$7000,Pedidos!$B$2:$B$7000,A1869,Pedidos!$C$2:$C$7000,"&gt;="&amp;(Parámetros!$B$4-365),Pedidos!$C$2:$C$7000,"&lt;"&amp;Parámetros!$B$4)</f>
        <v>0</v>
      </c>
      <c r="N1869" s="7" t="str">
        <f aca="false">IF(H1869=0,"Sin compras",IF(H1869=1,"Una sola compra",IF(I1869&gt;Parámetros!$B$5,"Perdido","Activo")))</f>
        <v>Una sola compra</v>
      </c>
      <c r="O1869" s="21" t="str">
        <f aca="false">IF(N1869&lt;&gt;"Activo","",1/(1+EXP(-(Parámetros!$B$10+Parámetros!$B$11*I1869+Parámetros!$B$12*J1869))))</f>
        <v/>
      </c>
      <c r="P1869" s="7" t="str">
        <f aca="false">IF(O1869="","",IF(O1869&gt;=Parámetros!$B$7,"Alto",IF(O1869&gt;=Parámetros!$B$8,"Medio","Bajo")))</f>
        <v/>
      </c>
      <c r="Q1869" s="7" t="str">
        <f aca="false">IF(AND(N1869="Activo",L1869&lt;&gt;""),IF(L1869&gt;Parámetros!$B$6,"Se está retrasando",""),"")</f>
        <v/>
      </c>
    </row>
    <row r="1870" customFormat="false" ht="15" hidden="false" customHeight="false" outlineLevel="0" collapsed="false">
      <c r="A1870" s="13" t="s">
        <v>3797</v>
      </c>
      <c r="B1870" s="13" t="s">
        <v>9010</v>
      </c>
      <c r="C1870" s="13" t="s">
        <v>8982</v>
      </c>
      <c r="D1870" s="13" t="s">
        <v>8994</v>
      </c>
      <c r="E1870" s="13" t="s">
        <v>8988</v>
      </c>
      <c r="F1870" s="16" t="n">
        <f aca="false">_xlfn.MINIFS(Pedidos!$C$2:$C$7000,Pedidos!$B$2:$B$7000,A1870,Pedidos!$C$2:$C$7000,"&lt;"&amp;Parámetros!$B$4)</f>
        <v>45888</v>
      </c>
      <c r="G1870" s="16" t="n">
        <f aca="false">_xlfn.MAXIFS(Pedidos!$C$2:$C$7000,Pedidos!$B$2:$B$7000,A1870,Pedidos!$C$2:$C$7000,"&lt;"&amp;Parámetros!$B$4)</f>
        <v>45888</v>
      </c>
      <c r="H1870" s="17" t="n">
        <f aca="false">COUNTIFS(Pedidos!$B$2:$B$7000,A1870,Pedidos!$C$2:$C$7000,"&lt;"&amp;Parámetros!$B$4)</f>
        <v>1</v>
      </c>
      <c r="I1870" s="7" t="n">
        <f aca="false">IF(H1870=0,"",Parámetros!$B$4-G1870)</f>
        <v>408</v>
      </c>
      <c r="J1870" s="17" t="n">
        <f aca="false">COUNTIFS(Pedidos!$B$2:$B$7000,A1870,Pedidos!$C$2:$C$7000,"&gt;="&amp;(Parámetros!$B$4-180),Pedidos!$C$2:$C$7000,"&lt;"&amp;Parámetros!$B$4)</f>
        <v>0</v>
      </c>
      <c r="K1870" s="18" t="str">
        <f aca="false">IF(H1870&lt;2,"",(G1870-F1870)/(H1870-1))</f>
        <v/>
      </c>
      <c r="L1870" s="19" t="str">
        <f aca="false">IF(OR(K1870="",K1870=0),"",I1870/K1870)</f>
        <v/>
      </c>
      <c r="M1870" s="20" t="n">
        <f aca="false">SUMIFS(Pedidos!$D$2:$D$7000,Pedidos!$B$2:$B$7000,A1870,Pedidos!$C$2:$C$7000,"&gt;="&amp;(Parámetros!$B$4-365),Pedidos!$C$2:$C$7000,"&lt;"&amp;Parámetros!$B$4)</f>
        <v>0</v>
      </c>
      <c r="N1870" s="7" t="str">
        <f aca="false">IF(H1870=0,"Sin compras",IF(H1870=1,"Una sola compra",IF(I1870&gt;Parámetros!$B$5,"Perdido","Activo")))</f>
        <v>Una sola compra</v>
      </c>
      <c r="O1870" s="21" t="str">
        <f aca="false">IF(N1870&lt;&gt;"Activo","",1/(1+EXP(-(Parámetros!$B$10+Parámetros!$B$11*I1870+Parámetros!$B$12*J1870))))</f>
        <v/>
      </c>
      <c r="P1870" s="7" t="str">
        <f aca="false">IF(O1870="","",IF(O1870&gt;=Parámetros!$B$7,"Alto",IF(O1870&gt;=Parámetros!$B$8,"Medio","Bajo")))</f>
        <v/>
      </c>
      <c r="Q1870" s="7" t="str">
        <f aca="false">IF(AND(N1870="Activo",L1870&lt;&gt;""),IF(L1870&gt;Parámetros!$B$6,"Se está retrasando",""),"")</f>
        <v/>
      </c>
    </row>
    <row r="1871" customFormat="false" ht="15" hidden="false" customHeight="false" outlineLevel="0" collapsed="false">
      <c r="A1871" s="13" t="s">
        <v>2391</v>
      </c>
      <c r="B1871" s="13" t="s">
        <v>8995</v>
      </c>
      <c r="C1871" s="13" t="s">
        <v>8993</v>
      </c>
      <c r="D1871" s="13" t="s">
        <v>8983</v>
      </c>
      <c r="E1871" s="13" t="s">
        <v>8988</v>
      </c>
      <c r="F1871" s="16" t="n">
        <f aca="false">_xlfn.MINIFS(Pedidos!$C$2:$C$7000,Pedidos!$B$2:$B$7000,A1871,Pedidos!$C$2:$C$7000,"&lt;"&amp;Parámetros!$B$4)</f>
        <v>45784</v>
      </c>
      <c r="G1871" s="16" t="n">
        <f aca="false">_xlfn.MAXIFS(Pedidos!$C$2:$C$7000,Pedidos!$B$2:$B$7000,A1871,Pedidos!$C$2:$C$7000,"&lt;"&amp;Parámetros!$B$4)</f>
        <v>45979</v>
      </c>
      <c r="H1871" s="17" t="n">
        <f aca="false">COUNTIFS(Pedidos!$B$2:$B$7000,A1871,Pedidos!$C$2:$C$7000,"&lt;"&amp;Parámetros!$B$4)</f>
        <v>2</v>
      </c>
      <c r="I1871" s="7" t="n">
        <f aca="false">IF(H1871=0,"",Parámetros!$B$4-G1871)</f>
        <v>317</v>
      </c>
      <c r="J1871" s="17" t="n">
        <f aca="false">COUNTIFS(Pedidos!$B$2:$B$7000,A1871,Pedidos!$C$2:$C$7000,"&gt;="&amp;(Parámetros!$B$4-180),Pedidos!$C$2:$C$7000,"&lt;"&amp;Parámetros!$B$4)</f>
        <v>0</v>
      </c>
      <c r="K1871" s="18" t="n">
        <f aca="false">IF(H1871&lt;2,"",(G1871-F1871)/(H1871-1))</f>
        <v>195</v>
      </c>
      <c r="L1871" s="19" t="n">
        <f aca="false">IF(OR(K1871="",K1871=0),"",I1871/K1871)</f>
        <v>1.62564102564103</v>
      </c>
      <c r="M1871" s="20" t="n">
        <f aca="false">SUMIFS(Pedidos!$D$2:$D$7000,Pedidos!$B$2:$B$7000,A1871,Pedidos!$C$2:$C$7000,"&gt;="&amp;(Parámetros!$B$4-365),Pedidos!$C$2:$C$7000,"&lt;"&amp;Parámetros!$B$4)</f>
        <v>22.23</v>
      </c>
      <c r="N1871" s="7" t="str">
        <f aca="false">IF(H1871=0,"Sin compras",IF(H1871=1,"Una sola compra",IF(I1871&gt;Parámetros!$B$5,"Perdido","Activo")))</f>
        <v>Perdido</v>
      </c>
      <c r="O1871" s="21" t="str">
        <f aca="false">IF(N1871&lt;&gt;"Activo","",1/(1+EXP(-(Parámetros!$B$10+Parámetros!$B$11*I1871+Parámetros!$B$12*J1871))))</f>
        <v/>
      </c>
      <c r="P1871" s="7" t="str">
        <f aca="false">IF(O1871="","",IF(O1871&gt;=Parámetros!$B$7,"Alto",IF(O1871&gt;=Parámetros!$B$8,"Medio","Bajo")))</f>
        <v/>
      </c>
      <c r="Q1871" s="7" t="str">
        <f aca="false">IF(AND(N1871="Activo",L1871&lt;&gt;""),IF(L1871&gt;Parámetros!$B$6,"Se está retrasando",""),"")</f>
        <v/>
      </c>
    </row>
    <row r="1872" customFormat="false" ht="15" hidden="false" customHeight="false" outlineLevel="0" collapsed="false">
      <c r="A1872" s="13" t="s">
        <v>1650</v>
      </c>
      <c r="B1872" s="13" t="s">
        <v>9007</v>
      </c>
      <c r="C1872" s="13" t="s">
        <v>8986</v>
      </c>
      <c r="D1872" s="13" t="s">
        <v>9009</v>
      </c>
      <c r="E1872" s="13" t="s">
        <v>8988</v>
      </c>
      <c r="F1872" s="16" t="n">
        <f aca="false">_xlfn.MINIFS(Pedidos!$C$2:$C$7000,Pedidos!$B$2:$B$7000,A1872,Pedidos!$C$2:$C$7000,"&lt;"&amp;Parámetros!$B$4)</f>
        <v>45728</v>
      </c>
      <c r="G1872" s="16" t="n">
        <f aca="false">_xlfn.MAXIFS(Pedidos!$C$2:$C$7000,Pedidos!$B$2:$B$7000,A1872,Pedidos!$C$2:$C$7000,"&lt;"&amp;Parámetros!$B$4)</f>
        <v>45912</v>
      </c>
      <c r="H1872" s="17" t="n">
        <f aca="false">COUNTIFS(Pedidos!$B$2:$B$7000,A1872,Pedidos!$C$2:$C$7000,"&lt;"&amp;Parámetros!$B$4)</f>
        <v>7</v>
      </c>
      <c r="I1872" s="7" t="n">
        <f aca="false">IF(H1872=0,"",Parámetros!$B$4-G1872)</f>
        <v>384</v>
      </c>
      <c r="J1872" s="17" t="n">
        <f aca="false">COUNTIFS(Pedidos!$B$2:$B$7000,A1872,Pedidos!$C$2:$C$7000,"&gt;="&amp;(Parámetros!$B$4-180),Pedidos!$C$2:$C$7000,"&lt;"&amp;Parámetros!$B$4)</f>
        <v>0</v>
      </c>
      <c r="K1872" s="18" t="n">
        <f aca="false">IF(H1872&lt;2,"",(G1872-F1872)/(H1872-1))</f>
        <v>30.6666666666667</v>
      </c>
      <c r="L1872" s="19" t="n">
        <f aca="false">IF(OR(K1872="",K1872=0),"",I1872/K1872)</f>
        <v>12.5217391304348</v>
      </c>
      <c r="M1872" s="20" t="n">
        <f aca="false">SUMIFS(Pedidos!$D$2:$D$7000,Pedidos!$B$2:$B$7000,A1872,Pedidos!$C$2:$C$7000,"&gt;="&amp;(Parámetros!$B$4-365),Pedidos!$C$2:$C$7000,"&lt;"&amp;Parámetros!$B$4)</f>
        <v>0</v>
      </c>
      <c r="N1872" s="7" t="str">
        <f aca="false">IF(H1872=0,"Sin compras",IF(H1872=1,"Una sola compra",IF(I1872&gt;Parámetros!$B$5,"Perdido","Activo")))</f>
        <v>Perdido</v>
      </c>
      <c r="O1872" s="21" t="str">
        <f aca="false">IF(N1872&lt;&gt;"Activo","",1/(1+EXP(-(Parámetros!$B$10+Parámetros!$B$11*I1872+Parámetros!$B$12*J1872))))</f>
        <v/>
      </c>
      <c r="P1872" s="7" t="str">
        <f aca="false">IF(O1872="","",IF(O1872&gt;=Parámetros!$B$7,"Alto",IF(O1872&gt;=Parámetros!$B$8,"Medio","Bajo")))</f>
        <v/>
      </c>
      <c r="Q1872" s="7" t="str">
        <f aca="false">IF(AND(N1872="Activo",L1872&lt;&gt;""),IF(L1872&gt;Parámetros!$B$6,"Se está retrasando",""),"")</f>
        <v/>
      </c>
    </row>
    <row r="1873" customFormat="false" ht="15" hidden="false" customHeight="false" outlineLevel="0" collapsed="false">
      <c r="A1873" s="13" t="s">
        <v>4619</v>
      </c>
      <c r="B1873" s="13" t="s">
        <v>9010</v>
      </c>
      <c r="C1873" s="13" t="s">
        <v>8990</v>
      </c>
      <c r="D1873" s="13" t="s">
        <v>8983</v>
      </c>
      <c r="E1873" s="13" t="s">
        <v>8988</v>
      </c>
      <c r="F1873" s="16" t="n">
        <f aca="false">_xlfn.MINIFS(Pedidos!$C$2:$C$7000,Pedidos!$B$2:$B$7000,A1873,Pedidos!$C$2:$C$7000,"&lt;"&amp;Parámetros!$B$4)</f>
        <v>45950</v>
      </c>
      <c r="G1873" s="16" t="n">
        <f aca="false">_xlfn.MAXIFS(Pedidos!$C$2:$C$7000,Pedidos!$B$2:$B$7000,A1873,Pedidos!$C$2:$C$7000,"&lt;"&amp;Parámetros!$B$4)</f>
        <v>46040</v>
      </c>
      <c r="H1873" s="17" t="n">
        <f aca="false">COUNTIFS(Pedidos!$B$2:$B$7000,A1873,Pedidos!$C$2:$C$7000,"&lt;"&amp;Parámetros!$B$4)</f>
        <v>2</v>
      </c>
      <c r="I1873" s="7" t="n">
        <f aca="false">IF(H1873=0,"",Parámetros!$B$4-G1873)</f>
        <v>256</v>
      </c>
      <c r="J1873" s="17" t="n">
        <f aca="false">COUNTIFS(Pedidos!$B$2:$B$7000,A1873,Pedidos!$C$2:$C$7000,"&gt;="&amp;(Parámetros!$B$4-180),Pedidos!$C$2:$C$7000,"&lt;"&amp;Parámetros!$B$4)</f>
        <v>0</v>
      </c>
      <c r="K1873" s="18" t="n">
        <f aca="false">IF(H1873&lt;2,"",(G1873-F1873)/(H1873-1))</f>
        <v>90</v>
      </c>
      <c r="L1873" s="19" t="n">
        <f aca="false">IF(OR(K1873="",K1873=0),"",I1873/K1873)</f>
        <v>2.84444444444444</v>
      </c>
      <c r="M1873" s="20" t="n">
        <f aca="false">SUMIFS(Pedidos!$D$2:$D$7000,Pedidos!$B$2:$B$7000,A1873,Pedidos!$C$2:$C$7000,"&gt;="&amp;(Parámetros!$B$4-365),Pedidos!$C$2:$C$7000,"&lt;"&amp;Parámetros!$B$4)</f>
        <v>79.38</v>
      </c>
      <c r="N1873" s="7" t="str">
        <f aca="false">IF(H1873=0,"Sin compras",IF(H1873=1,"Una sola compra",IF(I1873&gt;Parámetros!$B$5,"Perdido","Activo")))</f>
        <v>Perdido</v>
      </c>
      <c r="O1873" s="21" t="str">
        <f aca="false">IF(N1873&lt;&gt;"Activo","",1/(1+EXP(-(Parámetros!$B$10+Parámetros!$B$11*I1873+Parámetros!$B$12*J1873))))</f>
        <v/>
      </c>
      <c r="P1873" s="7" t="str">
        <f aca="false">IF(O1873="","",IF(O1873&gt;=Parámetros!$B$7,"Alto",IF(O1873&gt;=Parámetros!$B$8,"Medio","Bajo")))</f>
        <v/>
      </c>
      <c r="Q1873" s="7" t="str">
        <f aca="false">IF(AND(N1873="Activo",L1873&lt;&gt;""),IF(L1873&gt;Parámetros!$B$6,"Se está retrasando",""),"")</f>
        <v/>
      </c>
    </row>
    <row r="1874" customFormat="false" ht="15" hidden="false" customHeight="false" outlineLevel="0" collapsed="false">
      <c r="A1874" s="13" t="s">
        <v>1809</v>
      </c>
      <c r="B1874" s="13" t="s">
        <v>9011</v>
      </c>
      <c r="C1874" s="13" t="s">
        <v>8990</v>
      </c>
      <c r="D1874" s="13" t="s">
        <v>8994</v>
      </c>
      <c r="E1874" s="13" t="s">
        <v>8984</v>
      </c>
      <c r="F1874" s="16" t="n">
        <f aca="false">_xlfn.MINIFS(Pedidos!$C$2:$C$7000,Pedidos!$B$2:$B$7000,A1874,Pedidos!$C$2:$C$7000,"&lt;"&amp;Parámetros!$B$4)</f>
        <v>45740</v>
      </c>
      <c r="G1874" s="16" t="n">
        <f aca="false">_xlfn.MAXIFS(Pedidos!$C$2:$C$7000,Pedidos!$B$2:$B$7000,A1874,Pedidos!$C$2:$C$7000,"&lt;"&amp;Parámetros!$B$4)</f>
        <v>45740</v>
      </c>
      <c r="H1874" s="17" t="n">
        <f aca="false">COUNTIFS(Pedidos!$B$2:$B$7000,A1874,Pedidos!$C$2:$C$7000,"&lt;"&amp;Parámetros!$B$4)</f>
        <v>1</v>
      </c>
      <c r="I1874" s="7" t="n">
        <f aca="false">IF(H1874=0,"",Parámetros!$B$4-G1874)</f>
        <v>556</v>
      </c>
      <c r="J1874" s="17" t="n">
        <f aca="false">COUNTIFS(Pedidos!$B$2:$B$7000,A1874,Pedidos!$C$2:$C$7000,"&gt;="&amp;(Parámetros!$B$4-180),Pedidos!$C$2:$C$7000,"&lt;"&amp;Parámetros!$B$4)</f>
        <v>0</v>
      </c>
      <c r="K1874" s="18" t="str">
        <f aca="false">IF(H1874&lt;2,"",(G1874-F1874)/(H1874-1))</f>
        <v/>
      </c>
      <c r="L1874" s="19" t="str">
        <f aca="false">IF(OR(K1874="",K1874=0),"",I1874/K1874)</f>
        <v/>
      </c>
      <c r="M1874" s="20" t="n">
        <f aca="false">SUMIFS(Pedidos!$D$2:$D$7000,Pedidos!$B$2:$B$7000,A1874,Pedidos!$C$2:$C$7000,"&gt;="&amp;(Parámetros!$B$4-365),Pedidos!$C$2:$C$7000,"&lt;"&amp;Parámetros!$B$4)</f>
        <v>0</v>
      </c>
      <c r="N1874" s="7" t="str">
        <f aca="false">IF(H1874=0,"Sin compras",IF(H1874=1,"Una sola compra",IF(I1874&gt;Parámetros!$B$5,"Perdido","Activo")))</f>
        <v>Una sola compra</v>
      </c>
      <c r="O1874" s="21" t="str">
        <f aca="false">IF(N1874&lt;&gt;"Activo","",1/(1+EXP(-(Parámetros!$B$10+Parámetros!$B$11*I1874+Parámetros!$B$12*J1874))))</f>
        <v/>
      </c>
      <c r="P1874" s="7" t="str">
        <f aca="false">IF(O1874="","",IF(O1874&gt;=Parámetros!$B$7,"Alto",IF(O1874&gt;=Parámetros!$B$8,"Medio","Bajo")))</f>
        <v/>
      </c>
      <c r="Q1874" s="7" t="str">
        <f aca="false">IF(AND(N1874="Activo",L1874&lt;&gt;""),IF(L1874&gt;Parámetros!$B$6,"Se está retrasando",""),"")</f>
        <v/>
      </c>
    </row>
    <row r="1875" customFormat="false" ht="15" hidden="false" customHeight="false" outlineLevel="0" collapsed="false">
      <c r="A1875" s="13" t="s">
        <v>3452</v>
      </c>
      <c r="B1875" s="13" t="s">
        <v>8989</v>
      </c>
      <c r="C1875" s="13" t="s">
        <v>8982</v>
      </c>
      <c r="D1875" s="13" t="s">
        <v>8997</v>
      </c>
      <c r="E1875" s="13" t="s">
        <v>8984</v>
      </c>
      <c r="F1875" s="16" t="n">
        <f aca="false">_xlfn.MINIFS(Pedidos!$C$2:$C$7000,Pedidos!$B$2:$B$7000,A1875,Pedidos!$C$2:$C$7000,"&lt;"&amp;Parámetros!$B$4)</f>
        <v>45865</v>
      </c>
      <c r="G1875" s="16" t="n">
        <f aca="false">_xlfn.MAXIFS(Pedidos!$C$2:$C$7000,Pedidos!$B$2:$B$7000,A1875,Pedidos!$C$2:$C$7000,"&lt;"&amp;Parámetros!$B$4)</f>
        <v>46081</v>
      </c>
      <c r="H1875" s="17" t="n">
        <f aca="false">COUNTIFS(Pedidos!$B$2:$B$7000,A1875,Pedidos!$C$2:$C$7000,"&lt;"&amp;Parámetros!$B$4)</f>
        <v>4</v>
      </c>
      <c r="I1875" s="7" t="n">
        <f aca="false">IF(H1875=0,"",Parámetros!$B$4-G1875)</f>
        <v>215</v>
      </c>
      <c r="J1875" s="17" t="n">
        <f aca="false">COUNTIFS(Pedidos!$B$2:$B$7000,A1875,Pedidos!$C$2:$C$7000,"&gt;="&amp;(Parámetros!$B$4-180),Pedidos!$C$2:$C$7000,"&lt;"&amp;Parámetros!$B$4)</f>
        <v>0</v>
      </c>
      <c r="K1875" s="18" t="n">
        <f aca="false">IF(H1875&lt;2,"",(G1875-F1875)/(H1875-1))</f>
        <v>72</v>
      </c>
      <c r="L1875" s="19" t="n">
        <f aca="false">IF(OR(K1875="",K1875=0),"",I1875/K1875)</f>
        <v>2.98611111111111</v>
      </c>
      <c r="M1875" s="20" t="n">
        <f aca="false">SUMIFS(Pedidos!$D$2:$D$7000,Pedidos!$B$2:$B$7000,A1875,Pedidos!$C$2:$C$7000,"&gt;="&amp;(Parámetros!$B$4-365),Pedidos!$C$2:$C$7000,"&lt;"&amp;Parámetros!$B$4)</f>
        <v>80.29</v>
      </c>
      <c r="N1875" s="7" t="str">
        <f aca="false">IF(H1875=0,"Sin compras",IF(H1875=1,"Una sola compra",IF(I1875&gt;Parámetros!$B$5,"Perdido","Activo")))</f>
        <v>Perdido</v>
      </c>
      <c r="O1875" s="21" t="str">
        <f aca="false">IF(N1875&lt;&gt;"Activo","",1/(1+EXP(-(Parámetros!$B$10+Parámetros!$B$11*I1875+Parámetros!$B$12*J1875))))</f>
        <v/>
      </c>
      <c r="P1875" s="7" t="str">
        <f aca="false">IF(O1875="","",IF(O1875&gt;=Parámetros!$B$7,"Alto",IF(O1875&gt;=Parámetros!$B$8,"Medio","Bajo")))</f>
        <v/>
      </c>
      <c r="Q1875" s="7" t="str">
        <f aca="false">IF(AND(N1875="Activo",L1875&lt;&gt;""),IF(L1875&gt;Parámetros!$B$6,"Se está retrasando",""),"")</f>
        <v/>
      </c>
    </row>
    <row r="1876" customFormat="false" ht="15" hidden="false" customHeight="false" outlineLevel="0" collapsed="false">
      <c r="A1876" s="13" t="s">
        <v>4925</v>
      </c>
      <c r="B1876" s="13" t="s">
        <v>8995</v>
      </c>
      <c r="C1876" s="13" t="s">
        <v>8990</v>
      </c>
      <c r="D1876" s="13" t="s">
        <v>8983</v>
      </c>
      <c r="E1876" s="13" t="s">
        <v>8988</v>
      </c>
      <c r="F1876" s="16" t="n">
        <f aca="false">_xlfn.MINIFS(Pedidos!$C$2:$C$7000,Pedidos!$B$2:$B$7000,A1876,Pedidos!$C$2:$C$7000,"&lt;"&amp;Parámetros!$B$4)</f>
        <v>45973</v>
      </c>
      <c r="G1876" s="16" t="n">
        <f aca="false">_xlfn.MAXIFS(Pedidos!$C$2:$C$7000,Pedidos!$B$2:$B$7000,A1876,Pedidos!$C$2:$C$7000,"&lt;"&amp;Parámetros!$B$4)</f>
        <v>45973</v>
      </c>
      <c r="H1876" s="17" t="n">
        <f aca="false">COUNTIFS(Pedidos!$B$2:$B$7000,A1876,Pedidos!$C$2:$C$7000,"&lt;"&amp;Parámetros!$B$4)</f>
        <v>1</v>
      </c>
      <c r="I1876" s="7" t="n">
        <f aca="false">IF(H1876=0,"",Parámetros!$B$4-G1876)</f>
        <v>323</v>
      </c>
      <c r="J1876" s="17" t="n">
        <f aca="false">COUNTIFS(Pedidos!$B$2:$B$7000,A1876,Pedidos!$C$2:$C$7000,"&gt;="&amp;(Parámetros!$B$4-180),Pedidos!$C$2:$C$7000,"&lt;"&amp;Parámetros!$B$4)</f>
        <v>0</v>
      </c>
      <c r="K1876" s="18" t="str">
        <f aca="false">IF(H1876&lt;2,"",(G1876-F1876)/(H1876-1))</f>
        <v/>
      </c>
      <c r="L1876" s="19" t="str">
        <f aca="false">IF(OR(K1876="",K1876=0),"",I1876/K1876)</f>
        <v/>
      </c>
      <c r="M1876" s="20" t="n">
        <f aca="false">SUMIFS(Pedidos!$D$2:$D$7000,Pedidos!$B$2:$B$7000,A1876,Pedidos!$C$2:$C$7000,"&gt;="&amp;(Parámetros!$B$4-365),Pedidos!$C$2:$C$7000,"&lt;"&amp;Parámetros!$B$4)</f>
        <v>16.98</v>
      </c>
      <c r="N1876" s="7" t="str">
        <f aca="false">IF(H1876=0,"Sin compras",IF(H1876=1,"Una sola compra",IF(I1876&gt;Parámetros!$B$5,"Perdido","Activo")))</f>
        <v>Una sola compra</v>
      </c>
      <c r="O1876" s="21" t="str">
        <f aca="false">IF(N1876&lt;&gt;"Activo","",1/(1+EXP(-(Parámetros!$B$10+Parámetros!$B$11*I1876+Parámetros!$B$12*J1876))))</f>
        <v/>
      </c>
      <c r="P1876" s="7" t="str">
        <f aca="false">IF(O1876="","",IF(O1876&gt;=Parámetros!$B$7,"Alto",IF(O1876&gt;=Parámetros!$B$8,"Medio","Bajo")))</f>
        <v/>
      </c>
      <c r="Q1876" s="7" t="str">
        <f aca="false">IF(AND(N1876="Activo",L1876&lt;&gt;""),IF(L1876&gt;Parámetros!$B$6,"Se está retrasando",""),"")</f>
        <v/>
      </c>
    </row>
    <row r="1877" customFormat="false" ht="15" hidden="false" customHeight="false" outlineLevel="0" collapsed="false">
      <c r="A1877" s="13" t="s">
        <v>3454</v>
      </c>
      <c r="B1877" s="13" t="s">
        <v>8992</v>
      </c>
      <c r="C1877" s="13" t="s">
        <v>8990</v>
      </c>
      <c r="D1877" s="13" t="s">
        <v>8994</v>
      </c>
      <c r="E1877" s="13" t="s">
        <v>8984</v>
      </c>
      <c r="F1877" s="16" t="n">
        <f aca="false">_xlfn.MINIFS(Pedidos!$C$2:$C$7000,Pedidos!$B$2:$B$7000,A1877,Pedidos!$C$2:$C$7000,"&lt;"&amp;Parámetros!$B$4)</f>
        <v>45865</v>
      </c>
      <c r="G1877" s="16" t="n">
        <f aca="false">_xlfn.MAXIFS(Pedidos!$C$2:$C$7000,Pedidos!$B$2:$B$7000,A1877,Pedidos!$C$2:$C$7000,"&lt;"&amp;Parámetros!$B$4)</f>
        <v>45865</v>
      </c>
      <c r="H1877" s="17" t="n">
        <f aca="false">COUNTIFS(Pedidos!$B$2:$B$7000,A1877,Pedidos!$C$2:$C$7000,"&lt;"&amp;Parámetros!$B$4)</f>
        <v>1</v>
      </c>
      <c r="I1877" s="7" t="n">
        <f aca="false">IF(H1877=0,"",Parámetros!$B$4-G1877)</f>
        <v>431</v>
      </c>
      <c r="J1877" s="17" t="n">
        <f aca="false">COUNTIFS(Pedidos!$B$2:$B$7000,A1877,Pedidos!$C$2:$C$7000,"&gt;="&amp;(Parámetros!$B$4-180),Pedidos!$C$2:$C$7000,"&lt;"&amp;Parámetros!$B$4)</f>
        <v>0</v>
      </c>
      <c r="K1877" s="18" t="str">
        <f aca="false">IF(H1877&lt;2,"",(G1877-F1877)/(H1877-1))</f>
        <v/>
      </c>
      <c r="L1877" s="19" t="str">
        <f aca="false">IF(OR(K1877="",K1877=0),"",I1877/K1877)</f>
        <v/>
      </c>
      <c r="M1877" s="20" t="n">
        <f aca="false">SUMIFS(Pedidos!$D$2:$D$7000,Pedidos!$B$2:$B$7000,A1877,Pedidos!$C$2:$C$7000,"&gt;="&amp;(Parámetros!$B$4-365),Pedidos!$C$2:$C$7000,"&lt;"&amp;Parámetros!$B$4)</f>
        <v>0</v>
      </c>
      <c r="N1877" s="7" t="str">
        <f aca="false">IF(H1877=0,"Sin compras",IF(H1877=1,"Una sola compra",IF(I1877&gt;Parámetros!$B$5,"Perdido","Activo")))</f>
        <v>Una sola compra</v>
      </c>
      <c r="O1877" s="21" t="str">
        <f aca="false">IF(N1877&lt;&gt;"Activo","",1/(1+EXP(-(Parámetros!$B$10+Parámetros!$B$11*I1877+Parámetros!$B$12*J1877))))</f>
        <v/>
      </c>
      <c r="P1877" s="7" t="str">
        <f aca="false">IF(O1877="","",IF(O1877&gt;=Parámetros!$B$7,"Alto",IF(O1877&gt;=Parámetros!$B$8,"Medio","Bajo")))</f>
        <v/>
      </c>
      <c r="Q1877" s="7" t="str">
        <f aca="false">IF(AND(N1877="Activo",L1877&lt;&gt;""),IF(L1877&gt;Parámetros!$B$6,"Se está retrasando",""),"")</f>
        <v/>
      </c>
    </row>
    <row r="1878" customFormat="false" ht="15" hidden="false" customHeight="false" outlineLevel="0" collapsed="false">
      <c r="A1878" s="13" t="s">
        <v>6790</v>
      </c>
      <c r="B1878" s="13" t="s">
        <v>8985</v>
      </c>
      <c r="C1878" s="13" t="s">
        <v>8993</v>
      </c>
      <c r="D1878" s="13" t="s">
        <v>8991</v>
      </c>
      <c r="E1878" s="13" t="s">
        <v>8988</v>
      </c>
      <c r="F1878" s="16" t="n">
        <f aca="false">_xlfn.MINIFS(Pedidos!$C$2:$C$7000,Pedidos!$B$2:$B$7000,A1878,Pedidos!$C$2:$C$7000,"&lt;"&amp;Parámetros!$B$4)</f>
        <v>46115</v>
      </c>
      <c r="G1878" s="16" t="n">
        <f aca="false">_xlfn.MAXIFS(Pedidos!$C$2:$C$7000,Pedidos!$B$2:$B$7000,A1878,Pedidos!$C$2:$C$7000,"&lt;"&amp;Parámetros!$B$4)</f>
        <v>46115</v>
      </c>
      <c r="H1878" s="17" t="n">
        <f aca="false">COUNTIFS(Pedidos!$B$2:$B$7000,A1878,Pedidos!$C$2:$C$7000,"&lt;"&amp;Parámetros!$B$4)</f>
        <v>1</v>
      </c>
      <c r="I1878" s="7" t="n">
        <f aca="false">IF(H1878=0,"",Parámetros!$B$4-G1878)</f>
        <v>181</v>
      </c>
      <c r="J1878" s="17" t="n">
        <f aca="false">COUNTIFS(Pedidos!$B$2:$B$7000,A1878,Pedidos!$C$2:$C$7000,"&gt;="&amp;(Parámetros!$B$4-180),Pedidos!$C$2:$C$7000,"&lt;"&amp;Parámetros!$B$4)</f>
        <v>0</v>
      </c>
      <c r="K1878" s="18" t="str">
        <f aca="false">IF(H1878&lt;2,"",(G1878-F1878)/(H1878-1))</f>
        <v/>
      </c>
      <c r="L1878" s="19" t="str">
        <f aca="false">IF(OR(K1878="",K1878=0),"",I1878/K1878)</f>
        <v/>
      </c>
      <c r="M1878" s="20" t="n">
        <f aca="false">SUMIFS(Pedidos!$D$2:$D$7000,Pedidos!$B$2:$B$7000,A1878,Pedidos!$C$2:$C$7000,"&gt;="&amp;(Parámetros!$B$4-365),Pedidos!$C$2:$C$7000,"&lt;"&amp;Parámetros!$B$4)</f>
        <v>22.9</v>
      </c>
      <c r="N1878" s="7" t="str">
        <f aca="false">IF(H1878=0,"Sin compras",IF(H1878=1,"Una sola compra",IF(I1878&gt;Parámetros!$B$5,"Perdido","Activo")))</f>
        <v>Una sola compra</v>
      </c>
      <c r="O1878" s="21" t="str">
        <f aca="false">IF(N1878&lt;&gt;"Activo","",1/(1+EXP(-(Parámetros!$B$10+Parámetros!$B$11*I1878+Parámetros!$B$12*J1878))))</f>
        <v/>
      </c>
      <c r="P1878" s="7" t="str">
        <f aca="false">IF(O1878="","",IF(O1878&gt;=Parámetros!$B$7,"Alto",IF(O1878&gt;=Parámetros!$B$8,"Medio","Bajo")))</f>
        <v/>
      </c>
      <c r="Q1878" s="7" t="str">
        <f aca="false">IF(AND(N1878="Activo",L1878&lt;&gt;""),IF(L1878&gt;Parámetros!$B$6,"Se está retrasando",""),"")</f>
        <v/>
      </c>
    </row>
    <row r="1879" customFormat="false" ht="15" hidden="false" customHeight="false" outlineLevel="0" collapsed="false">
      <c r="A1879" s="13" t="s">
        <v>642</v>
      </c>
      <c r="B1879" s="13" t="s">
        <v>9008</v>
      </c>
      <c r="C1879" s="13" t="s">
        <v>8982</v>
      </c>
      <c r="D1879" s="13" t="s">
        <v>9006</v>
      </c>
      <c r="E1879" s="13" t="s">
        <v>8988</v>
      </c>
      <c r="F1879" s="16" t="n">
        <f aca="false">_xlfn.MINIFS(Pedidos!$C$2:$C$7000,Pedidos!$B$2:$B$7000,A1879,Pedidos!$C$2:$C$7000,"&lt;"&amp;Parámetros!$B$4)</f>
        <v>45639</v>
      </c>
      <c r="G1879" s="16" t="n">
        <f aca="false">_xlfn.MAXIFS(Pedidos!$C$2:$C$7000,Pedidos!$B$2:$B$7000,A1879,Pedidos!$C$2:$C$7000,"&lt;"&amp;Parámetros!$B$4)</f>
        <v>45864</v>
      </c>
      <c r="H1879" s="17" t="n">
        <f aca="false">COUNTIFS(Pedidos!$B$2:$B$7000,A1879,Pedidos!$C$2:$C$7000,"&lt;"&amp;Parámetros!$B$4)</f>
        <v>4</v>
      </c>
      <c r="I1879" s="7" t="n">
        <f aca="false">IF(H1879=0,"",Parámetros!$B$4-G1879)</f>
        <v>432</v>
      </c>
      <c r="J1879" s="17" t="n">
        <f aca="false">COUNTIFS(Pedidos!$B$2:$B$7000,A1879,Pedidos!$C$2:$C$7000,"&gt;="&amp;(Parámetros!$B$4-180),Pedidos!$C$2:$C$7000,"&lt;"&amp;Parámetros!$B$4)</f>
        <v>0</v>
      </c>
      <c r="K1879" s="18" t="n">
        <f aca="false">IF(H1879&lt;2,"",(G1879-F1879)/(H1879-1))</f>
        <v>75</v>
      </c>
      <c r="L1879" s="19" t="n">
        <f aca="false">IF(OR(K1879="",K1879=0),"",I1879/K1879)</f>
        <v>5.76</v>
      </c>
      <c r="M1879" s="20" t="n">
        <f aca="false">SUMIFS(Pedidos!$D$2:$D$7000,Pedidos!$B$2:$B$7000,A1879,Pedidos!$C$2:$C$7000,"&gt;="&amp;(Parámetros!$B$4-365),Pedidos!$C$2:$C$7000,"&lt;"&amp;Parámetros!$B$4)</f>
        <v>0</v>
      </c>
      <c r="N1879" s="7" t="str">
        <f aca="false">IF(H1879=0,"Sin compras",IF(H1879=1,"Una sola compra",IF(I1879&gt;Parámetros!$B$5,"Perdido","Activo")))</f>
        <v>Perdido</v>
      </c>
      <c r="O1879" s="21" t="str">
        <f aca="false">IF(N1879&lt;&gt;"Activo","",1/(1+EXP(-(Parámetros!$B$10+Parámetros!$B$11*I1879+Parámetros!$B$12*J1879))))</f>
        <v/>
      </c>
      <c r="P1879" s="7" t="str">
        <f aca="false">IF(O1879="","",IF(O1879&gt;=Parámetros!$B$7,"Alto",IF(O1879&gt;=Parámetros!$B$8,"Medio","Bajo")))</f>
        <v/>
      </c>
      <c r="Q1879" s="7" t="str">
        <f aca="false">IF(AND(N1879="Activo",L1879&lt;&gt;""),IF(L1879&gt;Parámetros!$B$6,"Se está retrasando",""),"")</f>
        <v/>
      </c>
    </row>
    <row r="1880" customFormat="false" ht="15" hidden="false" customHeight="false" outlineLevel="0" collapsed="false">
      <c r="A1880" s="13" t="s">
        <v>6387</v>
      </c>
      <c r="B1880" s="13" t="s">
        <v>8996</v>
      </c>
      <c r="C1880" s="13" t="s">
        <v>8993</v>
      </c>
      <c r="D1880" s="13" t="s">
        <v>8983</v>
      </c>
      <c r="E1880" s="13" t="s">
        <v>8988</v>
      </c>
      <c r="F1880" s="16" t="n">
        <f aca="false">_xlfn.MINIFS(Pedidos!$C$2:$C$7000,Pedidos!$B$2:$B$7000,A1880,Pedidos!$C$2:$C$7000,"&lt;"&amp;Parámetros!$B$4)</f>
        <v>46084</v>
      </c>
      <c r="G1880" s="16" t="n">
        <f aca="false">_xlfn.MAXIFS(Pedidos!$C$2:$C$7000,Pedidos!$B$2:$B$7000,A1880,Pedidos!$C$2:$C$7000,"&lt;"&amp;Parámetros!$B$4)</f>
        <v>46084</v>
      </c>
      <c r="H1880" s="17" t="n">
        <f aca="false">COUNTIFS(Pedidos!$B$2:$B$7000,A1880,Pedidos!$C$2:$C$7000,"&lt;"&amp;Parámetros!$B$4)</f>
        <v>1</v>
      </c>
      <c r="I1880" s="7" t="n">
        <f aca="false">IF(H1880=0,"",Parámetros!$B$4-G1880)</f>
        <v>212</v>
      </c>
      <c r="J1880" s="17" t="n">
        <f aca="false">COUNTIFS(Pedidos!$B$2:$B$7000,A1880,Pedidos!$C$2:$C$7000,"&gt;="&amp;(Parámetros!$B$4-180),Pedidos!$C$2:$C$7000,"&lt;"&amp;Parámetros!$B$4)</f>
        <v>0</v>
      </c>
      <c r="K1880" s="18" t="str">
        <f aca="false">IF(H1880&lt;2,"",(G1880-F1880)/(H1880-1))</f>
        <v/>
      </c>
      <c r="L1880" s="19" t="str">
        <f aca="false">IF(OR(K1880="",K1880=0),"",I1880/K1880)</f>
        <v/>
      </c>
      <c r="M1880" s="20" t="n">
        <f aca="false">SUMIFS(Pedidos!$D$2:$D$7000,Pedidos!$B$2:$B$7000,A1880,Pedidos!$C$2:$C$7000,"&gt;="&amp;(Parámetros!$B$4-365),Pedidos!$C$2:$C$7000,"&lt;"&amp;Parámetros!$B$4)</f>
        <v>20.36</v>
      </c>
      <c r="N1880" s="7" t="str">
        <f aca="false">IF(H1880=0,"Sin compras",IF(H1880=1,"Una sola compra",IF(I1880&gt;Parámetros!$B$5,"Perdido","Activo")))</f>
        <v>Una sola compra</v>
      </c>
      <c r="O1880" s="21" t="str">
        <f aca="false">IF(N1880&lt;&gt;"Activo","",1/(1+EXP(-(Parámetros!$B$10+Parámetros!$B$11*I1880+Parámetros!$B$12*J1880))))</f>
        <v/>
      </c>
      <c r="P1880" s="7" t="str">
        <f aca="false">IF(O1880="","",IF(O1880&gt;=Parámetros!$B$7,"Alto",IF(O1880&gt;=Parámetros!$B$8,"Medio","Bajo")))</f>
        <v/>
      </c>
      <c r="Q1880" s="7" t="str">
        <f aca="false">IF(AND(N1880="Activo",L1880&lt;&gt;""),IF(L1880&gt;Parámetros!$B$6,"Se está retrasando",""),"")</f>
        <v/>
      </c>
    </row>
    <row r="1881" customFormat="false" ht="15" hidden="false" customHeight="false" outlineLevel="0" collapsed="false">
      <c r="A1881" s="13" t="s">
        <v>7839</v>
      </c>
      <c r="B1881" s="13" t="s">
        <v>8981</v>
      </c>
      <c r="C1881" s="13" t="s">
        <v>8993</v>
      </c>
      <c r="D1881" s="13" t="s">
        <v>8991</v>
      </c>
      <c r="E1881" s="13" t="s">
        <v>8988</v>
      </c>
      <c r="F1881" s="16" t="n">
        <f aca="false">_xlfn.MINIFS(Pedidos!$C$2:$C$7000,Pedidos!$B$2:$B$7000,A1881,Pedidos!$C$2:$C$7000,"&lt;"&amp;Parámetros!$B$4)</f>
        <v>46204</v>
      </c>
      <c r="G1881" s="16" t="n">
        <f aca="false">_xlfn.MAXIFS(Pedidos!$C$2:$C$7000,Pedidos!$B$2:$B$7000,A1881,Pedidos!$C$2:$C$7000,"&lt;"&amp;Parámetros!$B$4)</f>
        <v>46204</v>
      </c>
      <c r="H1881" s="17" t="n">
        <f aca="false">COUNTIFS(Pedidos!$B$2:$B$7000,A1881,Pedidos!$C$2:$C$7000,"&lt;"&amp;Parámetros!$B$4)</f>
        <v>1</v>
      </c>
      <c r="I1881" s="7" t="n">
        <f aca="false">IF(H1881=0,"",Parámetros!$B$4-G1881)</f>
        <v>92</v>
      </c>
      <c r="J1881" s="17" t="n">
        <f aca="false">COUNTIFS(Pedidos!$B$2:$B$7000,A1881,Pedidos!$C$2:$C$7000,"&gt;="&amp;(Parámetros!$B$4-180),Pedidos!$C$2:$C$7000,"&lt;"&amp;Parámetros!$B$4)</f>
        <v>1</v>
      </c>
      <c r="K1881" s="18" t="str">
        <f aca="false">IF(H1881&lt;2,"",(G1881-F1881)/(H1881-1))</f>
        <v/>
      </c>
      <c r="L1881" s="19" t="str">
        <f aca="false">IF(OR(K1881="",K1881=0),"",I1881/K1881)</f>
        <v/>
      </c>
      <c r="M1881" s="20" t="n">
        <f aca="false">SUMIFS(Pedidos!$D$2:$D$7000,Pedidos!$B$2:$B$7000,A1881,Pedidos!$C$2:$C$7000,"&gt;="&amp;(Parámetros!$B$4-365),Pedidos!$C$2:$C$7000,"&lt;"&amp;Parámetros!$B$4)</f>
        <v>26.14</v>
      </c>
      <c r="N1881" s="7" t="str">
        <f aca="false">IF(H1881=0,"Sin compras",IF(H1881=1,"Una sola compra",IF(I1881&gt;Parámetros!$B$5,"Perdido","Activo")))</f>
        <v>Una sola compra</v>
      </c>
      <c r="O1881" s="21" t="str">
        <f aca="false">IF(N1881&lt;&gt;"Activo","",1/(1+EXP(-(Parámetros!$B$10+Parámetros!$B$11*I1881+Parámetros!$B$12*J1881))))</f>
        <v/>
      </c>
      <c r="P1881" s="7" t="str">
        <f aca="false">IF(O1881="","",IF(O1881&gt;=Parámetros!$B$7,"Alto",IF(O1881&gt;=Parámetros!$B$8,"Medio","Bajo")))</f>
        <v/>
      </c>
      <c r="Q1881" s="7" t="str">
        <f aca="false">IF(AND(N1881="Activo",L1881&lt;&gt;""),IF(L1881&gt;Parámetros!$B$6,"Se está retrasando",""),"")</f>
        <v/>
      </c>
    </row>
    <row r="1882" customFormat="false" ht="15" hidden="false" customHeight="false" outlineLevel="0" collapsed="false">
      <c r="A1882" s="13" t="s">
        <v>8267</v>
      </c>
      <c r="B1882" s="13" t="s">
        <v>8995</v>
      </c>
      <c r="C1882" s="13" t="s">
        <v>8993</v>
      </c>
      <c r="D1882" s="13" t="s">
        <v>9002</v>
      </c>
      <c r="E1882" s="13" t="s">
        <v>8988</v>
      </c>
      <c r="F1882" s="16" t="n">
        <f aca="false">_xlfn.MINIFS(Pedidos!$C$2:$C$7000,Pedidos!$B$2:$B$7000,A1882,Pedidos!$C$2:$C$7000,"&lt;"&amp;Parámetros!$B$4)</f>
        <v>46238</v>
      </c>
      <c r="G1882" s="16" t="n">
        <f aca="false">_xlfn.MAXIFS(Pedidos!$C$2:$C$7000,Pedidos!$B$2:$B$7000,A1882,Pedidos!$C$2:$C$7000,"&lt;"&amp;Parámetros!$B$4)</f>
        <v>46238</v>
      </c>
      <c r="H1882" s="17" t="n">
        <f aca="false">COUNTIFS(Pedidos!$B$2:$B$7000,A1882,Pedidos!$C$2:$C$7000,"&lt;"&amp;Parámetros!$B$4)</f>
        <v>1</v>
      </c>
      <c r="I1882" s="7" t="n">
        <f aca="false">IF(H1882=0,"",Parámetros!$B$4-G1882)</f>
        <v>58</v>
      </c>
      <c r="J1882" s="17" t="n">
        <f aca="false">COUNTIFS(Pedidos!$B$2:$B$7000,A1882,Pedidos!$C$2:$C$7000,"&gt;="&amp;(Parámetros!$B$4-180),Pedidos!$C$2:$C$7000,"&lt;"&amp;Parámetros!$B$4)</f>
        <v>1</v>
      </c>
      <c r="K1882" s="18" t="str">
        <f aca="false">IF(H1882&lt;2,"",(G1882-F1882)/(H1882-1))</f>
        <v/>
      </c>
      <c r="L1882" s="19" t="str">
        <f aca="false">IF(OR(K1882="",K1882=0),"",I1882/K1882)</f>
        <v/>
      </c>
      <c r="M1882" s="20" t="n">
        <f aca="false">SUMIFS(Pedidos!$D$2:$D$7000,Pedidos!$B$2:$B$7000,A1882,Pedidos!$C$2:$C$7000,"&gt;="&amp;(Parámetros!$B$4-365),Pedidos!$C$2:$C$7000,"&lt;"&amp;Parámetros!$B$4)</f>
        <v>24.63</v>
      </c>
      <c r="N1882" s="7" t="str">
        <f aca="false">IF(H1882=0,"Sin compras",IF(H1882=1,"Una sola compra",IF(I1882&gt;Parámetros!$B$5,"Perdido","Activo")))</f>
        <v>Una sola compra</v>
      </c>
      <c r="O1882" s="21" t="str">
        <f aca="false">IF(N1882&lt;&gt;"Activo","",1/(1+EXP(-(Parámetros!$B$10+Parámetros!$B$11*I1882+Parámetros!$B$12*J1882))))</f>
        <v/>
      </c>
      <c r="P1882" s="7" t="str">
        <f aca="false">IF(O1882="","",IF(O1882&gt;=Parámetros!$B$7,"Alto",IF(O1882&gt;=Parámetros!$B$8,"Medio","Bajo")))</f>
        <v/>
      </c>
      <c r="Q1882" s="7" t="str">
        <f aca="false">IF(AND(N1882="Activo",L1882&lt;&gt;""),IF(L1882&gt;Parámetros!$B$6,"Se está retrasando",""),"")</f>
        <v/>
      </c>
    </row>
    <row r="1883" customFormat="false" ht="15" hidden="false" customHeight="false" outlineLevel="0" collapsed="false">
      <c r="A1883" s="13" t="s">
        <v>1030</v>
      </c>
      <c r="B1883" s="13" t="s">
        <v>9004</v>
      </c>
      <c r="C1883" s="13" t="s">
        <v>8993</v>
      </c>
      <c r="D1883" s="13" t="s">
        <v>8994</v>
      </c>
      <c r="E1883" s="13" t="s">
        <v>8988</v>
      </c>
      <c r="F1883" s="16" t="n">
        <f aca="false">_xlfn.MINIFS(Pedidos!$C$2:$C$7000,Pedidos!$B$2:$B$7000,A1883,Pedidos!$C$2:$C$7000,"&lt;"&amp;Parámetros!$B$4)</f>
        <v>45677</v>
      </c>
      <c r="G1883" s="16" t="n">
        <f aca="false">_xlfn.MAXIFS(Pedidos!$C$2:$C$7000,Pedidos!$B$2:$B$7000,A1883,Pedidos!$C$2:$C$7000,"&lt;"&amp;Parámetros!$B$4)</f>
        <v>45677</v>
      </c>
      <c r="H1883" s="17" t="n">
        <f aca="false">COUNTIFS(Pedidos!$B$2:$B$7000,A1883,Pedidos!$C$2:$C$7000,"&lt;"&amp;Parámetros!$B$4)</f>
        <v>1</v>
      </c>
      <c r="I1883" s="7" t="n">
        <f aca="false">IF(H1883=0,"",Parámetros!$B$4-G1883)</f>
        <v>619</v>
      </c>
      <c r="J1883" s="17" t="n">
        <f aca="false">COUNTIFS(Pedidos!$B$2:$B$7000,A1883,Pedidos!$C$2:$C$7000,"&gt;="&amp;(Parámetros!$B$4-180),Pedidos!$C$2:$C$7000,"&lt;"&amp;Parámetros!$B$4)</f>
        <v>0</v>
      </c>
      <c r="K1883" s="18" t="str">
        <f aca="false">IF(H1883&lt;2,"",(G1883-F1883)/(H1883-1))</f>
        <v/>
      </c>
      <c r="L1883" s="19" t="str">
        <f aca="false">IF(OR(K1883="",K1883=0),"",I1883/K1883)</f>
        <v/>
      </c>
      <c r="M1883" s="20" t="n">
        <f aca="false">SUMIFS(Pedidos!$D$2:$D$7000,Pedidos!$B$2:$B$7000,A1883,Pedidos!$C$2:$C$7000,"&gt;="&amp;(Parámetros!$B$4-365),Pedidos!$C$2:$C$7000,"&lt;"&amp;Parámetros!$B$4)</f>
        <v>0</v>
      </c>
      <c r="N1883" s="7" t="str">
        <f aca="false">IF(H1883=0,"Sin compras",IF(H1883=1,"Una sola compra",IF(I1883&gt;Parámetros!$B$5,"Perdido","Activo")))</f>
        <v>Una sola compra</v>
      </c>
      <c r="O1883" s="21" t="str">
        <f aca="false">IF(N1883&lt;&gt;"Activo","",1/(1+EXP(-(Parámetros!$B$10+Parámetros!$B$11*I1883+Parámetros!$B$12*J1883))))</f>
        <v/>
      </c>
      <c r="P1883" s="7" t="str">
        <f aca="false">IF(O1883="","",IF(O1883&gt;=Parámetros!$B$7,"Alto",IF(O1883&gt;=Parámetros!$B$8,"Medio","Bajo")))</f>
        <v/>
      </c>
      <c r="Q1883" s="7" t="str">
        <f aca="false">IF(AND(N1883="Activo",L1883&lt;&gt;""),IF(L1883&gt;Parámetros!$B$6,"Se está retrasando",""),"")</f>
        <v/>
      </c>
    </row>
    <row r="1884" customFormat="false" ht="15" hidden="false" customHeight="false" outlineLevel="0" collapsed="false">
      <c r="A1884" s="13" t="s">
        <v>6814</v>
      </c>
      <c r="B1884" s="13" t="s">
        <v>9007</v>
      </c>
      <c r="C1884" s="13" t="s">
        <v>8993</v>
      </c>
      <c r="D1884" s="13" t="s">
        <v>8991</v>
      </c>
      <c r="E1884" s="13" t="s">
        <v>8988</v>
      </c>
      <c r="F1884" s="16" t="n">
        <f aca="false">_xlfn.MINIFS(Pedidos!$C$2:$C$7000,Pedidos!$B$2:$B$7000,A1884,Pedidos!$C$2:$C$7000,"&lt;"&amp;Parámetros!$B$4)</f>
        <v>46117</v>
      </c>
      <c r="G1884" s="16" t="n">
        <f aca="false">_xlfn.MAXIFS(Pedidos!$C$2:$C$7000,Pedidos!$B$2:$B$7000,A1884,Pedidos!$C$2:$C$7000,"&lt;"&amp;Parámetros!$B$4)</f>
        <v>46117</v>
      </c>
      <c r="H1884" s="17" t="n">
        <f aca="false">COUNTIFS(Pedidos!$B$2:$B$7000,A1884,Pedidos!$C$2:$C$7000,"&lt;"&amp;Parámetros!$B$4)</f>
        <v>1</v>
      </c>
      <c r="I1884" s="7" t="n">
        <f aca="false">IF(H1884=0,"",Parámetros!$B$4-G1884)</f>
        <v>179</v>
      </c>
      <c r="J1884" s="17" t="n">
        <f aca="false">COUNTIFS(Pedidos!$B$2:$B$7000,A1884,Pedidos!$C$2:$C$7000,"&gt;="&amp;(Parámetros!$B$4-180),Pedidos!$C$2:$C$7000,"&lt;"&amp;Parámetros!$B$4)</f>
        <v>1</v>
      </c>
      <c r="K1884" s="18" t="str">
        <f aca="false">IF(H1884&lt;2,"",(G1884-F1884)/(H1884-1))</f>
        <v/>
      </c>
      <c r="L1884" s="19" t="str">
        <f aca="false">IF(OR(K1884="",K1884=0),"",I1884/K1884)</f>
        <v/>
      </c>
      <c r="M1884" s="20" t="n">
        <f aca="false">SUMIFS(Pedidos!$D$2:$D$7000,Pedidos!$B$2:$B$7000,A1884,Pedidos!$C$2:$C$7000,"&gt;="&amp;(Parámetros!$B$4-365),Pedidos!$C$2:$C$7000,"&lt;"&amp;Parámetros!$B$4)</f>
        <v>36.62</v>
      </c>
      <c r="N1884" s="7" t="str">
        <f aca="false">IF(H1884=0,"Sin compras",IF(H1884=1,"Una sola compra",IF(I1884&gt;Parámetros!$B$5,"Perdido","Activo")))</f>
        <v>Una sola compra</v>
      </c>
      <c r="O1884" s="21" t="str">
        <f aca="false">IF(N1884&lt;&gt;"Activo","",1/(1+EXP(-(Parámetros!$B$10+Parámetros!$B$11*I1884+Parámetros!$B$12*J1884))))</f>
        <v/>
      </c>
      <c r="P1884" s="7" t="str">
        <f aca="false">IF(O1884="","",IF(O1884&gt;=Parámetros!$B$7,"Alto",IF(O1884&gt;=Parámetros!$B$8,"Medio","Bajo")))</f>
        <v/>
      </c>
      <c r="Q1884" s="7" t="str">
        <f aca="false">IF(AND(N1884="Activo",L1884&lt;&gt;""),IF(L1884&gt;Parámetros!$B$6,"Se está retrasando",""),"")</f>
        <v/>
      </c>
    </row>
    <row r="1885" customFormat="false" ht="15" hidden="false" customHeight="false" outlineLevel="0" collapsed="false">
      <c r="A1885" s="13" t="s">
        <v>5995</v>
      </c>
      <c r="B1885" s="13" t="s">
        <v>8995</v>
      </c>
      <c r="C1885" s="13" t="s">
        <v>8990</v>
      </c>
      <c r="D1885" s="13" t="s">
        <v>8983</v>
      </c>
      <c r="E1885" s="13" t="s">
        <v>8988</v>
      </c>
      <c r="F1885" s="16" t="n">
        <f aca="false">_xlfn.MINIFS(Pedidos!$C$2:$C$7000,Pedidos!$B$2:$B$7000,A1885,Pedidos!$C$2:$C$7000,"&lt;"&amp;Parámetros!$B$4)</f>
        <v>46056</v>
      </c>
      <c r="G1885" s="16" t="n">
        <f aca="false">_xlfn.MAXIFS(Pedidos!$C$2:$C$7000,Pedidos!$B$2:$B$7000,A1885,Pedidos!$C$2:$C$7000,"&lt;"&amp;Parámetros!$B$4)</f>
        <v>46056</v>
      </c>
      <c r="H1885" s="17" t="n">
        <f aca="false">COUNTIFS(Pedidos!$B$2:$B$7000,A1885,Pedidos!$C$2:$C$7000,"&lt;"&amp;Parámetros!$B$4)</f>
        <v>1</v>
      </c>
      <c r="I1885" s="7" t="n">
        <f aca="false">IF(H1885=0,"",Parámetros!$B$4-G1885)</f>
        <v>240</v>
      </c>
      <c r="J1885" s="17" t="n">
        <f aca="false">COUNTIFS(Pedidos!$B$2:$B$7000,A1885,Pedidos!$C$2:$C$7000,"&gt;="&amp;(Parámetros!$B$4-180),Pedidos!$C$2:$C$7000,"&lt;"&amp;Parámetros!$B$4)</f>
        <v>0</v>
      </c>
      <c r="K1885" s="18" t="str">
        <f aca="false">IF(H1885&lt;2,"",(G1885-F1885)/(H1885-1))</f>
        <v/>
      </c>
      <c r="L1885" s="19" t="str">
        <f aca="false">IF(OR(K1885="",K1885=0),"",I1885/K1885)</f>
        <v/>
      </c>
      <c r="M1885" s="20" t="n">
        <f aca="false">SUMIFS(Pedidos!$D$2:$D$7000,Pedidos!$B$2:$B$7000,A1885,Pedidos!$C$2:$C$7000,"&gt;="&amp;(Parámetros!$B$4-365),Pedidos!$C$2:$C$7000,"&lt;"&amp;Parámetros!$B$4)</f>
        <v>22.49</v>
      </c>
      <c r="N1885" s="7" t="str">
        <f aca="false">IF(H1885=0,"Sin compras",IF(H1885=1,"Una sola compra",IF(I1885&gt;Parámetros!$B$5,"Perdido","Activo")))</f>
        <v>Una sola compra</v>
      </c>
      <c r="O1885" s="21" t="str">
        <f aca="false">IF(N1885&lt;&gt;"Activo","",1/(1+EXP(-(Parámetros!$B$10+Parámetros!$B$11*I1885+Parámetros!$B$12*J1885))))</f>
        <v/>
      </c>
      <c r="P1885" s="7" t="str">
        <f aca="false">IF(O1885="","",IF(O1885&gt;=Parámetros!$B$7,"Alto",IF(O1885&gt;=Parámetros!$B$8,"Medio","Bajo")))</f>
        <v/>
      </c>
      <c r="Q1885" s="7" t="str">
        <f aca="false">IF(AND(N1885="Activo",L1885&lt;&gt;""),IF(L1885&gt;Parámetros!$B$6,"Se está retrasando",""),"")</f>
        <v/>
      </c>
    </row>
    <row r="1886" customFormat="false" ht="15" hidden="false" customHeight="false" outlineLevel="0" collapsed="false">
      <c r="A1886" s="13" t="s">
        <v>6595</v>
      </c>
      <c r="B1886" s="13" t="s">
        <v>9001</v>
      </c>
      <c r="C1886" s="13" t="s">
        <v>8982</v>
      </c>
      <c r="D1886" s="13" t="s">
        <v>8991</v>
      </c>
      <c r="E1886" s="13" t="s">
        <v>8988</v>
      </c>
      <c r="F1886" s="16" t="n">
        <f aca="false">_xlfn.MINIFS(Pedidos!$C$2:$C$7000,Pedidos!$B$2:$B$7000,A1886,Pedidos!$C$2:$C$7000,"&lt;"&amp;Parámetros!$B$4)</f>
        <v>46101</v>
      </c>
      <c r="G1886" s="16" t="n">
        <f aca="false">_xlfn.MAXIFS(Pedidos!$C$2:$C$7000,Pedidos!$B$2:$B$7000,A1886,Pedidos!$C$2:$C$7000,"&lt;"&amp;Parámetros!$B$4)</f>
        <v>46101</v>
      </c>
      <c r="H1886" s="17" t="n">
        <f aca="false">COUNTIFS(Pedidos!$B$2:$B$7000,A1886,Pedidos!$C$2:$C$7000,"&lt;"&amp;Parámetros!$B$4)</f>
        <v>1</v>
      </c>
      <c r="I1886" s="7" t="n">
        <f aca="false">IF(H1886=0,"",Parámetros!$B$4-G1886)</f>
        <v>195</v>
      </c>
      <c r="J1886" s="17" t="n">
        <f aca="false">COUNTIFS(Pedidos!$B$2:$B$7000,A1886,Pedidos!$C$2:$C$7000,"&gt;="&amp;(Parámetros!$B$4-180),Pedidos!$C$2:$C$7000,"&lt;"&amp;Parámetros!$B$4)</f>
        <v>0</v>
      </c>
      <c r="K1886" s="18" t="str">
        <f aca="false">IF(H1886&lt;2,"",(G1886-F1886)/(H1886-1))</f>
        <v/>
      </c>
      <c r="L1886" s="19" t="str">
        <f aca="false">IF(OR(K1886="",K1886=0),"",I1886/K1886)</f>
        <v/>
      </c>
      <c r="M1886" s="20" t="n">
        <f aca="false">SUMIFS(Pedidos!$D$2:$D$7000,Pedidos!$B$2:$B$7000,A1886,Pedidos!$C$2:$C$7000,"&gt;="&amp;(Parámetros!$B$4-365),Pedidos!$C$2:$C$7000,"&lt;"&amp;Parámetros!$B$4)</f>
        <v>33.53</v>
      </c>
      <c r="N1886" s="7" t="str">
        <f aca="false">IF(H1886=0,"Sin compras",IF(H1886=1,"Una sola compra",IF(I1886&gt;Parámetros!$B$5,"Perdido","Activo")))</f>
        <v>Una sola compra</v>
      </c>
      <c r="O1886" s="21" t="str">
        <f aca="false">IF(N1886&lt;&gt;"Activo","",1/(1+EXP(-(Parámetros!$B$10+Parámetros!$B$11*I1886+Parámetros!$B$12*J1886))))</f>
        <v/>
      </c>
      <c r="P1886" s="7" t="str">
        <f aca="false">IF(O1886="","",IF(O1886&gt;=Parámetros!$B$7,"Alto",IF(O1886&gt;=Parámetros!$B$8,"Medio","Bajo")))</f>
        <v/>
      </c>
      <c r="Q1886" s="7" t="str">
        <f aca="false">IF(AND(N1886="Activo",L1886&lt;&gt;""),IF(L1886&gt;Parámetros!$B$6,"Se está retrasando",""),"")</f>
        <v/>
      </c>
    </row>
    <row r="1887" customFormat="false" ht="15" hidden="false" customHeight="false" outlineLevel="0" collapsed="false">
      <c r="A1887" s="13" t="s">
        <v>204</v>
      </c>
      <c r="B1887" s="13" t="s">
        <v>8981</v>
      </c>
      <c r="C1887" s="13" t="s">
        <v>8982</v>
      </c>
      <c r="D1887" s="13" t="s">
        <v>9006</v>
      </c>
      <c r="E1887" s="13" t="s">
        <v>8988</v>
      </c>
      <c r="F1887" s="16" t="n">
        <f aca="false">_xlfn.MINIFS(Pedidos!$C$2:$C$7000,Pedidos!$B$2:$B$7000,A1887,Pedidos!$C$2:$C$7000,"&lt;"&amp;Parámetros!$B$4)</f>
        <v>45586</v>
      </c>
      <c r="G1887" s="16" t="n">
        <f aca="false">_xlfn.MAXIFS(Pedidos!$C$2:$C$7000,Pedidos!$B$2:$B$7000,A1887,Pedidos!$C$2:$C$7000,"&lt;"&amp;Parámetros!$B$4)</f>
        <v>45769</v>
      </c>
      <c r="H1887" s="17" t="n">
        <f aca="false">COUNTIFS(Pedidos!$B$2:$B$7000,A1887,Pedidos!$C$2:$C$7000,"&lt;"&amp;Parámetros!$B$4)</f>
        <v>3</v>
      </c>
      <c r="I1887" s="7" t="n">
        <f aca="false">IF(H1887=0,"",Parámetros!$B$4-G1887)</f>
        <v>527</v>
      </c>
      <c r="J1887" s="17" t="n">
        <f aca="false">COUNTIFS(Pedidos!$B$2:$B$7000,A1887,Pedidos!$C$2:$C$7000,"&gt;="&amp;(Parámetros!$B$4-180),Pedidos!$C$2:$C$7000,"&lt;"&amp;Parámetros!$B$4)</f>
        <v>0</v>
      </c>
      <c r="K1887" s="18" t="n">
        <f aca="false">IF(H1887&lt;2,"",(G1887-F1887)/(H1887-1))</f>
        <v>91.5</v>
      </c>
      <c r="L1887" s="19" t="n">
        <f aca="false">IF(OR(K1887="",K1887=0),"",I1887/K1887)</f>
        <v>5.75956284153005</v>
      </c>
      <c r="M1887" s="20" t="n">
        <f aca="false">SUMIFS(Pedidos!$D$2:$D$7000,Pedidos!$B$2:$B$7000,A1887,Pedidos!$C$2:$C$7000,"&gt;="&amp;(Parámetros!$B$4-365),Pedidos!$C$2:$C$7000,"&lt;"&amp;Parámetros!$B$4)</f>
        <v>0</v>
      </c>
      <c r="N1887" s="7" t="str">
        <f aca="false">IF(H1887=0,"Sin compras",IF(H1887=1,"Una sola compra",IF(I1887&gt;Parámetros!$B$5,"Perdido","Activo")))</f>
        <v>Perdido</v>
      </c>
      <c r="O1887" s="21" t="str">
        <f aca="false">IF(N1887&lt;&gt;"Activo","",1/(1+EXP(-(Parámetros!$B$10+Parámetros!$B$11*I1887+Parámetros!$B$12*J1887))))</f>
        <v/>
      </c>
      <c r="P1887" s="7" t="str">
        <f aca="false">IF(O1887="","",IF(O1887&gt;=Parámetros!$B$7,"Alto",IF(O1887&gt;=Parámetros!$B$8,"Medio","Bajo")))</f>
        <v/>
      </c>
      <c r="Q1887" s="7" t="str">
        <f aca="false">IF(AND(N1887="Activo",L1887&lt;&gt;""),IF(L1887&gt;Parámetros!$B$6,"Se está retrasando",""),"")</f>
        <v/>
      </c>
    </row>
    <row r="1888" customFormat="false" ht="15" hidden="false" customHeight="false" outlineLevel="0" collapsed="false">
      <c r="A1888" s="13" t="s">
        <v>1383</v>
      </c>
      <c r="B1888" s="13" t="s">
        <v>8992</v>
      </c>
      <c r="C1888" s="13" t="s">
        <v>8993</v>
      </c>
      <c r="D1888" s="13" t="s">
        <v>9006</v>
      </c>
      <c r="E1888" s="13" t="s">
        <v>8988</v>
      </c>
      <c r="F1888" s="16" t="n">
        <f aca="false">_xlfn.MINIFS(Pedidos!$C$2:$C$7000,Pedidos!$B$2:$B$7000,A1888,Pedidos!$C$2:$C$7000,"&lt;"&amp;Parámetros!$B$4)</f>
        <v>45707</v>
      </c>
      <c r="G1888" s="16" t="n">
        <f aca="false">_xlfn.MAXIFS(Pedidos!$C$2:$C$7000,Pedidos!$B$2:$B$7000,A1888,Pedidos!$C$2:$C$7000,"&lt;"&amp;Parámetros!$B$4)</f>
        <v>45938</v>
      </c>
      <c r="H1888" s="17" t="n">
        <f aca="false">COUNTIFS(Pedidos!$B$2:$B$7000,A1888,Pedidos!$C$2:$C$7000,"&lt;"&amp;Parámetros!$B$4)</f>
        <v>3</v>
      </c>
      <c r="I1888" s="7" t="n">
        <f aca="false">IF(H1888=0,"",Parámetros!$B$4-G1888)</f>
        <v>358</v>
      </c>
      <c r="J1888" s="17" t="n">
        <f aca="false">COUNTIFS(Pedidos!$B$2:$B$7000,A1888,Pedidos!$C$2:$C$7000,"&gt;="&amp;(Parámetros!$B$4-180),Pedidos!$C$2:$C$7000,"&lt;"&amp;Parámetros!$B$4)</f>
        <v>0</v>
      </c>
      <c r="K1888" s="18" t="n">
        <f aca="false">IF(H1888&lt;2,"",(G1888-F1888)/(H1888-1))</f>
        <v>115.5</v>
      </c>
      <c r="L1888" s="19" t="n">
        <f aca="false">IF(OR(K1888="",K1888=0),"",I1888/K1888)</f>
        <v>3.0995670995671</v>
      </c>
      <c r="M1888" s="20" t="n">
        <f aca="false">SUMIFS(Pedidos!$D$2:$D$7000,Pedidos!$B$2:$B$7000,A1888,Pedidos!$C$2:$C$7000,"&gt;="&amp;(Parámetros!$B$4-365),Pedidos!$C$2:$C$7000,"&lt;"&amp;Parámetros!$B$4)</f>
        <v>19.61</v>
      </c>
      <c r="N1888" s="7" t="str">
        <f aca="false">IF(H1888=0,"Sin compras",IF(H1888=1,"Una sola compra",IF(I1888&gt;Parámetros!$B$5,"Perdido","Activo")))</f>
        <v>Perdido</v>
      </c>
      <c r="O1888" s="21" t="str">
        <f aca="false">IF(N1888&lt;&gt;"Activo","",1/(1+EXP(-(Parámetros!$B$10+Parámetros!$B$11*I1888+Parámetros!$B$12*J1888))))</f>
        <v/>
      </c>
      <c r="P1888" s="7" t="str">
        <f aca="false">IF(O1888="","",IF(O1888&gt;=Parámetros!$B$7,"Alto",IF(O1888&gt;=Parámetros!$B$8,"Medio","Bajo")))</f>
        <v/>
      </c>
      <c r="Q1888" s="7" t="str">
        <f aca="false">IF(AND(N1888="Activo",L1888&lt;&gt;""),IF(L1888&gt;Parámetros!$B$6,"Se está retrasando",""),"")</f>
        <v/>
      </c>
    </row>
    <row r="1889" customFormat="false" ht="15" hidden="false" customHeight="false" outlineLevel="0" collapsed="false">
      <c r="A1889" s="13" t="s">
        <v>5046</v>
      </c>
      <c r="B1889" s="13" t="s">
        <v>8981</v>
      </c>
      <c r="C1889" s="13" t="s">
        <v>8993</v>
      </c>
      <c r="D1889" s="13" t="s">
        <v>8983</v>
      </c>
      <c r="E1889" s="13" t="s">
        <v>8988</v>
      </c>
      <c r="F1889" s="16" t="n">
        <f aca="false">_xlfn.MINIFS(Pedidos!$C$2:$C$7000,Pedidos!$B$2:$B$7000,A1889,Pedidos!$C$2:$C$7000,"&lt;"&amp;Parámetros!$B$4)</f>
        <v>45983</v>
      </c>
      <c r="G1889" s="16" t="n">
        <f aca="false">_xlfn.MAXIFS(Pedidos!$C$2:$C$7000,Pedidos!$B$2:$B$7000,A1889,Pedidos!$C$2:$C$7000,"&lt;"&amp;Parámetros!$B$4)</f>
        <v>45983</v>
      </c>
      <c r="H1889" s="17" t="n">
        <f aca="false">COUNTIFS(Pedidos!$B$2:$B$7000,A1889,Pedidos!$C$2:$C$7000,"&lt;"&amp;Parámetros!$B$4)</f>
        <v>1</v>
      </c>
      <c r="I1889" s="7" t="n">
        <f aca="false">IF(H1889=0,"",Parámetros!$B$4-G1889)</f>
        <v>313</v>
      </c>
      <c r="J1889" s="17" t="n">
        <f aca="false">COUNTIFS(Pedidos!$B$2:$B$7000,A1889,Pedidos!$C$2:$C$7000,"&gt;="&amp;(Parámetros!$B$4-180),Pedidos!$C$2:$C$7000,"&lt;"&amp;Parámetros!$B$4)</f>
        <v>0</v>
      </c>
      <c r="K1889" s="18" t="str">
        <f aca="false">IF(H1889&lt;2,"",(G1889-F1889)/(H1889-1))</f>
        <v/>
      </c>
      <c r="L1889" s="19" t="str">
        <f aca="false">IF(OR(K1889="",K1889=0),"",I1889/K1889)</f>
        <v/>
      </c>
      <c r="M1889" s="20" t="n">
        <f aca="false">SUMIFS(Pedidos!$D$2:$D$7000,Pedidos!$B$2:$B$7000,A1889,Pedidos!$C$2:$C$7000,"&gt;="&amp;(Parámetros!$B$4-365),Pedidos!$C$2:$C$7000,"&lt;"&amp;Parámetros!$B$4)</f>
        <v>19.46</v>
      </c>
      <c r="N1889" s="7" t="str">
        <f aca="false">IF(H1889=0,"Sin compras",IF(H1889=1,"Una sola compra",IF(I1889&gt;Parámetros!$B$5,"Perdido","Activo")))</f>
        <v>Una sola compra</v>
      </c>
      <c r="O1889" s="21" t="str">
        <f aca="false">IF(N1889&lt;&gt;"Activo","",1/(1+EXP(-(Parámetros!$B$10+Parámetros!$B$11*I1889+Parámetros!$B$12*J1889))))</f>
        <v/>
      </c>
      <c r="P1889" s="7" t="str">
        <f aca="false">IF(O1889="","",IF(O1889&gt;=Parámetros!$B$7,"Alto",IF(O1889&gt;=Parámetros!$B$8,"Medio","Bajo")))</f>
        <v/>
      </c>
      <c r="Q1889" s="7" t="str">
        <f aca="false">IF(AND(N1889="Activo",L1889&lt;&gt;""),IF(L1889&gt;Parámetros!$B$6,"Se está retrasando",""),"")</f>
        <v/>
      </c>
    </row>
    <row r="1890" customFormat="false" ht="15" hidden="false" customHeight="false" outlineLevel="0" collapsed="false">
      <c r="A1890" s="13" t="s">
        <v>305</v>
      </c>
      <c r="B1890" s="13" t="s">
        <v>8998</v>
      </c>
      <c r="C1890" s="13" t="s">
        <v>8990</v>
      </c>
      <c r="D1890" s="13" t="s">
        <v>8994</v>
      </c>
      <c r="E1890" s="13" t="s">
        <v>8988</v>
      </c>
      <c r="F1890" s="16" t="n">
        <f aca="false">_xlfn.MINIFS(Pedidos!$C$2:$C$7000,Pedidos!$B$2:$B$7000,A1890,Pedidos!$C$2:$C$7000,"&lt;"&amp;Parámetros!$B$4)</f>
        <v>45600</v>
      </c>
      <c r="G1890" s="16" t="n">
        <f aca="false">_xlfn.MAXIFS(Pedidos!$C$2:$C$7000,Pedidos!$B$2:$B$7000,A1890,Pedidos!$C$2:$C$7000,"&lt;"&amp;Parámetros!$B$4)</f>
        <v>45600</v>
      </c>
      <c r="H1890" s="17" t="n">
        <f aca="false">COUNTIFS(Pedidos!$B$2:$B$7000,A1890,Pedidos!$C$2:$C$7000,"&lt;"&amp;Parámetros!$B$4)</f>
        <v>1</v>
      </c>
      <c r="I1890" s="7" t="n">
        <f aca="false">IF(H1890=0,"",Parámetros!$B$4-G1890)</f>
        <v>696</v>
      </c>
      <c r="J1890" s="17" t="n">
        <f aca="false">COUNTIFS(Pedidos!$B$2:$B$7000,A1890,Pedidos!$C$2:$C$7000,"&gt;="&amp;(Parámetros!$B$4-180),Pedidos!$C$2:$C$7000,"&lt;"&amp;Parámetros!$B$4)</f>
        <v>0</v>
      </c>
      <c r="K1890" s="18" t="str">
        <f aca="false">IF(H1890&lt;2,"",(G1890-F1890)/(H1890-1))</f>
        <v/>
      </c>
      <c r="L1890" s="19" t="str">
        <f aca="false">IF(OR(K1890="",K1890=0),"",I1890/K1890)</f>
        <v/>
      </c>
      <c r="M1890" s="20" t="n">
        <f aca="false">SUMIFS(Pedidos!$D$2:$D$7000,Pedidos!$B$2:$B$7000,A1890,Pedidos!$C$2:$C$7000,"&gt;="&amp;(Parámetros!$B$4-365),Pedidos!$C$2:$C$7000,"&lt;"&amp;Parámetros!$B$4)</f>
        <v>0</v>
      </c>
      <c r="N1890" s="7" t="str">
        <f aca="false">IF(H1890=0,"Sin compras",IF(H1890=1,"Una sola compra",IF(I1890&gt;Parámetros!$B$5,"Perdido","Activo")))</f>
        <v>Una sola compra</v>
      </c>
      <c r="O1890" s="21" t="str">
        <f aca="false">IF(N1890&lt;&gt;"Activo","",1/(1+EXP(-(Parámetros!$B$10+Parámetros!$B$11*I1890+Parámetros!$B$12*J1890))))</f>
        <v/>
      </c>
      <c r="P1890" s="7" t="str">
        <f aca="false">IF(O1890="","",IF(O1890&gt;=Parámetros!$B$7,"Alto",IF(O1890&gt;=Parámetros!$B$8,"Medio","Bajo")))</f>
        <v/>
      </c>
      <c r="Q1890" s="7" t="str">
        <f aca="false">IF(AND(N1890="Activo",L1890&lt;&gt;""),IF(L1890&gt;Parámetros!$B$6,"Se está retrasando",""),"")</f>
        <v/>
      </c>
    </row>
    <row r="1891" customFormat="false" ht="15" hidden="false" customHeight="false" outlineLevel="0" collapsed="false">
      <c r="A1891" s="13" t="s">
        <v>1537</v>
      </c>
      <c r="B1891" s="13" t="s">
        <v>9001</v>
      </c>
      <c r="C1891" s="13" t="s">
        <v>8982</v>
      </c>
      <c r="D1891" s="13" t="s">
        <v>8997</v>
      </c>
      <c r="E1891" s="13" t="s">
        <v>8984</v>
      </c>
      <c r="F1891" s="16" t="n">
        <f aca="false">_xlfn.MINIFS(Pedidos!$C$2:$C$7000,Pedidos!$B$2:$B$7000,A1891,Pedidos!$C$2:$C$7000,"&lt;"&amp;Parámetros!$B$4)</f>
        <v>45720</v>
      </c>
      <c r="G1891" s="16" t="n">
        <f aca="false">_xlfn.MAXIFS(Pedidos!$C$2:$C$7000,Pedidos!$B$2:$B$7000,A1891,Pedidos!$C$2:$C$7000,"&lt;"&amp;Parámetros!$B$4)</f>
        <v>45973</v>
      </c>
      <c r="H1891" s="17" t="n">
        <f aca="false">COUNTIFS(Pedidos!$B$2:$B$7000,A1891,Pedidos!$C$2:$C$7000,"&lt;"&amp;Parámetros!$B$4)</f>
        <v>4</v>
      </c>
      <c r="I1891" s="7" t="n">
        <f aca="false">IF(H1891=0,"",Parámetros!$B$4-G1891)</f>
        <v>323</v>
      </c>
      <c r="J1891" s="17" t="n">
        <f aca="false">COUNTIFS(Pedidos!$B$2:$B$7000,A1891,Pedidos!$C$2:$C$7000,"&gt;="&amp;(Parámetros!$B$4-180),Pedidos!$C$2:$C$7000,"&lt;"&amp;Parámetros!$B$4)</f>
        <v>0</v>
      </c>
      <c r="K1891" s="18" t="n">
        <f aca="false">IF(H1891&lt;2,"",(G1891-F1891)/(H1891-1))</f>
        <v>84.3333333333333</v>
      </c>
      <c r="L1891" s="19" t="n">
        <f aca="false">IF(OR(K1891="",K1891=0),"",I1891/K1891)</f>
        <v>3.8300395256917</v>
      </c>
      <c r="M1891" s="20" t="n">
        <f aca="false">SUMIFS(Pedidos!$D$2:$D$7000,Pedidos!$B$2:$B$7000,A1891,Pedidos!$C$2:$C$7000,"&gt;="&amp;(Parámetros!$B$4-365),Pedidos!$C$2:$C$7000,"&lt;"&amp;Parámetros!$B$4)</f>
        <v>53.77</v>
      </c>
      <c r="N1891" s="7" t="str">
        <f aca="false">IF(H1891=0,"Sin compras",IF(H1891=1,"Una sola compra",IF(I1891&gt;Parámetros!$B$5,"Perdido","Activo")))</f>
        <v>Perdido</v>
      </c>
      <c r="O1891" s="21" t="str">
        <f aca="false">IF(N1891&lt;&gt;"Activo","",1/(1+EXP(-(Parámetros!$B$10+Parámetros!$B$11*I1891+Parámetros!$B$12*J1891))))</f>
        <v/>
      </c>
      <c r="P1891" s="7" t="str">
        <f aca="false">IF(O1891="","",IF(O1891&gt;=Parámetros!$B$7,"Alto",IF(O1891&gt;=Parámetros!$B$8,"Medio","Bajo")))</f>
        <v/>
      </c>
      <c r="Q1891" s="7" t="str">
        <f aca="false">IF(AND(N1891="Activo",L1891&lt;&gt;""),IF(L1891&gt;Parámetros!$B$6,"Se está retrasando",""),"")</f>
        <v/>
      </c>
    </row>
    <row r="1892" customFormat="false" ht="15" hidden="false" customHeight="false" outlineLevel="0" collapsed="false">
      <c r="A1892" s="13" t="s">
        <v>7986</v>
      </c>
      <c r="B1892" s="13" t="s">
        <v>8981</v>
      </c>
      <c r="C1892" s="13" t="s">
        <v>8982</v>
      </c>
      <c r="D1892" s="13" t="s">
        <v>8991</v>
      </c>
      <c r="E1892" s="13" t="s">
        <v>8988</v>
      </c>
      <c r="F1892" s="16" t="n">
        <f aca="false">_xlfn.MINIFS(Pedidos!$C$2:$C$7000,Pedidos!$B$2:$B$7000,A1892,Pedidos!$C$2:$C$7000,"&lt;"&amp;Parámetros!$B$4)</f>
        <v>46215</v>
      </c>
      <c r="G1892" s="16" t="n">
        <f aca="false">_xlfn.MAXIFS(Pedidos!$C$2:$C$7000,Pedidos!$B$2:$B$7000,A1892,Pedidos!$C$2:$C$7000,"&lt;"&amp;Parámetros!$B$4)</f>
        <v>46215</v>
      </c>
      <c r="H1892" s="17" t="n">
        <f aca="false">COUNTIFS(Pedidos!$B$2:$B$7000,A1892,Pedidos!$C$2:$C$7000,"&lt;"&amp;Parámetros!$B$4)</f>
        <v>1</v>
      </c>
      <c r="I1892" s="7" t="n">
        <f aca="false">IF(H1892=0,"",Parámetros!$B$4-G1892)</f>
        <v>81</v>
      </c>
      <c r="J1892" s="17" t="n">
        <f aca="false">COUNTIFS(Pedidos!$B$2:$B$7000,A1892,Pedidos!$C$2:$C$7000,"&gt;="&amp;(Parámetros!$B$4-180),Pedidos!$C$2:$C$7000,"&lt;"&amp;Parámetros!$B$4)</f>
        <v>1</v>
      </c>
      <c r="K1892" s="18" t="str">
        <f aca="false">IF(H1892&lt;2,"",(G1892-F1892)/(H1892-1))</f>
        <v/>
      </c>
      <c r="L1892" s="19" t="str">
        <f aca="false">IF(OR(K1892="",K1892=0),"",I1892/K1892)</f>
        <v/>
      </c>
      <c r="M1892" s="20" t="n">
        <f aca="false">SUMIFS(Pedidos!$D$2:$D$7000,Pedidos!$B$2:$B$7000,A1892,Pedidos!$C$2:$C$7000,"&gt;="&amp;(Parámetros!$B$4-365),Pedidos!$C$2:$C$7000,"&lt;"&amp;Parámetros!$B$4)</f>
        <v>46.95</v>
      </c>
      <c r="N1892" s="7" t="str">
        <f aca="false">IF(H1892=0,"Sin compras",IF(H1892=1,"Una sola compra",IF(I1892&gt;Parámetros!$B$5,"Perdido","Activo")))</f>
        <v>Una sola compra</v>
      </c>
      <c r="O1892" s="21" t="str">
        <f aca="false">IF(N1892&lt;&gt;"Activo","",1/(1+EXP(-(Parámetros!$B$10+Parámetros!$B$11*I1892+Parámetros!$B$12*J1892))))</f>
        <v/>
      </c>
      <c r="P1892" s="7" t="str">
        <f aca="false">IF(O1892="","",IF(O1892&gt;=Parámetros!$B$7,"Alto",IF(O1892&gt;=Parámetros!$B$8,"Medio","Bajo")))</f>
        <v/>
      </c>
      <c r="Q1892" s="7" t="str">
        <f aca="false">IF(AND(N1892="Activo",L1892&lt;&gt;""),IF(L1892&gt;Parámetros!$B$6,"Se está retrasando",""),"")</f>
        <v/>
      </c>
    </row>
    <row r="1893" customFormat="false" ht="15" hidden="false" customHeight="false" outlineLevel="0" collapsed="false">
      <c r="A1893" s="13" t="s">
        <v>5876</v>
      </c>
      <c r="B1893" s="13" t="s">
        <v>8981</v>
      </c>
      <c r="C1893" s="13" t="s">
        <v>8982</v>
      </c>
      <c r="D1893" s="13" t="s">
        <v>8983</v>
      </c>
      <c r="E1893" s="13" t="s">
        <v>8988</v>
      </c>
      <c r="F1893" s="16" t="n">
        <f aca="false">_xlfn.MINIFS(Pedidos!$C$2:$C$7000,Pedidos!$B$2:$B$7000,A1893,Pedidos!$C$2:$C$7000,"&lt;"&amp;Parámetros!$B$4)</f>
        <v>46046</v>
      </c>
      <c r="G1893" s="16" t="n">
        <f aca="false">_xlfn.MAXIFS(Pedidos!$C$2:$C$7000,Pedidos!$B$2:$B$7000,A1893,Pedidos!$C$2:$C$7000,"&lt;"&amp;Parámetros!$B$4)</f>
        <v>46046</v>
      </c>
      <c r="H1893" s="17" t="n">
        <f aca="false">COUNTIFS(Pedidos!$B$2:$B$7000,A1893,Pedidos!$C$2:$C$7000,"&lt;"&amp;Parámetros!$B$4)</f>
        <v>1</v>
      </c>
      <c r="I1893" s="7" t="n">
        <f aca="false">IF(H1893=0,"",Parámetros!$B$4-G1893)</f>
        <v>250</v>
      </c>
      <c r="J1893" s="17" t="n">
        <f aca="false">COUNTIFS(Pedidos!$B$2:$B$7000,A1893,Pedidos!$C$2:$C$7000,"&gt;="&amp;(Parámetros!$B$4-180),Pedidos!$C$2:$C$7000,"&lt;"&amp;Parámetros!$B$4)</f>
        <v>0</v>
      </c>
      <c r="K1893" s="18" t="str">
        <f aca="false">IF(H1893&lt;2,"",(G1893-F1893)/(H1893-1))</f>
        <v/>
      </c>
      <c r="L1893" s="19" t="str">
        <f aca="false">IF(OR(K1893="",K1893=0),"",I1893/K1893)</f>
        <v/>
      </c>
      <c r="M1893" s="20" t="n">
        <f aca="false">SUMIFS(Pedidos!$D$2:$D$7000,Pedidos!$B$2:$B$7000,A1893,Pedidos!$C$2:$C$7000,"&gt;="&amp;(Parámetros!$B$4-365),Pedidos!$C$2:$C$7000,"&lt;"&amp;Parámetros!$B$4)</f>
        <v>23.76</v>
      </c>
      <c r="N1893" s="7" t="str">
        <f aca="false">IF(H1893=0,"Sin compras",IF(H1893=1,"Una sola compra",IF(I1893&gt;Parámetros!$B$5,"Perdido","Activo")))</f>
        <v>Una sola compra</v>
      </c>
      <c r="O1893" s="21" t="str">
        <f aca="false">IF(N1893&lt;&gt;"Activo","",1/(1+EXP(-(Parámetros!$B$10+Parámetros!$B$11*I1893+Parámetros!$B$12*J1893))))</f>
        <v/>
      </c>
      <c r="P1893" s="7" t="str">
        <f aca="false">IF(O1893="","",IF(O1893&gt;=Parámetros!$B$7,"Alto",IF(O1893&gt;=Parámetros!$B$8,"Medio","Bajo")))</f>
        <v/>
      </c>
      <c r="Q1893" s="7" t="str">
        <f aca="false">IF(AND(N1893="Activo",L1893&lt;&gt;""),IF(L1893&gt;Parámetros!$B$6,"Se está retrasando",""),"")</f>
        <v/>
      </c>
    </row>
    <row r="1894" customFormat="false" ht="15" hidden="false" customHeight="false" outlineLevel="0" collapsed="false">
      <c r="A1894" s="13" t="s">
        <v>3601</v>
      </c>
      <c r="B1894" s="13" t="s">
        <v>8989</v>
      </c>
      <c r="C1894" s="13" t="s">
        <v>8982</v>
      </c>
      <c r="D1894" s="13" t="s">
        <v>9005</v>
      </c>
      <c r="E1894" s="13" t="s">
        <v>8984</v>
      </c>
      <c r="F1894" s="16" t="n">
        <f aca="false">_xlfn.MINIFS(Pedidos!$C$2:$C$7000,Pedidos!$B$2:$B$7000,A1894,Pedidos!$C$2:$C$7000,"&lt;"&amp;Parámetros!$B$4)</f>
        <v>45874</v>
      </c>
      <c r="G1894" s="16" t="n">
        <f aca="false">_xlfn.MAXIFS(Pedidos!$C$2:$C$7000,Pedidos!$B$2:$B$7000,A1894,Pedidos!$C$2:$C$7000,"&lt;"&amp;Parámetros!$B$4)</f>
        <v>46076</v>
      </c>
      <c r="H1894" s="17" t="n">
        <f aca="false">COUNTIFS(Pedidos!$B$2:$B$7000,A1894,Pedidos!$C$2:$C$7000,"&lt;"&amp;Parámetros!$B$4)</f>
        <v>3</v>
      </c>
      <c r="I1894" s="7" t="n">
        <f aca="false">IF(H1894=0,"",Parámetros!$B$4-G1894)</f>
        <v>220</v>
      </c>
      <c r="J1894" s="17" t="n">
        <f aca="false">COUNTIFS(Pedidos!$B$2:$B$7000,A1894,Pedidos!$C$2:$C$7000,"&gt;="&amp;(Parámetros!$B$4-180),Pedidos!$C$2:$C$7000,"&lt;"&amp;Parámetros!$B$4)</f>
        <v>0</v>
      </c>
      <c r="K1894" s="18" t="n">
        <f aca="false">IF(H1894&lt;2,"",(G1894-F1894)/(H1894-1))</f>
        <v>101</v>
      </c>
      <c r="L1894" s="19" t="n">
        <f aca="false">IF(OR(K1894="",K1894=0),"",I1894/K1894)</f>
        <v>2.17821782178218</v>
      </c>
      <c r="M1894" s="20" t="n">
        <f aca="false">SUMIFS(Pedidos!$D$2:$D$7000,Pedidos!$B$2:$B$7000,A1894,Pedidos!$C$2:$C$7000,"&gt;="&amp;(Parámetros!$B$4-365),Pedidos!$C$2:$C$7000,"&lt;"&amp;Parámetros!$B$4)</f>
        <v>84.47</v>
      </c>
      <c r="N1894" s="7" t="str">
        <f aca="false">IF(H1894=0,"Sin compras",IF(H1894=1,"Una sola compra",IF(I1894&gt;Parámetros!$B$5,"Perdido","Activo")))</f>
        <v>Perdido</v>
      </c>
      <c r="O1894" s="21" t="str">
        <f aca="false">IF(N1894&lt;&gt;"Activo","",1/(1+EXP(-(Parámetros!$B$10+Parámetros!$B$11*I1894+Parámetros!$B$12*J1894))))</f>
        <v/>
      </c>
      <c r="P1894" s="7" t="str">
        <f aca="false">IF(O1894="","",IF(O1894&gt;=Parámetros!$B$7,"Alto",IF(O1894&gt;=Parámetros!$B$8,"Medio","Bajo")))</f>
        <v/>
      </c>
      <c r="Q1894" s="7" t="str">
        <f aca="false">IF(AND(N1894="Activo",L1894&lt;&gt;""),IF(L1894&gt;Parámetros!$B$6,"Se está retrasando",""),"")</f>
        <v/>
      </c>
    </row>
    <row r="1895" customFormat="false" ht="15" hidden="false" customHeight="false" outlineLevel="0" collapsed="false">
      <c r="A1895" s="13" t="s">
        <v>7023</v>
      </c>
      <c r="B1895" s="13" t="s">
        <v>8998</v>
      </c>
      <c r="C1895" s="13" t="s">
        <v>8990</v>
      </c>
      <c r="D1895" s="13" t="s">
        <v>8991</v>
      </c>
      <c r="E1895" s="13" t="s">
        <v>8988</v>
      </c>
      <c r="F1895" s="16" t="n">
        <f aca="false">_xlfn.MINIFS(Pedidos!$C$2:$C$7000,Pedidos!$B$2:$B$7000,A1895,Pedidos!$C$2:$C$7000,"&lt;"&amp;Parámetros!$B$4)</f>
        <v>46136</v>
      </c>
      <c r="G1895" s="16" t="n">
        <f aca="false">_xlfn.MAXIFS(Pedidos!$C$2:$C$7000,Pedidos!$B$2:$B$7000,A1895,Pedidos!$C$2:$C$7000,"&lt;"&amp;Parámetros!$B$4)</f>
        <v>46136</v>
      </c>
      <c r="H1895" s="17" t="n">
        <f aca="false">COUNTIFS(Pedidos!$B$2:$B$7000,A1895,Pedidos!$C$2:$C$7000,"&lt;"&amp;Parámetros!$B$4)</f>
        <v>1</v>
      </c>
      <c r="I1895" s="7" t="n">
        <f aca="false">IF(H1895=0,"",Parámetros!$B$4-G1895)</f>
        <v>160</v>
      </c>
      <c r="J1895" s="17" t="n">
        <f aca="false">COUNTIFS(Pedidos!$B$2:$B$7000,A1895,Pedidos!$C$2:$C$7000,"&gt;="&amp;(Parámetros!$B$4-180),Pedidos!$C$2:$C$7000,"&lt;"&amp;Parámetros!$B$4)</f>
        <v>1</v>
      </c>
      <c r="K1895" s="18" t="str">
        <f aca="false">IF(H1895&lt;2,"",(G1895-F1895)/(H1895-1))</f>
        <v/>
      </c>
      <c r="L1895" s="19" t="str">
        <f aca="false">IF(OR(K1895="",K1895=0),"",I1895/K1895)</f>
        <v/>
      </c>
      <c r="M1895" s="20" t="n">
        <f aca="false">SUMIFS(Pedidos!$D$2:$D$7000,Pedidos!$B$2:$B$7000,A1895,Pedidos!$C$2:$C$7000,"&gt;="&amp;(Parámetros!$B$4-365),Pedidos!$C$2:$C$7000,"&lt;"&amp;Parámetros!$B$4)</f>
        <v>28.97</v>
      </c>
      <c r="N1895" s="7" t="str">
        <f aca="false">IF(H1895=0,"Sin compras",IF(H1895=1,"Una sola compra",IF(I1895&gt;Parámetros!$B$5,"Perdido","Activo")))</f>
        <v>Una sola compra</v>
      </c>
      <c r="O1895" s="21" t="str">
        <f aca="false">IF(N1895&lt;&gt;"Activo","",1/(1+EXP(-(Parámetros!$B$10+Parámetros!$B$11*I1895+Parámetros!$B$12*J1895))))</f>
        <v/>
      </c>
      <c r="P1895" s="7" t="str">
        <f aca="false">IF(O1895="","",IF(O1895&gt;=Parámetros!$B$7,"Alto",IF(O1895&gt;=Parámetros!$B$8,"Medio","Bajo")))</f>
        <v/>
      </c>
      <c r="Q1895" s="7" t="str">
        <f aca="false">IF(AND(N1895="Activo",L1895&lt;&gt;""),IF(L1895&gt;Parámetros!$B$6,"Se está retrasando",""),"")</f>
        <v/>
      </c>
    </row>
    <row r="1896" customFormat="false" ht="15" hidden="false" customHeight="false" outlineLevel="0" collapsed="false">
      <c r="A1896" s="13" t="s">
        <v>8348</v>
      </c>
      <c r="B1896" s="13" t="s">
        <v>9000</v>
      </c>
      <c r="C1896" s="13" t="s">
        <v>8993</v>
      </c>
      <c r="D1896" s="13" t="s">
        <v>9002</v>
      </c>
      <c r="E1896" s="13" t="s">
        <v>8988</v>
      </c>
      <c r="F1896" s="16" t="n">
        <f aca="false">_xlfn.MINIFS(Pedidos!$C$2:$C$7000,Pedidos!$B$2:$B$7000,A1896,Pedidos!$C$2:$C$7000,"&lt;"&amp;Parámetros!$B$4)</f>
        <v>46244</v>
      </c>
      <c r="G1896" s="16" t="n">
        <f aca="false">_xlfn.MAXIFS(Pedidos!$C$2:$C$7000,Pedidos!$B$2:$B$7000,A1896,Pedidos!$C$2:$C$7000,"&lt;"&amp;Parámetros!$B$4)</f>
        <v>46244</v>
      </c>
      <c r="H1896" s="17" t="n">
        <f aca="false">COUNTIFS(Pedidos!$B$2:$B$7000,A1896,Pedidos!$C$2:$C$7000,"&lt;"&amp;Parámetros!$B$4)</f>
        <v>1</v>
      </c>
      <c r="I1896" s="7" t="n">
        <f aca="false">IF(H1896=0,"",Parámetros!$B$4-G1896)</f>
        <v>52</v>
      </c>
      <c r="J1896" s="17" t="n">
        <f aca="false">COUNTIFS(Pedidos!$B$2:$B$7000,A1896,Pedidos!$C$2:$C$7000,"&gt;="&amp;(Parámetros!$B$4-180),Pedidos!$C$2:$C$7000,"&lt;"&amp;Parámetros!$B$4)</f>
        <v>1</v>
      </c>
      <c r="K1896" s="18" t="str">
        <f aca="false">IF(H1896&lt;2,"",(G1896-F1896)/(H1896-1))</f>
        <v/>
      </c>
      <c r="L1896" s="19" t="str">
        <f aca="false">IF(OR(K1896="",K1896=0),"",I1896/K1896)</f>
        <v/>
      </c>
      <c r="M1896" s="20" t="n">
        <f aca="false">SUMIFS(Pedidos!$D$2:$D$7000,Pedidos!$B$2:$B$7000,A1896,Pedidos!$C$2:$C$7000,"&gt;="&amp;(Parámetros!$B$4-365),Pedidos!$C$2:$C$7000,"&lt;"&amp;Parámetros!$B$4)</f>
        <v>36.56</v>
      </c>
      <c r="N1896" s="7" t="str">
        <f aca="false">IF(H1896=0,"Sin compras",IF(H1896=1,"Una sola compra",IF(I1896&gt;Parámetros!$B$5,"Perdido","Activo")))</f>
        <v>Una sola compra</v>
      </c>
      <c r="O1896" s="21" t="str">
        <f aca="false">IF(N1896&lt;&gt;"Activo","",1/(1+EXP(-(Parámetros!$B$10+Parámetros!$B$11*I1896+Parámetros!$B$12*J1896))))</f>
        <v/>
      </c>
      <c r="P1896" s="7" t="str">
        <f aca="false">IF(O1896="","",IF(O1896&gt;=Parámetros!$B$7,"Alto",IF(O1896&gt;=Parámetros!$B$8,"Medio","Bajo")))</f>
        <v/>
      </c>
      <c r="Q1896" s="7" t="str">
        <f aca="false">IF(AND(N1896="Activo",L1896&lt;&gt;""),IF(L1896&gt;Parámetros!$B$6,"Se está retrasando",""),"")</f>
        <v/>
      </c>
    </row>
    <row r="1897" customFormat="false" ht="15" hidden="false" customHeight="false" outlineLevel="0" collapsed="false">
      <c r="A1897" s="13" t="s">
        <v>1597</v>
      </c>
      <c r="B1897" s="13" t="s">
        <v>8996</v>
      </c>
      <c r="C1897" s="13" t="s">
        <v>8990</v>
      </c>
      <c r="D1897" s="13" t="s">
        <v>8997</v>
      </c>
      <c r="E1897" s="13" t="s">
        <v>8988</v>
      </c>
      <c r="F1897" s="16" t="n">
        <f aca="false">_xlfn.MINIFS(Pedidos!$C$2:$C$7000,Pedidos!$B$2:$B$7000,A1897,Pedidos!$C$2:$C$7000,"&lt;"&amp;Parámetros!$B$4)</f>
        <v>45724</v>
      </c>
      <c r="G1897" s="16" t="n">
        <f aca="false">_xlfn.MAXIFS(Pedidos!$C$2:$C$7000,Pedidos!$B$2:$B$7000,A1897,Pedidos!$C$2:$C$7000,"&lt;"&amp;Parámetros!$B$4)</f>
        <v>46085</v>
      </c>
      <c r="H1897" s="17" t="n">
        <f aca="false">COUNTIFS(Pedidos!$B$2:$B$7000,A1897,Pedidos!$C$2:$C$7000,"&lt;"&amp;Parámetros!$B$4)</f>
        <v>9</v>
      </c>
      <c r="I1897" s="7" t="n">
        <f aca="false">IF(H1897=0,"",Parámetros!$B$4-G1897)</f>
        <v>211</v>
      </c>
      <c r="J1897" s="17" t="n">
        <f aca="false">COUNTIFS(Pedidos!$B$2:$B$7000,A1897,Pedidos!$C$2:$C$7000,"&gt;="&amp;(Parámetros!$B$4-180),Pedidos!$C$2:$C$7000,"&lt;"&amp;Parámetros!$B$4)</f>
        <v>0</v>
      </c>
      <c r="K1897" s="18" t="n">
        <f aca="false">IF(H1897&lt;2,"",(G1897-F1897)/(H1897-1))</f>
        <v>45.125</v>
      </c>
      <c r="L1897" s="19" t="n">
        <f aca="false">IF(OR(K1897="",K1897=0),"",I1897/K1897)</f>
        <v>4.67590027700831</v>
      </c>
      <c r="M1897" s="20" t="n">
        <f aca="false">SUMIFS(Pedidos!$D$2:$D$7000,Pedidos!$B$2:$B$7000,A1897,Pedidos!$C$2:$C$7000,"&gt;="&amp;(Parámetros!$B$4-365),Pedidos!$C$2:$C$7000,"&lt;"&amp;Parámetros!$B$4)</f>
        <v>114.13</v>
      </c>
      <c r="N1897" s="7" t="str">
        <f aca="false">IF(H1897=0,"Sin compras",IF(H1897=1,"Una sola compra",IF(I1897&gt;Parámetros!$B$5,"Perdido","Activo")))</f>
        <v>Perdido</v>
      </c>
      <c r="O1897" s="21" t="str">
        <f aca="false">IF(N1897&lt;&gt;"Activo","",1/(1+EXP(-(Parámetros!$B$10+Parámetros!$B$11*I1897+Parámetros!$B$12*J1897))))</f>
        <v/>
      </c>
      <c r="P1897" s="7" t="str">
        <f aca="false">IF(O1897="","",IF(O1897&gt;=Parámetros!$B$7,"Alto",IF(O1897&gt;=Parámetros!$B$8,"Medio","Bajo")))</f>
        <v/>
      </c>
      <c r="Q1897" s="7" t="str">
        <f aca="false">IF(AND(N1897="Activo",L1897&lt;&gt;""),IF(L1897&gt;Parámetros!$B$6,"Se está retrasando",""),"")</f>
        <v/>
      </c>
    </row>
    <row r="1898" customFormat="false" ht="15" hidden="false" customHeight="false" outlineLevel="0" collapsed="false">
      <c r="A1898" s="13" t="s">
        <v>6643</v>
      </c>
      <c r="B1898" s="13" t="s">
        <v>8995</v>
      </c>
      <c r="C1898" s="13" t="s">
        <v>8982</v>
      </c>
      <c r="D1898" s="13" t="s">
        <v>8991</v>
      </c>
      <c r="E1898" s="13" t="s">
        <v>8988</v>
      </c>
      <c r="F1898" s="16" t="n">
        <f aca="false">_xlfn.MINIFS(Pedidos!$C$2:$C$7000,Pedidos!$B$2:$B$7000,A1898,Pedidos!$C$2:$C$7000,"&lt;"&amp;Parámetros!$B$4)</f>
        <v>46104</v>
      </c>
      <c r="G1898" s="16" t="n">
        <f aca="false">_xlfn.MAXIFS(Pedidos!$C$2:$C$7000,Pedidos!$B$2:$B$7000,A1898,Pedidos!$C$2:$C$7000,"&lt;"&amp;Parámetros!$B$4)</f>
        <v>46104</v>
      </c>
      <c r="H1898" s="17" t="n">
        <f aca="false">COUNTIFS(Pedidos!$B$2:$B$7000,A1898,Pedidos!$C$2:$C$7000,"&lt;"&amp;Parámetros!$B$4)</f>
        <v>1</v>
      </c>
      <c r="I1898" s="7" t="n">
        <f aca="false">IF(H1898=0,"",Parámetros!$B$4-G1898)</f>
        <v>192</v>
      </c>
      <c r="J1898" s="17" t="n">
        <f aca="false">COUNTIFS(Pedidos!$B$2:$B$7000,A1898,Pedidos!$C$2:$C$7000,"&gt;="&amp;(Parámetros!$B$4-180),Pedidos!$C$2:$C$7000,"&lt;"&amp;Parámetros!$B$4)</f>
        <v>0</v>
      </c>
      <c r="K1898" s="18" t="str">
        <f aca="false">IF(H1898&lt;2,"",(G1898-F1898)/(H1898-1))</f>
        <v/>
      </c>
      <c r="L1898" s="19" t="str">
        <f aca="false">IF(OR(K1898="",K1898=0),"",I1898/K1898)</f>
        <v/>
      </c>
      <c r="M1898" s="20" t="n">
        <f aca="false">SUMIFS(Pedidos!$D$2:$D$7000,Pedidos!$B$2:$B$7000,A1898,Pedidos!$C$2:$C$7000,"&gt;="&amp;(Parámetros!$B$4-365),Pedidos!$C$2:$C$7000,"&lt;"&amp;Parámetros!$B$4)</f>
        <v>18.92</v>
      </c>
      <c r="N1898" s="7" t="str">
        <f aca="false">IF(H1898=0,"Sin compras",IF(H1898=1,"Una sola compra",IF(I1898&gt;Parámetros!$B$5,"Perdido","Activo")))</f>
        <v>Una sola compra</v>
      </c>
      <c r="O1898" s="21" t="str">
        <f aca="false">IF(N1898&lt;&gt;"Activo","",1/(1+EXP(-(Parámetros!$B$10+Parámetros!$B$11*I1898+Parámetros!$B$12*J1898))))</f>
        <v/>
      </c>
      <c r="P1898" s="7" t="str">
        <f aca="false">IF(O1898="","",IF(O1898&gt;=Parámetros!$B$7,"Alto",IF(O1898&gt;=Parámetros!$B$8,"Medio","Bajo")))</f>
        <v/>
      </c>
      <c r="Q1898" s="7" t="str">
        <f aca="false">IF(AND(N1898="Activo",L1898&lt;&gt;""),IF(L1898&gt;Parámetros!$B$6,"Se está retrasando",""),"")</f>
        <v/>
      </c>
    </row>
    <row r="1899" customFormat="false" ht="15" hidden="false" customHeight="false" outlineLevel="0" collapsed="false">
      <c r="A1899" s="13" t="s">
        <v>4526</v>
      </c>
      <c r="B1899" s="13" t="s">
        <v>8981</v>
      </c>
      <c r="C1899" s="13" t="s">
        <v>8993</v>
      </c>
      <c r="D1899" s="13" t="s">
        <v>8983</v>
      </c>
      <c r="E1899" s="13" t="s">
        <v>8988</v>
      </c>
      <c r="F1899" s="16" t="n">
        <f aca="false">_xlfn.MINIFS(Pedidos!$C$2:$C$7000,Pedidos!$B$2:$B$7000,A1899,Pedidos!$C$2:$C$7000,"&lt;"&amp;Parámetros!$B$4)</f>
        <v>45942</v>
      </c>
      <c r="G1899" s="16" t="n">
        <f aca="false">_xlfn.MAXIFS(Pedidos!$C$2:$C$7000,Pedidos!$B$2:$B$7000,A1899,Pedidos!$C$2:$C$7000,"&lt;"&amp;Parámetros!$B$4)</f>
        <v>45942</v>
      </c>
      <c r="H1899" s="17" t="n">
        <f aca="false">COUNTIFS(Pedidos!$B$2:$B$7000,A1899,Pedidos!$C$2:$C$7000,"&lt;"&amp;Parámetros!$B$4)</f>
        <v>1</v>
      </c>
      <c r="I1899" s="7" t="n">
        <f aca="false">IF(H1899=0,"",Parámetros!$B$4-G1899)</f>
        <v>354</v>
      </c>
      <c r="J1899" s="17" t="n">
        <f aca="false">COUNTIFS(Pedidos!$B$2:$B$7000,A1899,Pedidos!$C$2:$C$7000,"&gt;="&amp;(Parámetros!$B$4-180),Pedidos!$C$2:$C$7000,"&lt;"&amp;Parámetros!$B$4)</f>
        <v>0</v>
      </c>
      <c r="K1899" s="18" t="str">
        <f aca="false">IF(H1899&lt;2,"",(G1899-F1899)/(H1899-1))</f>
        <v/>
      </c>
      <c r="L1899" s="19" t="str">
        <f aca="false">IF(OR(K1899="",K1899=0),"",I1899/K1899)</f>
        <v/>
      </c>
      <c r="M1899" s="20" t="n">
        <f aca="false">SUMIFS(Pedidos!$D$2:$D$7000,Pedidos!$B$2:$B$7000,A1899,Pedidos!$C$2:$C$7000,"&gt;="&amp;(Parámetros!$B$4-365),Pedidos!$C$2:$C$7000,"&lt;"&amp;Parámetros!$B$4)</f>
        <v>42.31</v>
      </c>
      <c r="N1899" s="7" t="str">
        <f aca="false">IF(H1899=0,"Sin compras",IF(H1899=1,"Una sola compra",IF(I1899&gt;Parámetros!$B$5,"Perdido","Activo")))</f>
        <v>Una sola compra</v>
      </c>
      <c r="O1899" s="21" t="str">
        <f aca="false">IF(N1899&lt;&gt;"Activo","",1/(1+EXP(-(Parámetros!$B$10+Parámetros!$B$11*I1899+Parámetros!$B$12*J1899))))</f>
        <v/>
      </c>
      <c r="P1899" s="7" t="str">
        <f aca="false">IF(O1899="","",IF(O1899&gt;=Parámetros!$B$7,"Alto",IF(O1899&gt;=Parámetros!$B$8,"Medio","Bajo")))</f>
        <v/>
      </c>
      <c r="Q1899" s="7" t="str">
        <f aca="false">IF(AND(N1899="Activo",L1899&lt;&gt;""),IF(L1899&gt;Parámetros!$B$6,"Se está retrasando",""),"")</f>
        <v/>
      </c>
    </row>
    <row r="1900" customFormat="false" ht="15" hidden="false" customHeight="false" outlineLevel="0" collapsed="false">
      <c r="A1900" s="13" t="s">
        <v>4870</v>
      </c>
      <c r="B1900" s="13" t="s">
        <v>8995</v>
      </c>
      <c r="C1900" s="13" t="s">
        <v>8986</v>
      </c>
      <c r="D1900" s="13" t="s">
        <v>8987</v>
      </c>
      <c r="E1900" s="13" t="s">
        <v>8988</v>
      </c>
      <c r="F1900" s="16" t="n">
        <f aca="false">_xlfn.MINIFS(Pedidos!$C$2:$C$7000,Pedidos!$B$2:$B$7000,A1900,Pedidos!$C$2:$C$7000,"&lt;"&amp;Parámetros!$B$4)</f>
        <v>45969</v>
      </c>
      <c r="G1900" s="16" t="n">
        <f aca="false">_xlfn.MAXIFS(Pedidos!$C$2:$C$7000,Pedidos!$B$2:$B$7000,A1900,Pedidos!$C$2:$C$7000,"&lt;"&amp;Parámetros!$B$4)</f>
        <v>46244</v>
      </c>
      <c r="H1900" s="17" t="n">
        <f aca="false">COUNTIFS(Pedidos!$B$2:$B$7000,A1900,Pedidos!$C$2:$C$7000,"&lt;"&amp;Parámetros!$B$4)</f>
        <v>3</v>
      </c>
      <c r="I1900" s="7" t="n">
        <f aca="false">IF(H1900=0,"",Parámetros!$B$4-G1900)</f>
        <v>52</v>
      </c>
      <c r="J1900" s="17" t="n">
        <f aca="false">COUNTIFS(Pedidos!$B$2:$B$7000,A1900,Pedidos!$C$2:$C$7000,"&gt;="&amp;(Parámetros!$B$4-180),Pedidos!$C$2:$C$7000,"&lt;"&amp;Parámetros!$B$4)</f>
        <v>2</v>
      </c>
      <c r="K1900" s="18" t="n">
        <f aca="false">IF(H1900&lt;2,"",(G1900-F1900)/(H1900-1))</f>
        <v>137.5</v>
      </c>
      <c r="L1900" s="19" t="n">
        <f aca="false">IF(OR(K1900="",K1900=0),"",I1900/K1900)</f>
        <v>0.378181818181818</v>
      </c>
      <c r="M1900" s="20" t="n">
        <f aca="false">SUMIFS(Pedidos!$D$2:$D$7000,Pedidos!$B$2:$B$7000,A1900,Pedidos!$C$2:$C$7000,"&gt;="&amp;(Parámetros!$B$4-365),Pedidos!$C$2:$C$7000,"&lt;"&amp;Parámetros!$B$4)</f>
        <v>60.49</v>
      </c>
      <c r="N1900" s="7" t="str">
        <f aca="false">IF(H1900=0,"Sin compras",IF(H1900=1,"Una sola compra",IF(I1900&gt;Parámetros!$B$5,"Perdido","Activo")))</f>
        <v>Activo</v>
      </c>
      <c r="O1900" s="21" t="n">
        <f aca="false">IF(N1900&lt;&gt;"Activo","",1/(1+EXP(-(Parámetros!$B$10+Parámetros!$B$11*I1900+Parámetros!$B$12*J1900))))</f>
        <v>0.429767452852834</v>
      </c>
      <c r="P1900" s="7" t="str">
        <f aca="false">IF(O1900="","",IF(O1900&gt;=Parámetros!$B$7,"Alto",IF(O1900&gt;=Parámetros!$B$8,"Medio","Bajo")))</f>
        <v>Medio</v>
      </c>
      <c r="Q1900" s="7" t="str">
        <f aca="false">IF(AND(N1900="Activo",L1900&lt;&gt;""),IF(L1900&gt;Parámetros!$B$6,"Se está retrasando",""),"")</f>
        <v/>
      </c>
    </row>
    <row r="1901" customFormat="false" ht="15" hidden="false" customHeight="false" outlineLevel="0" collapsed="false">
      <c r="A1901" s="13" t="s">
        <v>1539</v>
      </c>
      <c r="B1901" s="13" t="s">
        <v>9004</v>
      </c>
      <c r="C1901" s="13" t="s">
        <v>8990</v>
      </c>
      <c r="D1901" s="13" t="s">
        <v>8999</v>
      </c>
      <c r="E1901" s="13" t="s">
        <v>8984</v>
      </c>
      <c r="F1901" s="16" t="n">
        <f aca="false">_xlfn.MINIFS(Pedidos!$C$2:$C$7000,Pedidos!$B$2:$B$7000,A1901,Pedidos!$C$2:$C$7000,"&lt;"&amp;Parámetros!$B$4)</f>
        <v>45720</v>
      </c>
      <c r="G1901" s="16" t="n">
        <f aca="false">_xlfn.MAXIFS(Pedidos!$C$2:$C$7000,Pedidos!$B$2:$B$7000,A1901,Pedidos!$C$2:$C$7000,"&lt;"&amp;Parámetros!$B$4)</f>
        <v>46290</v>
      </c>
      <c r="H1901" s="17" t="n">
        <f aca="false">COUNTIFS(Pedidos!$B$2:$B$7000,A1901,Pedidos!$C$2:$C$7000,"&lt;"&amp;Parámetros!$B$4)</f>
        <v>20</v>
      </c>
      <c r="I1901" s="7" t="n">
        <f aca="false">IF(H1901=0,"",Parámetros!$B$4-G1901)</f>
        <v>6</v>
      </c>
      <c r="J1901" s="17" t="n">
        <f aca="false">COUNTIFS(Pedidos!$B$2:$B$7000,A1901,Pedidos!$C$2:$C$7000,"&gt;="&amp;(Parámetros!$B$4-180),Pedidos!$C$2:$C$7000,"&lt;"&amp;Parámetros!$B$4)</f>
        <v>6</v>
      </c>
      <c r="K1901" s="18" t="n">
        <f aca="false">IF(H1901&lt;2,"",(G1901-F1901)/(H1901-1))</f>
        <v>30</v>
      </c>
      <c r="L1901" s="19" t="n">
        <f aca="false">IF(OR(K1901="",K1901=0),"",I1901/K1901)</f>
        <v>0.2</v>
      </c>
      <c r="M1901" s="20" t="n">
        <f aca="false">SUMIFS(Pedidos!$D$2:$D$7000,Pedidos!$B$2:$B$7000,A1901,Pedidos!$C$2:$C$7000,"&gt;="&amp;(Parámetros!$B$4-365),Pedidos!$C$2:$C$7000,"&lt;"&amp;Parámetros!$B$4)</f>
        <v>450.8</v>
      </c>
      <c r="N1901" s="7" t="str">
        <f aca="false">IF(H1901=0,"Sin compras",IF(H1901=1,"Una sola compra",IF(I1901&gt;Parámetros!$B$5,"Perdido","Activo")))</f>
        <v>Activo</v>
      </c>
      <c r="O1901" s="21" t="n">
        <f aca="false">IF(N1901&lt;&gt;"Activo","",1/(1+EXP(-(Parámetros!$B$10+Parámetros!$B$11*I1901+Parámetros!$B$12*J1901))))</f>
        <v>0.00983815710492826</v>
      </c>
      <c r="P1901" s="7" t="str">
        <f aca="false">IF(O1901="","",IF(O1901&gt;=Parámetros!$B$7,"Alto",IF(O1901&gt;=Parámetros!$B$8,"Medio","Bajo")))</f>
        <v>Bajo</v>
      </c>
      <c r="Q1901" s="7" t="str">
        <f aca="false">IF(AND(N1901="Activo",L1901&lt;&gt;""),IF(L1901&gt;Parámetros!$B$6,"Se está retrasando",""),"")</f>
        <v/>
      </c>
    </row>
    <row r="1902" customFormat="false" ht="15" hidden="false" customHeight="false" outlineLevel="0" collapsed="false">
      <c r="A1902" s="13" t="s">
        <v>1032</v>
      </c>
      <c r="B1902" s="13" t="s">
        <v>9011</v>
      </c>
      <c r="C1902" s="13" t="s">
        <v>8993</v>
      </c>
      <c r="D1902" s="13" t="s">
        <v>8994</v>
      </c>
      <c r="E1902" s="13" t="s">
        <v>8988</v>
      </c>
      <c r="F1902" s="16" t="n">
        <f aca="false">_xlfn.MINIFS(Pedidos!$C$2:$C$7000,Pedidos!$B$2:$B$7000,A1902,Pedidos!$C$2:$C$7000,"&lt;"&amp;Parámetros!$B$4)</f>
        <v>45677</v>
      </c>
      <c r="G1902" s="16" t="n">
        <f aca="false">_xlfn.MAXIFS(Pedidos!$C$2:$C$7000,Pedidos!$B$2:$B$7000,A1902,Pedidos!$C$2:$C$7000,"&lt;"&amp;Parámetros!$B$4)</f>
        <v>45831</v>
      </c>
      <c r="H1902" s="17" t="n">
        <f aca="false">COUNTIFS(Pedidos!$B$2:$B$7000,A1902,Pedidos!$C$2:$C$7000,"&lt;"&amp;Parámetros!$B$4)</f>
        <v>2</v>
      </c>
      <c r="I1902" s="7" t="n">
        <f aca="false">IF(H1902=0,"",Parámetros!$B$4-G1902)</f>
        <v>465</v>
      </c>
      <c r="J1902" s="17" t="n">
        <f aca="false">COUNTIFS(Pedidos!$B$2:$B$7000,A1902,Pedidos!$C$2:$C$7000,"&gt;="&amp;(Parámetros!$B$4-180),Pedidos!$C$2:$C$7000,"&lt;"&amp;Parámetros!$B$4)</f>
        <v>0</v>
      </c>
      <c r="K1902" s="18" t="n">
        <f aca="false">IF(H1902&lt;2,"",(G1902-F1902)/(H1902-1))</f>
        <v>154</v>
      </c>
      <c r="L1902" s="19" t="n">
        <f aca="false">IF(OR(K1902="",K1902=0),"",I1902/K1902)</f>
        <v>3.01948051948052</v>
      </c>
      <c r="M1902" s="20" t="n">
        <f aca="false">SUMIFS(Pedidos!$D$2:$D$7000,Pedidos!$B$2:$B$7000,A1902,Pedidos!$C$2:$C$7000,"&gt;="&amp;(Parámetros!$B$4-365),Pedidos!$C$2:$C$7000,"&lt;"&amp;Parámetros!$B$4)</f>
        <v>0</v>
      </c>
      <c r="N1902" s="7" t="str">
        <f aca="false">IF(H1902=0,"Sin compras",IF(H1902=1,"Una sola compra",IF(I1902&gt;Parámetros!$B$5,"Perdido","Activo")))</f>
        <v>Perdido</v>
      </c>
      <c r="O1902" s="21" t="str">
        <f aca="false">IF(N1902&lt;&gt;"Activo","",1/(1+EXP(-(Parámetros!$B$10+Parámetros!$B$11*I1902+Parámetros!$B$12*J1902))))</f>
        <v/>
      </c>
      <c r="P1902" s="7" t="str">
        <f aca="false">IF(O1902="","",IF(O1902&gt;=Parámetros!$B$7,"Alto",IF(O1902&gt;=Parámetros!$B$8,"Medio","Bajo")))</f>
        <v/>
      </c>
      <c r="Q1902" s="7" t="str">
        <f aca="false">IF(AND(N1902="Activo",L1902&lt;&gt;""),IF(L1902&gt;Parámetros!$B$6,"Se está retrasando",""),"")</f>
        <v/>
      </c>
    </row>
    <row r="1903" customFormat="false" ht="15" hidden="false" customHeight="false" outlineLevel="0" collapsed="false">
      <c r="A1903" s="13" t="s">
        <v>2784</v>
      </c>
      <c r="B1903" s="13" t="s">
        <v>9000</v>
      </c>
      <c r="C1903" s="13" t="s">
        <v>8990</v>
      </c>
      <c r="D1903" s="13" t="s">
        <v>8983</v>
      </c>
      <c r="E1903" s="13" t="s">
        <v>8988</v>
      </c>
      <c r="F1903" s="16" t="n">
        <f aca="false">_xlfn.MINIFS(Pedidos!$C$2:$C$7000,Pedidos!$B$2:$B$7000,A1903,Pedidos!$C$2:$C$7000,"&lt;"&amp;Parámetros!$B$4)</f>
        <v>45815</v>
      </c>
      <c r="G1903" s="16" t="n">
        <f aca="false">_xlfn.MAXIFS(Pedidos!$C$2:$C$7000,Pedidos!$B$2:$B$7000,A1903,Pedidos!$C$2:$C$7000,"&lt;"&amp;Parámetros!$B$4)</f>
        <v>45998</v>
      </c>
      <c r="H1903" s="17" t="n">
        <f aca="false">COUNTIFS(Pedidos!$B$2:$B$7000,A1903,Pedidos!$C$2:$C$7000,"&lt;"&amp;Parámetros!$B$4)</f>
        <v>2</v>
      </c>
      <c r="I1903" s="7" t="n">
        <f aca="false">IF(H1903=0,"",Parámetros!$B$4-G1903)</f>
        <v>298</v>
      </c>
      <c r="J1903" s="17" t="n">
        <f aca="false">COUNTIFS(Pedidos!$B$2:$B$7000,A1903,Pedidos!$C$2:$C$7000,"&gt;="&amp;(Parámetros!$B$4-180),Pedidos!$C$2:$C$7000,"&lt;"&amp;Parámetros!$B$4)</f>
        <v>0</v>
      </c>
      <c r="K1903" s="18" t="n">
        <f aca="false">IF(H1903&lt;2,"",(G1903-F1903)/(H1903-1))</f>
        <v>183</v>
      </c>
      <c r="L1903" s="19" t="n">
        <f aca="false">IF(OR(K1903="",K1903=0),"",I1903/K1903)</f>
        <v>1.62841530054645</v>
      </c>
      <c r="M1903" s="20" t="n">
        <f aca="false">SUMIFS(Pedidos!$D$2:$D$7000,Pedidos!$B$2:$B$7000,A1903,Pedidos!$C$2:$C$7000,"&gt;="&amp;(Parámetros!$B$4-365),Pedidos!$C$2:$C$7000,"&lt;"&amp;Parámetros!$B$4)</f>
        <v>34.07</v>
      </c>
      <c r="N1903" s="7" t="str">
        <f aca="false">IF(H1903=0,"Sin compras",IF(H1903=1,"Una sola compra",IF(I1903&gt;Parámetros!$B$5,"Perdido","Activo")))</f>
        <v>Perdido</v>
      </c>
      <c r="O1903" s="21" t="str">
        <f aca="false">IF(N1903&lt;&gt;"Activo","",1/(1+EXP(-(Parámetros!$B$10+Parámetros!$B$11*I1903+Parámetros!$B$12*J1903))))</f>
        <v/>
      </c>
      <c r="P1903" s="7" t="str">
        <f aca="false">IF(O1903="","",IF(O1903&gt;=Parámetros!$B$7,"Alto",IF(O1903&gt;=Parámetros!$B$8,"Medio","Bajo")))</f>
        <v/>
      </c>
      <c r="Q1903" s="7" t="str">
        <f aca="false">IF(AND(N1903="Activo",L1903&lt;&gt;""),IF(L1903&gt;Parámetros!$B$6,"Se está retrasando",""),"")</f>
        <v/>
      </c>
    </row>
    <row r="1904" customFormat="false" ht="15" hidden="false" customHeight="false" outlineLevel="0" collapsed="false">
      <c r="A1904" s="13" t="s">
        <v>467</v>
      </c>
      <c r="B1904" s="13" t="s">
        <v>8995</v>
      </c>
      <c r="C1904" s="13" t="s">
        <v>8986</v>
      </c>
      <c r="D1904" s="13" t="s">
        <v>9009</v>
      </c>
      <c r="E1904" s="13" t="s">
        <v>8988</v>
      </c>
      <c r="F1904" s="16" t="n">
        <f aca="false">_xlfn.MINIFS(Pedidos!$C$2:$C$7000,Pedidos!$B$2:$B$7000,A1904,Pedidos!$C$2:$C$7000,"&lt;"&amp;Parámetros!$B$4)</f>
        <v>45621</v>
      </c>
      <c r="G1904" s="16" t="n">
        <f aca="false">_xlfn.MAXIFS(Pedidos!$C$2:$C$7000,Pedidos!$B$2:$B$7000,A1904,Pedidos!$C$2:$C$7000,"&lt;"&amp;Parámetros!$B$4)</f>
        <v>45832</v>
      </c>
      <c r="H1904" s="17" t="n">
        <f aca="false">COUNTIFS(Pedidos!$B$2:$B$7000,A1904,Pedidos!$C$2:$C$7000,"&lt;"&amp;Parámetros!$B$4)</f>
        <v>7</v>
      </c>
      <c r="I1904" s="7" t="n">
        <f aca="false">IF(H1904=0,"",Parámetros!$B$4-G1904)</f>
        <v>464</v>
      </c>
      <c r="J1904" s="17" t="n">
        <f aca="false">COUNTIFS(Pedidos!$B$2:$B$7000,A1904,Pedidos!$C$2:$C$7000,"&gt;="&amp;(Parámetros!$B$4-180),Pedidos!$C$2:$C$7000,"&lt;"&amp;Parámetros!$B$4)</f>
        <v>0</v>
      </c>
      <c r="K1904" s="18" t="n">
        <f aca="false">IF(H1904&lt;2,"",(G1904-F1904)/(H1904-1))</f>
        <v>35.1666666666667</v>
      </c>
      <c r="L1904" s="19" t="n">
        <f aca="false">IF(OR(K1904="",K1904=0),"",I1904/K1904)</f>
        <v>13.1943127962085</v>
      </c>
      <c r="M1904" s="20" t="n">
        <f aca="false">SUMIFS(Pedidos!$D$2:$D$7000,Pedidos!$B$2:$B$7000,A1904,Pedidos!$C$2:$C$7000,"&gt;="&amp;(Parámetros!$B$4-365),Pedidos!$C$2:$C$7000,"&lt;"&amp;Parámetros!$B$4)</f>
        <v>0</v>
      </c>
      <c r="N1904" s="7" t="str">
        <f aca="false">IF(H1904=0,"Sin compras",IF(H1904=1,"Una sola compra",IF(I1904&gt;Parámetros!$B$5,"Perdido","Activo")))</f>
        <v>Perdido</v>
      </c>
      <c r="O1904" s="21" t="str">
        <f aca="false">IF(N1904&lt;&gt;"Activo","",1/(1+EXP(-(Parámetros!$B$10+Parámetros!$B$11*I1904+Parámetros!$B$12*J1904))))</f>
        <v/>
      </c>
      <c r="P1904" s="7" t="str">
        <f aca="false">IF(O1904="","",IF(O1904&gt;=Parámetros!$B$7,"Alto",IF(O1904&gt;=Parámetros!$B$8,"Medio","Bajo")))</f>
        <v/>
      </c>
      <c r="Q1904" s="7" t="str">
        <f aca="false">IF(AND(N1904="Activo",L1904&lt;&gt;""),IF(L1904&gt;Parámetros!$B$6,"Se está retrasando",""),"")</f>
        <v/>
      </c>
    </row>
    <row r="1905" customFormat="false" ht="15" hidden="false" customHeight="false" outlineLevel="0" collapsed="false">
      <c r="A1905" s="13" t="s">
        <v>3376</v>
      </c>
      <c r="B1905" s="13" t="s">
        <v>8995</v>
      </c>
      <c r="C1905" s="13" t="s">
        <v>8982</v>
      </c>
      <c r="D1905" s="13" t="s">
        <v>8994</v>
      </c>
      <c r="E1905" s="13" t="s">
        <v>8988</v>
      </c>
      <c r="F1905" s="16" t="n">
        <f aca="false">_xlfn.MINIFS(Pedidos!$C$2:$C$7000,Pedidos!$B$2:$B$7000,A1905,Pedidos!$C$2:$C$7000,"&lt;"&amp;Parámetros!$B$4)</f>
        <v>45859</v>
      </c>
      <c r="G1905" s="16" t="n">
        <f aca="false">_xlfn.MAXIFS(Pedidos!$C$2:$C$7000,Pedidos!$B$2:$B$7000,A1905,Pedidos!$C$2:$C$7000,"&lt;"&amp;Parámetros!$B$4)</f>
        <v>45859</v>
      </c>
      <c r="H1905" s="17" t="n">
        <f aca="false">COUNTIFS(Pedidos!$B$2:$B$7000,A1905,Pedidos!$C$2:$C$7000,"&lt;"&amp;Parámetros!$B$4)</f>
        <v>1</v>
      </c>
      <c r="I1905" s="7" t="n">
        <f aca="false">IF(H1905=0,"",Parámetros!$B$4-G1905)</f>
        <v>437</v>
      </c>
      <c r="J1905" s="17" t="n">
        <f aca="false">COUNTIFS(Pedidos!$B$2:$B$7000,A1905,Pedidos!$C$2:$C$7000,"&gt;="&amp;(Parámetros!$B$4-180),Pedidos!$C$2:$C$7000,"&lt;"&amp;Parámetros!$B$4)</f>
        <v>0</v>
      </c>
      <c r="K1905" s="18" t="str">
        <f aca="false">IF(H1905&lt;2,"",(G1905-F1905)/(H1905-1))</f>
        <v/>
      </c>
      <c r="L1905" s="19" t="str">
        <f aca="false">IF(OR(K1905="",K1905=0),"",I1905/K1905)</f>
        <v/>
      </c>
      <c r="M1905" s="20" t="n">
        <f aca="false">SUMIFS(Pedidos!$D$2:$D$7000,Pedidos!$B$2:$B$7000,A1905,Pedidos!$C$2:$C$7000,"&gt;="&amp;(Parámetros!$B$4-365),Pedidos!$C$2:$C$7000,"&lt;"&amp;Parámetros!$B$4)</f>
        <v>0</v>
      </c>
      <c r="N1905" s="7" t="str">
        <f aca="false">IF(H1905=0,"Sin compras",IF(H1905=1,"Una sola compra",IF(I1905&gt;Parámetros!$B$5,"Perdido","Activo")))</f>
        <v>Una sola compra</v>
      </c>
      <c r="O1905" s="21" t="str">
        <f aca="false">IF(N1905&lt;&gt;"Activo","",1/(1+EXP(-(Parámetros!$B$10+Parámetros!$B$11*I1905+Parámetros!$B$12*J1905))))</f>
        <v/>
      </c>
      <c r="P1905" s="7" t="str">
        <f aca="false">IF(O1905="","",IF(O1905&gt;=Parámetros!$B$7,"Alto",IF(O1905&gt;=Parámetros!$B$8,"Medio","Bajo")))</f>
        <v/>
      </c>
      <c r="Q1905" s="7" t="str">
        <f aca="false">IF(AND(N1905="Activo",L1905&lt;&gt;""),IF(L1905&gt;Parámetros!$B$6,"Se está retrasando",""),"")</f>
        <v/>
      </c>
    </row>
    <row r="1906" customFormat="false" ht="15" hidden="false" customHeight="false" outlineLevel="0" collapsed="false">
      <c r="A1906" s="13" t="s">
        <v>1523</v>
      </c>
      <c r="B1906" s="13" t="s">
        <v>8996</v>
      </c>
      <c r="C1906" s="13" t="s">
        <v>8986</v>
      </c>
      <c r="D1906" s="13" t="s">
        <v>8983</v>
      </c>
      <c r="E1906" s="13" t="s">
        <v>8988</v>
      </c>
      <c r="F1906" s="16" t="n">
        <f aca="false">_xlfn.MINIFS(Pedidos!$C$2:$C$7000,Pedidos!$B$2:$B$7000,A1906,Pedidos!$C$2:$C$7000,"&lt;"&amp;Parámetros!$B$4)</f>
        <v>45719</v>
      </c>
      <c r="G1906" s="16" t="n">
        <f aca="false">_xlfn.MAXIFS(Pedidos!$C$2:$C$7000,Pedidos!$B$2:$B$7000,A1906,Pedidos!$C$2:$C$7000,"&lt;"&amp;Parámetros!$B$4)</f>
        <v>45943</v>
      </c>
      <c r="H1906" s="17" t="n">
        <f aca="false">COUNTIFS(Pedidos!$B$2:$B$7000,A1906,Pedidos!$C$2:$C$7000,"&lt;"&amp;Parámetros!$B$4)</f>
        <v>2</v>
      </c>
      <c r="I1906" s="7" t="n">
        <f aca="false">IF(H1906=0,"",Parámetros!$B$4-G1906)</f>
        <v>353</v>
      </c>
      <c r="J1906" s="17" t="n">
        <f aca="false">COUNTIFS(Pedidos!$B$2:$B$7000,A1906,Pedidos!$C$2:$C$7000,"&gt;="&amp;(Parámetros!$B$4-180),Pedidos!$C$2:$C$7000,"&lt;"&amp;Parámetros!$B$4)</f>
        <v>0</v>
      </c>
      <c r="K1906" s="18" t="n">
        <f aca="false">IF(H1906&lt;2,"",(G1906-F1906)/(H1906-1))</f>
        <v>224</v>
      </c>
      <c r="L1906" s="19" t="n">
        <f aca="false">IF(OR(K1906="",K1906=0),"",I1906/K1906)</f>
        <v>1.57589285714286</v>
      </c>
      <c r="M1906" s="20" t="n">
        <f aca="false">SUMIFS(Pedidos!$D$2:$D$7000,Pedidos!$B$2:$B$7000,A1906,Pedidos!$C$2:$C$7000,"&gt;="&amp;(Parámetros!$B$4-365),Pedidos!$C$2:$C$7000,"&lt;"&amp;Parámetros!$B$4)</f>
        <v>58.56</v>
      </c>
      <c r="N1906" s="7" t="str">
        <f aca="false">IF(H1906=0,"Sin compras",IF(H1906=1,"Una sola compra",IF(I1906&gt;Parámetros!$B$5,"Perdido","Activo")))</f>
        <v>Perdido</v>
      </c>
      <c r="O1906" s="21" t="str">
        <f aca="false">IF(N1906&lt;&gt;"Activo","",1/(1+EXP(-(Parámetros!$B$10+Parámetros!$B$11*I1906+Parámetros!$B$12*J1906))))</f>
        <v/>
      </c>
      <c r="P1906" s="7" t="str">
        <f aca="false">IF(O1906="","",IF(O1906&gt;=Parámetros!$B$7,"Alto",IF(O1906&gt;=Parámetros!$B$8,"Medio","Bajo")))</f>
        <v/>
      </c>
      <c r="Q1906" s="7" t="str">
        <f aca="false">IF(AND(N1906="Activo",L1906&lt;&gt;""),IF(L1906&gt;Parámetros!$B$6,"Se está retrasando",""),"")</f>
        <v/>
      </c>
    </row>
    <row r="1907" customFormat="false" ht="15" hidden="false" customHeight="false" outlineLevel="0" collapsed="false">
      <c r="A1907" s="13" t="s">
        <v>7620</v>
      </c>
      <c r="B1907" s="13" t="s">
        <v>8981</v>
      </c>
      <c r="C1907" s="13" t="s">
        <v>8993</v>
      </c>
      <c r="D1907" s="13" t="s">
        <v>8991</v>
      </c>
      <c r="E1907" s="13" t="s">
        <v>8988</v>
      </c>
      <c r="F1907" s="16" t="n">
        <f aca="false">_xlfn.MINIFS(Pedidos!$C$2:$C$7000,Pedidos!$B$2:$B$7000,A1907,Pedidos!$C$2:$C$7000,"&lt;"&amp;Parámetros!$B$4)</f>
        <v>46186</v>
      </c>
      <c r="G1907" s="16" t="n">
        <f aca="false">_xlfn.MAXIFS(Pedidos!$C$2:$C$7000,Pedidos!$B$2:$B$7000,A1907,Pedidos!$C$2:$C$7000,"&lt;"&amp;Parámetros!$B$4)</f>
        <v>46186</v>
      </c>
      <c r="H1907" s="17" t="n">
        <f aca="false">COUNTIFS(Pedidos!$B$2:$B$7000,A1907,Pedidos!$C$2:$C$7000,"&lt;"&amp;Parámetros!$B$4)</f>
        <v>1</v>
      </c>
      <c r="I1907" s="7" t="n">
        <f aca="false">IF(H1907=0,"",Parámetros!$B$4-G1907)</f>
        <v>110</v>
      </c>
      <c r="J1907" s="17" t="n">
        <f aca="false">COUNTIFS(Pedidos!$B$2:$B$7000,A1907,Pedidos!$C$2:$C$7000,"&gt;="&amp;(Parámetros!$B$4-180),Pedidos!$C$2:$C$7000,"&lt;"&amp;Parámetros!$B$4)</f>
        <v>1</v>
      </c>
      <c r="K1907" s="18" t="str">
        <f aca="false">IF(H1907&lt;2,"",(G1907-F1907)/(H1907-1))</f>
        <v/>
      </c>
      <c r="L1907" s="19" t="str">
        <f aca="false">IF(OR(K1907="",K1907=0),"",I1907/K1907)</f>
        <v/>
      </c>
      <c r="M1907" s="20" t="n">
        <f aca="false">SUMIFS(Pedidos!$D$2:$D$7000,Pedidos!$B$2:$B$7000,A1907,Pedidos!$C$2:$C$7000,"&gt;="&amp;(Parámetros!$B$4-365),Pedidos!$C$2:$C$7000,"&lt;"&amp;Parámetros!$B$4)</f>
        <v>18.74</v>
      </c>
      <c r="N1907" s="7" t="str">
        <f aca="false">IF(H1907=0,"Sin compras",IF(H1907=1,"Una sola compra",IF(I1907&gt;Parámetros!$B$5,"Perdido","Activo")))</f>
        <v>Una sola compra</v>
      </c>
      <c r="O1907" s="21" t="str">
        <f aca="false">IF(N1907&lt;&gt;"Activo","",1/(1+EXP(-(Parámetros!$B$10+Parámetros!$B$11*I1907+Parámetros!$B$12*J1907))))</f>
        <v/>
      </c>
      <c r="P1907" s="7" t="str">
        <f aca="false">IF(O1907="","",IF(O1907&gt;=Parámetros!$B$7,"Alto",IF(O1907&gt;=Parámetros!$B$8,"Medio","Bajo")))</f>
        <v/>
      </c>
      <c r="Q1907" s="7" t="str">
        <f aca="false">IF(AND(N1907="Activo",L1907&lt;&gt;""),IF(L1907&gt;Parámetros!$B$6,"Se está retrasando",""),"")</f>
        <v/>
      </c>
    </row>
    <row r="1908" customFormat="false" ht="15" hidden="false" customHeight="false" outlineLevel="0" collapsed="false">
      <c r="A1908" s="13" t="s">
        <v>7403</v>
      </c>
      <c r="B1908" s="13" t="s">
        <v>9004</v>
      </c>
      <c r="C1908" s="13" t="s">
        <v>8982</v>
      </c>
      <c r="D1908" s="13" t="s">
        <v>8991</v>
      </c>
      <c r="E1908" s="13" t="s">
        <v>8988</v>
      </c>
      <c r="F1908" s="16" t="n">
        <f aca="false">_xlfn.MINIFS(Pedidos!$C$2:$C$7000,Pedidos!$B$2:$B$7000,A1908,Pedidos!$C$2:$C$7000,"&lt;"&amp;Parámetros!$B$4)</f>
        <v>46168</v>
      </c>
      <c r="G1908" s="16" t="n">
        <f aca="false">_xlfn.MAXIFS(Pedidos!$C$2:$C$7000,Pedidos!$B$2:$B$7000,A1908,Pedidos!$C$2:$C$7000,"&lt;"&amp;Parámetros!$B$4)</f>
        <v>46168</v>
      </c>
      <c r="H1908" s="17" t="n">
        <f aca="false">COUNTIFS(Pedidos!$B$2:$B$7000,A1908,Pedidos!$C$2:$C$7000,"&lt;"&amp;Parámetros!$B$4)</f>
        <v>1</v>
      </c>
      <c r="I1908" s="7" t="n">
        <f aca="false">IF(H1908=0,"",Parámetros!$B$4-G1908)</f>
        <v>128</v>
      </c>
      <c r="J1908" s="17" t="n">
        <f aca="false">COUNTIFS(Pedidos!$B$2:$B$7000,A1908,Pedidos!$C$2:$C$7000,"&gt;="&amp;(Parámetros!$B$4-180),Pedidos!$C$2:$C$7000,"&lt;"&amp;Parámetros!$B$4)</f>
        <v>1</v>
      </c>
      <c r="K1908" s="18" t="str">
        <f aca="false">IF(H1908&lt;2,"",(G1908-F1908)/(H1908-1))</f>
        <v/>
      </c>
      <c r="L1908" s="19" t="str">
        <f aca="false">IF(OR(K1908="",K1908=0),"",I1908/K1908)</f>
        <v/>
      </c>
      <c r="M1908" s="20" t="n">
        <f aca="false">SUMIFS(Pedidos!$D$2:$D$7000,Pedidos!$B$2:$B$7000,A1908,Pedidos!$C$2:$C$7000,"&gt;="&amp;(Parámetros!$B$4-365),Pedidos!$C$2:$C$7000,"&lt;"&amp;Parámetros!$B$4)</f>
        <v>18.43</v>
      </c>
      <c r="N1908" s="7" t="str">
        <f aca="false">IF(H1908=0,"Sin compras",IF(H1908=1,"Una sola compra",IF(I1908&gt;Parámetros!$B$5,"Perdido","Activo")))</f>
        <v>Una sola compra</v>
      </c>
      <c r="O1908" s="21" t="str">
        <f aca="false">IF(N1908&lt;&gt;"Activo","",1/(1+EXP(-(Parámetros!$B$10+Parámetros!$B$11*I1908+Parámetros!$B$12*J1908))))</f>
        <v/>
      </c>
      <c r="P1908" s="7" t="str">
        <f aca="false">IF(O1908="","",IF(O1908&gt;=Parámetros!$B$7,"Alto",IF(O1908&gt;=Parámetros!$B$8,"Medio","Bajo")))</f>
        <v/>
      </c>
      <c r="Q1908" s="7" t="str">
        <f aca="false">IF(AND(N1908="Activo",L1908&lt;&gt;""),IF(L1908&gt;Parámetros!$B$6,"Se está retrasando",""),"")</f>
        <v/>
      </c>
    </row>
    <row r="1909" customFormat="false" ht="15" hidden="false" customHeight="false" outlineLevel="0" collapsed="false">
      <c r="A1909" s="13" t="s">
        <v>7464</v>
      </c>
      <c r="B1909" s="13" t="s">
        <v>9010</v>
      </c>
      <c r="C1909" s="13" t="s">
        <v>8990</v>
      </c>
      <c r="D1909" s="13" t="s">
        <v>8991</v>
      </c>
      <c r="E1909" s="13" t="s">
        <v>8984</v>
      </c>
      <c r="F1909" s="16" t="n">
        <f aca="false">_xlfn.MINIFS(Pedidos!$C$2:$C$7000,Pedidos!$B$2:$B$7000,A1909,Pedidos!$C$2:$C$7000,"&lt;"&amp;Parámetros!$B$4)</f>
        <v>46173</v>
      </c>
      <c r="G1909" s="16" t="n">
        <f aca="false">_xlfn.MAXIFS(Pedidos!$C$2:$C$7000,Pedidos!$B$2:$B$7000,A1909,Pedidos!$C$2:$C$7000,"&lt;"&amp;Parámetros!$B$4)</f>
        <v>46173</v>
      </c>
      <c r="H1909" s="17" t="n">
        <f aca="false">COUNTIFS(Pedidos!$B$2:$B$7000,A1909,Pedidos!$C$2:$C$7000,"&lt;"&amp;Parámetros!$B$4)</f>
        <v>1</v>
      </c>
      <c r="I1909" s="7" t="n">
        <f aca="false">IF(H1909=0,"",Parámetros!$B$4-G1909)</f>
        <v>123</v>
      </c>
      <c r="J1909" s="17" t="n">
        <f aca="false">COUNTIFS(Pedidos!$B$2:$B$7000,A1909,Pedidos!$C$2:$C$7000,"&gt;="&amp;(Parámetros!$B$4-180),Pedidos!$C$2:$C$7000,"&lt;"&amp;Parámetros!$B$4)</f>
        <v>1</v>
      </c>
      <c r="K1909" s="18" t="str">
        <f aca="false">IF(H1909&lt;2,"",(G1909-F1909)/(H1909-1))</f>
        <v/>
      </c>
      <c r="L1909" s="19" t="str">
        <f aca="false">IF(OR(K1909="",K1909=0),"",I1909/K1909)</f>
        <v/>
      </c>
      <c r="M1909" s="20" t="n">
        <f aca="false">SUMIFS(Pedidos!$D$2:$D$7000,Pedidos!$B$2:$B$7000,A1909,Pedidos!$C$2:$C$7000,"&gt;="&amp;(Parámetros!$B$4-365),Pedidos!$C$2:$C$7000,"&lt;"&amp;Parámetros!$B$4)</f>
        <v>49.27</v>
      </c>
      <c r="N1909" s="7" t="str">
        <f aca="false">IF(H1909=0,"Sin compras",IF(H1909=1,"Una sola compra",IF(I1909&gt;Parámetros!$B$5,"Perdido","Activo")))</f>
        <v>Una sola compra</v>
      </c>
      <c r="O1909" s="21" t="str">
        <f aca="false">IF(N1909&lt;&gt;"Activo","",1/(1+EXP(-(Parámetros!$B$10+Parámetros!$B$11*I1909+Parámetros!$B$12*J1909))))</f>
        <v/>
      </c>
      <c r="P1909" s="7" t="str">
        <f aca="false">IF(O1909="","",IF(O1909&gt;=Parámetros!$B$7,"Alto",IF(O1909&gt;=Parámetros!$B$8,"Medio","Bajo")))</f>
        <v/>
      </c>
      <c r="Q1909" s="7" t="str">
        <f aca="false">IF(AND(N1909="Activo",L1909&lt;&gt;""),IF(L1909&gt;Parámetros!$B$6,"Se está retrasando",""),"")</f>
        <v/>
      </c>
    </row>
    <row r="1910" customFormat="false" ht="15" hidden="false" customHeight="false" outlineLevel="0" collapsed="false">
      <c r="A1910" s="13" t="s">
        <v>567</v>
      </c>
      <c r="B1910" s="13" t="s">
        <v>8992</v>
      </c>
      <c r="C1910" s="13" t="s">
        <v>8990</v>
      </c>
      <c r="D1910" s="13" t="s">
        <v>8994</v>
      </c>
      <c r="E1910" s="13" t="s">
        <v>8988</v>
      </c>
      <c r="F1910" s="16" t="n">
        <f aca="false">_xlfn.MINIFS(Pedidos!$C$2:$C$7000,Pedidos!$B$2:$B$7000,A1910,Pedidos!$C$2:$C$7000,"&lt;"&amp;Parámetros!$B$4)</f>
        <v>45632</v>
      </c>
      <c r="G1910" s="16" t="n">
        <f aca="false">_xlfn.MAXIFS(Pedidos!$C$2:$C$7000,Pedidos!$B$2:$B$7000,A1910,Pedidos!$C$2:$C$7000,"&lt;"&amp;Parámetros!$B$4)</f>
        <v>45632</v>
      </c>
      <c r="H1910" s="17" t="n">
        <f aca="false">COUNTIFS(Pedidos!$B$2:$B$7000,A1910,Pedidos!$C$2:$C$7000,"&lt;"&amp;Parámetros!$B$4)</f>
        <v>1</v>
      </c>
      <c r="I1910" s="7" t="n">
        <f aca="false">IF(H1910=0,"",Parámetros!$B$4-G1910)</f>
        <v>664</v>
      </c>
      <c r="J1910" s="17" t="n">
        <f aca="false">COUNTIFS(Pedidos!$B$2:$B$7000,A1910,Pedidos!$C$2:$C$7000,"&gt;="&amp;(Parámetros!$B$4-180),Pedidos!$C$2:$C$7000,"&lt;"&amp;Parámetros!$B$4)</f>
        <v>0</v>
      </c>
      <c r="K1910" s="18" t="str">
        <f aca="false">IF(H1910&lt;2,"",(G1910-F1910)/(H1910-1))</f>
        <v/>
      </c>
      <c r="L1910" s="19" t="str">
        <f aca="false">IF(OR(K1910="",K1910=0),"",I1910/K1910)</f>
        <v/>
      </c>
      <c r="M1910" s="20" t="n">
        <f aca="false">SUMIFS(Pedidos!$D$2:$D$7000,Pedidos!$B$2:$B$7000,A1910,Pedidos!$C$2:$C$7000,"&gt;="&amp;(Parámetros!$B$4-365),Pedidos!$C$2:$C$7000,"&lt;"&amp;Parámetros!$B$4)</f>
        <v>0</v>
      </c>
      <c r="N1910" s="7" t="str">
        <f aca="false">IF(H1910=0,"Sin compras",IF(H1910=1,"Una sola compra",IF(I1910&gt;Parámetros!$B$5,"Perdido","Activo")))</f>
        <v>Una sola compra</v>
      </c>
      <c r="O1910" s="21" t="str">
        <f aca="false">IF(N1910&lt;&gt;"Activo","",1/(1+EXP(-(Parámetros!$B$10+Parámetros!$B$11*I1910+Parámetros!$B$12*J1910))))</f>
        <v/>
      </c>
      <c r="P1910" s="7" t="str">
        <f aca="false">IF(O1910="","",IF(O1910&gt;=Parámetros!$B$7,"Alto",IF(O1910&gt;=Parámetros!$B$8,"Medio","Bajo")))</f>
        <v/>
      </c>
      <c r="Q1910" s="7" t="str">
        <f aca="false">IF(AND(N1910="Activo",L1910&lt;&gt;""),IF(L1910&gt;Parámetros!$B$6,"Se está retrasando",""),"")</f>
        <v/>
      </c>
    </row>
    <row r="1911" customFormat="false" ht="15" hidden="false" customHeight="false" outlineLevel="0" collapsed="false">
      <c r="A1911" s="13" t="s">
        <v>2640</v>
      </c>
      <c r="B1911" s="13" t="s">
        <v>9010</v>
      </c>
      <c r="C1911" s="13" t="s">
        <v>8982</v>
      </c>
      <c r="D1911" s="13" t="s">
        <v>8994</v>
      </c>
      <c r="E1911" s="13" t="s">
        <v>8988</v>
      </c>
      <c r="F1911" s="16" t="n">
        <f aca="false">_xlfn.MINIFS(Pedidos!$C$2:$C$7000,Pedidos!$B$2:$B$7000,A1911,Pedidos!$C$2:$C$7000,"&lt;"&amp;Parámetros!$B$4)</f>
        <v>45804</v>
      </c>
      <c r="G1911" s="16" t="n">
        <f aca="false">_xlfn.MAXIFS(Pedidos!$C$2:$C$7000,Pedidos!$B$2:$B$7000,A1911,Pedidos!$C$2:$C$7000,"&lt;"&amp;Parámetros!$B$4)</f>
        <v>45804</v>
      </c>
      <c r="H1911" s="17" t="n">
        <f aca="false">COUNTIFS(Pedidos!$B$2:$B$7000,A1911,Pedidos!$C$2:$C$7000,"&lt;"&amp;Parámetros!$B$4)</f>
        <v>1</v>
      </c>
      <c r="I1911" s="7" t="n">
        <f aca="false">IF(H1911=0,"",Parámetros!$B$4-G1911)</f>
        <v>492</v>
      </c>
      <c r="J1911" s="17" t="n">
        <f aca="false">COUNTIFS(Pedidos!$B$2:$B$7000,A1911,Pedidos!$C$2:$C$7000,"&gt;="&amp;(Parámetros!$B$4-180),Pedidos!$C$2:$C$7000,"&lt;"&amp;Parámetros!$B$4)</f>
        <v>0</v>
      </c>
      <c r="K1911" s="18" t="str">
        <f aca="false">IF(H1911&lt;2,"",(G1911-F1911)/(H1911-1))</f>
        <v/>
      </c>
      <c r="L1911" s="19" t="str">
        <f aca="false">IF(OR(K1911="",K1911=0),"",I1911/K1911)</f>
        <v/>
      </c>
      <c r="M1911" s="20" t="n">
        <f aca="false">SUMIFS(Pedidos!$D$2:$D$7000,Pedidos!$B$2:$B$7000,A1911,Pedidos!$C$2:$C$7000,"&gt;="&amp;(Parámetros!$B$4-365),Pedidos!$C$2:$C$7000,"&lt;"&amp;Parámetros!$B$4)</f>
        <v>0</v>
      </c>
      <c r="N1911" s="7" t="str">
        <f aca="false">IF(H1911=0,"Sin compras",IF(H1911=1,"Una sola compra",IF(I1911&gt;Parámetros!$B$5,"Perdido","Activo")))</f>
        <v>Una sola compra</v>
      </c>
      <c r="O1911" s="21" t="str">
        <f aca="false">IF(N1911&lt;&gt;"Activo","",1/(1+EXP(-(Parámetros!$B$10+Parámetros!$B$11*I1911+Parámetros!$B$12*J1911))))</f>
        <v/>
      </c>
      <c r="P1911" s="7" t="str">
        <f aca="false">IF(O1911="","",IF(O1911&gt;=Parámetros!$B$7,"Alto",IF(O1911&gt;=Parámetros!$B$8,"Medio","Bajo")))</f>
        <v/>
      </c>
      <c r="Q1911" s="7" t="str">
        <f aca="false">IF(AND(N1911="Activo",L1911&lt;&gt;""),IF(L1911&gt;Parámetros!$B$6,"Se está retrasando",""),"")</f>
        <v/>
      </c>
    </row>
    <row r="1912" customFormat="false" ht="15" hidden="false" customHeight="false" outlineLevel="0" collapsed="false">
      <c r="A1912" s="13" t="s">
        <v>8715</v>
      </c>
      <c r="B1912" s="13" t="s">
        <v>8995</v>
      </c>
      <c r="C1912" s="13" t="s">
        <v>8982</v>
      </c>
      <c r="D1912" s="13" t="s">
        <v>9002</v>
      </c>
      <c r="E1912" s="13" t="s">
        <v>8988</v>
      </c>
      <c r="F1912" s="16" t="n">
        <f aca="false">_xlfn.MINIFS(Pedidos!$C$2:$C$7000,Pedidos!$B$2:$B$7000,A1912,Pedidos!$C$2:$C$7000,"&lt;"&amp;Parámetros!$B$4)</f>
        <v>46274</v>
      </c>
      <c r="G1912" s="16" t="n">
        <f aca="false">_xlfn.MAXIFS(Pedidos!$C$2:$C$7000,Pedidos!$B$2:$B$7000,A1912,Pedidos!$C$2:$C$7000,"&lt;"&amp;Parámetros!$B$4)</f>
        <v>46274</v>
      </c>
      <c r="H1912" s="17" t="n">
        <f aca="false">COUNTIFS(Pedidos!$B$2:$B$7000,A1912,Pedidos!$C$2:$C$7000,"&lt;"&amp;Parámetros!$B$4)</f>
        <v>1</v>
      </c>
      <c r="I1912" s="7" t="n">
        <f aca="false">IF(H1912=0,"",Parámetros!$B$4-G1912)</f>
        <v>22</v>
      </c>
      <c r="J1912" s="17" t="n">
        <f aca="false">COUNTIFS(Pedidos!$B$2:$B$7000,A1912,Pedidos!$C$2:$C$7000,"&gt;="&amp;(Parámetros!$B$4-180),Pedidos!$C$2:$C$7000,"&lt;"&amp;Parámetros!$B$4)</f>
        <v>1</v>
      </c>
      <c r="K1912" s="18" t="str">
        <f aca="false">IF(H1912&lt;2,"",(G1912-F1912)/(H1912-1))</f>
        <v/>
      </c>
      <c r="L1912" s="19" t="str">
        <f aca="false">IF(OR(K1912="",K1912=0),"",I1912/K1912)</f>
        <v/>
      </c>
      <c r="M1912" s="20" t="n">
        <f aca="false">SUMIFS(Pedidos!$D$2:$D$7000,Pedidos!$B$2:$B$7000,A1912,Pedidos!$C$2:$C$7000,"&gt;="&amp;(Parámetros!$B$4-365),Pedidos!$C$2:$C$7000,"&lt;"&amp;Parámetros!$B$4)</f>
        <v>54.48</v>
      </c>
      <c r="N1912" s="7" t="str">
        <f aca="false">IF(H1912=0,"Sin compras",IF(H1912=1,"Una sola compra",IF(I1912&gt;Parámetros!$B$5,"Perdido","Activo")))</f>
        <v>Una sola compra</v>
      </c>
      <c r="O1912" s="21" t="str">
        <f aca="false">IF(N1912&lt;&gt;"Activo","",1/(1+EXP(-(Parámetros!$B$10+Parámetros!$B$11*I1912+Parámetros!$B$12*J1912))))</f>
        <v/>
      </c>
      <c r="P1912" s="7" t="str">
        <f aca="false">IF(O1912="","",IF(O1912&gt;=Parámetros!$B$7,"Alto",IF(O1912&gt;=Parámetros!$B$8,"Medio","Bajo")))</f>
        <v/>
      </c>
      <c r="Q1912" s="7" t="str">
        <f aca="false">IF(AND(N1912="Activo",L1912&lt;&gt;""),IF(L1912&gt;Parámetros!$B$6,"Se está retrasando",""),"")</f>
        <v/>
      </c>
    </row>
    <row r="1913" customFormat="false" ht="15" hidden="false" customHeight="false" outlineLevel="0" collapsed="false">
      <c r="A1913" s="13" t="s">
        <v>5219</v>
      </c>
      <c r="B1913" s="13" t="s">
        <v>8989</v>
      </c>
      <c r="C1913" s="13" t="s">
        <v>8993</v>
      </c>
      <c r="D1913" s="13" t="s">
        <v>8983</v>
      </c>
      <c r="E1913" s="13" t="s">
        <v>8988</v>
      </c>
      <c r="F1913" s="16" t="n">
        <f aca="false">_xlfn.MINIFS(Pedidos!$C$2:$C$7000,Pedidos!$B$2:$B$7000,A1913,Pedidos!$C$2:$C$7000,"&lt;"&amp;Parámetros!$B$4)</f>
        <v>45995</v>
      </c>
      <c r="G1913" s="16" t="n">
        <f aca="false">_xlfn.MAXIFS(Pedidos!$C$2:$C$7000,Pedidos!$B$2:$B$7000,A1913,Pedidos!$C$2:$C$7000,"&lt;"&amp;Parámetros!$B$4)</f>
        <v>45995</v>
      </c>
      <c r="H1913" s="17" t="n">
        <f aca="false">COUNTIFS(Pedidos!$B$2:$B$7000,A1913,Pedidos!$C$2:$C$7000,"&lt;"&amp;Parámetros!$B$4)</f>
        <v>1</v>
      </c>
      <c r="I1913" s="7" t="n">
        <f aca="false">IF(H1913=0,"",Parámetros!$B$4-G1913)</f>
        <v>301</v>
      </c>
      <c r="J1913" s="17" t="n">
        <f aca="false">COUNTIFS(Pedidos!$B$2:$B$7000,A1913,Pedidos!$C$2:$C$7000,"&gt;="&amp;(Parámetros!$B$4-180),Pedidos!$C$2:$C$7000,"&lt;"&amp;Parámetros!$B$4)</f>
        <v>0</v>
      </c>
      <c r="K1913" s="18" t="str">
        <f aca="false">IF(H1913&lt;2,"",(G1913-F1913)/(H1913-1))</f>
        <v/>
      </c>
      <c r="L1913" s="19" t="str">
        <f aca="false">IF(OR(K1913="",K1913=0),"",I1913/K1913)</f>
        <v/>
      </c>
      <c r="M1913" s="20" t="n">
        <f aca="false">SUMIFS(Pedidos!$D$2:$D$7000,Pedidos!$B$2:$B$7000,A1913,Pedidos!$C$2:$C$7000,"&gt;="&amp;(Parámetros!$B$4-365),Pedidos!$C$2:$C$7000,"&lt;"&amp;Parámetros!$B$4)</f>
        <v>41.58</v>
      </c>
      <c r="N1913" s="7" t="str">
        <f aca="false">IF(H1913=0,"Sin compras",IF(H1913=1,"Una sola compra",IF(I1913&gt;Parámetros!$B$5,"Perdido","Activo")))</f>
        <v>Una sola compra</v>
      </c>
      <c r="O1913" s="21" t="str">
        <f aca="false">IF(N1913&lt;&gt;"Activo","",1/(1+EXP(-(Parámetros!$B$10+Parámetros!$B$11*I1913+Parámetros!$B$12*J1913))))</f>
        <v/>
      </c>
      <c r="P1913" s="7" t="str">
        <f aca="false">IF(O1913="","",IF(O1913&gt;=Parámetros!$B$7,"Alto",IF(O1913&gt;=Parámetros!$B$8,"Medio","Bajo")))</f>
        <v/>
      </c>
      <c r="Q1913" s="7" t="str">
        <f aca="false">IF(AND(N1913="Activo",L1913&lt;&gt;""),IF(L1913&gt;Parámetros!$B$6,"Se está retrasando",""),"")</f>
        <v/>
      </c>
    </row>
    <row r="1914" customFormat="false" ht="15" hidden="false" customHeight="false" outlineLevel="0" collapsed="false">
      <c r="A1914" s="13" t="s">
        <v>7818</v>
      </c>
      <c r="B1914" s="13" t="s">
        <v>8981</v>
      </c>
      <c r="C1914" s="13" t="s">
        <v>8982</v>
      </c>
      <c r="D1914" s="13" t="s">
        <v>8987</v>
      </c>
      <c r="E1914" s="13" t="s">
        <v>8988</v>
      </c>
      <c r="F1914" s="16" t="n">
        <f aca="false">_xlfn.MINIFS(Pedidos!$C$2:$C$7000,Pedidos!$B$2:$B$7000,A1914,Pedidos!$C$2:$C$7000,"&lt;"&amp;Parámetros!$B$4)</f>
        <v>46203</v>
      </c>
      <c r="G1914" s="16" t="n">
        <f aca="false">_xlfn.MAXIFS(Pedidos!$C$2:$C$7000,Pedidos!$B$2:$B$7000,A1914,Pedidos!$C$2:$C$7000,"&lt;"&amp;Parámetros!$B$4)</f>
        <v>46278</v>
      </c>
      <c r="H1914" s="17" t="n">
        <f aca="false">COUNTIFS(Pedidos!$B$2:$B$7000,A1914,Pedidos!$C$2:$C$7000,"&lt;"&amp;Parámetros!$B$4)</f>
        <v>2</v>
      </c>
      <c r="I1914" s="7" t="n">
        <f aca="false">IF(H1914=0,"",Parámetros!$B$4-G1914)</f>
        <v>18</v>
      </c>
      <c r="J1914" s="17" t="n">
        <f aca="false">COUNTIFS(Pedidos!$B$2:$B$7000,A1914,Pedidos!$C$2:$C$7000,"&gt;="&amp;(Parámetros!$B$4-180),Pedidos!$C$2:$C$7000,"&lt;"&amp;Parámetros!$B$4)</f>
        <v>2</v>
      </c>
      <c r="K1914" s="18" t="n">
        <f aca="false">IF(H1914&lt;2,"",(G1914-F1914)/(H1914-1))</f>
        <v>75</v>
      </c>
      <c r="L1914" s="19" t="n">
        <f aca="false">IF(OR(K1914="",K1914=0),"",I1914/K1914)</f>
        <v>0.24</v>
      </c>
      <c r="M1914" s="20" t="n">
        <f aca="false">SUMIFS(Pedidos!$D$2:$D$7000,Pedidos!$B$2:$B$7000,A1914,Pedidos!$C$2:$C$7000,"&gt;="&amp;(Parámetros!$B$4-365),Pedidos!$C$2:$C$7000,"&lt;"&amp;Parámetros!$B$4)</f>
        <v>76.55</v>
      </c>
      <c r="N1914" s="7" t="str">
        <f aca="false">IF(H1914=0,"Sin compras",IF(H1914=1,"Una sola compra",IF(I1914&gt;Parámetros!$B$5,"Perdido","Activo")))</f>
        <v>Activo</v>
      </c>
      <c r="O1914" s="21" t="n">
        <f aca="false">IF(N1914&lt;&gt;"Activo","",1/(1+EXP(-(Parámetros!$B$10+Parámetros!$B$11*I1914+Parámetros!$B$12*J1914))))</f>
        <v>0.297172229831079</v>
      </c>
      <c r="P1914" s="7" t="str">
        <f aca="false">IF(O1914="","",IF(O1914&gt;=Parámetros!$B$7,"Alto",IF(O1914&gt;=Parámetros!$B$8,"Medio","Bajo")))</f>
        <v>Bajo</v>
      </c>
      <c r="Q1914" s="7" t="str">
        <f aca="false">IF(AND(N1914="Activo",L1914&lt;&gt;""),IF(L1914&gt;Parámetros!$B$6,"Se está retrasando",""),"")</f>
        <v/>
      </c>
    </row>
    <row r="1915" customFormat="false" ht="15" hidden="false" customHeight="false" outlineLevel="0" collapsed="false">
      <c r="A1915" s="13" t="s">
        <v>510</v>
      </c>
      <c r="B1915" s="13" t="s">
        <v>8981</v>
      </c>
      <c r="C1915" s="13" t="s">
        <v>8990</v>
      </c>
      <c r="D1915" s="13" t="s">
        <v>8997</v>
      </c>
      <c r="E1915" s="13" t="s">
        <v>8988</v>
      </c>
      <c r="F1915" s="16" t="n">
        <f aca="false">_xlfn.MINIFS(Pedidos!$C$2:$C$7000,Pedidos!$B$2:$B$7000,A1915,Pedidos!$C$2:$C$7000,"&lt;"&amp;Parámetros!$B$4)</f>
        <v>45626</v>
      </c>
      <c r="G1915" s="16" t="n">
        <f aca="false">_xlfn.MAXIFS(Pedidos!$C$2:$C$7000,Pedidos!$B$2:$B$7000,A1915,Pedidos!$C$2:$C$7000,"&lt;"&amp;Parámetros!$B$4)</f>
        <v>46218</v>
      </c>
      <c r="H1915" s="17" t="n">
        <f aca="false">COUNTIFS(Pedidos!$B$2:$B$7000,A1915,Pedidos!$C$2:$C$7000,"&lt;"&amp;Parámetros!$B$4)</f>
        <v>10</v>
      </c>
      <c r="I1915" s="7" t="n">
        <f aca="false">IF(H1915=0,"",Parámetros!$B$4-G1915)</f>
        <v>78</v>
      </c>
      <c r="J1915" s="17" t="n">
        <f aca="false">COUNTIFS(Pedidos!$B$2:$B$7000,A1915,Pedidos!$C$2:$C$7000,"&gt;="&amp;(Parámetros!$B$4-180),Pedidos!$C$2:$C$7000,"&lt;"&amp;Parámetros!$B$4)</f>
        <v>2</v>
      </c>
      <c r="K1915" s="18" t="n">
        <f aca="false">IF(H1915&lt;2,"",(G1915-F1915)/(H1915-1))</f>
        <v>65.7777777777778</v>
      </c>
      <c r="L1915" s="19" t="n">
        <f aca="false">IF(OR(K1915="",K1915=0),"",I1915/K1915)</f>
        <v>1.18581081081081</v>
      </c>
      <c r="M1915" s="20" t="n">
        <f aca="false">SUMIFS(Pedidos!$D$2:$D$7000,Pedidos!$B$2:$B$7000,A1915,Pedidos!$C$2:$C$7000,"&gt;="&amp;(Parámetros!$B$4-365),Pedidos!$C$2:$C$7000,"&lt;"&amp;Parámetros!$B$4)</f>
        <v>200.21</v>
      </c>
      <c r="N1915" s="7" t="str">
        <f aca="false">IF(H1915=0,"Sin compras",IF(H1915=1,"Una sola compra",IF(I1915&gt;Parámetros!$B$5,"Perdido","Activo")))</f>
        <v>Activo</v>
      </c>
      <c r="O1915" s="21" t="n">
        <f aca="false">IF(N1915&lt;&gt;"Activo","",1/(1+EXP(-(Parámetros!$B$10+Parámetros!$B$11*I1915+Parámetros!$B$12*J1915))))</f>
        <v>0.539716152778687</v>
      </c>
      <c r="P1915" s="7" t="str">
        <f aca="false">IF(O1915="","",IF(O1915&gt;=Parámetros!$B$7,"Alto",IF(O1915&gt;=Parámetros!$B$8,"Medio","Bajo")))</f>
        <v>Medio</v>
      </c>
      <c r="Q1915" s="7" t="str">
        <f aca="false">IF(AND(N1915="Activo",L1915&lt;&gt;""),IF(L1915&gt;Parámetros!$B$6,"Se está retrasando",""),"")</f>
        <v/>
      </c>
    </row>
    <row r="1916" customFormat="false" ht="15" hidden="false" customHeight="false" outlineLevel="0" collapsed="false">
      <c r="A1916" s="13" t="s">
        <v>216</v>
      </c>
      <c r="B1916" s="13" t="s">
        <v>8992</v>
      </c>
      <c r="C1916" s="13" t="s">
        <v>8990</v>
      </c>
      <c r="D1916" s="13" t="s">
        <v>8994</v>
      </c>
      <c r="E1916" s="13" t="s">
        <v>8984</v>
      </c>
      <c r="F1916" s="16" t="n">
        <f aca="false">_xlfn.MINIFS(Pedidos!$C$2:$C$7000,Pedidos!$B$2:$B$7000,A1916,Pedidos!$C$2:$C$7000,"&lt;"&amp;Parámetros!$B$4)</f>
        <v>45588</v>
      </c>
      <c r="G1916" s="16" t="n">
        <f aca="false">_xlfn.MAXIFS(Pedidos!$C$2:$C$7000,Pedidos!$B$2:$B$7000,A1916,Pedidos!$C$2:$C$7000,"&lt;"&amp;Parámetros!$B$4)</f>
        <v>45588</v>
      </c>
      <c r="H1916" s="17" t="n">
        <f aca="false">COUNTIFS(Pedidos!$B$2:$B$7000,A1916,Pedidos!$C$2:$C$7000,"&lt;"&amp;Parámetros!$B$4)</f>
        <v>1</v>
      </c>
      <c r="I1916" s="7" t="n">
        <f aca="false">IF(H1916=0,"",Parámetros!$B$4-G1916)</f>
        <v>708</v>
      </c>
      <c r="J1916" s="17" t="n">
        <f aca="false">COUNTIFS(Pedidos!$B$2:$B$7000,A1916,Pedidos!$C$2:$C$7000,"&gt;="&amp;(Parámetros!$B$4-180),Pedidos!$C$2:$C$7000,"&lt;"&amp;Parámetros!$B$4)</f>
        <v>0</v>
      </c>
      <c r="K1916" s="18" t="str">
        <f aca="false">IF(H1916&lt;2,"",(G1916-F1916)/(H1916-1))</f>
        <v/>
      </c>
      <c r="L1916" s="19" t="str">
        <f aca="false">IF(OR(K1916="",K1916=0),"",I1916/K1916)</f>
        <v/>
      </c>
      <c r="M1916" s="20" t="n">
        <f aca="false">SUMIFS(Pedidos!$D$2:$D$7000,Pedidos!$B$2:$B$7000,A1916,Pedidos!$C$2:$C$7000,"&gt;="&amp;(Parámetros!$B$4-365),Pedidos!$C$2:$C$7000,"&lt;"&amp;Parámetros!$B$4)</f>
        <v>0</v>
      </c>
      <c r="N1916" s="7" t="str">
        <f aca="false">IF(H1916=0,"Sin compras",IF(H1916=1,"Una sola compra",IF(I1916&gt;Parámetros!$B$5,"Perdido","Activo")))</f>
        <v>Una sola compra</v>
      </c>
      <c r="O1916" s="21" t="str">
        <f aca="false">IF(N1916&lt;&gt;"Activo","",1/(1+EXP(-(Parámetros!$B$10+Parámetros!$B$11*I1916+Parámetros!$B$12*J1916))))</f>
        <v/>
      </c>
      <c r="P1916" s="7" t="str">
        <f aca="false">IF(O1916="","",IF(O1916&gt;=Parámetros!$B$7,"Alto",IF(O1916&gt;=Parámetros!$B$8,"Medio","Bajo")))</f>
        <v/>
      </c>
      <c r="Q1916" s="7" t="str">
        <f aca="false">IF(AND(N1916="Activo",L1916&lt;&gt;""),IF(L1916&gt;Parámetros!$B$6,"Se está retrasando",""),"")</f>
        <v/>
      </c>
    </row>
    <row r="1917" customFormat="false" ht="15" hidden="false" customHeight="false" outlineLevel="0" collapsed="false">
      <c r="A1917" s="13" t="s">
        <v>1426</v>
      </c>
      <c r="B1917" s="13" t="s">
        <v>9001</v>
      </c>
      <c r="C1917" s="13" t="s">
        <v>8986</v>
      </c>
      <c r="D1917" s="13" t="s">
        <v>8999</v>
      </c>
      <c r="E1917" s="13" t="s">
        <v>8988</v>
      </c>
      <c r="F1917" s="16" t="n">
        <f aca="false">_xlfn.MINIFS(Pedidos!$C$2:$C$7000,Pedidos!$B$2:$B$7000,A1917,Pedidos!$C$2:$C$7000,"&lt;"&amp;Parámetros!$B$4)</f>
        <v>45712</v>
      </c>
      <c r="G1917" s="16" t="n">
        <f aca="false">_xlfn.MAXIFS(Pedidos!$C$2:$C$7000,Pedidos!$B$2:$B$7000,A1917,Pedidos!$C$2:$C$7000,"&lt;"&amp;Parámetros!$B$4)</f>
        <v>46281</v>
      </c>
      <c r="H1917" s="17" t="n">
        <f aca="false">COUNTIFS(Pedidos!$B$2:$B$7000,A1917,Pedidos!$C$2:$C$7000,"&lt;"&amp;Parámetros!$B$4)</f>
        <v>10</v>
      </c>
      <c r="I1917" s="7" t="n">
        <f aca="false">IF(H1917=0,"",Parámetros!$B$4-G1917)</f>
        <v>15</v>
      </c>
      <c r="J1917" s="17" t="n">
        <f aca="false">COUNTIFS(Pedidos!$B$2:$B$7000,A1917,Pedidos!$C$2:$C$7000,"&gt;="&amp;(Parámetros!$B$4-180),Pedidos!$C$2:$C$7000,"&lt;"&amp;Parámetros!$B$4)</f>
        <v>3</v>
      </c>
      <c r="K1917" s="18" t="n">
        <f aca="false">IF(H1917&lt;2,"",(G1917-F1917)/(H1917-1))</f>
        <v>63.2222222222222</v>
      </c>
      <c r="L1917" s="19" t="n">
        <f aca="false">IF(OR(K1917="",K1917=0),"",I1917/K1917)</f>
        <v>0.23725834797891</v>
      </c>
      <c r="M1917" s="20" t="n">
        <f aca="false">SUMIFS(Pedidos!$D$2:$D$7000,Pedidos!$B$2:$B$7000,A1917,Pedidos!$C$2:$C$7000,"&gt;="&amp;(Parámetros!$B$4-365),Pedidos!$C$2:$C$7000,"&lt;"&amp;Parámetros!$B$4)</f>
        <v>190.69</v>
      </c>
      <c r="N1917" s="7" t="str">
        <f aca="false">IF(H1917=0,"Sin compras",IF(H1917=1,"Una sola compra",IF(I1917&gt;Parámetros!$B$5,"Perdido","Activo")))</f>
        <v>Activo</v>
      </c>
      <c r="O1917" s="21" t="n">
        <f aca="false">IF(N1917&lt;&gt;"Activo","",1/(1+EXP(-(Parámetros!$B$10+Parámetros!$B$11*I1917+Parámetros!$B$12*J1917))))</f>
        <v>0.142033757023147</v>
      </c>
      <c r="P1917" s="7" t="str">
        <f aca="false">IF(O1917="","",IF(O1917&gt;=Parámetros!$B$7,"Alto",IF(O1917&gt;=Parámetros!$B$8,"Medio","Bajo")))</f>
        <v>Bajo</v>
      </c>
      <c r="Q1917" s="7" t="str">
        <f aca="false">IF(AND(N1917="Activo",L1917&lt;&gt;""),IF(L1917&gt;Parámetros!$B$6,"Se está retrasando",""),"")</f>
        <v/>
      </c>
    </row>
    <row r="1918" customFormat="false" ht="15" hidden="false" customHeight="false" outlineLevel="0" collapsed="false">
      <c r="A1918" s="13" t="s">
        <v>652</v>
      </c>
      <c r="B1918" s="13" t="s">
        <v>8995</v>
      </c>
      <c r="C1918" s="13" t="s">
        <v>8990</v>
      </c>
      <c r="D1918" s="13" t="s">
        <v>8994</v>
      </c>
      <c r="E1918" s="13" t="s">
        <v>8988</v>
      </c>
      <c r="F1918" s="16" t="n">
        <f aca="false">_xlfn.MINIFS(Pedidos!$C$2:$C$7000,Pedidos!$B$2:$B$7000,A1918,Pedidos!$C$2:$C$7000,"&lt;"&amp;Parámetros!$B$4)</f>
        <v>45640</v>
      </c>
      <c r="G1918" s="16" t="n">
        <f aca="false">_xlfn.MAXIFS(Pedidos!$C$2:$C$7000,Pedidos!$B$2:$B$7000,A1918,Pedidos!$C$2:$C$7000,"&lt;"&amp;Parámetros!$B$4)</f>
        <v>45640</v>
      </c>
      <c r="H1918" s="17" t="n">
        <f aca="false">COUNTIFS(Pedidos!$B$2:$B$7000,A1918,Pedidos!$C$2:$C$7000,"&lt;"&amp;Parámetros!$B$4)</f>
        <v>1</v>
      </c>
      <c r="I1918" s="7" t="n">
        <f aca="false">IF(H1918=0,"",Parámetros!$B$4-G1918)</f>
        <v>656</v>
      </c>
      <c r="J1918" s="17" t="n">
        <f aca="false">COUNTIFS(Pedidos!$B$2:$B$7000,A1918,Pedidos!$C$2:$C$7000,"&gt;="&amp;(Parámetros!$B$4-180),Pedidos!$C$2:$C$7000,"&lt;"&amp;Parámetros!$B$4)</f>
        <v>0</v>
      </c>
      <c r="K1918" s="18" t="str">
        <f aca="false">IF(H1918&lt;2,"",(G1918-F1918)/(H1918-1))</f>
        <v/>
      </c>
      <c r="L1918" s="19" t="str">
        <f aca="false">IF(OR(K1918="",K1918=0),"",I1918/K1918)</f>
        <v/>
      </c>
      <c r="M1918" s="20" t="n">
        <f aca="false">SUMIFS(Pedidos!$D$2:$D$7000,Pedidos!$B$2:$B$7000,A1918,Pedidos!$C$2:$C$7000,"&gt;="&amp;(Parámetros!$B$4-365),Pedidos!$C$2:$C$7000,"&lt;"&amp;Parámetros!$B$4)</f>
        <v>0</v>
      </c>
      <c r="N1918" s="7" t="str">
        <f aca="false">IF(H1918=0,"Sin compras",IF(H1918=1,"Una sola compra",IF(I1918&gt;Parámetros!$B$5,"Perdido","Activo")))</f>
        <v>Una sola compra</v>
      </c>
      <c r="O1918" s="21" t="str">
        <f aca="false">IF(N1918&lt;&gt;"Activo","",1/(1+EXP(-(Parámetros!$B$10+Parámetros!$B$11*I1918+Parámetros!$B$12*J1918))))</f>
        <v/>
      </c>
      <c r="P1918" s="7" t="str">
        <f aca="false">IF(O1918="","",IF(O1918&gt;=Parámetros!$B$7,"Alto",IF(O1918&gt;=Parámetros!$B$8,"Medio","Bajo")))</f>
        <v/>
      </c>
      <c r="Q1918" s="7" t="str">
        <f aca="false">IF(AND(N1918="Activo",L1918&lt;&gt;""),IF(L1918&gt;Parámetros!$B$6,"Se está retrasando",""),"")</f>
        <v/>
      </c>
    </row>
    <row r="1919" customFormat="false" ht="15" hidden="false" customHeight="false" outlineLevel="0" collapsed="false">
      <c r="A1919" s="13" t="s">
        <v>5079</v>
      </c>
      <c r="B1919" s="13" t="s">
        <v>8998</v>
      </c>
      <c r="C1919" s="13" t="s">
        <v>8986</v>
      </c>
      <c r="D1919" s="13" t="s">
        <v>8983</v>
      </c>
      <c r="E1919" s="13" t="s">
        <v>8988</v>
      </c>
      <c r="F1919" s="16" t="n">
        <f aca="false">_xlfn.MINIFS(Pedidos!$C$2:$C$7000,Pedidos!$B$2:$B$7000,A1919,Pedidos!$C$2:$C$7000,"&lt;"&amp;Parámetros!$B$4)</f>
        <v>45985</v>
      </c>
      <c r="G1919" s="16" t="n">
        <f aca="false">_xlfn.MAXIFS(Pedidos!$C$2:$C$7000,Pedidos!$B$2:$B$7000,A1919,Pedidos!$C$2:$C$7000,"&lt;"&amp;Parámetros!$B$4)</f>
        <v>45985</v>
      </c>
      <c r="H1919" s="17" t="n">
        <f aca="false">COUNTIFS(Pedidos!$B$2:$B$7000,A1919,Pedidos!$C$2:$C$7000,"&lt;"&amp;Parámetros!$B$4)</f>
        <v>1</v>
      </c>
      <c r="I1919" s="7" t="n">
        <f aca="false">IF(H1919=0,"",Parámetros!$B$4-G1919)</f>
        <v>311</v>
      </c>
      <c r="J1919" s="17" t="n">
        <f aca="false">COUNTIFS(Pedidos!$B$2:$B$7000,A1919,Pedidos!$C$2:$C$7000,"&gt;="&amp;(Parámetros!$B$4-180),Pedidos!$C$2:$C$7000,"&lt;"&amp;Parámetros!$B$4)</f>
        <v>0</v>
      </c>
      <c r="K1919" s="18" t="str">
        <f aca="false">IF(H1919&lt;2,"",(G1919-F1919)/(H1919-1))</f>
        <v/>
      </c>
      <c r="L1919" s="19" t="str">
        <f aca="false">IF(OR(K1919="",K1919=0),"",I1919/K1919)</f>
        <v/>
      </c>
      <c r="M1919" s="20" t="n">
        <f aca="false">SUMIFS(Pedidos!$D$2:$D$7000,Pedidos!$B$2:$B$7000,A1919,Pedidos!$C$2:$C$7000,"&gt;="&amp;(Parámetros!$B$4-365),Pedidos!$C$2:$C$7000,"&lt;"&amp;Parámetros!$B$4)</f>
        <v>24.62</v>
      </c>
      <c r="N1919" s="7" t="str">
        <f aca="false">IF(H1919=0,"Sin compras",IF(H1919=1,"Una sola compra",IF(I1919&gt;Parámetros!$B$5,"Perdido","Activo")))</f>
        <v>Una sola compra</v>
      </c>
      <c r="O1919" s="21" t="str">
        <f aca="false">IF(N1919&lt;&gt;"Activo","",1/(1+EXP(-(Parámetros!$B$10+Parámetros!$B$11*I1919+Parámetros!$B$12*J1919))))</f>
        <v/>
      </c>
      <c r="P1919" s="7" t="str">
        <f aca="false">IF(O1919="","",IF(O1919&gt;=Parámetros!$B$7,"Alto",IF(O1919&gt;=Parámetros!$B$8,"Medio","Bajo")))</f>
        <v/>
      </c>
      <c r="Q1919" s="7" t="str">
        <f aca="false">IF(AND(N1919="Activo",L1919&lt;&gt;""),IF(L1919&gt;Parámetros!$B$6,"Se está retrasando",""),"")</f>
        <v/>
      </c>
    </row>
    <row r="1920" customFormat="false" ht="15" hidden="false" customHeight="false" outlineLevel="0" collapsed="false">
      <c r="A1920" s="13" t="s">
        <v>7025</v>
      </c>
      <c r="B1920" s="13" t="s">
        <v>8981</v>
      </c>
      <c r="C1920" s="13" t="s">
        <v>8993</v>
      </c>
      <c r="D1920" s="13" t="s">
        <v>8991</v>
      </c>
      <c r="E1920" s="13" t="s">
        <v>8988</v>
      </c>
      <c r="F1920" s="16" t="n">
        <f aca="false">_xlfn.MINIFS(Pedidos!$C$2:$C$7000,Pedidos!$B$2:$B$7000,A1920,Pedidos!$C$2:$C$7000,"&lt;"&amp;Parámetros!$B$4)</f>
        <v>46136</v>
      </c>
      <c r="G1920" s="16" t="n">
        <f aca="false">_xlfn.MAXIFS(Pedidos!$C$2:$C$7000,Pedidos!$B$2:$B$7000,A1920,Pedidos!$C$2:$C$7000,"&lt;"&amp;Parámetros!$B$4)</f>
        <v>46136</v>
      </c>
      <c r="H1920" s="17" t="n">
        <f aca="false">COUNTIFS(Pedidos!$B$2:$B$7000,A1920,Pedidos!$C$2:$C$7000,"&lt;"&amp;Parámetros!$B$4)</f>
        <v>1</v>
      </c>
      <c r="I1920" s="7" t="n">
        <f aca="false">IF(H1920=0,"",Parámetros!$B$4-G1920)</f>
        <v>160</v>
      </c>
      <c r="J1920" s="17" t="n">
        <f aca="false">COUNTIFS(Pedidos!$B$2:$B$7000,A1920,Pedidos!$C$2:$C$7000,"&gt;="&amp;(Parámetros!$B$4-180),Pedidos!$C$2:$C$7000,"&lt;"&amp;Parámetros!$B$4)</f>
        <v>1</v>
      </c>
      <c r="K1920" s="18" t="str">
        <f aca="false">IF(H1920&lt;2,"",(G1920-F1920)/(H1920-1))</f>
        <v/>
      </c>
      <c r="L1920" s="19" t="str">
        <f aca="false">IF(OR(K1920="",K1920=0),"",I1920/K1920)</f>
        <v/>
      </c>
      <c r="M1920" s="20" t="n">
        <f aca="false">SUMIFS(Pedidos!$D$2:$D$7000,Pedidos!$B$2:$B$7000,A1920,Pedidos!$C$2:$C$7000,"&gt;="&amp;(Parámetros!$B$4-365),Pedidos!$C$2:$C$7000,"&lt;"&amp;Parámetros!$B$4)</f>
        <v>27.09</v>
      </c>
      <c r="N1920" s="7" t="str">
        <f aca="false">IF(H1920=0,"Sin compras",IF(H1920=1,"Una sola compra",IF(I1920&gt;Parámetros!$B$5,"Perdido","Activo")))</f>
        <v>Una sola compra</v>
      </c>
      <c r="O1920" s="21" t="str">
        <f aca="false">IF(N1920&lt;&gt;"Activo","",1/(1+EXP(-(Parámetros!$B$10+Parámetros!$B$11*I1920+Parámetros!$B$12*J1920))))</f>
        <v/>
      </c>
      <c r="P1920" s="7" t="str">
        <f aca="false">IF(O1920="","",IF(O1920&gt;=Parámetros!$B$7,"Alto",IF(O1920&gt;=Parámetros!$B$8,"Medio","Bajo")))</f>
        <v/>
      </c>
      <c r="Q1920" s="7" t="str">
        <f aca="false">IF(AND(N1920="Activo",L1920&lt;&gt;""),IF(L1920&gt;Parámetros!$B$6,"Se está retrasando",""),"")</f>
        <v/>
      </c>
    </row>
    <row r="1921" customFormat="false" ht="15" hidden="false" customHeight="false" outlineLevel="0" collapsed="false">
      <c r="A1921" s="13" t="s">
        <v>582</v>
      </c>
      <c r="B1921" s="13" t="s">
        <v>9011</v>
      </c>
      <c r="C1921" s="13" t="s">
        <v>8990</v>
      </c>
      <c r="D1921" s="13" t="s">
        <v>8994</v>
      </c>
      <c r="E1921" s="13" t="s">
        <v>8988</v>
      </c>
      <c r="F1921" s="16" t="n">
        <f aca="false">_xlfn.MINIFS(Pedidos!$C$2:$C$7000,Pedidos!$B$2:$B$7000,A1921,Pedidos!$C$2:$C$7000,"&lt;"&amp;Parámetros!$B$4)</f>
        <v>45634</v>
      </c>
      <c r="G1921" s="16" t="n">
        <f aca="false">_xlfn.MAXIFS(Pedidos!$C$2:$C$7000,Pedidos!$B$2:$B$7000,A1921,Pedidos!$C$2:$C$7000,"&lt;"&amp;Parámetros!$B$4)</f>
        <v>45634</v>
      </c>
      <c r="H1921" s="17" t="n">
        <f aca="false">COUNTIFS(Pedidos!$B$2:$B$7000,A1921,Pedidos!$C$2:$C$7000,"&lt;"&amp;Parámetros!$B$4)</f>
        <v>1</v>
      </c>
      <c r="I1921" s="7" t="n">
        <f aca="false">IF(H1921=0,"",Parámetros!$B$4-G1921)</f>
        <v>662</v>
      </c>
      <c r="J1921" s="17" t="n">
        <f aca="false">COUNTIFS(Pedidos!$B$2:$B$7000,A1921,Pedidos!$C$2:$C$7000,"&gt;="&amp;(Parámetros!$B$4-180),Pedidos!$C$2:$C$7000,"&lt;"&amp;Parámetros!$B$4)</f>
        <v>0</v>
      </c>
      <c r="K1921" s="18" t="str">
        <f aca="false">IF(H1921&lt;2,"",(G1921-F1921)/(H1921-1))</f>
        <v/>
      </c>
      <c r="L1921" s="19" t="str">
        <f aca="false">IF(OR(K1921="",K1921=0),"",I1921/K1921)</f>
        <v/>
      </c>
      <c r="M1921" s="20" t="n">
        <f aca="false">SUMIFS(Pedidos!$D$2:$D$7000,Pedidos!$B$2:$B$7000,A1921,Pedidos!$C$2:$C$7000,"&gt;="&amp;(Parámetros!$B$4-365),Pedidos!$C$2:$C$7000,"&lt;"&amp;Parámetros!$B$4)</f>
        <v>0</v>
      </c>
      <c r="N1921" s="7" t="str">
        <f aca="false">IF(H1921=0,"Sin compras",IF(H1921=1,"Una sola compra",IF(I1921&gt;Parámetros!$B$5,"Perdido","Activo")))</f>
        <v>Una sola compra</v>
      </c>
      <c r="O1921" s="21" t="str">
        <f aca="false">IF(N1921&lt;&gt;"Activo","",1/(1+EXP(-(Parámetros!$B$10+Parámetros!$B$11*I1921+Parámetros!$B$12*J1921))))</f>
        <v/>
      </c>
      <c r="P1921" s="7" t="str">
        <f aca="false">IF(O1921="","",IF(O1921&gt;=Parámetros!$B$7,"Alto",IF(O1921&gt;=Parámetros!$B$8,"Medio","Bajo")))</f>
        <v/>
      </c>
      <c r="Q1921" s="7" t="str">
        <f aca="false">IF(AND(N1921="Activo",L1921&lt;&gt;""),IF(L1921&gt;Parámetros!$B$6,"Se está retrasando",""),"")</f>
        <v/>
      </c>
    </row>
    <row r="1922" customFormat="false" ht="15" hidden="false" customHeight="false" outlineLevel="0" collapsed="false">
      <c r="A1922" s="13" t="s">
        <v>4761</v>
      </c>
      <c r="B1922" s="13" t="s">
        <v>8995</v>
      </c>
      <c r="C1922" s="13" t="s">
        <v>8990</v>
      </c>
      <c r="D1922" s="13" t="s">
        <v>8999</v>
      </c>
      <c r="E1922" s="13" t="s">
        <v>8988</v>
      </c>
      <c r="F1922" s="16" t="n">
        <f aca="false">_xlfn.MINIFS(Pedidos!$C$2:$C$7000,Pedidos!$B$2:$B$7000,A1922,Pedidos!$C$2:$C$7000,"&lt;"&amp;Parámetros!$B$4)</f>
        <v>45961</v>
      </c>
      <c r="G1922" s="16" t="n">
        <f aca="false">_xlfn.MAXIFS(Pedidos!$C$2:$C$7000,Pedidos!$B$2:$B$7000,A1922,Pedidos!$C$2:$C$7000,"&lt;"&amp;Parámetros!$B$4)</f>
        <v>46279</v>
      </c>
      <c r="H1922" s="17" t="n">
        <f aca="false">COUNTIFS(Pedidos!$B$2:$B$7000,A1922,Pedidos!$C$2:$C$7000,"&lt;"&amp;Parámetros!$B$4)</f>
        <v>7</v>
      </c>
      <c r="I1922" s="7" t="n">
        <f aca="false">IF(H1922=0,"",Parámetros!$B$4-G1922)</f>
        <v>17</v>
      </c>
      <c r="J1922" s="17" t="n">
        <f aca="false">COUNTIFS(Pedidos!$B$2:$B$7000,A1922,Pedidos!$C$2:$C$7000,"&gt;="&amp;(Parámetros!$B$4-180),Pedidos!$C$2:$C$7000,"&lt;"&amp;Parámetros!$B$4)</f>
        <v>3</v>
      </c>
      <c r="K1922" s="18" t="n">
        <f aca="false">IF(H1922&lt;2,"",(G1922-F1922)/(H1922-1))</f>
        <v>53</v>
      </c>
      <c r="L1922" s="19" t="n">
        <f aca="false">IF(OR(K1922="",K1922=0),"",I1922/K1922)</f>
        <v>0.320754716981132</v>
      </c>
      <c r="M1922" s="20" t="n">
        <f aca="false">SUMIFS(Pedidos!$D$2:$D$7000,Pedidos!$B$2:$B$7000,A1922,Pedidos!$C$2:$C$7000,"&gt;="&amp;(Parámetros!$B$4-365),Pedidos!$C$2:$C$7000,"&lt;"&amp;Parámetros!$B$4)</f>
        <v>300.56</v>
      </c>
      <c r="N1922" s="7" t="str">
        <f aca="false">IF(H1922=0,"Sin compras",IF(H1922=1,"Una sola compra",IF(I1922&gt;Parámetros!$B$5,"Perdido","Activo")))</f>
        <v>Activo</v>
      </c>
      <c r="O1922" s="21" t="n">
        <f aca="false">IF(N1922&lt;&gt;"Activo","",1/(1+EXP(-(Parámetros!$B$10+Parámetros!$B$11*I1922+Parámetros!$B$12*J1922))))</f>
        <v>0.146227641915675</v>
      </c>
      <c r="P1922" s="7" t="str">
        <f aca="false">IF(O1922="","",IF(O1922&gt;=Parámetros!$B$7,"Alto",IF(O1922&gt;=Parámetros!$B$8,"Medio","Bajo")))</f>
        <v>Bajo</v>
      </c>
      <c r="Q1922" s="7" t="str">
        <f aca="false">IF(AND(N1922="Activo",L1922&lt;&gt;""),IF(L1922&gt;Parámetros!$B$6,"Se está retrasando",""),"")</f>
        <v/>
      </c>
    </row>
    <row r="1923" customFormat="false" ht="15" hidden="false" customHeight="false" outlineLevel="0" collapsed="false">
      <c r="A1923" s="13" t="s">
        <v>8874</v>
      </c>
      <c r="B1923" s="13" t="s">
        <v>9007</v>
      </c>
      <c r="C1923" s="13" t="s">
        <v>8990</v>
      </c>
      <c r="D1923" s="13" t="s">
        <v>9002</v>
      </c>
      <c r="E1923" s="13" t="s">
        <v>8988</v>
      </c>
      <c r="F1923" s="16" t="n">
        <f aca="false">_xlfn.MINIFS(Pedidos!$C$2:$C$7000,Pedidos!$B$2:$B$7000,A1923,Pedidos!$C$2:$C$7000,"&lt;"&amp;Parámetros!$B$4)</f>
        <v>46288</v>
      </c>
      <c r="G1923" s="16" t="n">
        <f aca="false">_xlfn.MAXIFS(Pedidos!$C$2:$C$7000,Pedidos!$B$2:$B$7000,A1923,Pedidos!$C$2:$C$7000,"&lt;"&amp;Parámetros!$B$4)</f>
        <v>46288</v>
      </c>
      <c r="H1923" s="17" t="n">
        <f aca="false">COUNTIFS(Pedidos!$B$2:$B$7000,A1923,Pedidos!$C$2:$C$7000,"&lt;"&amp;Parámetros!$B$4)</f>
        <v>1</v>
      </c>
      <c r="I1923" s="7" t="n">
        <f aca="false">IF(H1923=0,"",Parámetros!$B$4-G1923)</f>
        <v>8</v>
      </c>
      <c r="J1923" s="17" t="n">
        <f aca="false">COUNTIFS(Pedidos!$B$2:$B$7000,A1923,Pedidos!$C$2:$C$7000,"&gt;="&amp;(Parámetros!$B$4-180),Pedidos!$C$2:$C$7000,"&lt;"&amp;Parámetros!$B$4)</f>
        <v>1</v>
      </c>
      <c r="K1923" s="18" t="str">
        <f aca="false">IF(H1923&lt;2,"",(G1923-F1923)/(H1923-1))</f>
        <v/>
      </c>
      <c r="L1923" s="19" t="str">
        <f aca="false">IF(OR(K1923="",K1923=0),"",I1923/K1923)</f>
        <v/>
      </c>
      <c r="M1923" s="20" t="n">
        <f aca="false">SUMIFS(Pedidos!$D$2:$D$7000,Pedidos!$B$2:$B$7000,A1923,Pedidos!$C$2:$C$7000,"&gt;="&amp;(Parámetros!$B$4-365),Pedidos!$C$2:$C$7000,"&lt;"&amp;Parámetros!$B$4)</f>
        <v>43.01</v>
      </c>
      <c r="N1923" s="7" t="str">
        <f aca="false">IF(H1923=0,"Sin compras",IF(H1923=1,"Una sola compra",IF(I1923&gt;Parámetros!$B$5,"Perdido","Activo")))</f>
        <v>Una sola compra</v>
      </c>
      <c r="O1923" s="21" t="str">
        <f aca="false">IF(N1923&lt;&gt;"Activo","",1/(1+EXP(-(Parámetros!$B$10+Parámetros!$B$11*I1923+Parámetros!$B$12*J1923))))</f>
        <v/>
      </c>
      <c r="P1923" s="7" t="str">
        <f aca="false">IF(O1923="","",IF(O1923&gt;=Parámetros!$B$7,"Alto",IF(O1923&gt;=Parámetros!$B$8,"Medio","Bajo")))</f>
        <v/>
      </c>
      <c r="Q1923" s="7" t="str">
        <f aca="false">IF(AND(N1923="Activo",L1923&lt;&gt;""),IF(L1923&gt;Parámetros!$B$6,"Se está retrasando",""),"")</f>
        <v/>
      </c>
    </row>
    <row r="1924" customFormat="false" ht="15" hidden="false" customHeight="false" outlineLevel="0" collapsed="false">
      <c r="A1924" s="13" t="s">
        <v>8743</v>
      </c>
      <c r="B1924" s="13" t="s">
        <v>9001</v>
      </c>
      <c r="C1924" s="13" t="s">
        <v>8993</v>
      </c>
      <c r="D1924" s="13" t="s">
        <v>9002</v>
      </c>
      <c r="E1924" s="13" t="s">
        <v>8988</v>
      </c>
      <c r="F1924" s="16" t="n">
        <f aca="false">_xlfn.MINIFS(Pedidos!$C$2:$C$7000,Pedidos!$B$2:$B$7000,A1924,Pedidos!$C$2:$C$7000,"&lt;"&amp;Parámetros!$B$4)</f>
        <v>46277</v>
      </c>
      <c r="G1924" s="16" t="n">
        <f aca="false">_xlfn.MAXIFS(Pedidos!$C$2:$C$7000,Pedidos!$B$2:$B$7000,A1924,Pedidos!$C$2:$C$7000,"&lt;"&amp;Parámetros!$B$4)</f>
        <v>46277</v>
      </c>
      <c r="H1924" s="17" t="n">
        <f aca="false">COUNTIFS(Pedidos!$B$2:$B$7000,A1924,Pedidos!$C$2:$C$7000,"&lt;"&amp;Parámetros!$B$4)</f>
        <v>1</v>
      </c>
      <c r="I1924" s="7" t="n">
        <f aca="false">IF(H1924=0,"",Parámetros!$B$4-G1924)</f>
        <v>19</v>
      </c>
      <c r="J1924" s="17" t="n">
        <f aca="false">COUNTIFS(Pedidos!$B$2:$B$7000,A1924,Pedidos!$C$2:$C$7000,"&gt;="&amp;(Parámetros!$B$4-180),Pedidos!$C$2:$C$7000,"&lt;"&amp;Parámetros!$B$4)</f>
        <v>1</v>
      </c>
      <c r="K1924" s="18" t="str">
        <f aca="false">IF(H1924&lt;2,"",(G1924-F1924)/(H1924-1))</f>
        <v/>
      </c>
      <c r="L1924" s="19" t="str">
        <f aca="false">IF(OR(K1924="",K1924=0),"",I1924/K1924)</f>
        <v/>
      </c>
      <c r="M1924" s="20" t="n">
        <f aca="false">SUMIFS(Pedidos!$D$2:$D$7000,Pedidos!$B$2:$B$7000,A1924,Pedidos!$C$2:$C$7000,"&gt;="&amp;(Parámetros!$B$4-365),Pedidos!$C$2:$C$7000,"&lt;"&amp;Parámetros!$B$4)</f>
        <v>12.18</v>
      </c>
      <c r="N1924" s="7" t="str">
        <f aca="false">IF(H1924=0,"Sin compras",IF(H1924=1,"Una sola compra",IF(I1924&gt;Parámetros!$B$5,"Perdido","Activo")))</f>
        <v>Una sola compra</v>
      </c>
      <c r="O1924" s="21" t="str">
        <f aca="false">IF(N1924&lt;&gt;"Activo","",1/(1+EXP(-(Parámetros!$B$10+Parámetros!$B$11*I1924+Parámetros!$B$12*J1924))))</f>
        <v/>
      </c>
      <c r="P1924" s="7" t="str">
        <f aca="false">IF(O1924="","",IF(O1924&gt;=Parámetros!$B$7,"Alto",IF(O1924&gt;=Parámetros!$B$8,"Medio","Bajo")))</f>
        <v/>
      </c>
      <c r="Q1924" s="7" t="str">
        <f aca="false">IF(AND(N1924="Activo",L1924&lt;&gt;""),IF(L1924&gt;Parámetros!$B$6,"Se está retrasando",""),"")</f>
        <v/>
      </c>
    </row>
    <row r="1925" customFormat="false" ht="15" hidden="false" customHeight="false" outlineLevel="0" collapsed="false">
      <c r="A1925" s="13" t="s">
        <v>1059</v>
      </c>
      <c r="B1925" s="13" t="s">
        <v>8981</v>
      </c>
      <c r="C1925" s="13" t="s">
        <v>8982</v>
      </c>
      <c r="D1925" s="13" t="s">
        <v>8994</v>
      </c>
      <c r="E1925" s="13" t="s">
        <v>8988</v>
      </c>
      <c r="F1925" s="16" t="n">
        <f aca="false">_xlfn.MINIFS(Pedidos!$C$2:$C$7000,Pedidos!$B$2:$B$7000,A1925,Pedidos!$C$2:$C$7000,"&lt;"&amp;Parámetros!$B$4)</f>
        <v>45680</v>
      </c>
      <c r="G1925" s="16" t="n">
        <f aca="false">_xlfn.MAXIFS(Pedidos!$C$2:$C$7000,Pedidos!$B$2:$B$7000,A1925,Pedidos!$C$2:$C$7000,"&lt;"&amp;Parámetros!$B$4)</f>
        <v>45680</v>
      </c>
      <c r="H1925" s="17" t="n">
        <f aca="false">COUNTIFS(Pedidos!$B$2:$B$7000,A1925,Pedidos!$C$2:$C$7000,"&lt;"&amp;Parámetros!$B$4)</f>
        <v>1</v>
      </c>
      <c r="I1925" s="7" t="n">
        <f aca="false">IF(H1925=0,"",Parámetros!$B$4-G1925)</f>
        <v>616</v>
      </c>
      <c r="J1925" s="17" t="n">
        <f aca="false">COUNTIFS(Pedidos!$B$2:$B$7000,A1925,Pedidos!$C$2:$C$7000,"&gt;="&amp;(Parámetros!$B$4-180),Pedidos!$C$2:$C$7000,"&lt;"&amp;Parámetros!$B$4)</f>
        <v>0</v>
      </c>
      <c r="K1925" s="18" t="str">
        <f aca="false">IF(H1925&lt;2,"",(G1925-F1925)/(H1925-1))</f>
        <v/>
      </c>
      <c r="L1925" s="19" t="str">
        <f aca="false">IF(OR(K1925="",K1925=0),"",I1925/K1925)</f>
        <v/>
      </c>
      <c r="M1925" s="20" t="n">
        <f aca="false">SUMIFS(Pedidos!$D$2:$D$7000,Pedidos!$B$2:$B$7000,A1925,Pedidos!$C$2:$C$7000,"&gt;="&amp;(Parámetros!$B$4-365),Pedidos!$C$2:$C$7000,"&lt;"&amp;Parámetros!$B$4)</f>
        <v>0</v>
      </c>
      <c r="N1925" s="7" t="str">
        <f aca="false">IF(H1925=0,"Sin compras",IF(H1925=1,"Una sola compra",IF(I1925&gt;Parámetros!$B$5,"Perdido","Activo")))</f>
        <v>Una sola compra</v>
      </c>
      <c r="O1925" s="21" t="str">
        <f aca="false">IF(N1925&lt;&gt;"Activo","",1/(1+EXP(-(Parámetros!$B$10+Parámetros!$B$11*I1925+Parámetros!$B$12*J1925))))</f>
        <v/>
      </c>
      <c r="P1925" s="7" t="str">
        <f aca="false">IF(O1925="","",IF(O1925&gt;=Parámetros!$B$7,"Alto",IF(O1925&gt;=Parámetros!$B$8,"Medio","Bajo")))</f>
        <v/>
      </c>
      <c r="Q1925" s="7" t="str">
        <f aca="false">IF(AND(N1925="Activo",L1925&lt;&gt;""),IF(L1925&gt;Parámetros!$B$6,"Se está retrasando",""),"")</f>
        <v/>
      </c>
    </row>
    <row r="1926" customFormat="false" ht="15" hidden="false" customHeight="false" outlineLevel="0" collapsed="false">
      <c r="A1926" s="13" t="s">
        <v>2225</v>
      </c>
      <c r="B1926" s="13" t="s">
        <v>8992</v>
      </c>
      <c r="C1926" s="13" t="s">
        <v>8990</v>
      </c>
      <c r="D1926" s="13" t="s">
        <v>9006</v>
      </c>
      <c r="E1926" s="13" t="s">
        <v>8988</v>
      </c>
      <c r="F1926" s="16" t="n">
        <f aca="false">_xlfn.MINIFS(Pedidos!$C$2:$C$7000,Pedidos!$B$2:$B$7000,A1926,Pedidos!$C$2:$C$7000,"&lt;"&amp;Parámetros!$B$4)</f>
        <v>45772</v>
      </c>
      <c r="G1926" s="16" t="n">
        <f aca="false">_xlfn.MAXIFS(Pedidos!$C$2:$C$7000,Pedidos!$B$2:$B$7000,A1926,Pedidos!$C$2:$C$7000,"&lt;"&amp;Parámetros!$B$4)</f>
        <v>45939</v>
      </c>
      <c r="H1926" s="17" t="n">
        <f aca="false">COUNTIFS(Pedidos!$B$2:$B$7000,A1926,Pedidos!$C$2:$C$7000,"&lt;"&amp;Parámetros!$B$4)</f>
        <v>3</v>
      </c>
      <c r="I1926" s="7" t="n">
        <f aca="false">IF(H1926=0,"",Parámetros!$B$4-G1926)</f>
        <v>357</v>
      </c>
      <c r="J1926" s="17" t="n">
        <f aca="false">COUNTIFS(Pedidos!$B$2:$B$7000,A1926,Pedidos!$C$2:$C$7000,"&gt;="&amp;(Parámetros!$B$4-180),Pedidos!$C$2:$C$7000,"&lt;"&amp;Parámetros!$B$4)</f>
        <v>0</v>
      </c>
      <c r="K1926" s="18" t="n">
        <f aca="false">IF(H1926&lt;2,"",(G1926-F1926)/(H1926-1))</f>
        <v>83.5</v>
      </c>
      <c r="L1926" s="19" t="n">
        <f aca="false">IF(OR(K1926="",K1926=0),"",I1926/K1926)</f>
        <v>4.27544910179641</v>
      </c>
      <c r="M1926" s="20" t="n">
        <f aca="false">SUMIFS(Pedidos!$D$2:$D$7000,Pedidos!$B$2:$B$7000,A1926,Pedidos!$C$2:$C$7000,"&gt;="&amp;(Parámetros!$B$4-365),Pedidos!$C$2:$C$7000,"&lt;"&amp;Parámetros!$B$4)</f>
        <v>34.6</v>
      </c>
      <c r="N1926" s="7" t="str">
        <f aca="false">IF(H1926=0,"Sin compras",IF(H1926=1,"Una sola compra",IF(I1926&gt;Parámetros!$B$5,"Perdido","Activo")))</f>
        <v>Perdido</v>
      </c>
      <c r="O1926" s="21" t="str">
        <f aca="false">IF(N1926&lt;&gt;"Activo","",1/(1+EXP(-(Parámetros!$B$10+Parámetros!$B$11*I1926+Parámetros!$B$12*J1926))))</f>
        <v/>
      </c>
      <c r="P1926" s="7" t="str">
        <f aca="false">IF(O1926="","",IF(O1926&gt;=Parámetros!$B$7,"Alto",IF(O1926&gt;=Parámetros!$B$8,"Medio","Bajo")))</f>
        <v/>
      </c>
      <c r="Q1926" s="7" t="str">
        <f aca="false">IF(AND(N1926="Activo",L1926&lt;&gt;""),IF(L1926&gt;Parámetros!$B$6,"Se está retrasando",""),"")</f>
        <v/>
      </c>
    </row>
    <row r="1927" customFormat="false" ht="15" hidden="false" customHeight="false" outlineLevel="0" collapsed="false">
      <c r="A1927" s="13" t="s">
        <v>3028</v>
      </c>
      <c r="B1927" s="13" t="s">
        <v>8989</v>
      </c>
      <c r="C1927" s="13" t="s">
        <v>8993</v>
      </c>
      <c r="D1927" s="13" t="s">
        <v>8994</v>
      </c>
      <c r="E1927" s="13" t="s">
        <v>8988</v>
      </c>
      <c r="F1927" s="16" t="n">
        <f aca="false">_xlfn.MINIFS(Pedidos!$C$2:$C$7000,Pedidos!$B$2:$B$7000,A1927,Pedidos!$C$2:$C$7000,"&lt;"&amp;Parámetros!$B$4)</f>
        <v>45832</v>
      </c>
      <c r="G1927" s="16" t="n">
        <f aca="false">_xlfn.MAXIFS(Pedidos!$C$2:$C$7000,Pedidos!$B$2:$B$7000,A1927,Pedidos!$C$2:$C$7000,"&lt;"&amp;Parámetros!$B$4)</f>
        <v>45832</v>
      </c>
      <c r="H1927" s="17" t="n">
        <f aca="false">COUNTIFS(Pedidos!$B$2:$B$7000,A1927,Pedidos!$C$2:$C$7000,"&lt;"&amp;Parámetros!$B$4)</f>
        <v>1</v>
      </c>
      <c r="I1927" s="7" t="n">
        <f aca="false">IF(H1927=0,"",Parámetros!$B$4-G1927)</f>
        <v>464</v>
      </c>
      <c r="J1927" s="17" t="n">
        <f aca="false">COUNTIFS(Pedidos!$B$2:$B$7000,A1927,Pedidos!$C$2:$C$7000,"&gt;="&amp;(Parámetros!$B$4-180),Pedidos!$C$2:$C$7000,"&lt;"&amp;Parámetros!$B$4)</f>
        <v>0</v>
      </c>
      <c r="K1927" s="18" t="str">
        <f aca="false">IF(H1927&lt;2,"",(G1927-F1927)/(H1927-1))</f>
        <v/>
      </c>
      <c r="L1927" s="19" t="str">
        <f aca="false">IF(OR(K1927="",K1927=0),"",I1927/K1927)</f>
        <v/>
      </c>
      <c r="M1927" s="20" t="n">
        <f aca="false">SUMIFS(Pedidos!$D$2:$D$7000,Pedidos!$B$2:$B$7000,A1927,Pedidos!$C$2:$C$7000,"&gt;="&amp;(Parámetros!$B$4-365),Pedidos!$C$2:$C$7000,"&lt;"&amp;Parámetros!$B$4)</f>
        <v>0</v>
      </c>
      <c r="N1927" s="7" t="str">
        <f aca="false">IF(H1927=0,"Sin compras",IF(H1927=1,"Una sola compra",IF(I1927&gt;Parámetros!$B$5,"Perdido","Activo")))</f>
        <v>Una sola compra</v>
      </c>
      <c r="O1927" s="21" t="str">
        <f aca="false">IF(N1927&lt;&gt;"Activo","",1/(1+EXP(-(Parámetros!$B$10+Parámetros!$B$11*I1927+Parámetros!$B$12*J1927))))</f>
        <v/>
      </c>
      <c r="P1927" s="7" t="str">
        <f aca="false">IF(O1927="","",IF(O1927&gt;=Parámetros!$B$7,"Alto",IF(O1927&gt;=Parámetros!$B$8,"Medio","Bajo")))</f>
        <v/>
      </c>
      <c r="Q1927" s="7" t="str">
        <f aca="false">IF(AND(N1927="Activo",L1927&lt;&gt;""),IF(L1927&gt;Parámetros!$B$6,"Se está retrasando",""),"")</f>
        <v/>
      </c>
    </row>
    <row r="1928" customFormat="false" ht="15" hidden="false" customHeight="false" outlineLevel="0" collapsed="false">
      <c r="A1928" s="13" t="s">
        <v>1459</v>
      </c>
      <c r="B1928" s="13" t="s">
        <v>8995</v>
      </c>
      <c r="C1928" s="13" t="s">
        <v>8993</v>
      </c>
      <c r="D1928" s="13" t="s">
        <v>9005</v>
      </c>
      <c r="E1928" s="13" t="s">
        <v>8988</v>
      </c>
      <c r="F1928" s="16" t="n">
        <f aca="false">_xlfn.MINIFS(Pedidos!$C$2:$C$7000,Pedidos!$B$2:$B$7000,A1928,Pedidos!$C$2:$C$7000,"&lt;"&amp;Parámetros!$B$4)</f>
        <v>45714</v>
      </c>
      <c r="G1928" s="16" t="n">
        <f aca="false">_xlfn.MAXIFS(Pedidos!$C$2:$C$7000,Pedidos!$B$2:$B$7000,A1928,Pedidos!$C$2:$C$7000,"&lt;"&amp;Parámetros!$B$4)</f>
        <v>45974</v>
      </c>
      <c r="H1928" s="17" t="n">
        <f aca="false">COUNTIFS(Pedidos!$B$2:$B$7000,A1928,Pedidos!$C$2:$C$7000,"&lt;"&amp;Parámetros!$B$4)</f>
        <v>3</v>
      </c>
      <c r="I1928" s="7" t="n">
        <f aca="false">IF(H1928=0,"",Parámetros!$B$4-G1928)</f>
        <v>322</v>
      </c>
      <c r="J1928" s="17" t="n">
        <f aca="false">COUNTIFS(Pedidos!$B$2:$B$7000,A1928,Pedidos!$C$2:$C$7000,"&gt;="&amp;(Parámetros!$B$4-180),Pedidos!$C$2:$C$7000,"&lt;"&amp;Parámetros!$B$4)</f>
        <v>0</v>
      </c>
      <c r="K1928" s="18" t="n">
        <f aca="false">IF(H1928&lt;2,"",(G1928-F1928)/(H1928-1))</f>
        <v>130</v>
      </c>
      <c r="L1928" s="19" t="n">
        <f aca="false">IF(OR(K1928="",K1928=0),"",I1928/K1928)</f>
        <v>2.47692307692308</v>
      </c>
      <c r="M1928" s="20" t="n">
        <f aca="false">SUMIFS(Pedidos!$D$2:$D$7000,Pedidos!$B$2:$B$7000,A1928,Pedidos!$C$2:$C$7000,"&gt;="&amp;(Parámetros!$B$4-365),Pedidos!$C$2:$C$7000,"&lt;"&amp;Parámetros!$B$4)</f>
        <v>61.55</v>
      </c>
      <c r="N1928" s="7" t="str">
        <f aca="false">IF(H1928=0,"Sin compras",IF(H1928=1,"Una sola compra",IF(I1928&gt;Parámetros!$B$5,"Perdido","Activo")))</f>
        <v>Perdido</v>
      </c>
      <c r="O1928" s="21" t="str">
        <f aca="false">IF(N1928&lt;&gt;"Activo","",1/(1+EXP(-(Parámetros!$B$10+Parámetros!$B$11*I1928+Parámetros!$B$12*J1928))))</f>
        <v/>
      </c>
      <c r="P1928" s="7" t="str">
        <f aca="false">IF(O1928="","",IF(O1928&gt;=Parámetros!$B$7,"Alto",IF(O1928&gt;=Parámetros!$B$8,"Medio","Bajo")))</f>
        <v/>
      </c>
      <c r="Q1928" s="7" t="str">
        <f aca="false">IF(AND(N1928="Activo",L1928&lt;&gt;""),IF(L1928&gt;Parámetros!$B$6,"Se está retrasando",""),"")</f>
        <v/>
      </c>
    </row>
    <row r="1929" customFormat="false" ht="15" hidden="false" customHeight="false" outlineLevel="0" collapsed="false">
      <c r="A1929" s="13" t="s">
        <v>7245</v>
      </c>
      <c r="B1929" s="13" t="s">
        <v>9008</v>
      </c>
      <c r="C1929" s="13" t="s">
        <v>8982</v>
      </c>
      <c r="D1929" s="13" t="s">
        <v>8991</v>
      </c>
      <c r="E1929" s="13" t="s">
        <v>8988</v>
      </c>
      <c r="F1929" s="16" t="n">
        <f aca="false">_xlfn.MINIFS(Pedidos!$C$2:$C$7000,Pedidos!$B$2:$B$7000,A1929,Pedidos!$C$2:$C$7000,"&lt;"&amp;Parámetros!$B$4)</f>
        <v>46154</v>
      </c>
      <c r="G1929" s="16" t="n">
        <f aca="false">_xlfn.MAXIFS(Pedidos!$C$2:$C$7000,Pedidos!$B$2:$B$7000,A1929,Pedidos!$C$2:$C$7000,"&lt;"&amp;Parámetros!$B$4)</f>
        <v>46154</v>
      </c>
      <c r="H1929" s="17" t="n">
        <f aca="false">COUNTIFS(Pedidos!$B$2:$B$7000,A1929,Pedidos!$C$2:$C$7000,"&lt;"&amp;Parámetros!$B$4)</f>
        <v>1</v>
      </c>
      <c r="I1929" s="7" t="n">
        <f aca="false">IF(H1929=0,"",Parámetros!$B$4-G1929)</f>
        <v>142</v>
      </c>
      <c r="J1929" s="17" t="n">
        <f aca="false">COUNTIFS(Pedidos!$B$2:$B$7000,A1929,Pedidos!$C$2:$C$7000,"&gt;="&amp;(Parámetros!$B$4-180),Pedidos!$C$2:$C$7000,"&lt;"&amp;Parámetros!$B$4)</f>
        <v>1</v>
      </c>
      <c r="K1929" s="18" t="str">
        <f aca="false">IF(H1929&lt;2,"",(G1929-F1929)/(H1929-1))</f>
        <v/>
      </c>
      <c r="L1929" s="19" t="str">
        <f aca="false">IF(OR(K1929="",K1929=0),"",I1929/K1929)</f>
        <v/>
      </c>
      <c r="M1929" s="20" t="n">
        <f aca="false">SUMIFS(Pedidos!$D$2:$D$7000,Pedidos!$B$2:$B$7000,A1929,Pedidos!$C$2:$C$7000,"&gt;="&amp;(Parámetros!$B$4-365),Pedidos!$C$2:$C$7000,"&lt;"&amp;Parámetros!$B$4)</f>
        <v>16.43</v>
      </c>
      <c r="N1929" s="7" t="str">
        <f aca="false">IF(H1929=0,"Sin compras",IF(H1929=1,"Una sola compra",IF(I1929&gt;Parámetros!$B$5,"Perdido","Activo")))</f>
        <v>Una sola compra</v>
      </c>
      <c r="O1929" s="21" t="str">
        <f aca="false">IF(N1929&lt;&gt;"Activo","",1/(1+EXP(-(Parámetros!$B$10+Parámetros!$B$11*I1929+Parámetros!$B$12*J1929))))</f>
        <v/>
      </c>
      <c r="P1929" s="7" t="str">
        <f aca="false">IF(O1929="","",IF(O1929&gt;=Parámetros!$B$7,"Alto",IF(O1929&gt;=Parámetros!$B$8,"Medio","Bajo")))</f>
        <v/>
      </c>
      <c r="Q1929" s="7" t="str">
        <f aca="false">IF(AND(N1929="Activo",L1929&lt;&gt;""),IF(L1929&gt;Parámetros!$B$6,"Se está retrasando",""),"")</f>
        <v/>
      </c>
    </row>
    <row r="1930" customFormat="false" ht="15" hidden="false" customHeight="false" outlineLevel="0" collapsed="false">
      <c r="A1930" s="13" t="s">
        <v>1506</v>
      </c>
      <c r="B1930" s="13" t="s">
        <v>8989</v>
      </c>
      <c r="C1930" s="13" t="s">
        <v>8990</v>
      </c>
      <c r="D1930" s="13" t="s">
        <v>8983</v>
      </c>
      <c r="E1930" s="13" t="s">
        <v>8988</v>
      </c>
      <c r="F1930" s="16" t="n">
        <f aca="false">_xlfn.MINIFS(Pedidos!$C$2:$C$7000,Pedidos!$B$2:$B$7000,A1930,Pedidos!$C$2:$C$7000,"&lt;"&amp;Parámetros!$B$4)</f>
        <v>45718</v>
      </c>
      <c r="G1930" s="16" t="n">
        <f aca="false">_xlfn.MAXIFS(Pedidos!$C$2:$C$7000,Pedidos!$B$2:$B$7000,A1930,Pedidos!$C$2:$C$7000,"&lt;"&amp;Parámetros!$B$4)</f>
        <v>45943</v>
      </c>
      <c r="H1930" s="17" t="n">
        <f aca="false">COUNTIFS(Pedidos!$B$2:$B$7000,A1930,Pedidos!$C$2:$C$7000,"&lt;"&amp;Parámetros!$B$4)</f>
        <v>2</v>
      </c>
      <c r="I1930" s="7" t="n">
        <f aca="false">IF(H1930=0,"",Parámetros!$B$4-G1930)</f>
        <v>353</v>
      </c>
      <c r="J1930" s="17" t="n">
        <f aca="false">COUNTIFS(Pedidos!$B$2:$B$7000,A1930,Pedidos!$C$2:$C$7000,"&gt;="&amp;(Parámetros!$B$4-180),Pedidos!$C$2:$C$7000,"&lt;"&amp;Parámetros!$B$4)</f>
        <v>0</v>
      </c>
      <c r="K1930" s="18" t="n">
        <f aca="false">IF(H1930&lt;2,"",(G1930-F1930)/(H1930-1))</f>
        <v>225</v>
      </c>
      <c r="L1930" s="19" t="n">
        <f aca="false">IF(OR(K1930="",K1930=0),"",I1930/K1930)</f>
        <v>1.56888888888889</v>
      </c>
      <c r="M1930" s="20" t="n">
        <f aca="false">SUMIFS(Pedidos!$D$2:$D$7000,Pedidos!$B$2:$B$7000,A1930,Pedidos!$C$2:$C$7000,"&gt;="&amp;(Parámetros!$B$4-365),Pedidos!$C$2:$C$7000,"&lt;"&amp;Parámetros!$B$4)</f>
        <v>38.02</v>
      </c>
      <c r="N1930" s="7" t="str">
        <f aca="false">IF(H1930=0,"Sin compras",IF(H1930=1,"Una sola compra",IF(I1930&gt;Parámetros!$B$5,"Perdido","Activo")))</f>
        <v>Perdido</v>
      </c>
      <c r="O1930" s="21" t="str">
        <f aca="false">IF(N1930&lt;&gt;"Activo","",1/(1+EXP(-(Parámetros!$B$10+Parámetros!$B$11*I1930+Parámetros!$B$12*J1930))))</f>
        <v/>
      </c>
      <c r="P1930" s="7" t="str">
        <f aca="false">IF(O1930="","",IF(O1930&gt;=Parámetros!$B$7,"Alto",IF(O1930&gt;=Parámetros!$B$8,"Medio","Bajo")))</f>
        <v/>
      </c>
      <c r="Q1930" s="7" t="str">
        <f aca="false">IF(AND(N1930="Activo",L1930&lt;&gt;""),IF(L1930&gt;Parámetros!$B$6,"Se está retrasando",""),"")</f>
        <v/>
      </c>
    </row>
    <row r="1931" customFormat="false" ht="15" hidden="false" customHeight="false" outlineLevel="0" collapsed="false">
      <c r="A1931" s="13" t="s">
        <v>352</v>
      </c>
      <c r="B1931" s="13" t="s">
        <v>8996</v>
      </c>
      <c r="C1931" s="13" t="s">
        <v>8993</v>
      </c>
      <c r="D1931" s="13" t="s">
        <v>8994</v>
      </c>
      <c r="E1931" s="13" t="s">
        <v>8988</v>
      </c>
      <c r="F1931" s="16" t="n">
        <f aca="false">_xlfn.MINIFS(Pedidos!$C$2:$C$7000,Pedidos!$B$2:$B$7000,A1931,Pedidos!$C$2:$C$7000,"&lt;"&amp;Parámetros!$B$4)</f>
        <v>45606</v>
      </c>
      <c r="G1931" s="16" t="n">
        <f aca="false">_xlfn.MAXIFS(Pedidos!$C$2:$C$7000,Pedidos!$B$2:$B$7000,A1931,Pedidos!$C$2:$C$7000,"&lt;"&amp;Parámetros!$B$4)</f>
        <v>45606</v>
      </c>
      <c r="H1931" s="17" t="n">
        <f aca="false">COUNTIFS(Pedidos!$B$2:$B$7000,A1931,Pedidos!$C$2:$C$7000,"&lt;"&amp;Parámetros!$B$4)</f>
        <v>1</v>
      </c>
      <c r="I1931" s="7" t="n">
        <f aca="false">IF(H1931=0,"",Parámetros!$B$4-G1931)</f>
        <v>690</v>
      </c>
      <c r="J1931" s="17" t="n">
        <f aca="false">COUNTIFS(Pedidos!$B$2:$B$7000,A1931,Pedidos!$C$2:$C$7000,"&gt;="&amp;(Parámetros!$B$4-180),Pedidos!$C$2:$C$7000,"&lt;"&amp;Parámetros!$B$4)</f>
        <v>0</v>
      </c>
      <c r="K1931" s="18" t="str">
        <f aca="false">IF(H1931&lt;2,"",(G1931-F1931)/(H1931-1))</f>
        <v/>
      </c>
      <c r="L1931" s="19" t="str">
        <f aca="false">IF(OR(K1931="",K1931=0),"",I1931/K1931)</f>
        <v/>
      </c>
      <c r="M1931" s="20" t="n">
        <f aca="false">SUMIFS(Pedidos!$D$2:$D$7000,Pedidos!$B$2:$B$7000,A1931,Pedidos!$C$2:$C$7000,"&gt;="&amp;(Parámetros!$B$4-365),Pedidos!$C$2:$C$7000,"&lt;"&amp;Parámetros!$B$4)</f>
        <v>0</v>
      </c>
      <c r="N1931" s="7" t="str">
        <f aca="false">IF(H1931=0,"Sin compras",IF(H1931=1,"Una sola compra",IF(I1931&gt;Parámetros!$B$5,"Perdido","Activo")))</f>
        <v>Una sola compra</v>
      </c>
      <c r="O1931" s="21" t="str">
        <f aca="false">IF(N1931&lt;&gt;"Activo","",1/(1+EXP(-(Parámetros!$B$10+Parámetros!$B$11*I1931+Parámetros!$B$12*J1931))))</f>
        <v/>
      </c>
      <c r="P1931" s="7" t="str">
        <f aca="false">IF(O1931="","",IF(O1931&gt;=Parámetros!$B$7,"Alto",IF(O1931&gt;=Parámetros!$B$8,"Medio","Bajo")))</f>
        <v/>
      </c>
      <c r="Q1931" s="7" t="str">
        <f aca="false">IF(AND(N1931="Activo",L1931&lt;&gt;""),IF(L1931&gt;Parámetros!$B$6,"Se está retrasando",""),"")</f>
        <v/>
      </c>
    </row>
    <row r="1932" customFormat="false" ht="15" hidden="false" customHeight="false" outlineLevel="0" collapsed="false">
      <c r="A1932" s="13" t="s">
        <v>3507</v>
      </c>
      <c r="B1932" s="13" t="s">
        <v>8995</v>
      </c>
      <c r="C1932" s="13" t="s">
        <v>8990</v>
      </c>
      <c r="D1932" s="13" t="s">
        <v>8994</v>
      </c>
      <c r="E1932" s="13" t="s">
        <v>8988</v>
      </c>
      <c r="F1932" s="16" t="n">
        <f aca="false">_xlfn.MINIFS(Pedidos!$C$2:$C$7000,Pedidos!$B$2:$B$7000,A1932,Pedidos!$C$2:$C$7000,"&lt;"&amp;Parámetros!$B$4)</f>
        <v>45868</v>
      </c>
      <c r="G1932" s="16" t="n">
        <f aca="false">_xlfn.MAXIFS(Pedidos!$C$2:$C$7000,Pedidos!$B$2:$B$7000,A1932,Pedidos!$C$2:$C$7000,"&lt;"&amp;Parámetros!$B$4)</f>
        <v>45868</v>
      </c>
      <c r="H1932" s="17" t="n">
        <f aca="false">COUNTIFS(Pedidos!$B$2:$B$7000,A1932,Pedidos!$C$2:$C$7000,"&lt;"&amp;Parámetros!$B$4)</f>
        <v>1</v>
      </c>
      <c r="I1932" s="7" t="n">
        <f aca="false">IF(H1932=0,"",Parámetros!$B$4-G1932)</f>
        <v>428</v>
      </c>
      <c r="J1932" s="17" t="n">
        <f aca="false">COUNTIFS(Pedidos!$B$2:$B$7000,A1932,Pedidos!$C$2:$C$7000,"&gt;="&amp;(Parámetros!$B$4-180),Pedidos!$C$2:$C$7000,"&lt;"&amp;Parámetros!$B$4)</f>
        <v>0</v>
      </c>
      <c r="K1932" s="18" t="str">
        <f aca="false">IF(H1932&lt;2,"",(G1932-F1932)/(H1932-1))</f>
        <v/>
      </c>
      <c r="L1932" s="19" t="str">
        <f aca="false">IF(OR(K1932="",K1932=0),"",I1932/K1932)</f>
        <v/>
      </c>
      <c r="M1932" s="20" t="n">
        <f aca="false">SUMIFS(Pedidos!$D$2:$D$7000,Pedidos!$B$2:$B$7000,A1932,Pedidos!$C$2:$C$7000,"&gt;="&amp;(Parámetros!$B$4-365),Pedidos!$C$2:$C$7000,"&lt;"&amp;Parámetros!$B$4)</f>
        <v>0</v>
      </c>
      <c r="N1932" s="7" t="str">
        <f aca="false">IF(H1932=0,"Sin compras",IF(H1932=1,"Una sola compra",IF(I1932&gt;Parámetros!$B$5,"Perdido","Activo")))</f>
        <v>Una sola compra</v>
      </c>
      <c r="O1932" s="21" t="str">
        <f aca="false">IF(N1932&lt;&gt;"Activo","",1/(1+EXP(-(Parámetros!$B$10+Parámetros!$B$11*I1932+Parámetros!$B$12*J1932))))</f>
        <v/>
      </c>
      <c r="P1932" s="7" t="str">
        <f aca="false">IF(O1932="","",IF(O1932&gt;=Parámetros!$B$7,"Alto",IF(O1932&gt;=Parámetros!$B$8,"Medio","Bajo")))</f>
        <v/>
      </c>
      <c r="Q1932" s="7" t="str">
        <f aca="false">IF(AND(N1932="Activo",L1932&lt;&gt;""),IF(L1932&gt;Parámetros!$B$6,"Se está retrasando",""),"")</f>
        <v/>
      </c>
    </row>
    <row r="1933" customFormat="false" ht="15" hidden="false" customHeight="false" outlineLevel="0" collapsed="false">
      <c r="A1933" s="13" t="s">
        <v>7325</v>
      </c>
      <c r="B1933" s="13" t="s">
        <v>8995</v>
      </c>
      <c r="C1933" s="13" t="s">
        <v>8993</v>
      </c>
      <c r="D1933" s="13" t="s">
        <v>8991</v>
      </c>
      <c r="E1933" s="13" t="s">
        <v>8988</v>
      </c>
      <c r="F1933" s="16" t="n">
        <f aca="false">_xlfn.MINIFS(Pedidos!$C$2:$C$7000,Pedidos!$B$2:$B$7000,A1933,Pedidos!$C$2:$C$7000,"&lt;"&amp;Parámetros!$B$4)</f>
        <v>46162</v>
      </c>
      <c r="G1933" s="16" t="n">
        <f aca="false">_xlfn.MAXIFS(Pedidos!$C$2:$C$7000,Pedidos!$B$2:$B$7000,A1933,Pedidos!$C$2:$C$7000,"&lt;"&amp;Parámetros!$B$4)</f>
        <v>46162</v>
      </c>
      <c r="H1933" s="17" t="n">
        <f aca="false">COUNTIFS(Pedidos!$B$2:$B$7000,A1933,Pedidos!$C$2:$C$7000,"&lt;"&amp;Parámetros!$B$4)</f>
        <v>1</v>
      </c>
      <c r="I1933" s="7" t="n">
        <f aca="false">IF(H1933=0,"",Parámetros!$B$4-G1933)</f>
        <v>134</v>
      </c>
      <c r="J1933" s="17" t="n">
        <f aca="false">COUNTIFS(Pedidos!$B$2:$B$7000,A1933,Pedidos!$C$2:$C$7000,"&gt;="&amp;(Parámetros!$B$4-180),Pedidos!$C$2:$C$7000,"&lt;"&amp;Parámetros!$B$4)</f>
        <v>1</v>
      </c>
      <c r="K1933" s="18" t="str">
        <f aca="false">IF(H1933&lt;2,"",(G1933-F1933)/(H1933-1))</f>
        <v/>
      </c>
      <c r="L1933" s="19" t="str">
        <f aca="false">IF(OR(K1933="",K1933=0),"",I1933/K1933)</f>
        <v/>
      </c>
      <c r="M1933" s="20" t="n">
        <f aca="false">SUMIFS(Pedidos!$D$2:$D$7000,Pedidos!$B$2:$B$7000,A1933,Pedidos!$C$2:$C$7000,"&gt;="&amp;(Parámetros!$B$4-365),Pedidos!$C$2:$C$7000,"&lt;"&amp;Parámetros!$B$4)</f>
        <v>23.31</v>
      </c>
      <c r="N1933" s="7" t="str">
        <f aca="false">IF(H1933=0,"Sin compras",IF(H1933=1,"Una sola compra",IF(I1933&gt;Parámetros!$B$5,"Perdido","Activo")))</f>
        <v>Una sola compra</v>
      </c>
      <c r="O1933" s="21" t="str">
        <f aca="false">IF(N1933&lt;&gt;"Activo","",1/(1+EXP(-(Parámetros!$B$10+Parámetros!$B$11*I1933+Parámetros!$B$12*J1933))))</f>
        <v/>
      </c>
      <c r="P1933" s="7" t="str">
        <f aca="false">IF(O1933="","",IF(O1933&gt;=Parámetros!$B$7,"Alto",IF(O1933&gt;=Parámetros!$B$8,"Medio","Bajo")))</f>
        <v/>
      </c>
      <c r="Q1933" s="7" t="str">
        <f aca="false">IF(AND(N1933="Activo",L1933&lt;&gt;""),IF(L1933&gt;Parámetros!$B$6,"Se está retrasando",""),"")</f>
        <v/>
      </c>
    </row>
    <row r="1934" customFormat="false" ht="15" hidden="false" customHeight="false" outlineLevel="0" collapsed="false">
      <c r="A1934" s="13" t="s">
        <v>4895</v>
      </c>
      <c r="B1934" s="13" t="s">
        <v>8981</v>
      </c>
      <c r="C1934" s="13" t="s">
        <v>8982</v>
      </c>
      <c r="D1934" s="13" t="s">
        <v>8987</v>
      </c>
      <c r="E1934" s="13" t="s">
        <v>8988</v>
      </c>
      <c r="F1934" s="16" t="n">
        <f aca="false">_xlfn.MINIFS(Pedidos!$C$2:$C$7000,Pedidos!$B$2:$B$7000,A1934,Pedidos!$C$2:$C$7000,"&lt;"&amp;Parámetros!$B$4)</f>
        <v>45971</v>
      </c>
      <c r="G1934" s="16" t="n">
        <f aca="false">_xlfn.MAXIFS(Pedidos!$C$2:$C$7000,Pedidos!$B$2:$B$7000,A1934,Pedidos!$C$2:$C$7000,"&lt;"&amp;Parámetros!$B$4)</f>
        <v>46269</v>
      </c>
      <c r="H1934" s="17" t="n">
        <f aca="false">COUNTIFS(Pedidos!$B$2:$B$7000,A1934,Pedidos!$C$2:$C$7000,"&lt;"&amp;Parámetros!$B$4)</f>
        <v>3</v>
      </c>
      <c r="I1934" s="7" t="n">
        <f aca="false">IF(H1934=0,"",Parámetros!$B$4-G1934)</f>
        <v>27</v>
      </c>
      <c r="J1934" s="17" t="n">
        <f aca="false">COUNTIFS(Pedidos!$B$2:$B$7000,A1934,Pedidos!$C$2:$C$7000,"&gt;="&amp;(Parámetros!$B$4-180),Pedidos!$C$2:$C$7000,"&lt;"&amp;Parámetros!$B$4)</f>
        <v>1</v>
      </c>
      <c r="K1934" s="18" t="n">
        <f aca="false">IF(H1934&lt;2,"",(G1934-F1934)/(H1934-1))</f>
        <v>149</v>
      </c>
      <c r="L1934" s="19" t="n">
        <f aca="false">IF(OR(K1934="",K1934=0),"",I1934/K1934)</f>
        <v>0.181208053691275</v>
      </c>
      <c r="M1934" s="20" t="n">
        <f aca="false">SUMIFS(Pedidos!$D$2:$D$7000,Pedidos!$B$2:$B$7000,A1934,Pedidos!$C$2:$C$7000,"&gt;="&amp;(Parámetros!$B$4-365),Pedidos!$C$2:$C$7000,"&lt;"&amp;Parámetros!$B$4)</f>
        <v>98.26</v>
      </c>
      <c r="N1934" s="7" t="str">
        <f aca="false">IF(H1934=0,"Sin compras",IF(H1934=1,"Una sola compra",IF(I1934&gt;Parámetros!$B$5,"Perdido","Activo")))</f>
        <v>Activo</v>
      </c>
      <c r="O1934" s="21" t="n">
        <f aca="false">IF(N1934&lt;&gt;"Activo","",1/(1+EXP(-(Parámetros!$B$10+Parámetros!$B$11*I1934+Parámetros!$B$12*J1934))))</f>
        <v>0.544606094460411</v>
      </c>
      <c r="P1934" s="7" t="str">
        <f aca="false">IF(O1934="","",IF(O1934&gt;=Parámetros!$B$7,"Alto",IF(O1934&gt;=Parámetros!$B$8,"Medio","Bajo")))</f>
        <v>Medio</v>
      </c>
      <c r="Q1934" s="7" t="str">
        <f aca="false">IF(AND(N1934="Activo",L1934&lt;&gt;""),IF(L1934&gt;Parámetros!$B$6,"Se está retrasando",""),"")</f>
        <v/>
      </c>
    </row>
    <row r="1935" customFormat="false" ht="15" hidden="false" customHeight="false" outlineLevel="0" collapsed="false">
      <c r="A1935" s="13" t="s">
        <v>2075</v>
      </c>
      <c r="B1935" s="13" t="s">
        <v>8996</v>
      </c>
      <c r="C1935" s="13" t="s">
        <v>8982</v>
      </c>
      <c r="D1935" s="13" t="s">
        <v>9005</v>
      </c>
      <c r="E1935" s="13" t="s">
        <v>8988</v>
      </c>
      <c r="F1935" s="16" t="n">
        <f aca="false">_xlfn.MINIFS(Pedidos!$C$2:$C$7000,Pedidos!$B$2:$B$7000,A1935,Pedidos!$C$2:$C$7000,"&lt;"&amp;Parámetros!$B$4)</f>
        <v>45761</v>
      </c>
      <c r="G1935" s="16" t="n">
        <f aca="false">_xlfn.MAXIFS(Pedidos!$C$2:$C$7000,Pedidos!$B$2:$B$7000,A1935,Pedidos!$C$2:$C$7000,"&lt;"&amp;Parámetros!$B$4)</f>
        <v>46043</v>
      </c>
      <c r="H1935" s="17" t="n">
        <f aca="false">COUNTIFS(Pedidos!$B$2:$B$7000,A1935,Pedidos!$C$2:$C$7000,"&lt;"&amp;Parámetros!$B$4)</f>
        <v>3</v>
      </c>
      <c r="I1935" s="7" t="n">
        <f aca="false">IF(H1935=0,"",Parámetros!$B$4-G1935)</f>
        <v>253</v>
      </c>
      <c r="J1935" s="17" t="n">
        <f aca="false">COUNTIFS(Pedidos!$B$2:$B$7000,A1935,Pedidos!$C$2:$C$7000,"&gt;="&amp;(Parámetros!$B$4-180),Pedidos!$C$2:$C$7000,"&lt;"&amp;Parámetros!$B$4)</f>
        <v>0</v>
      </c>
      <c r="K1935" s="18" t="n">
        <f aca="false">IF(H1935&lt;2,"",(G1935-F1935)/(H1935-1))</f>
        <v>141</v>
      </c>
      <c r="L1935" s="19" t="n">
        <f aca="false">IF(OR(K1935="",K1935=0),"",I1935/K1935)</f>
        <v>1.79432624113475</v>
      </c>
      <c r="M1935" s="20" t="n">
        <f aca="false">SUMIFS(Pedidos!$D$2:$D$7000,Pedidos!$B$2:$B$7000,A1935,Pedidos!$C$2:$C$7000,"&gt;="&amp;(Parámetros!$B$4-365),Pedidos!$C$2:$C$7000,"&lt;"&amp;Parámetros!$B$4)</f>
        <v>52.15</v>
      </c>
      <c r="N1935" s="7" t="str">
        <f aca="false">IF(H1935=0,"Sin compras",IF(H1935=1,"Una sola compra",IF(I1935&gt;Parámetros!$B$5,"Perdido","Activo")))</f>
        <v>Perdido</v>
      </c>
      <c r="O1935" s="21" t="str">
        <f aca="false">IF(N1935&lt;&gt;"Activo","",1/(1+EXP(-(Parámetros!$B$10+Parámetros!$B$11*I1935+Parámetros!$B$12*J1935))))</f>
        <v/>
      </c>
      <c r="P1935" s="7" t="str">
        <f aca="false">IF(O1935="","",IF(O1935&gt;=Parámetros!$B$7,"Alto",IF(O1935&gt;=Parámetros!$B$8,"Medio","Bajo")))</f>
        <v/>
      </c>
      <c r="Q1935" s="7" t="str">
        <f aca="false">IF(AND(N1935="Activo",L1935&lt;&gt;""),IF(L1935&gt;Parámetros!$B$6,"Se está retrasando",""),"")</f>
        <v/>
      </c>
    </row>
    <row r="1936" customFormat="false" ht="15" hidden="false" customHeight="false" outlineLevel="0" collapsed="false">
      <c r="A1936" s="13" t="s">
        <v>1327</v>
      </c>
      <c r="B1936" s="13" t="s">
        <v>8996</v>
      </c>
      <c r="C1936" s="13" t="s">
        <v>8982</v>
      </c>
      <c r="D1936" s="13" t="s">
        <v>8994</v>
      </c>
      <c r="E1936" s="13" t="s">
        <v>8988</v>
      </c>
      <c r="F1936" s="16" t="n">
        <f aca="false">_xlfn.MINIFS(Pedidos!$C$2:$C$7000,Pedidos!$B$2:$B$7000,A1936,Pedidos!$C$2:$C$7000,"&lt;"&amp;Parámetros!$B$4)</f>
        <v>45703</v>
      </c>
      <c r="G1936" s="16" t="n">
        <f aca="false">_xlfn.MAXIFS(Pedidos!$C$2:$C$7000,Pedidos!$B$2:$B$7000,A1936,Pedidos!$C$2:$C$7000,"&lt;"&amp;Parámetros!$B$4)</f>
        <v>45703</v>
      </c>
      <c r="H1936" s="17" t="n">
        <f aca="false">COUNTIFS(Pedidos!$B$2:$B$7000,A1936,Pedidos!$C$2:$C$7000,"&lt;"&amp;Parámetros!$B$4)</f>
        <v>1</v>
      </c>
      <c r="I1936" s="7" t="n">
        <f aca="false">IF(H1936=0,"",Parámetros!$B$4-G1936)</f>
        <v>593</v>
      </c>
      <c r="J1936" s="17" t="n">
        <f aca="false">COUNTIFS(Pedidos!$B$2:$B$7000,A1936,Pedidos!$C$2:$C$7000,"&gt;="&amp;(Parámetros!$B$4-180),Pedidos!$C$2:$C$7000,"&lt;"&amp;Parámetros!$B$4)</f>
        <v>0</v>
      </c>
      <c r="K1936" s="18" t="str">
        <f aca="false">IF(H1936&lt;2,"",(G1936-F1936)/(H1936-1))</f>
        <v/>
      </c>
      <c r="L1936" s="19" t="str">
        <f aca="false">IF(OR(K1936="",K1936=0),"",I1936/K1936)</f>
        <v/>
      </c>
      <c r="M1936" s="20" t="n">
        <f aca="false">SUMIFS(Pedidos!$D$2:$D$7000,Pedidos!$B$2:$B$7000,A1936,Pedidos!$C$2:$C$7000,"&gt;="&amp;(Parámetros!$B$4-365),Pedidos!$C$2:$C$7000,"&lt;"&amp;Parámetros!$B$4)</f>
        <v>0</v>
      </c>
      <c r="N1936" s="7" t="str">
        <f aca="false">IF(H1936=0,"Sin compras",IF(H1936=1,"Una sola compra",IF(I1936&gt;Parámetros!$B$5,"Perdido","Activo")))</f>
        <v>Una sola compra</v>
      </c>
      <c r="O1936" s="21" t="str">
        <f aca="false">IF(N1936&lt;&gt;"Activo","",1/(1+EXP(-(Parámetros!$B$10+Parámetros!$B$11*I1936+Parámetros!$B$12*J1936))))</f>
        <v/>
      </c>
      <c r="P1936" s="7" t="str">
        <f aca="false">IF(O1936="","",IF(O1936&gt;=Parámetros!$B$7,"Alto",IF(O1936&gt;=Parámetros!$B$8,"Medio","Bajo")))</f>
        <v/>
      </c>
      <c r="Q1936" s="7" t="str">
        <f aca="false">IF(AND(N1936="Activo",L1936&lt;&gt;""),IF(L1936&gt;Parámetros!$B$6,"Se está retrasando",""),"")</f>
        <v/>
      </c>
    </row>
    <row r="1937" customFormat="false" ht="15" hidden="false" customHeight="false" outlineLevel="0" collapsed="false">
      <c r="A1937" s="13" t="s">
        <v>5377</v>
      </c>
      <c r="B1937" s="13" t="s">
        <v>8981</v>
      </c>
      <c r="C1937" s="13" t="s">
        <v>8990</v>
      </c>
      <c r="D1937" s="13" t="s">
        <v>8983</v>
      </c>
      <c r="E1937" s="13" t="s">
        <v>8988</v>
      </c>
      <c r="F1937" s="16" t="n">
        <f aca="false">_xlfn.MINIFS(Pedidos!$C$2:$C$7000,Pedidos!$B$2:$B$7000,A1937,Pedidos!$C$2:$C$7000,"&lt;"&amp;Parámetros!$B$4)</f>
        <v>46007</v>
      </c>
      <c r="G1937" s="16" t="n">
        <f aca="false">_xlfn.MAXIFS(Pedidos!$C$2:$C$7000,Pedidos!$B$2:$B$7000,A1937,Pedidos!$C$2:$C$7000,"&lt;"&amp;Parámetros!$B$4)</f>
        <v>46007</v>
      </c>
      <c r="H1937" s="17" t="n">
        <f aca="false">COUNTIFS(Pedidos!$B$2:$B$7000,A1937,Pedidos!$C$2:$C$7000,"&lt;"&amp;Parámetros!$B$4)</f>
        <v>1</v>
      </c>
      <c r="I1937" s="7" t="n">
        <f aca="false">IF(H1937=0,"",Parámetros!$B$4-G1937)</f>
        <v>289</v>
      </c>
      <c r="J1937" s="17" t="n">
        <f aca="false">COUNTIFS(Pedidos!$B$2:$B$7000,A1937,Pedidos!$C$2:$C$7000,"&gt;="&amp;(Parámetros!$B$4-180),Pedidos!$C$2:$C$7000,"&lt;"&amp;Parámetros!$B$4)</f>
        <v>0</v>
      </c>
      <c r="K1937" s="18" t="str">
        <f aca="false">IF(H1937&lt;2,"",(G1937-F1937)/(H1937-1))</f>
        <v/>
      </c>
      <c r="L1937" s="19" t="str">
        <f aca="false">IF(OR(K1937="",K1937=0),"",I1937/K1937)</f>
        <v/>
      </c>
      <c r="M1937" s="20" t="n">
        <f aca="false">SUMIFS(Pedidos!$D$2:$D$7000,Pedidos!$B$2:$B$7000,A1937,Pedidos!$C$2:$C$7000,"&gt;="&amp;(Parámetros!$B$4-365),Pedidos!$C$2:$C$7000,"&lt;"&amp;Parámetros!$B$4)</f>
        <v>72.16</v>
      </c>
      <c r="N1937" s="7" t="str">
        <f aca="false">IF(H1937=0,"Sin compras",IF(H1937=1,"Una sola compra",IF(I1937&gt;Parámetros!$B$5,"Perdido","Activo")))</f>
        <v>Una sola compra</v>
      </c>
      <c r="O1937" s="21" t="str">
        <f aca="false">IF(N1937&lt;&gt;"Activo","",1/(1+EXP(-(Parámetros!$B$10+Parámetros!$B$11*I1937+Parámetros!$B$12*J1937))))</f>
        <v/>
      </c>
      <c r="P1937" s="7" t="str">
        <f aca="false">IF(O1937="","",IF(O1937&gt;=Parámetros!$B$7,"Alto",IF(O1937&gt;=Parámetros!$B$8,"Medio","Bajo")))</f>
        <v/>
      </c>
      <c r="Q1937" s="7" t="str">
        <f aca="false">IF(AND(N1937="Activo",L1937&lt;&gt;""),IF(L1937&gt;Parámetros!$B$6,"Se está retrasando",""),"")</f>
        <v/>
      </c>
    </row>
    <row r="1938" customFormat="false" ht="15" hidden="false" customHeight="false" outlineLevel="0" collapsed="false">
      <c r="A1938" s="13" t="s">
        <v>6473</v>
      </c>
      <c r="B1938" s="13" t="s">
        <v>9008</v>
      </c>
      <c r="C1938" s="13" t="s">
        <v>8990</v>
      </c>
      <c r="D1938" s="13" t="s">
        <v>8991</v>
      </c>
      <c r="E1938" s="13" t="s">
        <v>8988</v>
      </c>
      <c r="F1938" s="16" t="n">
        <f aca="false">_xlfn.MINIFS(Pedidos!$C$2:$C$7000,Pedidos!$B$2:$B$7000,A1938,Pedidos!$C$2:$C$7000,"&lt;"&amp;Parámetros!$B$4)</f>
        <v>46090</v>
      </c>
      <c r="G1938" s="16" t="n">
        <f aca="false">_xlfn.MAXIFS(Pedidos!$C$2:$C$7000,Pedidos!$B$2:$B$7000,A1938,Pedidos!$C$2:$C$7000,"&lt;"&amp;Parámetros!$B$4)</f>
        <v>46090</v>
      </c>
      <c r="H1938" s="17" t="n">
        <f aca="false">COUNTIFS(Pedidos!$B$2:$B$7000,A1938,Pedidos!$C$2:$C$7000,"&lt;"&amp;Parámetros!$B$4)</f>
        <v>1</v>
      </c>
      <c r="I1938" s="7" t="n">
        <f aca="false">IF(H1938=0,"",Parámetros!$B$4-G1938)</f>
        <v>206</v>
      </c>
      <c r="J1938" s="17" t="n">
        <f aca="false">COUNTIFS(Pedidos!$B$2:$B$7000,A1938,Pedidos!$C$2:$C$7000,"&gt;="&amp;(Parámetros!$B$4-180),Pedidos!$C$2:$C$7000,"&lt;"&amp;Parámetros!$B$4)</f>
        <v>0</v>
      </c>
      <c r="K1938" s="18" t="str">
        <f aca="false">IF(H1938&lt;2,"",(G1938-F1938)/(H1938-1))</f>
        <v/>
      </c>
      <c r="L1938" s="19" t="str">
        <f aca="false">IF(OR(K1938="",K1938=0),"",I1938/K1938)</f>
        <v/>
      </c>
      <c r="M1938" s="20" t="n">
        <f aca="false">SUMIFS(Pedidos!$D$2:$D$7000,Pedidos!$B$2:$B$7000,A1938,Pedidos!$C$2:$C$7000,"&gt;="&amp;(Parámetros!$B$4-365),Pedidos!$C$2:$C$7000,"&lt;"&amp;Parámetros!$B$4)</f>
        <v>36.42</v>
      </c>
      <c r="N1938" s="7" t="str">
        <f aca="false">IF(H1938=0,"Sin compras",IF(H1938=1,"Una sola compra",IF(I1938&gt;Parámetros!$B$5,"Perdido","Activo")))</f>
        <v>Una sola compra</v>
      </c>
      <c r="O1938" s="21" t="str">
        <f aca="false">IF(N1938&lt;&gt;"Activo","",1/(1+EXP(-(Parámetros!$B$10+Parámetros!$B$11*I1938+Parámetros!$B$12*J1938))))</f>
        <v/>
      </c>
      <c r="P1938" s="7" t="str">
        <f aca="false">IF(O1938="","",IF(O1938&gt;=Parámetros!$B$7,"Alto",IF(O1938&gt;=Parámetros!$B$8,"Medio","Bajo")))</f>
        <v/>
      </c>
      <c r="Q1938" s="7" t="str">
        <f aca="false">IF(AND(N1938="Activo",L1938&lt;&gt;""),IF(L1938&gt;Parámetros!$B$6,"Se está retrasando",""),"")</f>
        <v/>
      </c>
    </row>
    <row r="1939" customFormat="false" ht="15" hidden="false" customHeight="false" outlineLevel="0" collapsed="false">
      <c r="A1939" s="13" t="s">
        <v>4437</v>
      </c>
      <c r="B1939" s="13" t="s">
        <v>9001</v>
      </c>
      <c r="C1939" s="13" t="s">
        <v>8993</v>
      </c>
      <c r="D1939" s="13" t="s">
        <v>8994</v>
      </c>
      <c r="E1939" s="13" t="s">
        <v>8988</v>
      </c>
      <c r="F1939" s="16" t="n">
        <f aca="false">_xlfn.MINIFS(Pedidos!$C$2:$C$7000,Pedidos!$B$2:$B$7000,A1939,Pedidos!$C$2:$C$7000,"&lt;"&amp;Parámetros!$B$4)</f>
        <v>45937</v>
      </c>
      <c r="G1939" s="16" t="n">
        <f aca="false">_xlfn.MAXIFS(Pedidos!$C$2:$C$7000,Pedidos!$B$2:$B$7000,A1939,Pedidos!$C$2:$C$7000,"&lt;"&amp;Parámetros!$B$4)</f>
        <v>45937</v>
      </c>
      <c r="H1939" s="17" t="n">
        <f aca="false">COUNTIFS(Pedidos!$B$2:$B$7000,A1939,Pedidos!$C$2:$C$7000,"&lt;"&amp;Parámetros!$B$4)</f>
        <v>1</v>
      </c>
      <c r="I1939" s="7" t="n">
        <f aca="false">IF(H1939=0,"",Parámetros!$B$4-G1939)</f>
        <v>359</v>
      </c>
      <c r="J1939" s="17" t="n">
        <f aca="false">COUNTIFS(Pedidos!$B$2:$B$7000,A1939,Pedidos!$C$2:$C$7000,"&gt;="&amp;(Parámetros!$B$4-180),Pedidos!$C$2:$C$7000,"&lt;"&amp;Parámetros!$B$4)</f>
        <v>0</v>
      </c>
      <c r="K1939" s="18" t="str">
        <f aca="false">IF(H1939&lt;2,"",(G1939-F1939)/(H1939-1))</f>
        <v/>
      </c>
      <c r="L1939" s="19" t="str">
        <f aca="false">IF(OR(K1939="",K1939=0),"",I1939/K1939)</f>
        <v/>
      </c>
      <c r="M1939" s="20" t="n">
        <f aca="false">SUMIFS(Pedidos!$D$2:$D$7000,Pedidos!$B$2:$B$7000,A1939,Pedidos!$C$2:$C$7000,"&gt;="&amp;(Parámetros!$B$4-365),Pedidos!$C$2:$C$7000,"&lt;"&amp;Parámetros!$B$4)</f>
        <v>34.64</v>
      </c>
      <c r="N1939" s="7" t="str">
        <f aca="false">IF(H1939=0,"Sin compras",IF(H1939=1,"Una sola compra",IF(I1939&gt;Parámetros!$B$5,"Perdido","Activo")))</f>
        <v>Una sola compra</v>
      </c>
      <c r="O1939" s="21" t="str">
        <f aca="false">IF(N1939&lt;&gt;"Activo","",1/(1+EXP(-(Parámetros!$B$10+Parámetros!$B$11*I1939+Parámetros!$B$12*J1939))))</f>
        <v/>
      </c>
      <c r="P1939" s="7" t="str">
        <f aca="false">IF(O1939="","",IF(O1939&gt;=Parámetros!$B$7,"Alto",IF(O1939&gt;=Parámetros!$B$8,"Medio","Bajo")))</f>
        <v/>
      </c>
      <c r="Q1939" s="7" t="str">
        <f aca="false">IF(AND(N1939="Activo",L1939&lt;&gt;""),IF(L1939&gt;Parámetros!$B$6,"Se está retrasando",""),"")</f>
        <v/>
      </c>
    </row>
    <row r="1940" customFormat="false" ht="15" hidden="false" customHeight="false" outlineLevel="0" collapsed="false">
      <c r="A1940" s="13" t="s">
        <v>2753</v>
      </c>
      <c r="B1940" s="13" t="s">
        <v>8995</v>
      </c>
      <c r="C1940" s="13" t="s">
        <v>8990</v>
      </c>
      <c r="D1940" s="13" t="s">
        <v>8983</v>
      </c>
      <c r="E1940" s="13" t="s">
        <v>8988</v>
      </c>
      <c r="F1940" s="16" t="n">
        <f aca="false">_xlfn.MINIFS(Pedidos!$C$2:$C$7000,Pedidos!$B$2:$B$7000,A1940,Pedidos!$C$2:$C$7000,"&lt;"&amp;Parámetros!$B$4)</f>
        <v>45813</v>
      </c>
      <c r="G1940" s="16" t="n">
        <f aca="false">_xlfn.MAXIFS(Pedidos!$C$2:$C$7000,Pedidos!$B$2:$B$7000,A1940,Pedidos!$C$2:$C$7000,"&lt;"&amp;Parámetros!$B$4)</f>
        <v>46038</v>
      </c>
      <c r="H1940" s="17" t="n">
        <f aca="false">COUNTIFS(Pedidos!$B$2:$B$7000,A1940,Pedidos!$C$2:$C$7000,"&lt;"&amp;Parámetros!$B$4)</f>
        <v>2</v>
      </c>
      <c r="I1940" s="7" t="n">
        <f aca="false">IF(H1940=0,"",Parámetros!$B$4-G1940)</f>
        <v>258</v>
      </c>
      <c r="J1940" s="17" t="n">
        <f aca="false">COUNTIFS(Pedidos!$B$2:$B$7000,A1940,Pedidos!$C$2:$C$7000,"&gt;="&amp;(Parámetros!$B$4-180),Pedidos!$C$2:$C$7000,"&lt;"&amp;Parámetros!$B$4)</f>
        <v>0</v>
      </c>
      <c r="K1940" s="18" t="n">
        <f aca="false">IF(H1940&lt;2,"",(G1940-F1940)/(H1940-1))</f>
        <v>225</v>
      </c>
      <c r="L1940" s="19" t="n">
        <f aca="false">IF(OR(K1940="",K1940=0),"",I1940/K1940)</f>
        <v>1.14666666666667</v>
      </c>
      <c r="M1940" s="20" t="n">
        <f aca="false">SUMIFS(Pedidos!$D$2:$D$7000,Pedidos!$B$2:$B$7000,A1940,Pedidos!$C$2:$C$7000,"&gt;="&amp;(Parámetros!$B$4-365),Pedidos!$C$2:$C$7000,"&lt;"&amp;Parámetros!$B$4)</f>
        <v>47.48</v>
      </c>
      <c r="N1940" s="7" t="str">
        <f aca="false">IF(H1940=0,"Sin compras",IF(H1940=1,"Una sola compra",IF(I1940&gt;Parámetros!$B$5,"Perdido","Activo")))</f>
        <v>Perdido</v>
      </c>
      <c r="O1940" s="21" t="str">
        <f aca="false">IF(N1940&lt;&gt;"Activo","",1/(1+EXP(-(Parámetros!$B$10+Parámetros!$B$11*I1940+Parámetros!$B$12*J1940))))</f>
        <v/>
      </c>
      <c r="P1940" s="7" t="str">
        <f aca="false">IF(O1940="","",IF(O1940&gt;=Parámetros!$B$7,"Alto",IF(O1940&gt;=Parámetros!$B$8,"Medio","Bajo")))</f>
        <v/>
      </c>
      <c r="Q1940" s="7" t="str">
        <f aca="false">IF(AND(N1940="Activo",L1940&lt;&gt;""),IF(L1940&gt;Parámetros!$B$6,"Se está retrasando",""),"")</f>
        <v/>
      </c>
    </row>
    <row r="1941" customFormat="false" ht="15" hidden="false" customHeight="false" outlineLevel="0" collapsed="false">
      <c r="A1941" s="13" t="s">
        <v>6039</v>
      </c>
      <c r="B1941" s="13" t="s">
        <v>8989</v>
      </c>
      <c r="C1941" s="13" t="s">
        <v>8990</v>
      </c>
      <c r="D1941" s="13" t="s">
        <v>8987</v>
      </c>
      <c r="E1941" s="13" t="s">
        <v>8984</v>
      </c>
      <c r="F1941" s="16" t="n">
        <f aca="false">_xlfn.MINIFS(Pedidos!$C$2:$C$7000,Pedidos!$B$2:$B$7000,A1941,Pedidos!$C$2:$C$7000,"&lt;"&amp;Parámetros!$B$4)</f>
        <v>46058</v>
      </c>
      <c r="G1941" s="16" t="n">
        <f aca="false">_xlfn.MAXIFS(Pedidos!$C$2:$C$7000,Pedidos!$B$2:$B$7000,A1941,Pedidos!$C$2:$C$7000,"&lt;"&amp;Parámetros!$B$4)</f>
        <v>46295</v>
      </c>
      <c r="H1941" s="17" t="n">
        <f aca="false">COUNTIFS(Pedidos!$B$2:$B$7000,A1941,Pedidos!$C$2:$C$7000,"&lt;"&amp;Parámetros!$B$4)</f>
        <v>3</v>
      </c>
      <c r="I1941" s="7" t="n">
        <f aca="false">IF(H1941=0,"",Parámetros!$B$4-G1941)</f>
        <v>1</v>
      </c>
      <c r="J1941" s="17" t="n">
        <f aca="false">COUNTIFS(Pedidos!$B$2:$B$7000,A1941,Pedidos!$C$2:$C$7000,"&gt;="&amp;(Parámetros!$B$4-180),Pedidos!$C$2:$C$7000,"&lt;"&amp;Parámetros!$B$4)</f>
        <v>2</v>
      </c>
      <c r="K1941" s="18" t="n">
        <f aca="false">IF(H1941&lt;2,"",(G1941-F1941)/(H1941-1))</f>
        <v>118.5</v>
      </c>
      <c r="L1941" s="19" t="n">
        <f aca="false">IF(OR(K1941="",K1941=0),"",I1941/K1941)</f>
        <v>0.00843881856540084</v>
      </c>
      <c r="M1941" s="20" t="n">
        <f aca="false">SUMIFS(Pedidos!$D$2:$D$7000,Pedidos!$B$2:$B$7000,A1941,Pedidos!$C$2:$C$7000,"&gt;="&amp;(Parámetros!$B$4-365),Pedidos!$C$2:$C$7000,"&lt;"&amp;Parámetros!$B$4)</f>
        <v>128.8</v>
      </c>
      <c r="N1941" s="7" t="str">
        <f aca="false">IF(H1941=0,"Sin compras",IF(H1941=1,"Una sola compra",IF(I1941&gt;Parámetros!$B$5,"Perdido","Activo")))</f>
        <v>Activo</v>
      </c>
      <c r="O1941" s="21" t="n">
        <f aca="false">IF(N1941&lt;&gt;"Activo","",1/(1+EXP(-(Parámetros!$B$10+Parámetros!$B$11*I1941+Parámetros!$B$12*J1941))))</f>
        <v>0.240525615763692</v>
      </c>
      <c r="P1941" s="7" t="str">
        <f aca="false">IF(O1941="","",IF(O1941&gt;=Parámetros!$B$7,"Alto",IF(O1941&gt;=Parámetros!$B$8,"Medio","Bajo")))</f>
        <v>Bajo</v>
      </c>
      <c r="Q1941" s="7" t="str">
        <f aca="false">IF(AND(N1941="Activo",L1941&lt;&gt;""),IF(L1941&gt;Parámetros!$B$6,"Se está retrasando",""),"")</f>
        <v/>
      </c>
    </row>
    <row r="1942" customFormat="false" ht="15" hidden="false" customHeight="false" outlineLevel="0" collapsed="false">
      <c r="A1942" s="13" t="s">
        <v>4544</v>
      </c>
      <c r="B1942" s="13" t="s">
        <v>8981</v>
      </c>
      <c r="C1942" s="13" t="s">
        <v>8993</v>
      </c>
      <c r="D1942" s="13" t="s">
        <v>8983</v>
      </c>
      <c r="E1942" s="13" t="s">
        <v>8988</v>
      </c>
      <c r="F1942" s="16" t="n">
        <f aca="false">_xlfn.MINIFS(Pedidos!$C$2:$C$7000,Pedidos!$B$2:$B$7000,A1942,Pedidos!$C$2:$C$7000,"&lt;"&amp;Parámetros!$B$4)</f>
        <v>45944</v>
      </c>
      <c r="G1942" s="16" t="n">
        <f aca="false">_xlfn.MAXIFS(Pedidos!$C$2:$C$7000,Pedidos!$B$2:$B$7000,A1942,Pedidos!$C$2:$C$7000,"&lt;"&amp;Parámetros!$B$4)</f>
        <v>45944</v>
      </c>
      <c r="H1942" s="17" t="n">
        <f aca="false">COUNTIFS(Pedidos!$B$2:$B$7000,A1942,Pedidos!$C$2:$C$7000,"&lt;"&amp;Parámetros!$B$4)</f>
        <v>1</v>
      </c>
      <c r="I1942" s="7" t="n">
        <f aca="false">IF(H1942=0,"",Parámetros!$B$4-G1942)</f>
        <v>352</v>
      </c>
      <c r="J1942" s="17" t="n">
        <f aca="false">COUNTIFS(Pedidos!$B$2:$B$7000,A1942,Pedidos!$C$2:$C$7000,"&gt;="&amp;(Parámetros!$B$4-180),Pedidos!$C$2:$C$7000,"&lt;"&amp;Parámetros!$B$4)</f>
        <v>0</v>
      </c>
      <c r="K1942" s="18" t="str">
        <f aca="false">IF(H1942&lt;2,"",(G1942-F1942)/(H1942-1))</f>
        <v/>
      </c>
      <c r="L1942" s="19" t="str">
        <f aca="false">IF(OR(K1942="",K1942=0),"",I1942/K1942)</f>
        <v/>
      </c>
      <c r="M1942" s="20" t="n">
        <f aca="false">SUMIFS(Pedidos!$D$2:$D$7000,Pedidos!$B$2:$B$7000,A1942,Pedidos!$C$2:$C$7000,"&gt;="&amp;(Parámetros!$B$4-365),Pedidos!$C$2:$C$7000,"&lt;"&amp;Parámetros!$B$4)</f>
        <v>35.32</v>
      </c>
      <c r="N1942" s="7" t="str">
        <f aca="false">IF(H1942=0,"Sin compras",IF(H1942=1,"Una sola compra",IF(I1942&gt;Parámetros!$B$5,"Perdido","Activo")))</f>
        <v>Una sola compra</v>
      </c>
      <c r="O1942" s="21" t="str">
        <f aca="false">IF(N1942&lt;&gt;"Activo","",1/(1+EXP(-(Parámetros!$B$10+Parámetros!$B$11*I1942+Parámetros!$B$12*J1942))))</f>
        <v/>
      </c>
      <c r="P1942" s="7" t="str">
        <f aca="false">IF(O1942="","",IF(O1942&gt;=Parámetros!$B$7,"Alto",IF(O1942&gt;=Parámetros!$B$8,"Medio","Bajo")))</f>
        <v/>
      </c>
      <c r="Q1942" s="7" t="str">
        <f aca="false">IF(AND(N1942="Activo",L1942&lt;&gt;""),IF(L1942&gt;Parámetros!$B$6,"Se está retrasando",""),"")</f>
        <v/>
      </c>
    </row>
    <row r="1943" customFormat="false" ht="15" hidden="false" customHeight="false" outlineLevel="0" collapsed="false">
      <c r="A1943" s="13" t="s">
        <v>4317</v>
      </c>
      <c r="B1943" s="13" t="s">
        <v>8995</v>
      </c>
      <c r="C1943" s="13" t="s">
        <v>8990</v>
      </c>
      <c r="D1943" s="13" t="s">
        <v>8994</v>
      </c>
      <c r="E1943" s="13" t="s">
        <v>8988</v>
      </c>
      <c r="F1943" s="16" t="n">
        <f aca="false">_xlfn.MINIFS(Pedidos!$C$2:$C$7000,Pedidos!$B$2:$B$7000,A1943,Pedidos!$C$2:$C$7000,"&lt;"&amp;Parámetros!$B$4)</f>
        <v>45929</v>
      </c>
      <c r="G1943" s="16" t="n">
        <f aca="false">_xlfn.MAXIFS(Pedidos!$C$2:$C$7000,Pedidos!$B$2:$B$7000,A1943,Pedidos!$C$2:$C$7000,"&lt;"&amp;Parámetros!$B$4)</f>
        <v>45929</v>
      </c>
      <c r="H1943" s="17" t="n">
        <f aca="false">COUNTIFS(Pedidos!$B$2:$B$7000,A1943,Pedidos!$C$2:$C$7000,"&lt;"&amp;Parámetros!$B$4)</f>
        <v>1</v>
      </c>
      <c r="I1943" s="7" t="n">
        <f aca="false">IF(H1943=0,"",Parámetros!$B$4-G1943)</f>
        <v>367</v>
      </c>
      <c r="J1943" s="17" t="n">
        <f aca="false">COUNTIFS(Pedidos!$B$2:$B$7000,A1943,Pedidos!$C$2:$C$7000,"&gt;="&amp;(Parámetros!$B$4-180),Pedidos!$C$2:$C$7000,"&lt;"&amp;Parámetros!$B$4)</f>
        <v>0</v>
      </c>
      <c r="K1943" s="18" t="str">
        <f aca="false">IF(H1943&lt;2,"",(G1943-F1943)/(H1943-1))</f>
        <v/>
      </c>
      <c r="L1943" s="19" t="str">
        <f aca="false">IF(OR(K1943="",K1943=0),"",I1943/K1943)</f>
        <v/>
      </c>
      <c r="M1943" s="20" t="n">
        <f aca="false">SUMIFS(Pedidos!$D$2:$D$7000,Pedidos!$B$2:$B$7000,A1943,Pedidos!$C$2:$C$7000,"&gt;="&amp;(Parámetros!$B$4-365),Pedidos!$C$2:$C$7000,"&lt;"&amp;Parámetros!$B$4)</f>
        <v>0</v>
      </c>
      <c r="N1943" s="7" t="str">
        <f aca="false">IF(H1943=0,"Sin compras",IF(H1943=1,"Una sola compra",IF(I1943&gt;Parámetros!$B$5,"Perdido","Activo")))</f>
        <v>Una sola compra</v>
      </c>
      <c r="O1943" s="21" t="str">
        <f aca="false">IF(N1943&lt;&gt;"Activo","",1/(1+EXP(-(Parámetros!$B$10+Parámetros!$B$11*I1943+Parámetros!$B$12*J1943))))</f>
        <v/>
      </c>
      <c r="P1943" s="7" t="str">
        <f aca="false">IF(O1943="","",IF(O1943&gt;=Parámetros!$B$7,"Alto",IF(O1943&gt;=Parámetros!$B$8,"Medio","Bajo")))</f>
        <v/>
      </c>
      <c r="Q1943" s="7" t="str">
        <f aca="false">IF(AND(N1943="Activo",L1943&lt;&gt;""),IF(L1943&gt;Parámetros!$B$6,"Se está retrasando",""),"")</f>
        <v/>
      </c>
    </row>
    <row r="1944" customFormat="false" ht="15" hidden="false" customHeight="false" outlineLevel="0" collapsed="false">
      <c r="A1944" s="13" t="s">
        <v>3456</v>
      </c>
      <c r="B1944" s="13" t="s">
        <v>8981</v>
      </c>
      <c r="C1944" s="13" t="s">
        <v>8990</v>
      </c>
      <c r="D1944" s="13" t="s">
        <v>8994</v>
      </c>
      <c r="E1944" s="13" t="s">
        <v>8988</v>
      </c>
      <c r="F1944" s="16" t="n">
        <f aca="false">_xlfn.MINIFS(Pedidos!$C$2:$C$7000,Pedidos!$B$2:$B$7000,A1944,Pedidos!$C$2:$C$7000,"&lt;"&amp;Parámetros!$B$4)</f>
        <v>45865</v>
      </c>
      <c r="G1944" s="16" t="n">
        <f aca="false">_xlfn.MAXIFS(Pedidos!$C$2:$C$7000,Pedidos!$B$2:$B$7000,A1944,Pedidos!$C$2:$C$7000,"&lt;"&amp;Parámetros!$B$4)</f>
        <v>45865</v>
      </c>
      <c r="H1944" s="17" t="n">
        <f aca="false">COUNTIFS(Pedidos!$B$2:$B$7000,A1944,Pedidos!$C$2:$C$7000,"&lt;"&amp;Parámetros!$B$4)</f>
        <v>1</v>
      </c>
      <c r="I1944" s="7" t="n">
        <f aca="false">IF(H1944=0,"",Parámetros!$B$4-G1944)</f>
        <v>431</v>
      </c>
      <c r="J1944" s="17" t="n">
        <f aca="false">COUNTIFS(Pedidos!$B$2:$B$7000,A1944,Pedidos!$C$2:$C$7000,"&gt;="&amp;(Parámetros!$B$4-180),Pedidos!$C$2:$C$7000,"&lt;"&amp;Parámetros!$B$4)</f>
        <v>0</v>
      </c>
      <c r="K1944" s="18" t="str">
        <f aca="false">IF(H1944&lt;2,"",(G1944-F1944)/(H1944-1))</f>
        <v/>
      </c>
      <c r="L1944" s="19" t="str">
        <f aca="false">IF(OR(K1944="",K1944=0),"",I1944/K1944)</f>
        <v/>
      </c>
      <c r="M1944" s="20" t="n">
        <f aca="false">SUMIFS(Pedidos!$D$2:$D$7000,Pedidos!$B$2:$B$7000,A1944,Pedidos!$C$2:$C$7000,"&gt;="&amp;(Parámetros!$B$4-365),Pedidos!$C$2:$C$7000,"&lt;"&amp;Parámetros!$B$4)</f>
        <v>0</v>
      </c>
      <c r="N1944" s="7" t="str">
        <f aca="false">IF(H1944=0,"Sin compras",IF(H1944=1,"Una sola compra",IF(I1944&gt;Parámetros!$B$5,"Perdido","Activo")))</f>
        <v>Una sola compra</v>
      </c>
      <c r="O1944" s="21" t="str">
        <f aca="false">IF(N1944&lt;&gt;"Activo","",1/(1+EXP(-(Parámetros!$B$10+Parámetros!$B$11*I1944+Parámetros!$B$12*J1944))))</f>
        <v/>
      </c>
      <c r="P1944" s="7" t="str">
        <f aca="false">IF(O1944="","",IF(O1944&gt;=Parámetros!$B$7,"Alto",IF(O1944&gt;=Parámetros!$B$8,"Medio","Bajo")))</f>
        <v/>
      </c>
      <c r="Q1944" s="7" t="str">
        <f aca="false">IF(AND(N1944="Activo",L1944&lt;&gt;""),IF(L1944&gt;Parámetros!$B$6,"Se está retrasando",""),"")</f>
        <v/>
      </c>
    </row>
    <row r="1945" customFormat="false" ht="15" hidden="false" customHeight="false" outlineLevel="0" collapsed="false">
      <c r="A1945" s="13" t="s">
        <v>3101</v>
      </c>
      <c r="B1945" s="13" t="s">
        <v>8992</v>
      </c>
      <c r="C1945" s="13" t="s">
        <v>8982</v>
      </c>
      <c r="D1945" s="13" t="s">
        <v>8994</v>
      </c>
      <c r="E1945" s="13" t="s">
        <v>8988</v>
      </c>
      <c r="F1945" s="16" t="n">
        <f aca="false">_xlfn.MINIFS(Pedidos!$C$2:$C$7000,Pedidos!$B$2:$B$7000,A1945,Pedidos!$C$2:$C$7000,"&lt;"&amp;Parámetros!$B$4)</f>
        <v>45838</v>
      </c>
      <c r="G1945" s="16" t="n">
        <f aca="false">_xlfn.MAXIFS(Pedidos!$C$2:$C$7000,Pedidos!$B$2:$B$7000,A1945,Pedidos!$C$2:$C$7000,"&lt;"&amp;Parámetros!$B$4)</f>
        <v>45887</v>
      </c>
      <c r="H1945" s="17" t="n">
        <f aca="false">COUNTIFS(Pedidos!$B$2:$B$7000,A1945,Pedidos!$C$2:$C$7000,"&lt;"&amp;Parámetros!$B$4)</f>
        <v>2</v>
      </c>
      <c r="I1945" s="7" t="n">
        <f aca="false">IF(H1945=0,"",Parámetros!$B$4-G1945)</f>
        <v>409</v>
      </c>
      <c r="J1945" s="17" t="n">
        <f aca="false">COUNTIFS(Pedidos!$B$2:$B$7000,A1945,Pedidos!$C$2:$C$7000,"&gt;="&amp;(Parámetros!$B$4-180),Pedidos!$C$2:$C$7000,"&lt;"&amp;Parámetros!$B$4)</f>
        <v>0</v>
      </c>
      <c r="K1945" s="18" t="n">
        <f aca="false">IF(H1945&lt;2,"",(G1945-F1945)/(H1945-1))</f>
        <v>49</v>
      </c>
      <c r="L1945" s="19" t="n">
        <f aca="false">IF(OR(K1945="",K1945=0),"",I1945/K1945)</f>
        <v>8.3469387755102</v>
      </c>
      <c r="M1945" s="20" t="n">
        <f aca="false">SUMIFS(Pedidos!$D$2:$D$7000,Pedidos!$B$2:$B$7000,A1945,Pedidos!$C$2:$C$7000,"&gt;="&amp;(Parámetros!$B$4-365),Pedidos!$C$2:$C$7000,"&lt;"&amp;Parámetros!$B$4)</f>
        <v>0</v>
      </c>
      <c r="N1945" s="7" t="str">
        <f aca="false">IF(H1945=0,"Sin compras",IF(H1945=1,"Una sola compra",IF(I1945&gt;Parámetros!$B$5,"Perdido","Activo")))</f>
        <v>Perdido</v>
      </c>
      <c r="O1945" s="21" t="str">
        <f aca="false">IF(N1945&lt;&gt;"Activo","",1/(1+EXP(-(Parámetros!$B$10+Parámetros!$B$11*I1945+Parámetros!$B$12*J1945))))</f>
        <v/>
      </c>
      <c r="P1945" s="7" t="str">
        <f aca="false">IF(O1945="","",IF(O1945&gt;=Parámetros!$B$7,"Alto",IF(O1945&gt;=Parámetros!$B$8,"Medio","Bajo")))</f>
        <v/>
      </c>
      <c r="Q1945" s="7" t="str">
        <f aca="false">IF(AND(N1945="Activo",L1945&lt;&gt;""),IF(L1945&gt;Parámetros!$B$6,"Se está retrasando",""),"")</f>
        <v/>
      </c>
    </row>
    <row r="1946" customFormat="false" ht="15" hidden="false" customHeight="false" outlineLevel="0" collapsed="false">
      <c r="A1946" s="13" t="s">
        <v>8037</v>
      </c>
      <c r="B1946" s="13" t="s">
        <v>8998</v>
      </c>
      <c r="C1946" s="13" t="s">
        <v>8990</v>
      </c>
      <c r="D1946" s="13" t="s">
        <v>8991</v>
      </c>
      <c r="E1946" s="13" t="s">
        <v>8988</v>
      </c>
      <c r="F1946" s="16" t="n">
        <f aca="false">_xlfn.MINIFS(Pedidos!$C$2:$C$7000,Pedidos!$B$2:$B$7000,A1946,Pedidos!$C$2:$C$7000,"&lt;"&amp;Parámetros!$B$4)</f>
        <v>46219</v>
      </c>
      <c r="G1946" s="16" t="n">
        <f aca="false">_xlfn.MAXIFS(Pedidos!$C$2:$C$7000,Pedidos!$B$2:$B$7000,A1946,Pedidos!$C$2:$C$7000,"&lt;"&amp;Parámetros!$B$4)</f>
        <v>46219</v>
      </c>
      <c r="H1946" s="17" t="n">
        <f aca="false">COUNTIFS(Pedidos!$B$2:$B$7000,A1946,Pedidos!$C$2:$C$7000,"&lt;"&amp;Parámetros!$B$4)</f>
        <v>1</v>
      </c>
      <c r="I1946" s="7" t="n">
        <f aca="false">IF(H1946=0,"",Parámetros!$B$4-G1946)</f>
        <v>77</v>
      </c>
      <c r="J1946" s="17" t="n">
        <f aca="false">COUNTIFS(Pedidos!$B$2:$B$7000,A1946,Pedidos!$C$2:$C$7000,"&gt;="&amp;(Parámetros!$B$4-180),Pedidos!$C$2:$C$7000,"&lt;"&amp;Parámetros!$B$4)</f>
        <v>1</v>
      </c>
      <c r="K1946" s="18" t="str">
        <f aca="false">IF(H1946&lt;2,"",(G1946-F1946)/(H1946-1))</f>
        <v/>
      </c>
      <c r="L1946" s="19" t="str">
        <f aca="false">IF(OR(K1946="",K1946=0),"",I1946/K1946)</f>
        <v/>
      </c>
      <c r="M1946" s="20" t="n">
        <f aca="false">SUMIFS(Pedidos!$D$2:$D$7000,Pedidos!$B$2:$B$7000,A1946,Pedidos!$C$2:$C$7000,"&gt;="&amp;(Parámetros!$B$4-365),Pedidos!$C$2:$C$7000,"&lt;"&amp;Parámetros!$B$4)</f>
        <v>32.92</v>
      </c>
      <c r="N1946" s="7" t="str">
        <f aca="false">IF(H1946=0,"Sin compras",IF(H1946=1,"Una sola compra",IF(I1946&gt;Parámetros!$B$5,"Perdido","Activo")))</f>
        <v>Una sola compra</v>
      </c>
      <c r="O1946" s="21" t="str">
        <f aca="false">IF(N1946&lt;&gt;"Activo","",1/(1+EXP(-(Parámetros!$B$10+Parámetros!$B$11*I1946+Parámetros!$B$12*J1946))))</f>
        <v/>
      </c>
      <c r="P1946" s="7" t="str">
        <f aca="false">IF(O1946="","",IF(O1946&gt;=Parámetros!$B$7,"Alto",IF(O1946&gt;=Parámetros!$B$8,"Medio","Bajo")))</f>
        <v/>
      </c>
      <c r="Q1946" s="7" t="str">
        <f aca="false">IF(AND(N1946="Activo",L1946&lt;&gt;""),IF(L1946&gt;Parámetros!$B$6,"Se está retrasando",""),"")</f>
        <v/>
      </c>
    </row>
    <row r="1947" customFormat="false" ht="15" hidden="false" customHeight="false" outlineLevel="0" collapsed="false">
      <c r="A1947" s="13" t="s">
        <v>3413</v>
      </c>
      <c r="B1947" s="13" t="s">
        <v>8981</v>
      </c>
      <c r="C1947" s="13" t="s">
        <v>8993</v>
      </c>
      <c r="D1947" s="13" t="s">
        <v>8983</v>
      </c>
      <c r="E1947" s="13" t="s">
        <v>8984</v>
      </c>
      <c r="F1947" s="16" t="n">
        <f aca="false">_xlfn.MINIFS(Pedidos!$C$2:$C$7000,Pedidos!$B$2:$B$7000,A1947,Pedidos!$C$2:$C$7000,"&lt;"&amp;Parámetros!$B$4)</f>
        <v>45862</v>
      </c>
      <c r="G1947" s="16" t="n">
        <f aca="false">_xlfn.MAXIFS(Pedidos!$C$2:$C$7000,Pedidos!$B$2:$B$7000,A1947,Pedidos!$C$2:$C$7000,"&lt;"&amp;Parámetros!$B$4)</f>
        <v>46084</v>
      </c>
      <c r="H1947" s="17" t="n">
        <f aca="false">COUNTIFS(Pedidos!$B$2:$B$7000,A1947,Pedidos!$C$2:$C$7000,"&lt;"&amp;Parámetros!$B$4)</f>
        <v>2</v>
      </c>
      <c r="I1947" s="7" t="n">
        <f aca="false">IF(H1947=0,"",Parámetros!$B$4-G1947)</f>
        <v>212</v>
      </c>
      <c r="J1947" s="17" t="n">
        <f aca="false">COUNTIFS(Pedidos!$B$2:$B$7000,A1947,Pedidos!$C$2:$C$7000,"&gt;="&amp;(Parámetros!$B$4-180),Pedidos!$C$2:$C$7000,"&lt;"&amp;Parámetros!$B$4)</f>
        <v>0</v>
      </c>
      <c r="K1947" s="18" t="n">
        <f aca="false">IF(H1947&lt;2,"",(G1947-F1947)/(H1947-1))</f>
        <v>222</v>
      </c>
      <c r="L1947" s="19" t="n">
        <f aca="false">IF(OR(K1947="",K1947=0),"",I1947/K1947)</f>
        <v>0.954954954954955</v>
      </c>
      <c r="M1947" s="20" t="n">
        <f aca="false">SUMIFS(Pedidos!$D$2:$D$7000,Pedidos!$B$2:$B$7000,A1947,Pedidos!$C$2:$C$7000,"&gt;="&amp;(Parámetros!$B$4-365),Pedidos!$C$2:$C$7000,"&lt;"&amp;Parámetros!$B$4)</f>
        <v>18.1</v>
      </c>
      <c r="N1947" s="7" t="str">
        <f aca="false">IF(H1947=0,"Sin compras",IF(H1947=1,"Una sola compra",IF(I1947&gt;Parámetros!$B$5,"Perdido","Activo")))</f>
        <v>Perdido</v>
      </c>
      <c r="O1947" s="21" t="str">
        <f aca="false">IF(N1947&lt;&gt;"Activo","",1/(1+EXP(-(Parámetros!$B$10+Parámetros!$B$11*I1947+Parámetros!$B$12*J1947))))</f>
        <v/>
      </c>
      <c r="P1947" s="7" t="str">
        <f aca="false">IF(O1947="","",IF(O1947&gt;=Parámetros!$B$7,"Alto",IF(O1947&gt;=Parámetros!$B$8,"Medio","Bajo")))</f>
        <v/>
      </c>
      <c r="Q1947" s="7" t="str">
        <f aca="false">IF(AND(N1947="Activo",L1947&lt;&gt;""),IF(L1947&gt;Parámetros!$B$6,"Se está retrasando",""),"")</f>
        <v/>
      </c>
    </row>
    <row r="1948" customFormat="false" ht="15" hidden="false" customHeight="false" outlineLevel="0" collapsed="false">
      <c r="A1948" s="13" t="s">
        <v>2928</v>
      </c>
      <c r="B1948" s="13" t="s">
        <v>8992</v>
      </c>
      <c r="C1948" s="13" t="s">
        <v>8993</v>
      </c>
      <c r="D1948" s="13" t="s">
        <v>8994</v>
      </c>
      <c r="E1948" s="13" t="s">
        <v>8984</v>
      </c>
      <c r="F1948" s="16" t="n">
        <f aca="false">_xlfn.MINIFS(Pedidos!$C$2:$C$7000,Pedidos!$B$2:$B$7000,A1948,Pedidos!$C$2:$C$7000,"&lt;"&amp;Parámetros!$B$4)</f>
        <v>45825</v>
      </c>
      <c r="G1948" s="16" t="n">
        <f aca="false">_xlfn.MAXIFS(Pedidos!$C$2:$C$7000,Pedidos!$B$2:$B$7000,A1948,Pedidos!$C$2:$C$7000,"&lt;"&amp;Parámetros!$B$4)</f>
        <v>45825</v>
      </c>
      <c r="H1948" s="17" t="n">
        <f aca="false">COUNTIFS(Pedidos!$B$2:$B$7000,A1948,Pedidos!$C$2:$C$7000,"&lt;"&amp;Parámetros!$B$4)</f>
        <v>1</v>
      </c>
      <c r="I1948" s="7" t="n">
        <f aca="false">IF(H1948=0,"",Parámetros!$B$4-G1948)</f>
        <v>471</v>
      </c>
      <c r="J1948" s="17" t="n">
        <f aca="false">COUNTIFS(Pedidos!$B$2:$B$7000,A1948,Pedidos!$C$2:$C$7000,"&gt;="&amp;(Parámetros!$B$4-180),Pedidos!$C$2:$C$7000,"&lt;"&amp;Parámetros!$B$4)</f>
        <v>0</v>
      </c>
      <c r="K1948" s="18" t="str">
        <f aca="false">IF(H1948&lt;2,"",(G1948-F1948)/(H1948-1))</f>
        <v/>
      </c>
      <c r="L1948" s="19" t="str">
        <f aca="false">IF(OR(K1948="",K1948=0),"",I1948/K1948)</f>
        <v/>
      </c>
      <c r="M1948" s="20" t="n">
        <f aca="false">SUMIFS(Pedidos!$D$2:$D$7000,Pedidos!$B$2:$B$7000,A1948,Pedidos!$C$2:$C$7000,"&gt;="&amp;(Parámetros!$B$4-365),Pedidos!$C$2:$C$7000,"&lt;"&amp;Parámetros!$B$4)</f>
        <v>0</v>
      </c>
      <c r="N1948" s="7" t="str">
        <f aca="false">IF(H1948=0,"Sin compras",IF(H1948=1,"Una sola compra",IF(I1948&gt;Parámetros!$B$5,"Perdido","Activo")))</f>
        <v>Una sola compra</v>
      </c>
      <c r="O1948" s="21" t="str">
        <f aca="false">IF(N1948&lt;&gt;"Activo","",1/(1+EXP(-(Parámetros!$B$10+Parámetros!$B$11*I1948+Parámetros!$B$12*J1948))))</f>
        <v/>
      </c>
      <c r="P1948" s="7" t="str">
        <f aca="false">IF(O1948="","",IF(O1948&gt;=Parámetros!$B$7,"Alto",IF(O1948&gt;=Parámetros!$B$8,"Medio","Bajo")))</f>
        <v/>
      </c>
      <c r="Q1948" s="7" t="str">
        <f aca="false">IF(AND(N1948="Activo",L1948&lt;&gt;""),IF(L1948&gt;Parámetros!$B$6,"Se está retrasando",""),"")</f>
        <v/>
      </c>
    </row>
    <row r="1949" customFormat="false" ht="15" hidden="false" customHeight="false" outlineLevel="0" collapsed="false">
      <c r="A1949" s="13" t="s">
        <v>2218</v>
      </c>
      <c r="B1949" s="13" t="s">
        <v>8995</v>
      </c>
      <c r="C1949" s="13" t="s">
        <v>8990</v>
      </c>
      <c r="D1949" s="13" t="s">
        <v>8994</v>
      </c>
      <c r="E1949" s="13" t="s">
        <v>8988</v>
      </c>
      <c r="F1949" s="16" t="n">
        <f aca="false">_xlfn.MINIFS(Pedidos!$C$2:$C$7000,Pedidos!$B$2:$B$7000,A1949,Pedidos!$C$2:$C$7000,"&lt;"&amp;Parámetros!$B$4)</f>
        <v>45771</v>
      </c>
      <c r="G1949" s="16" t="n">
        <f aca="false">_xlfn.MAXIFS(Pedidos!$C$2:$C$7000,Pedidos!$B$2:$B$7000,A1949,Pedidos!$C$2:$C$7000,"&lt;"&amp;Parámetros!$B$4)</f>
        <v>45771</v>
      </c>
      <c r="H1949" s="17" t="n">
        <f aca="false">COUNTIFS(Pedidos!$B$2:$B$7000,A1949,Pedidos!$C$2:$C$7000,"&lt;"&amp;Parámetros!$B$4)</f>
        <v>1</v>
      </c>
      <c r="I1949" s="7" t="n">
        <f aca="false">IF(H1949=0,"",Parámetros!$B$4-G1949)</f>
        <v>525</v>
      </c>
      <c r="J1949" s="17" t="n">
        <f aca="false">COUNTIFS(Pedidos!$B$2:$B$7000,A1949,Pedidos!$C$2:$C$7000,"&gt;="&amp;(Parámetros!$B$4-180),Pedidos!$C$2:$C$7000,"&lt;"&amp;Parámetros!$B$4)</f>
        <v>0</v>
      </c>
      <c r="K1949" s="18" t="str">
        <f aca="false">IF(H1949&lt;2,"",(G1949-F1949)/(H1949-1))</f>
        <v/>
      </c>
      <c r="L1949" s="19" t="str">
        <f aca="false">IF(OR(K1949="",K1949=0),"",I1949/K1949)</f>
        <v/>
      </c>
      <c r="M1949" s="20" t="n">
        <f aca="false">SUMIFS(Pedidos!$D$2:$D$7000,Pedidos!$B$2:$B$7000,A1949,Pedidos!$C$2:$C$7000,"&gt;="&amp;(Parámetros!$B$4-365),Pedidos!$C$2:$C$7000,"&lt;"&amp;Parámetros!$B$4)</f>
        <v>0</v>
      </c>
      <c r="N1949" s="7" t="str">
        <f aca="false">IF(H1949=0,"Sin compras",IF(H1949=1,"Una sola compra",IF(I1949&gt;Parámetros!$B$5,"Perdido","Activo")))</f>
        <v>Una sola compra</v>
      </c>
      <c r="O1949" s="21" t="str">
        <f aca="false">IF(N1949&lt;&gt;"Activo","",1/(1+EXP(-(Parámetros!$B$10+Parámetros!$B$11*I1949+Parámetros!$B$12*J1949))))</f>
        <v/>
      </c>
      <c r="P1949" s="7" t="str">
        <f aca="false">IF(O1949="","",IF(O1949&gt;=Parámetros!$B$7,"Alto",IF(O1949&gt;=Parámetros!$B$8,"Medio","Bajo")))</f>
        <v/>
      </c>
      <c r="Q1949" s="7" t="str">
        <f aca="false">IF(AND(N1949="Activo",L1949&lt;&gt;""),IF(L1949&gt;Parámetros!$B$6,"Se está retrasando",""),"")</f>
        <v/>
      </c>
    </row>
    <row r="1950" customFormat="false" ht="15" hidden="false" customHeight="false" outlineLevel="0" collapsed="false">
      <c r="A1950" s="13" t="s">
        <v>703</v>
      </c>
      <c r="B1950" s="13" t="s">
        <v>8996</v>
      </c>
      <c r="C1950" s="13" t="s">
        <v>8982</v>
      </c>
      <c r="D1950" s="13" t="s">
        <v>9006</v>
      </c>
      <c r="E1950" s="13" t="s">
        <v>8988</v>
      </c>
      <c r="F1950" s="16" t="n">
        <f aca="false">_xlfn.MINIFS(Pedidos!$C$2:$C$7000,Pedidos!$B$2:$B$7000,A1950,Pedidos!$C$2:$C$7000,"&lt;"&amp;Parámetros!$B$4)</f>
        <v>45645</v>
      </c>
      <c r="G1950" s="16" t="n">
        <f aca="false">_xlfn.MAXIFS(Pedidos!$C$2:$C$7000,Pedidos!$B$2:$B$7000,A1950,Pedidos!$C$2:$C$7000,"&lt;"&amp;Parámetros!$B$4)</f>
        <v>45853</v>
      </c>
      <c r="H1950" s="17" t="n">
        <f aca="false">COUNTIFS(Pedidos!$B$2:$B$7000,A1950,Pedidos!$C$2:$C$7000,"&lt;"&amp;Parámetros!$B$4)</f>
        <v>4</v>
      </c>
      <c r="I1950" s="7" t="n">
        <f aca="false">IF(H1950=0,"",Parámetros!$B$4-G1950)</f>
        <v>443</v>
      </c>
      <c r="J1950" s="17" t="n">
        <f aca="false">COUNTIFS(Pedidos!$B$2:$B$7000,A1950,Pedidos!$C$2:$C$7000,"&gt;="&amp;(Parámetros!$B$4-180),Pedidos!$C$2:$C$7000,"&lt;"&amp;Parámetros!$B$4)</f>
        <v>0</v>
      </c>
      <c r="K1950" s="18" t="n">
        <f aca="false">IF(H1950&lt;2,"",(G1950-F1950)/(H1950-1))</f>
        <v>69.3333333333333</v>
      </c>
      <c r="L1950" s="19" t="n">
        <f aca="false">IF(OR(K1950="",K1950=0),"",I1950/K1950)</f>
        <v>6.38942307692308</v>
      </c>
      <c r="M1950" s="20" t="n">
        <f aca="false">SUMIFS(Pedidos!$D$2:$D$7000,Pedidos!$B$2:$B$7000,A1950,Pedidos!$C$2:$C$7000,"&gt;="&amp;(Parámetros!$B$4-365),Pedidos!$C$2:$C$7000,"&lt;"&amp;Parámetros!$B$4)</f>
        <v>0</v>
      </c>
      <c r="N1950" s="7" t="str">
        <f aca="false">IF(H1950=0,"Sin compras",IF(H1950=1,"Una sola compra",IF(I1950&gt;Parámetros!$B$5,"Perdido","Activo")))</f>
        <v>Perdido</v>
      </c>
      <c r="O1950" s="21" t="str">
        <f aca="false">IF(N1950&lt;&gt;"Activo","",1/(1+EXP(-(Parámetros!$B$10+Parámetros!$B$11*I1950+Parámetros!$B$12*J1950))))</f>
        <v/>
      </c>
      <c r="P1950" s="7" t="str">
        <f aca="false">IF(O1950="","",IF(O1950&gt;=Parámetros!$B$7,"Alto",IF(O1950&gt;=Parámetros!$B$8,"Medio","Bajo")))</f>
        <v/>
      </c>
      <c r="Q1950" s="7" t="str">
        <f aca="false">IF(AND(N1950="Activo",L1950&lt;&gt;""),IF(L1950&gt;Parámetros!$B$6,"Se está retrasando",""),"")</f>
        <v/>
      </c>
    </row>
    <row r="1951" customFormat="false" ht="15" hidden="false" customHeight="false" outlineLevel="0" collapsed="false">
      <c r="A1951" s="13" t="s">
        <v>1784</v>
      </c>
      <c r="B1951" s="13" t="s">
        <v>9008</v>
      </c>
      <c r="C1951" s="13" t="s">
        <v>8982</v>
      </c>
      <c r="D1951" s="13" t="s">
        <v>8983</v>
      </c>
      <c r="E1951" s="13" t="s">
        <v>8984</v>
      </c>
      <c r="F1951" s="16" t="n">
        <f aca="false">_xlfn.MINIFS(Pedidos!$C$2:$C$7000,Pedidos!$B$2:$B$7000,A1951,Pedidos!$C$2:$C$7000,"&lt;"&amp;Parámetros!$B$4)</f>
        <v>45738</v>
      </c>
      <c r="G1951" s="16" t="n">
        <f aca="false">_xlfn.MAXIFS(Pedidos!$C$2:$C$7000,Pedidos!$B$2:$B$7000,A1951,Pedidos!$C$2:$C$7000,"&lt;"&amp;Parámetros!$B$4)</f>
        <v>45976</v>
      </c>
      <c r="H1951" s="17" t="n">
        <f aca="false">COUNTIFS(Pedidos!$B$2:$B$7000,A1951,Pedidos!$C$2:$C$7000,"&lt;"&amp;Parámetros!$B$4)</f>
        <v>2</v>
      </c>
      <c r="I1951" s="7" t="n">
        <f aca="false">IF(H1951=0,"",Parámetros!$B$4-G1951)</f>
        <v>320</v>
      </c>
      <c r="J1951" s="17" t="n">
        <f aca="false">COUNTIFS(Pedidos!$B$2:$B$7000,A1951,Pedidos!$C$2:$C$7000,"&gt;="&amp;(Parámetros!$B$4-180),Pedidos!$C$2:$C$7000,"&lt;"&amp;Parámetros!$B$4)</f>
        <v>0</v>
      </c>
      <c r="K1951" s="18" t="n">
        <f aca="false">IF(H1951&lt;2,"",(G1951-F1951)/(H1951-1))</f>
        <v>238</v>
      </c>
      <c r="L1951" s="19" t="n">
        <f aca="false">IF(OR(K1951="",K1951=0),"",I1951/K1951)</f>
        <v>1.34453781512605</v>
      </c>
      <c r="M1951" s="20" t="n">
        <f aca="false">SUMIFS(Pedidos!$D$2:$D$7000,Pedidos!$B$2:$B$7000,A1951,Pedidos!$C$2:$C$7000,"&gt;="&amp;(Parámetros!$B$4-365),Pedidos!$C$2:$C$7000,"&lt;"&amp;Parámetros!$B$4)</f>
        <v>37.59</v>
      </c>
      <c r="N1951" s="7" t="str">
        <f aca="false">IF(H1951=0,"Sin compras",IF(H1951=1,"Una sola compra",IF(I1951&gt;Parámetros!$B$5,"Perdido","Activo")))</f>
        <v>Perdido</v>
      </c>
      <c r="O1951" s="21" t="str">
        <f aca="false">IF(N1951&lt;&gt;"Activo","",1/(1+EXP(-(Parámetros!$B$10+Parámetros!$B$11*I1951+Parámetros!$B$12*J1951))))</f>
        <v/>
      </c>
      <c r="P1951" s="7" t="str">
        <f aca="false">IF(O1951="","",IF(O1951&gt;=Parámetros!$B$7,"Alto",IF(O1951&gt;=Parámetros!$B$8,"Medio","Bajo")))</f>
        <v/>
      </c>
      <c r="Q1951" s="7" t="str">
        <f aca="false">IF(AND(N1951="Activo",L1951&lt;&gt;""),IF(L1951&gt;Parámetros!$B$6,"Se está retrasando",""),"")</f>
        <v/>
      </c>
    </row>
    <row r="1952" customFormat="false" ht="15" hidden="false" customHeight="false" outlineLevel="0" collapsed="false">
      <c r="A1952" s="13" t="s">
        <v>5961</v>
      </c>
      <c r="B1952" s="13" t="s">
        <v>8981</v>
      </c>
      <c r="C1952" s="13" t="s">
        <v>8982</v>
      </c>
      <c r="D1952" s="13" t="s">
        <v>8983</v>
      </c>
      <c r="E1952" s="13" t="s">
        <v>8988</v>
      </c>
      <c r="F1952" s="16" t="n">
        <f aca="false">_xlfn.MINIFS(Pedidos!$C$2:$C$7000,Pedidos!$B$2:$B$7000,A1952,Pedidos!$C$2:$C$7000,"&lt;"&amp;Parámetros!$B$4)</f>
        <v>46053</v>
      </c>
      <c r="G1952" s="16" t="n">
        <f aca="false">_xlfn.MAXIFS(Pedidos!$C$2:$C$7000,Pedidos!$B$2:$B$7000,A1952,Pedidos!$C$2:$C$7000,"&lt;"&amp;Parámetros!$B$4)</f>
        <v>46053</v>
      </c>
      <c r="H1952" s="17" t="n">
        <f aca="false">COUNTIFS(Pedidos!$B$2:$B$7000,A1952,Pedidos!$C$2:$C$7000,"&lt;"&amp;Parámetros!$B$4)</f>
        <v>1</v>
      </c>
      <c r="I1952" s="7" t="n">
        <f aca="false">IF(H1952=0,"",Parámetros!$B$4-G1952)</f>
        <v>243</v>
      </c>
      <c r="J1952" s="17" t="n">
        <f aca="false">COUNTIFS(Pedidos!$B$2:$B$7000,A1952,Pedidos!$C$2:$C$7000,"&gt;="&amp;(Parámetros!$B$4-180),Pedidos!$C$2:$C$7000,"&lt;"&amp;Parámetros!$B$4)</f>
        <v>0</v>
      </c>
      <c r="K1952" s="18" t="str">
        <f aca="false">IF(H1952&lt;2,"",(G1952-F1952)/(H1952-1))</f>
        <v/>
      </c>
      <c r="L1952" s="19" t="str">
        <f aca="false">IF(OR(K1952="",K1952=0),"",I1952/K1952)</f>
        <v/>
      </c>
      <c r="M1952" s="20" t="n">
        <f aca="false">SUMIFS(Pedidos!$D$2:$D$7000,Pedidos!$B$2:$B$7000,A1952,Pedidos!$C$2:$C$7000,"&gt;="&amp;(Parámetros!$B$4-365),Pedidos!$C$2:$C$7000,"&lt;"&amp;Parámetros!$B$4)</f>
        <v>34.93</v>
      </c>
      <c r="N1952" s="7" t="str">
        <f aca="false">IF(H1952=0,"Sin compras",IF(H1952=1,"Una sola compra",IF(I1952&gt;Parámetros!$B$5,"Perdido","Activo")))</f>
        <v>Una sola compra</v>
      </c>
      <c r="O1952" s="21" t="str">
        <f aca="false">IF(N1952&lt;&gt;"Activo","",1/(1+EXP(-(Parámetros!$B$10+Parámetros!$B$11*I1952+Parámetros!$B$12*J1952))))</f>
        <v/>
      </c>
      <c r="P1952" s="7" t="str">
        <f aca="false">IF(O1952="","",IF(O1952&gt;=Parámetros!$B$7,"Alto",IF(O1952&gt;=Parámetros!$B$8,"Medio","Bajo")))</f>
        <v/>
      </c>
      <c r="Q1952" s="7" t="str">
        <f aca="false">IF(AND(N1952="Activo",L1952&lt;&gt;""),IF(L1952&gt;Parámetros!$B$6,"Se está retrasando",""),"")</f>
        <v/>
      </c>
    </row>
    <row r="1953" customFormat="false" ht="15" hidden="false" customHeight="false" outlineLevel="0" collapsed="false">
      <c r="A1953" s="13" t="s">
        <v>4071</v>
      </c>
      <c r="B1953" s="13" t="s">
        <v>8992</v>
      </c>
      <c r="C1953" s="13" t="s">
        <v>8993</v>
      </c>
      <c r="D1953" s="13" t="s">
        <v>8997</v>
      </c>
      <c r="E1953" s="13" t="s">
        <v>8988</v>
      </c>
      <c r="F1953" s="16" t="n">
        <f aca="false">_xlfn.MINIFS(Pedidos!$C$2:$C$7000,Pedidos!$B$2:$B$7000,A1953,Pedidos!$C$2:$C$7000,"&lt;"&amp;Parámetros!$B$4)</f>
        <v>45910</v>
      </c>
      <c r="G1953" s="16" t="n">
        <f aca="false">_xlfn.MAXIFS(Pedidos!$C$2:$C$7000,Pedidos!$B$2:$B$7000,A1953,Pedidos!$C$2:$C$7000,"&lt;"&amp;Parámetros!$B$4)</f>
        <v>46225</v>
      </c>
      <c r="H1953" s="17" t="n">
        <f aca="false">COUNTIFS(Pedidos!$B$2:$B$7000,A1953,Pedidos!$C$2:$C$7000,"&lt;"&amp;Parámetros!$B$4)</f>
        <v>5</v>
      </c>
      <c r="I1953" s="7" t="n">
        <f aca="false">IF(H1953=0,"",Parámetros!$B$4-G1953)</f>
        <v>71</v>
      </c>
      <c r="J1953" s="17" t="n">
        <f aca="false">COUNTIFS(Pedidos!$B$2:$B$7000,A1953,Pedidos!$C$2:$C$7000,"&gt;="&amp;(Parámetros!$B$4-180),Pedidos!$C$2:$C$7000,"&lt;"&amp;Parámetros!$B$4)</f>
        <v>2</v>
      </c>
      <c r="K1953" s="18" t="n">
        <f aca="false">IF(H1953&lt;2,"",(G1953-F1953)/(H1953-1))</f>
        <v>78.75</v>
      </c>
      <c r="L1953" s="19" t="n">
        <f aca="false">IF(OR(K1953="",K1953=0),"",I1953/K1953)</f>
        <v>0.901587301587302</v>
      </c>
      <c r="M1953" s="20" t="n">
        <f aca="false">SUMIFS(Pedidos!$D$2:$D$7000,Pedidos!$B$2:$B$7000,A1953,Pedidos!$C$2:$C$7000,"&gt;="&amp;(Parámetros!$B$4-365),Pedidos!$C$2:$C$7000,"&lt;"&amp;Parámetros!$B$4)</f>
        <v>173.69</v>
      </c>
      <c r="N1953" s="7" t="str">
        <f aca="false">IF(H1953=0,"Sin compras",IF(H1953=1,"Una sola compra",IF(I1953&gt;Parámetros!$B$5,"Perdido","Activo")))</f>
        <v>Activo</v>
      </c>
      <c r="O1953" s="21" t="n">
        <f aca="false">IF(N1953&lt;&gt;"Activo","",1/(1+EXP(-(Parámetros!$B$10+Parámetros!$B$11*I1953+Parámetros!$B$12*J1953))))</f>
        <v>0.510048646785185</v>
      </c>
      <c r="P1953" s="7" t="str">
        <f aca="false">IF(O1953="","",IF(O1953&gt;=Parámetros!$B$7,"Alto",IF(O1953&gt;=Parámetros!$B$8,"Medio","Bajo")))</f>
        <v>Medio</v>
      </c>
      <c r="Q1953" s="7" t="str">
        <f aca="false">IF(AND(N1953="Activo",L1953&lt;&gt;""),IF(L1953&gt;Parámetros!$B$6,"Se está retrasando",""),"")</f>
        <v/>
      </c>
    </row>
    <row r="1954" customFormat="false" ht="15" hidden="false" customHeight="false" outlineLevel="0" collapsed="false">
      <c r="A1954" s="13" t="s">
        <v>876</v>
      </c>
      <c r="B1954" s="13" t="s">
        <v>9003</v>
      </c>
      <c r="C1954" s="13" t="s">
        <v>8990</v>
      </c>
      <c r="D1954" s="13" t="s">
        <v>9006</v>
      </c>
      <c r="E1954" s="13" t="s">
        <v>8984</v>
      </c>
      <c r="F1954" s="16" t="n">
        <f aca="false">_xlfn.MINIFS(Pedidos!$C$2:$C$7000,Pedidos!$B$2:$B$7000,A1954,Pedidos!$C$2:$C$7000,"&lt;"&amp;Parámetros!$B$4)</f>
        <v>45662</v>
      </c>
      <c r="G1954" s="16" t="n">
        <f aca="false">_xlfn.MAXIFS(Pedidos!$C$2:$C$7000,Pedidos!$B$2:$B$7000,A1954,Pedidos!$C$2:$C$7000,"&lt;"&amp;Parámetros!$B$4)</f>
        <v>45821</v>
      </c>
      <c r="H1954" s="17" t="n">
        <f aca="false">COUNTIFS(Pedidos!$B$2:$B$7000,A1954,Pedidos!$C$2:$C$7000,"&lt;"&amp;Parámetros!$B$4)</f>
        <v>4</v>
      </c>
      <c r="I1954" s="7" t="n">
        <f aca="false">IF(H1954=0,"",Parámetros!$B$4-G1954)</f>
        <v>475</v>
      </c>
      <c r="J1954" s="17" t="n">
        <f aca="false">COUNTIFS(Pedidos!$B$2:$B$7000,A1954,Pedidos!$C$2:$C$7000,"&gt;="&amp;(Parámetros!$B$4-180),Pedidos!$C$2:$C$7000,"&lt;"&amp;Parámetros!$B$4)</f>
        <v>0</v>
      </c>
      <c r="K1954" s="18" t="n">
        <f aca="false">IF(H1954&lt;2,"",(G1954-F1954)/(H1954-1))</f>
        <v>53</v>
      </c>
      <c r="L1954" s="19" t="n">
        <f aca="false">IF(OR(K1954="",K1954=0),"",I1954/K1954)</f>
        <v>8.9622641509434</v>
      </c>
      <c r="M1954" s="20" t="n">
        <f aca="false">SUMIFS(Pedidos!$D$2:$D$7000,Pedidos!$B$2:$B$7000,A1954,Pedidos!$C$2:$C$7000,"&gt;="&amp;(Parámetros!$B$4-365),Pedidos!$C$2:$C$7000,"&lt;"&amp;Parámetros!$B$4)</f>
        <v>0</v>
      </c>
      <c r="N1954" s="7" t="str">
        <f aca="false">IF(H1954=0,"Sin compras",IF(H1954=1,"Una sola compra",IF(I1954&gt;Parámetros!$B$5,"Perdido","Activo")))</f>
        <v>Perdido</v>
      </c>
      <c r="O1954" s="21" t="str">
        <f aca="false">IF(N1954&lt;&gt;"Activo","",1/(1+EXP(-(Parámetros!$B$10+Parámetros!$B$11*I1954+Parámetros!$B$12*J1954))))</f>
        <v/>
      </c>
      <c r="P1954" s="7" t="str">
        <f aca="false">IF(O1954="","",IF(O1954&gt;=Parámetros!$B$7,"Alto",IF(O1954&gt;=Parámetros!$B$8,"Medio","Bajo")))</f>
        <v/>
      </c>
      <c r="Q1954" s="7" t="str">
        <f aca="false">IF(AND(N1954="Activo",L1954&lt;&gt;""),IF(L1954&gt;Parámetros!$B$6,"Se está retrasando",""),"")</f>
        <v/>
      </c>
    </row>
    <row r="1955" customFormat="false" ht="15" hidden="false" customHeight="false" outlineLevel="0" collapsed="false">
      <c r="A1955" s="13" t="s">
        <v>5654</v>
      </c>
      <c r="B1955" s="13" t="s">
        <v>9010</v>
      </c>
      <c r="C1955" s="13" t="s">
        <v>8990</v>
      </c>
      <c r="D1955" s="13" t="s">
        <v>8983</v>
      </c>
      <c r="E1955" s="13" t="s">
        <v>8988</v>
      </c>
      <c r="F1955" s="16" t="n">
        <f aca="false">_xlfn.MINIFS(Pedidos!$C$2:$C$7000,Pedidos!$B$2:$B$7000,A1955,Pedidos!$C$2:$C$7000,"&lt;"&amp;Parámetros!$B$4)</f>
        <v>46029</v>
      </c>
      <c r="G1955" s="16" t="n">
        <f aca="false">_xlfn.MAXIFS(Pedidos!$C$2:$C$7000,Pedidos!$B$2:$B$7000,A1955,Pedidos!$C$2:$C$7000,"&lt;"&amp;Parámetros!$B$4)</f>
        <v>46029</v>
      </c>
      <c r="H1955" s="17" t="n">
        <f aca="false">COUNTIFS(Pedidos!$B$2:$B$7000,A1955,Pedidos!$C$2:$C$7000,"&lt;"&amp;Parámetros!$B$4)</f>
        <v>1</v>
      </c>
      <c r="I1955" s="7" t="n">
        <f aca="false">IF(H1955=0,"",Parámetros!$B$4-G1955)</f>
        <v>267</v>
      </c>
      <c r="J1955" s="17" t="n">
        <f aca="false">COUNTIFS(Pedidos!$B$2:$B$7000,A1955,Pedidos!$C$2:$C$7000,"&gt;="&amp;(Parámetros!$B$4-180),Pedidos!$C$2:$C$7000,"&lt;"&amp;Parámetros!$B$4)</f>
        <v>0</v>
      </c>
      <c r="K1955" s="18" t="str">
        <f aca="false">IF(H1955&lt;2,"",(G1955-F1955)/(H1955-1))</f>
        <v/>
      </c>
      <c r="L1955" s="19" t="str">
        <f aca="false">IF(OR(K1955="",K1955=0),"",I1955/K1955)</f>
        <v/>
      </c>
      <c r="M1955" s="20" t="n">
        <f aca="false">SUMIFS(Pedidos!$D$2:$D$7000,Pedidos!$B$2:$B$7000,A1955,Pedidos!$C$2:$C$7000,"&gt;="&amp;(Parámetros!$B$4-365),Pedidos!$C$2:$C$7000,"&lt;"&amp;Parámetros!$B$4)</f>
        <v>38.82</v>
      </c>
      <c r="N1955" s="7" t="str">
        <f aca="false">IF(H1955=0,"Sin compras",IF(H1955=1,"Una sola compra",IF(I1955&gt;Parámetros!$B$5,"Perdido","Activo")))</f>
        <v>Una sola compra</v>
      </c>
      <c r="O1955" s="21" t="str">
        <f aca="false">IF(N1955&lt;&gt;"Activo","",1/(1+EXP(-(Parámetros!$B$10+Parámetros!$B$11*I1955+Parámetros!$B$12*J1955))))</f>
        <v/>
      </c>
      <c r="P1955" s="7" t="str">
        <f aca="false">IF(O1955="","",IF(O1955&gt;=Parámetros!$B$7,"Alto",IF(O1955&gt;=Parámetros!$B$8,"Medio","Bajo")))</f>
        <v/>
      </c>
      <c r="Q1955" s="7" t="str">
        <f aca="false">IF(AND(N1955="Activo",L1955&lt;&gt;""),IF(L1955&gt;Parámetros!$B$6,"Se está retrasando",""),"")</f>
        <v/>
      </c>
    </row>
    <row r="1956" customFormat="false" ht="15" hidden="false" customHeight="false" outlineLevel="0" collapsed="false">
      <c r="A1956" s="13" t="s">
        <v>8003</v>
      </c>
      <c r="B1956" s="13" t="s">
        <v>8995</v>
      </c>
      <c r="C1956" s="13" t="s">
        <v>8993</v>
      </c>
      <c r="D1956" s="13" t="s">
        <v>8991</v>
      </c>
      <c r="E1956" s="13" t="s">
        <v>8988</v>
      </c>
      <c r="F1956" s="16" t="n">
        <f aca="false">_xlfn.MINIFS(Pedidos!$C$2:$C$7000,Pedidos!$B$2:$B$7000,A1956,Pedidos!$C$2:$C$7000,"&lt;"&amp;Parámetros!$B$4)</f>
        <v>46216</v>
      </c>
      <c r="G1956" s="16" t="n">
        <f aca="false">_xlfn.MAXIFS(Pedidos!$C$2:$C$7000,Pedidos!$B$2:$B$7000,A1956,Pedidos!$C$2:$C$7000,"&lt;"&amp;Parámetros!$B$4)</f>
        <v>46216</v>
      </c>
      <c r="H1956" s="17" t="n">
        <f aca="false">COUNTIFS(Pedidos!$B$2:$B$7000,A1956,Pedidos!$C$2:$C$7000,"&lt;"&amp;Parámetros!$B$4)</f>
        <v>1</v>
      </c>
      <c r="I1956" s="7" t="n">
        <f aca="false">IF(H1956=0,"",Parámetros!$B$4-G1956)</f>
        <v>80</v>
      </c>
      <c r="J1956" s="17" t="n">
        <f aca="false">COUNTIFS(Pedidos!$B$2:$B$7000,A1956,Pedidos!$C$2:$C$7000,"&gt;="&amp;(Parámetros!$B$4-180),Pedidos!$C$2:$C$7000,"&lt;"&amp;Parámetros!$B$4)</f>
        <v>1</v>
      </c>
      <c r="K1956" s="18" t="str">
        <f aca="false">IF(H1956&lt;2,"",(G1956-F1956)/(H1956-1))</f>
        <v/>
      </c>
      <c r="L1956" s="19" t="str">
        <f aca="false">IF(OR(K1956="",K1956=0),"",I1956/K1956)</f>
        <v/>
      </c>
      <c r="M1956" s="20" t="n">
        <f aca="false">SUMIFS(Pedidos!$D$2:$D$7000,Pedidos!$B$2:$B$7000,A1956,Pedidos!$C$2:$C$7000,"&gt;="&amp;(Parámetros!$B$4-365),Pedidos!$C$2:$C$7000,"&lt;"&amp;Parámetros!$B$4)</f>
        <v>25.86</v>
      </c>
      <c r="N1956" s="7" t="str">
        <f aca="false">IF(H1956=0,"Sin compras",IF(H1956=1,"Una sola compra",IF(I1956&gt;Parámetros!$B$5,"Perdido","Activo")))</f>
        <v>Una sola compra</v>
      </c>
      <c r="O1956" s="21" t="str">
        <f aca="false">IF(N1956&lt;&gt;"Activo","",1/(1+EXP(-(Parámetros!$B$10+Parámetros!$B$11*I1956+Parámetros!$B$12*J1956))))</f>
        <v/>
      </c>
      <c r="P1956" s="7" t="str">
        <f aca="false">IF(O1956="","",IF(O1956&gt;=Parámetros!$B$7,"Alto",IF(O1956&gt;=Parámetros!$B$8,"Medio","Bajo")))</f>
        <v/>
      </c>
      <c r="Q1956" s="7" t="str">
        <f aca="false">IF(AND(N1956="Activo",L1956&lt;&gt;""),IF(L1956&gt;Parámetros!$B$6,"Se está retrasando",""),"")</f>
        <v/>
      </c>
    </row>
    <row r="1957" customFormat="false" ht="15" hidden="false" customHeight="false" outlineLevel="0" collapsed="false">
      <c r="A1957" s="13" t="s">
        <v>2473</v>
      </c>
      <c r="B1957" s="13" t="s">
        <v>9000</v>
      </c>
      <c r="C1957" s="13" t="s">
        <v>8993</v>
      </c>
      <c r="D1957" s="13" t="s">
        <v>8994</v>
      </c>
      <c r="E1957" s="13" t="s">
        <v>8988</v>
      </c>
      <c r="F1957" s="16" t="n">
        <f aca="false">_xlfn.MINIFS(Pedidos!$C$2:$C$7000,Pedidos!$B$2:$B$7000,A1957,Pedidos!$C$2:$C$7000,"&lt;"&amp;Parámetros!$B$4)</f>
        <v>45790</v>
      </c>
      <c r="G1957" s="16" t="n">
        <f aca="false">_xlfn.MAXIFS(Pedidos!$C$2:$C$7000,Pedidos!$B$2:$B$7000,A1957,Pedidos!$C$2:$C$7000,"&lt;"&amp;Parámetros!$B$4)</f>
        <v>45790</v>
      </c>
      <c r="H1957" s="17" t="n">
        <f aca="false">COUNTIFS(Pedidos!$B$2:$B$7000,A1957,Pedidos!$C$2:$C$7000,"&lt;"&amp;Parámetros!$B$4)</f>
        <v>1</v>
      </c>
      <c r="I1957" s="7" t="n">
        <f aca="false">IF(H1957=0,"",Parámetros!$B$4-G1957)</f>
        <v>506</v>
      </c>
      <c r="J1957" s="17" t="n">
        <f aca="false">COUNTIFS(Pedidos!$B$2:$B$7000,A1957,Pedidos!$C$2:$C$7000,"&gt;="&amp;(Parámetros!$B$4-180),Pedidos!$C$2:$C$7000,"&lt;"&amp;Parámetros!$B$4)</f>
        <v>0</v>
      </c>
      <c r="K1957" s="18" t="str">
        <f aca="false">IF(H1957&lt;2,"",(G1957-F1957)/(H1957-1))</f>
        <v/>
      </c>
      <c r="L1957" s="19" t="str">
        <f aca="false">IF(OR(K1957="",K1957=0),"",I1957/K1957)</f>
        <v/>
      </c>
      <c r="M1957" s="20" t="n">
        <f aca="false">SUMIFS(Pedidos!$D$2:$D$7000,Pedidos!$B$2:$B$7000,A1957,Pedidos!$C$2:$C$7000,"&gt;="&amp;(Parámetros!$B$4-365),Pedidos!$C$2:$C$7000,"&lt;"&amp;Parámetros!$B$4)</f>
        <v>0</v>
      </c>
      <c r="N1957" s="7" t="str">
        <f aca="false">IF(H1957=0,"Sin compras",IF(H1957=1,"Una sola compra",IF(I1957&gt;Parámetros!$B$5,"Perdido","Activo")))</f>
        <v>Una sola compra</v>
      </c>
      <c r="O1957" s="21" t="str">
        <f aca="false">IF(N1957&lt;&gt;"Activo","",1/(1+EXP(-(Parámetros!$B$10+Parámetros!$B$11*I1957+Parámetros!$B$12*J1957))))</f>
        <v/>
      </c>
      <c r="P1957" s="7" t="str">
        <f aca="false">IF(O1957="","",IF(O1957&gt;=Parámetros!$B$7,"Alto",IF(O1957&gt;=Parámetros!$B$8,"Medio","Bajo")))</f>
        <v/>
      </c>
      <c r="Q1957" s="7" t="str">
        <f aca="false">IF(AND(N1957="Activo",L1957&lt;&gt;""),IF(L1957&gt;Parámetros!$B$6,"Se está retrasando",""),"")</f>
        <v/>
      </c>
    </row>
    <row r="1958" customFormat="false" ht="15" hidden="false" customHeight="false" outlineLevel="0" collapsed="false">
      <c r="A1958" s="13" t="s">
        <v>5081</v>
      </c>
      <c r="B1958" s="13" t="s">
        <v>8981</v>
      </c>
      <c r="C1958" s="13" t="s">
        <v>8990</v>
      </c>
      <c r="D1958" s="13" t="s">
        <v>8983</v>
      </c>
      <c r="E1958" s="13" t="s">
        <v>8984</v>
      </c>
      <c r="F1958" s="16" t="n">
        <f aca="false">_xlfn.MINIFS(Pedidos!$C$2:$C$7000,Pedidos!$B$2:$B$7000,A1958,Pedidos!$C$2:$C$7000,"&lt;"&amp;Parámetros!$B$4)</f>
        <v>45985</v>
      </c>
      <c r="G1958" s="16" t="n">
        <f aca="false">_xlfn.MAXIFS(Pedidos!$C$2:$C$7000,Pedidos!$B$2:$B$7000,A1958,Pedidos!$C$2:$C$7000,"&lt;"&amp;Parámetros!$B$4)</f>
        <v>45985</v>
      </c>
      <c r="H1958" s="17" t="n">
        <f aca="false">COUNTIFS(Pedidos!$B$2:$B$7000,A1958,Pedidos!$C$2:$C$7000,"&lt;"&amp;Parámetros!$B$4)</f>
        <v>1</v>
      </c>
      <c r="I1958" s="7" t="n">
        <f aca="false">IF(H1958=0,"",Parámetros!$B$4-G1958)</f>
        <v>311</v>
      </c>
      <c r="J1958" s="17" t="n">
        <f aca="false">COUNTIFS(Pedidos!$B$2:$B$7000,A1958,Pedidos!$C$2:$C$7000,"&gt;="&amp;(Parámetros!$B$4-180),Pedidos!$C$2:$C$7000,"&lt;"&amp;Parámetros!$B$4)</f>
        <v>0</v>
      </c>
      <c r="K1958" s="18" t="str">
        <f aca="false">IF(H1958&lt;2,"",(G1958-F1958)/(H1958-1))</f>
        <v/>
      </c>
      <c r="L1958" s="19" t="str">
        <f aca="false">IF(OR(K1958="",K1958=0),"",I1958/K1958)</f>
        <v/>
      </c>
      <c r="M1958" s="20" t="n">
        <f aca="false">SUMIFS(Pedidos!$D$2:$D$7000,Pedidos!$B$2:$B$7000,A1958,Pedidos!$C$2:$C$7000,"&gt;="&amp;(Parámetros!$B$4-365),Pedidos!$C$2:$C$7000,"&lt;"&amp;Parámetros!$B$4)</f>
        <v>23.31</v>
      </c>
      <c r="N1958" s="7" t="str">
        <f aca="false">IF(H1958=0,"Sin compras",IF(H1958=1,"Una sola compra",IF(I1958&gt;Parámetros!$B$5,"Perdido","Activo")))</f>
        <v>Una sola compra</v>
      </c>
      <c r="O1958" s="21" t="str">
        <f aca="false">IF(N1958&lt;&gt;"Activo","",1/(1+EXP(-(Parámetros!$B$10+Parámetros!$B$11*I1958+Parámetros!$B$12*J1958))))</f>
        <v/>
      </c>
      <c r="P1958" s="7" t="str">
        <f aca="false">IF(O1958="","",IF(O1958&gt;=Parámetros!$B$7,"Alto",IF(O1958&gt;=Parámetros!$B$8,"Medio","Bajo")))</f>
        <v/>
      </c>
      <c r="Q1958" s="7" t="str">
        <f aca="false">IF(AND(N1958="Activo",L1958&lt;&gt;""),IF(L1958&gt;Parámetros!$B$6,"Se está retrasando",""),"")</f>
        <v/>
      </c>
    </row>
    <row r="1959" customFormat="false" ht="15" hidden="false" customHeight="false" outlineLevel="0" collapsed="false">
      <c r="A1959" s="13" t="s">
        <v>1360</v>
      </c>
      <c r="B1959" s="13" t="s">
        <v>8981</v>
      </c>
      <c r="C1959" s="13" t="s">
        <v>8986</v>
      </c>
      <c r="D1959" s="13" t="s">
        <v>9005</v>
      </c>
      <c r="E1959" s="13" t="s">
        <v>8988</v>
      </c>
      <c r="F1959" s="16" t="n">
        <f aca="false">_xlfn.MINIFS(Pedidos!$C$2:$C$7000,Pedidos!$B$2:$B$7000,A1959,Pedidos!$C$2:$C$7000,"&lt;"&amp;Parámetros!$B$4)</f>
        <v>45705</v>
      </c>
      <c r="G1959" s="16" t="n">
        <f aca="false">_xlfn.MAXIFS(Pedidos!$C$2:$C$7000,Pedidos!$B$2:$B$7000,A1959,Pedidos!$C$2:$C$7000,"&lt;"&amp;Parámetros!$B$4)</f>
        <v>46001</v>
      </c>
      <c r="H1959" s="17" t="n">
        <f aca="false">COUNTIFS(Pedidos!$B$2:$B$7000,A1959,Pedidos!$C$2:$C$7000,"&lt;"&amp;Parámetros!$B$4)</f>
        <v>3</v>
      </c>
      <c r="I1959" s="7" t="n">
        <f aca="false">IF(H1959=0,"",Parámetros!$B$4-G1959)</f>
        <v>295</v>
      </c>
      <c r="J1959" s="17" t="n">
        <f aca="false">COUNTIFS(Pedidos!$B$2:$B$7000,A1959,Pedidos!$C$2:$C$7000,"&gt;="&amp;(Parámetros!$B$4-180),Pedidos!$C$2:$C$7000,"&lt;"&amp;Parámetros!$B$4)</f>
        <v>0</v>
      </c>
      <c r="K1959" s="18" t="n">
        <f aca="false">IF(H1959&lt;2,"",(G1959-F1959)/(H1959-1))</f>
        <v>148</v>
      </c>
      <c r="L1959" s="19" t="n">
        <f aca="false">IF(OR(K1959="",K1959=0),"",I1959/K1959)</f>
        <v>1.99324324324324</v>
      </c>
      <c r="M1959" s="20" t="n">
        <f aca="false">SUMIFS(Pedidos!$D$2:$D$7000,Pedidos!$B$2:$B$7000,A1959,Pedidos!$C$2:$C$7000,"&gt;="&amp;(Parámetros!$B$4-365),Pedidos!$C$2:$C$7000,"&lt;"&amp;Parámetros!$B$4)</f>
        <v>39.18</v>
      </c>
      <c r="N1959" s="7" t="str">
        <f aca="false">IF(H1959=0,"Sin compras",IF(H1959=1,"Una sola compra",IF(I1959&gt;Parámetros!$B$5,"Perdido","Activo")))</f>
        <v>Perdido</v>
      </c>
      <c r="O1959" s="21" t="str">
        <f aca="false">IF(N1959&lt;&gt;"Activo","",1/(1+EXP(-(Parámetros!$B$10+Parámetros!$B$11*I1959+Parámetros!$B$12*J1959))))</f>
        <v/>
      </c>
      <c r="P1959" s="7" t="str">
        <f aca="false">IF(O1959="","",IF(O1959&gt;=Parámetros!$B$7,"Alto",IF(O1959&gt;=Parámetros!$B$8,"Medio","Bajo")))</f>
        <v/>
      </c>
      <c r="Q1959" s="7" t="str">
        <f aca="false">IF(AND(N1959="Activo",L1959&lt;&gt;""),IF(L1959&gt;Parámetros!$B$6,"Se está retrasando",""),"")</f>
        <v/>
      </c>
    </row>
    <row r="1960" customFormat="false" ht="15" hidden="false" customHeight="false" outlineLevel="0" collapsed="false">
      <c r="A1960" s="13" t="s">
        <v>50</v>
      </c>
      <c r="B1960" s="13" t="s">
        <v>8998</v>
      </c>
      <c r="C1960" s="13" t="s">
        <v>8990</v>
      </c>
      <c r="D1960" s="13" t="s">
        <v>8994</v>
      </c>
      <c r="E1960" s="13" t="s">
        <v>8988</v>
      </c>
      <c r="F1960" s="16" t="n">
        <f aca="false">_xlfn.MINIFS(Pedidos!$C$2:$C$7000,Pedidos!$B$2:$B$7000,A1960,Pedidos!$C$2:$C$7000,"&lt;"&amp;Parámetros!$B$4)</f>
        <v>45568</v>
      </c>
      <c r="G1960" s="16" t="n">
        <f aca="false">_xlfn.MAXIFS(Pedidos!$C$2:$C$7000,Pedidos!$B$2:$B$7000,A1960,Pedidos!$C$2:$C$7000,"&lt;"&amp;Parámetros!$B$4)</f>
        <v>45568</v>
      </c>
      <c r="H1960" s="17" t="n">
        <f aca="false">COUNTIFS(Pedidos!$B$2:$B$7000,A1960,Pedidos!$C$2:$C$7000,"&lt;"&amp;Parámetros!$B$4)</f>
        <v>1</v>
      </c>
      <c r="I1960" s="7" t="n">
        <f aca="false">IF(H1960=0,"",Parámetros!$B$4-G1960)</f>
        <v>728</v>
      </c>
      <c r="J1960" s="17" t="n">
        <f aca="false">COUNTIFS(Pedidos!$B$2:$B$7000,A1960,Pedidos!$C$2:$C$7000,"&gt;="&amp;(Parámetros!$B$4-180),Pedidos!$C$2:$C$7000,"&lt;"&amp;Parámetros!$B$4)</f>
        <v>0</v>
      </c>
      <c r="K1960" s="18" t="str">
        <f aca="false">IF(H1960&lt;2,"",(G1960-F1960)/(H1960-1))</f>
        <v/>
      </c>
      <c r="L1960" s="19" t="str">
        <f aca="false">IF(OR(K1960="",K1960=0),"",I1960/K1960)</f>
        <v/>
      </c>
      <c r="M1960" s="20" t="n">
        <f aca="false">SUMIFS(Pedidos!$D$2:$D$7000,Pedidos!$B$2:$B$7000,A1960,Pedidos!$C$2:$C$7000,"&gt;="&amp;(Parámetros!$B$4-365),Pedidos!$C$2:$C$7000,"&lt;"&amp;Parámetros!$B$4)</f>
        <v>0</v>
      </c>
      <c r="N1960" s="7" t="str">
        <f aca="false">IF(H1960=0,"Sin compras",IF(H1960=1,"Una sola compra",IF(I1960&gt;Parámetros!$B$5,"Perdido","Activo")))</f>
        <v>Una sola compra</v>
      </c>
      <c r="O1960" s="21" t="str">
        <f aca="false">IF(N1960&lt;&gt;"Activo","",1/(1+EXP(-(Parámetros!$B$10+Parámetros!$B$11*I1960+Parámetros!$B$12*J1960))))</f>
        <v/>
      </c>
      <c r="P1960" s="7" t="str">
        <f aca="false">IF(O1960="","",IF(O1960&gt;=Parámetros!$B$7,"Alto",IF(O1960&gt;=Parámetros!$B$8,"Medio","Bajo")))</f>
        <v/>
      </c>
      <c r="Q1960" s="7" t="str">
        <f aca="false">IF(AND(N1960="Activo",L1960&lt;&gt;""),IF(L1960&gt;Parámetros!$B$6,"Se está retrasando",""),"")</f>
        <v/>
      </c>
    </row>
    <row r="1961" customFormat="false" ht="15" hidden="false" customHeight="false" outlineLevel="0" collapsed="false">
      <c r="A1961" s="13" t="s">
        <v>1773</v>
      </c>
      <c r="B1961" s="13" t="s">
        <v>8995</v>
      </c>
      <c r="C1961" s="13" t="s">
        <v>8982</v>
      </c>
      <c r="D1961" s="13" t="s">
        <v>8994</v>
      </c>
      <c r="E1961" s="13" t="s">
        <v>8988</v>
      </c>
      <c r="F1961" s="16" t="n">
        <f aca="false">_xlfn.MINIFS(Pedidos!$C$2:$C$7000,Pedidos!$B$2:$B$7000,A1961,Pedidos!$C$2:$C$7000,"&lt;"&amp;Parámetros!$B$4)</f>
        <v>45737</v>
      </c>
      <c r="G1961" s="16" t="n">
        <f aca="false">_xlfn.MAXIFS(Pedidos!$C$2:$C$7000,Pedidos!$B$2:$B$7000,A1961,Pedidos!$C$2:$C$7000,"&lt;"&amp;Parámetros!$B$4)</f>
        <v>45856</v>
      </c>
      <c r="H1961" s="17" t="n">
        <f aca="false">COUNTIFS(Pedidos!$B$2:$B$7000,A1961,Pedidos!$C$2:$C$7000,"&lt;"&amp;Parámetros!$B$4)</f>
        <v>2</v>
      </c>
      <c r="I1961" s="7" t="n">
        <f aca="false">IF(H1961=0,"",Parámetros!$B$4-G1961)</f>
        <v>440</v>
      </c>
      <c r="J1961" s="17" t="n">
        <f aca="false">COUNTIFS(Pedidos!$B$2:$B$7000,A1961,Pedidos!$C$2:$C$7000,"&gt;="&amp;(Parámetros!$B$4-180),Pedidos!$C$2:$C$7000,"&lt;"&amp;Parámetros!$B$4)</f>
        <v>0</v>
      </c>
      <c r="K1961" s="18" t="n">
        <f aca="false">IF(H1961&lt;2,"",(G1961-F1961)/(H1961-1))</f>
        <v>119</v>
      </c>
      <c r="L1961" s="19" t="n">
        <f aca="false">IF(OR(K1961="",K1961=0),"",I1961/K1961)</f>
        <v>3.69747899159664</v>
      </c>
      <c r="M1961" s="20" t="n">
        <f aca="false">SUMIFS(Pedidos!$D$2:$D$7000,Pedidos!$B$2:$B$7000,A1961,Pedidos!$C$2:$C$7000,"&gt;="&amp;(Parámetros!$B$4-365),Pedidos!$C$2:$C$7000,"&lt;"&amp;Parámetros!$B$4)</f>
        <v>0</v>
      </c>
      <c r="N1961" s="7" t="str">
        <f aca="false">IF(H1961=0,"Sin compras",IF(H1961=1,"Una sola compra",IF(I1961&gt;Parámetros!$B$5,"Perdido","Activo")))</f>
        <v>Perdido</v>
      </c>
      <c r="O1961" s="21" t="str">
        <f aca="false">IF(N1961&lt;&gt;"Activo","",1/(1+EXP(-(Parámetros!$B$10+Parámetros!$B$11*I1961+Parámetros!$B$12*J1961))))</f>
        <v/>
      </c>
      <c r="P1961" s="7" t="str">
        <f aca="false">IF(O1961="","",IF(O1961&gt;=Parámetros!$B$7,"Alto",IF(O1961&gt;=Parámetros!$B$8,"Medio","Bajo")))</f>
        <v/>
      </c>
      <c r="Q1961" s="7" t="str">
        <f aca="false">IF(AND(N1961="Activo",L1961&lt;&gt;""),IF(L1961&gt;Parámetros!$B$6,"Se está retrasando",""),"")</f>
        <v/>
      </c>
    </row>
    <row r="1962" customFormat="false" ht="15" hidden="false" customHeight="false" outlineLevel="0" collapsed="false">
      <c r="A1962" s="13" t="s">
        <v>7488</v>
      </c>
      <c r="B1962" s="13" t="s">
        <v>8981</v>
      </c>
      <c r="C1962" s="13" t="s">
        <v>8982</v>
      </c>
      <c r="D1962" s="13" t="s">
        <v>8999</v>
      </c>
      <c r="E1962" s="13" t="s">
        <v>8988</v>
      </c>
      <c r="F1962" s="16" t="n">
        <f aca="false">_xlfn.MINIFS(Pedidos!$C$2:$C$7000,Pedidos!$B$2:$B$7000,A1962,Pedidos!$C$2:$C$7000,"&lt;"&amp;Parámetros!$B$4)</f>
        <v>46175</v>
      </c>
      <c r="G1962" s="16" t="n">
        <f aca="false">_xlfn.MAXIFS(Pedidos!$C$2:$C$7000,Pedidos!$B$2:$B$7000,A1962,Pedidos!$C$2:$C$7000,"&lt;"&amp;Parámetros!$B$4)</f>
        <v>46289</v>
      </c>
      <c r="H1962" s="17" t="n">
        <f aca="false">COUNTIFS(Pedidos!$B$2:$B$7000,A1962,Pedidos!$C$2:$C$7000,"&lt;"&amp;Parámetros!$B$4)</f>
        <v>6</v>
      </c>
      <c r="I1962" s="7" t="n">
        <f aca="false">IF(H1962=0,"",Parámetros!$B$4-G1962)</f>
        <v>7</v>
      </c>
      <c r="J1962" s="17" t="n">
        <f aca="false">COUNTIFS(Pedidos!$B$2:$B$7000,A1962,Pedidos!$C$2:$C$7000,"&gt;="&amp;(Parámetros!$B$4-180),Pedidos!$C$2:$C$7000,"&lt;"&amp;Parámetros!$B$4)</f>
        <v>6</v>
      </c>
      <c r="K1962" s="18" t="n">
        <f aca="false">IF(H1962&lt;2,"",(G1962-F1962)/(H1962-1))</f>
        <v>22.8</v>
      </c>
      <c r="L1962" s="19" t="n">
        <f aca="false">IF(OR(K1962="",K1962=0),"",I1962/K1962)</f>
        <v>0.307017543859649</v>
      </c>
      <c r="M1962" s="20" t="n">
        <f aca="false">SUMIFS(Pedidos!$D$2:$D$7000,Pedidos!$B$2:$B$7000,A1962,Pedidos!$C$2:$C$7000,"&gt;="&amp;(Parámetros!$B$4-365),Pedidos!$C$2:$C$7000,"&lt;"&amp;Parámetros!$B$4)</f>
        <v>288.65</v>
      </c>
      <c r="N1962" s="7" t="str">
        <f aca="false">IF(H1962=0,"Sin compras",IF(H1962=1,"Una sola compra",IF(I1962&gt;Parámetros!$B$5,"Perdido","Activo")))</f>
        <v>Activo</v>
      </c>
      <c r="O1962" s="21" t="n">
        <f aca="false">IF(N1962&lt;&gt;"Activo","",1/(1+EXP(-(Parámetros!$B$10+Parámetros!$B$11*I1962+Parámetros!$B$12*J1962))))</f>
        <v>0.0100051478275049</v>
      </c>
      <c r="P1962" s="7" t="str">
        <f aca="false">IF(O1962="","",IF(O1962&gt;=Parámetros!$B$7,"Alto",IF(O1962&gt;=Parámetros!$B$8,"Medio","Bajo")))</f>
        <v>Bajo</v>
      </c>
      <c r="Q1962" s="7" t="str">
        <f aca="false">IF(AND(N1962="Activo",L1962&lt;&gt;""),IF(L1962&gt;Parámetros!$B$6,"Se está retrasando",""),"")</f>
        <v/>
      </c>
    </row>
    <row r="1963" customFormat="false" ht="15" hidden="false" customHeight="false" outlineLevel="0" collapsed="false">
      <c r="A1963" s="13" t="s">
        <v>7964</v>
      </c>
      <c r="B1963" s="13" t="s">
        <v>9007</v>
      </c>
      <c r="C1963" s="13" t="s">
        <v>8982</v>
      </c>
      <c r="D1963" s="13" t="s">
        <v>8991</v>
      </c>
      <c r="E1963" s="13" t="s">
        <v>8988</v>
      </c>
      <c r="F1963" s="16" t="n">
        <f aca="false">_xlfn.MINIFS(Pedidos!$C$2:$C$7000,Pedidos!$B$2:$B$7000,A1963,Pedidos!$C$2:$C$7000,"&lt;"&amp;Parámetros!$B$4)</f>
        <v>46214</v>
      </c>
      <c r="G1963" s="16" t="n">
        <f aca="false">_xlfn.MAXIFS(Pedidos!$C$2:$C$7000,Pedidos!$B$2:$B$7000,A1963,Pedidos!$C$2:$C$7000,"&lt;"&amp;Parámetros!$B$4)</f>
        <v>46214</v>
      </c>
      <c r="H1963" s="17" t="n">
        <f aca="false">COUNTIFS(Pedidos!$B$2:$B$7000,A1963,Pedidos!$C$2:$C$7000,"&lt;"&amp;Parámetros!$B$4)</f>
        <v>1</v>
      </c>
      <c r="I1963" s="7" t="n">
        <f aca="false">IF(H1963=0,"",Parámetros!$B$4-G1963)</f>
        <v>82</v>
      </c>
      <c r="J1963" s="17" t="n">
        <f aca="false">COUNTIFS(Pedidos!$B$2:$B$7000,A1963,Pedidos!$C$2:$C$7000,"&gt;="&amp;(Parámetros!$B$4-180),Pedidos!$C$2:$C$7000,"&lt;"&amp;Parámetros!$B$4)</f>
        <v>1</v>
      </c>
      <c r="K1963" s="18" t="str">
        <f aca="false">IF(H1963&lt;2,"",(G1963-F1963)/(H1963-1))</f>
        <v/>
      </c>
      <c r="L1963" s="19" t="str">
        <f aca="false">IF(OR(K1963="",K1963=0),"",I1963/K1963)</f>
        <v/>
      </c>
      <c r="M1963" s="20" t="n">
        <f aca="false">SUMIFS(Pedidos!$D$2:$D$7000,Pedidos!$B$2:$B$7000,A1963,Pedidos!$C$2:$C$7000,"&gt;="&amp;(Parámetros!$B$4-365),Pedidos!$C$2:$C$7000,"&lt;"&amp;Parámetros!$B$4)</f>
        <v>35.6</v>
      </c>
      <c r="N1963" s="7" t="str">
        <f aca="false">IF(H1963=0,"Sin compras",IF(H1963=1,"Una sola compra",IF(I1963&gt;Parámetros!$B$5,"Perdido","Activo")))</f>
        <v>Una sola compra</v>
      </c>
      <c r="O1963" s="21" t="str">
        <f aca="false">IF(N1963&lt;&gt;"Activo","",1/(1+EXP(-(Parámetros!$B$10+Parámetros!$B$11*I1963+Parámetros!$B$12*J1963))))</f>
        <v/>
      </c>
      <c r="P1963" s="7" t="str">
        <f aca="false">IF(O1963="","",IF(O1963&gt;=Parámetros!$B$7,"Alto",IF(O1963&gt;=Parámetros!$B$8,"Medio","Bajo")))</f>
        <v/>
      </c>
      <c r="Q1963" s="7" t="str">
        <f aca="false">IF(AND(N1963="Activo",L1963&lt;&gt;""),IF(L1963&gt;Parámetros!$B$6,"Se está retrasando",""),"")</f>
        <v/>
      </c>
    </row>
    <row r="1964" customFormat="false" ht="15" hidden="false" customHeight="false" outlineLevel="0" collapsed="false">
      <c r="A1964" s="13" t="s">
        <v>6718</v>
      </c>
      <c r="B1964" s="13" t="s">
        <v>8981</v>
      </c>
      <c r="C1964" s="13" t="s">
        <v>8993</v>
      </c>
      <c r="D1964" s="13" t="s">
        <v>8991</v>
      </c>
      <c r="E1964" s="13" t="s">
        <v>8988</v>
      </c>
      <c r="F1964" s="16" t="n">
        <f aca="false">_xlfn.MINIFS(Pedidos!$C$2:$C$7000,Pedidos!$B$2:$B$7000,A1964,Pedidos!$C$2:$C$7000,"&lt;"&amp;Parámetros!$B$4)</f>
        <v>46110</v>
      </c>
      <c r="G1964" s="16" t="n">
        <f aca="false">_xlfn.MAXIFS(Pedidos!$C$2:$C$7000,Pedidos!$B$2:$B$7000,A1964,Pedidos!$C$2:$C$7000,"&lt;"&amp;Parámetros!$B$4)</f>
        <v>46110</v>
      </c>
      <c r="H1964" s="17" t="n">
        <f aca="false">COUNTIFS(Pedidos!$B$2:$B$7000,A1964,Pedidos!$C$2:$C$7000,"&lt;"&amp;Parámetros!$B$4)</f>
        <v>1</v>
      </c>
      <c r="I1964" s="7" t="n">
        <f aca="false">IF(H1964=0,"",Parámetros!$B$4-G1964)</f>
        <v>186</v>
      </c>
      <c r="J1964" s="17" t="n">
        <f aca="false">COUNTIFS(Pedidos!$B$2:$B$7000,A1964,Pedidos!$C$2:$C$7000,"&gt;="&amp;(Parámetros!$B$4-180),Pedidos!$C$2:$C$7000,"&lt;"&amp;Parámetros!$B$4)</f>
        <v>0</v>
      </c>
      <c r="K1964" s="18" t="str">
        <f aca="false">IF(H1964&lt;2,"",(G1964-F1964)/(H1964-1))</f>
        <v/>
      </c>
      <c r="L1964" s="19" t="str">
        <f aca="false">IF(OR(K1964="",K1964=0),"",I1964/K1964)</f>
        <v/>
      </c>
      <c r="M1964" s="20" t="n">
        <f aca="false">SUMIFS(Pedidos!$D$2:$D$7000,Pedidos!$B$2:$B$7000,A1964,Pedidos!$C$2:$C$7000,"&gt;="&amp;(Parámetros!$B$4-365),Pedidos!$C$2:$C$7000,"&lt;"&amp;Parámetros!$B$4)</f>
        <v>37.15</v>
      </c>
      <c r="N1964" s="7" t="str">
        <f aca="false">IF(H1964=0,"Sin compras",IF(H1964=1,"Una sola compra",IF(I1964&gt;Parámetros!$B$5,"Perdido","Activo")))</f>
        <v>Una sola compra</v>
      </c>
      <c r="O1964" s="21" t="str">
        <f aca="false">IF(N1964&lt;&gt;"Activo","",1/(1+EXP(-(Parámetros!$B$10+Parámetros!$B$11*I1964+Parámetros!$B$12*J1964))))</f>
        <v/>
      </c>
      <c r="P1964" s="7" t="str">
        <f aca="false">IF(O1964="","",IF(O1964&gt;=Parámetros!$B$7,"Alto",IF(O1964&gt;=Parámetros!$B$8,"Medio","Bajo")))</f>
        <v/>
      </c>
      <c r="Q1964" s="7" t="str">
        <f aca="false">IF(AND(N1964="Activo",L1964&lt;&gt;""),IF(L1964&gt;Parámetros!$B$6,"Se está retrasando",""),"")</f>
        <v/>
      </c>
    </row>
    <row r="1965" customFormat="false" ht="15" hidden="false" customHeight="false" outlineLevel="0" collapsed="false">
      <c r="A1965" s="13" t="s">
        <v>8772</v>
      </c>
      <c r="B1965" s="13" t="s">
        <v>8995</v>
      </c>
      <c r="C1965" s="13" t="s">
        <v>8982</v>
      </c>
      <c r="D1965" s="13" t="s">
        <v>9002</v>
      </c>
      <c r="E1965" s="13" t="s">
        <v>8988</v>
      </c>
      <c r="F1965" s="16" t="n">
        <f aca="false">_xlfn.MINIFS(Pedidos!$C$2:$C$7000,Pedidos!$B$2:$B$7000,A1965,Pedidos!$C$2:$C$7000,"&lt;"&amp;Parámetros!$B$4)</f>
        <v>46279</v>
      </c>
      <c r="G1965" s="16" t="n">
        <f aca="false">_xlfn.MAXIFS(Pedidos!$C$2:$C$7000,Pedidos!$B$2:$B$7000,A1965,Pedidos!$C$2:$C$7000,"&lt;"&amp;Parámetros!$B$4)</f>
        <v>46279</v>
      </c>
      <c r="H1965" s="17" t="n">
        <f aca="false">COUNTIFS(Pedidos!$B$2:$B$7000,A1965,Pedidos!$C$2:$C$7000,"&lt;"&amp;Parámetros!$B$4)</f>
        <v>1</v>
      </c>
      <c r="I1965" s="7" t="n">
        <f aca="false">IF(H1965=0,"",Parámetros!$B$4-G1965)</f>
        <v>17</v>
      </c>
      <c r="J1965" s="17" t="n">
        <f aca="false">COUNTIFS(Pedidos!$B$2:$B$7000,A1965,Pedidos!$C$2:$C$7000,"&gt;="&amp;(Parámetros!$B$4-180),Pedidos!$C$2:$C$7000,"&lt;"&amp;Parámetros!$B$4)</f>
        <v>1</v>
      </c>
      <c r="K1965" s="18" t="str">
        <f aca="false">IF(H1965&lt;2,"",(G1965-F1965)/(H1965-1))</f>
        <v/>
      </c>
      <c r="L1965" s="19" t="str">
        <f aca="false">IF(OR(K1965="",K1965=0),"",I1965/K1965)</f>
        <v/>
      </c>
      <c r="M1965" s="20" t="n">
        <f aca="false">SUMIFS(Pedidos!$D$2:$D$7000,Pedidos!$B$2:$B$7000,A1965,Pedidos!$C$2:$C$7000,"&gt;="&amp;(Parámetros!$B$4-365),Pedidos!$C$2:$C$7000,"&lt;"&amp;Parámetros!$B$4)</f>
        <v>42.4</v>
      </c>
      <c r="N1965" s="7" t="str">
        <f aca="false">IF(H1965=0,"Sin compras",IF(H1965=1,"Una sola compra",IF(I1965&gt;Parámetros!$B$5,"Perdido","Activo")))</f>
        <v>Una sola compra</v>
      </c>
      <c r="O1965" s="21" t="str">
        <f aca="false">IF(N1965&lt;&gt;"Activo","",1/(1+EXP(-(Parámetros!$B$10+Parámetros!$B$11*I1965+Parámetros!$B$12*J1965))))</f>
        <v/>
      </c>
      <c r="P1965" s="7" t="str">
        <f aca="false">IF(O1965="","",IF(O1965&gt;=Parámetros!$B$7,"Alto",IF(O1965&gt;=Parámetros!$B$8,"Medio","Bajo")))</f>
        <v/>
      </c>
      <c r="Q1965" s="7" t="str">
        <f aca="false">IF(AND(N1965="Activo",L1965&lt;&gt;""),IF(L1965&gt;Parámetros!$B$6,"Se está retrasando",""),"")</f>
        <v/>
      </c>
    </row>
    <row r="1966" customFormat="false" ht="15" hidden="false" customHeight="false" outlineLevel="0" collapsed="false">
      <c r="A1966" s="13" t="s">
        <v>6137</v>
      </c>
      <c r="B1966" s="13" t="s">
        <v>9011</v>
      </c>
      <c r="C1966" s="13" t="s">
        <v>8993</v>
      </c>
      <c r="D1966" s="13" t="s">
        <v>8983</v>
      </c>
      <c r="E1966" s="13" t="s">
        <v>8988</v>
      </c>
      <c r="F1966" s="16" t="n">
        <f aca="false">_xlfn.MINIFS(Pedidos!$C$2:$C$7000,Pedidos!$B$2:$B$7000,A1966,Pedidos!$C$2:$C$7000,"&lt;"&amp;Parámetros!$B$4)</f>
        <v>46065</v>
      </c>
      <c r="G1966" s="16" t="n">
        <f aca="false">_xlfn.MAXIFS(Pedidos!$C$2:$C$7000,Pedidos!$B$2:$B$7000,A1966,Pedidos!$C$2:$C$7000,"&lt;"&amp;Parámetros!$B$4)</f>
        <v>46065</v>
      </c>
      <c r="H1966" s="17" t="n">
        <f aca="false">COUNTIFS(Pedidos!$B$2:$B$7000,A1966,Pedidos!$C$2:$C$7000,"&lt;"&amp;Parámetros!$B$4)</f>
        <v>1</v>
      </c>
      <c r="I1966" s="7" t="n">
        <f aca="false">IF(H1966=0,"",Parámetros!$B$4-G1966)</f>
        <v>231</v>
      </c>
      <c r="J1966" s="17" t="n">
        <f aca="false">COUNTIFS(Pedidos!$B$2:$B$7000,A1966,Pedidos!$C$2:$C$7000,"&gt;="&amp;(Parámetros!$B$4-180),Pedidos!$C$2:$C$7000,"&lt;"&amp;Parámetros!$B$4)</f>
        <v>0</v>
      </c>
      <c r="K1966" s="18" t="str">
        <f aca="false">IF(H1966&lt;2,"",(G1966-F1966)/(H1966-1))</f>
        <v/>
      </c>
      <c r="L1966" s="19" t="str">
        <f aca="false">IF(OR(K1966="",K1966=0),"",I1966/K1966)</f>
        <v/>
      </c>
      <c r="M1966" s="20" t="n">
        <f aca="false">SUMIFS(Pedidos!$D$2:$D$7000,Pedidos!$B$2:$B$7000,A1966,Pedidos!$C$2:$C$7000,"&gt;="&amp;(Parámetros!$B$4-365),Pedidos!$C$2:$C$7000,"&lt;"&amp;Parámetros!$B$4)</f>
        <v>63.15</v>
      </c>
      <c r="N1966" s="7" t="str">
        <f aca="false">IF(H1966=0,"Sin compras",IF(H1966=1,"Una sola compra",IF(I1966&gt;Parámetros!$B$5,"Perdido","Activo")))</f>
        <v>Una sola compra</v>
      </c>
      <c r="O1966" s="21" t="str">
        <f aca="false">IF(N1966&lt;&gt;"Activo","",1/(1+EXP(-(Parámetros!$B$10+Parámetros!$B$11*I1966+Parámetros!$B$12*J1966))))</f>
        <v/>
      </c>
      <c r="P1966" s="7" t="str">
        <f aca="false">IF(O1966="","",IF(O1966&gt;=Parámetros!$B$7,"Alto",IF(O1966&gt;=Parámetros!$B$8,"Medio","Bajo")))</f>
        <v/>
      </c>
      <c r="Q1966" s="7" t="str">
        <f aca="false">IF(AND(N1966="Activo",L1966&lt;&gt;""),IF(L1966&gt;Parámetros!$B$6,"Se está retrasando",""),"")</f>
        <v/>
      </c>
    </row>
    <row r="1967" customFormat="false" ht="15" hidden="false" customHeight="false" outlineLevel="0" collapsed="false">
      <c r="A1967" s="13" t="s">
        <v>5451</v>
      </c>
      <c r="B1967" s="13" t="s">
        <v>8981</v>
      </c>
      <c r="C1967" s="13" t="s">
        <v>8993</v>
      </c>
      <c r="D1967" s="13" t="s">
        <v>8987</v>
      </c>
      <c r="E1967" s="13" t="s">
        <v>8988</v>
      </c>
      <c r="F1967" s="16" t="n">
        <f aca="false">_xlfn.MINIFS(Pedidos!$C$2:$C$7000,Pedidos!$B$2:$B$7000,A1967,Pedidos!$C$2:$C$7000,"&lt;"&amp;Parámetros!$B$4)</f>
        <v>46012</v>
      </c>
      <c r="G1967" s="16" t="n">
        <f aca="false">_xlfn.MAXIFS(Pedidos!$C$2:$C$7000,Pedidos!$B$2:$B$7000,A1967,Pedidos!$C$2:$C$7000,"&lt;"&amp;Parámetros!$B$4)</f>
        <v>46104</v>
      </c>
      <c r="H1967" s="17" t="n">
        <f aca="false">COUNTIFS(Pedidos!$B$2:$B$7000,A1967,Pedidos!$C$2:$C$7000,"&lt;"&amp;Parámetros!$B$4)</f>
        <v>2</v>
      </c>
      <c r="I1967" s="7" t="n">
        <f aca="false">IF(H1967=0,"",Parámetros!$B$4-G1967)</f>
        <v>192</v>
      </c>
      <c r="J1967" s="17" t="n">
        <f aca="false">COUNTIFS(Pedidos!$B$2:$B$7000,A1967,Pedidos!$C$2:$C$7000,"&gt;="&amp;(Parámetros!$B$4-180),Pedidos!$C$2:$C$7000,"&lt;"&amp;Parámetros!$B$4)</f>
        <v>0</v>
      </c>
      <c r="K1967" s="18" t="n">
        <f aca="false">IF(H1967&lt;2,"",(G1967-F1967)/(H1967-1))</f>
        <v>92</v>
      </c>
      <c r="L1967" s="19" t="n">
        <f aca="false">IF(OR(K1967="",K1967=0),"",I1967/K1967)</f>
        <v>2.08695652173913</v>
      </c>
      <c r="M1967" s="20" t="n">
        <f aca="false">SUMIFS(Pedidos!$D$2:$D$7000,Pedidos!$B$2:$B$7000,A1967,Pedidos!$C$2:$C$7000,"&gt;="&amp;(Parámetros!$B$4-365),Pedidos!$C$2:$C$7000,"&lt;"&amp;Parámetros!$B$4)</f>
        <v>96.26</v>
      </c>
      <c r="N1967" s="7" t="str">
        <f aca="false">IF(H1967=0,"Sin compras",IF(H1967=1,"Una sola compra",IF(I1967&gt;Parámetros!$B$5,"Perdido","Activo")))</f>
        <v>Perdido</v>
      </c>
      <c r="O1967" s="21" t="str">
        <f aca="false">IF(N1967&lt;&gt;"Activo","",1/(1+EXP(-(Parámetros!$B$10+Parámetros!$B$11*I1967+Parámetros!$B$12*J1967))))</f>
        <v/>
      </c>
      <c r="P1967" s="7" t="str">
        <f aca="false">IF(O1967="","",IF(O1967&gt;=Parámetros!$B$7,"Alto",IF(O1967&gt;=Parámetros!$B$8,"Medio","Bajo")))</f>
        <v/>
      </c>
      <c r="Q1967" s="7" t="str">
        <f aca="false">IF(AND(N1967="Activo",L1967&lt;&gt;""),IF(L1967&gt;Parámetros!$B$6,"Se está retrasando",""),"")</f>
        <v/>
      </c>
    </row>
    <row r="1968" customFormat="false" ht="15" hidden="false" customHeight="false" outlineLevel="0" collapsed="false">
      <c r="A1968" s="13" t="s">
        <v>5320</v>
      </c>
      <c r="B1968" s="13" t="s">
        <v>8995</v>
      </c>
      <c r="C1968" s="13" t="s">
        <v>8993</v>
      </c>
      <c r="D1968" s="13" t="s">
        <v>8983</v>
      </c>
      <c r="E1968" s="13" t="s">
        <v>8988</v>
      </c>
      <c r="F1968" s="16" t="n">
        <f aca="false">_xlfn.MINIFS(Pedidos!$C$2:$C$7000,Pedidos!$B$2:$B$7000,A1968,Pedidos!$C$2:$C$7000,"&lt;"&amp;Parámetros!$B$4)</f>
        <v>46003</v>
      </c>
      <c r="G1968" s="16" t="n">
        <f aca="false">_xlfn.MAXIFS(Pedidos!$C$2:$C$7000,Pedidos!$B$2:$B$7000,A1968,Pedidos!$C$2:$C$7000,"&lt;"&amp;Parámetros!$B$4)</f>
        <v>46003</v>
      </c>
      <c r="H1968" s="17" t="n">
        <f aca="false">COUNTIFS(Pedidos!$B$2:$B$7000,A1968,Pedidos!$C$2:$C$7000,"&lt;"&amp;Parámetros!$B$4)</f>
        <v>1</v>
      </c>
      <c r="I1968" s="7" t="n">
        <f aca="false">IF(H1968=0,"",Parámetros!$B$4-G1968)</f>
        <v>293</v>
      </c>
      <c r="J1968" s="17" t="n">
        <f aca="false">COUNTIFS(Pedidos!$B$2:$B$7000,A1968,Pedidos!$C$2:$C$7000,"&gt;="&amp;(Parámetros!$B$4-180),Pedidos!$C$2:$C$7000,"&lt;"&amp;Parámetros!$B$4)</f>
        <v>0</v>
      </c>
      <c r="K1968" s="18" t="str">
        <f aca="false">IF(H1968&lt;2,"",(G1968-F1968)/(H1968-1))</f>
        <v/>
      </c>
      <c r="L1968" s="19" t="str">
        <f aca="false">IF(OR(K1968="",K1968=0),"",I1968/K1968)</f>
        <v/>
      </c>
      <c r="M1968" s="20" t="n">
        <f aca="false">SUMIFS(Pedidos!$D$2:$D$7000,Pedidos!$B$2:$B$7000,A1968,Pedidos!$C$2:$C$7000,"&gt;="&amp;(Parámetros!$B$4-365),Pedidos!$C$2:$C$7000,"&lt;"&amp;Parámetros!$B$4)</f>
        <v>23.1</v>
      </c>
      <c r="N1968" s="7" t="str">
        <f aca="false">IF(H1968=0,"Sin compras",IF(H1968=1,"Una sola compra",IF(I1968&gt;Parámetros!$B$5,"Perdido","Activo")))</f>
        <v>Una sola compra</v>
      </c>
      <c r="O1968" s="21" t="str">
        <f aca="false">IF(N1968&lt;&gt;"Activo","",1/(1+EXP(-(Parámetros!$B$10+Parámetros!$B$11*I1968+Parámetros!$B$12*J1968))))</f>
        <v/>
      </c>
      <c r="P1968" s="7" t="str">
        <f aca="false">IF(O1968="","",IF(O1968&gt;=Parámetros!$B$7,"Alto",IF(O1968&gt;=Parámetros!$B$8,"Medio","Bajo")))</f>
        <v/>
      </c>
      <c r="Q1968" s="7" t="str">
        <f aca="false">IF(AND(N1968="Activo",L1968&lt;&gt;""),IF(L1968&gt;Parámetros!$B$6,"Se está retrasando",""),"")</f>
        <v/>
      </c>
    </row>
    <row r="1969" customFormat="false" ht="15" hidden="false" customHeight="false" outlineLevel="0" collapsed="false">
      <c r="A1969" s="13" t="s">
        <v>4729</v>
      </c>
      <c r="B1969" s="13" t="s">
        <v>8989</v>
      </c>
      <c r="C1969" s="13" t="s">
        <v>8993</v>
      </c>
      <c r="D1969" s="13" t="s">
        <v>8983</v>
      </c>
      <c r="E1969" s="13" t="s">
        <v>8988</v>
      </c>
      <c r="F1969" s="16" t="n">
        <f aca="false">_xlfn.MINIFS(Pedidos!$C$2:$C$7000,Pedidos!$B$2:$B$7000,A1969,Pedidos!$C$2:$C$7000,"&lt;"&amp;Parámetros!$B$4)</f>
        <v>45959</v>
      </c>
      <c r="G1969" s="16" t="n">
        <f aca="false">_xlfn.MAXIFS(Pedidos!$C$2:$C$7000,Pedidos!$B$2:$B$7000,A1969,Pedidos!$C$2:$C$7000,"&lt;"&amp;Parámetros!$B$4)</f>
        <v>45959</v>
      </c>
      <c r="H1969" s="17" t="n">
        <f aca="false">COUNTIFS(Pedidos!$B$2:$B$7000,A1969,Pedidos!$C$2:$C$7000,"&lt;"&amp;Parámetros!$B$4)</f>
        <v>1</v>
      </c>
      <c r="I1969" s="7" t="n">
        <f aca="false">IF(H1969=0,"",Parámetros!$B$4-G1969)</f>
        <v>337</v>
      </c>
      <c r="J1969" s="17" t="n">
        <f aca="false">COUNTIFS(Pedidos!$B$2:$B$7000,A1969,Pedidos!$C$2:$C$7000,"&gt;="&amp;(Parámetros!$B$4-180),Pedidos!$C$2:$C$7000,"&lt;"&amp;Parámetros!$B$4)</f>
        <v>0</v>
      </c>
      <c r="K1969" s="18" t="str">
        <f aca="false">IF(H1969&lt;2,"",(G1969-F1969)/(H1969-1))</f>
        <v/>
      </c>
      <c r="L1969" s="19" t="str">
        <f aca="false">IF(OR(K1969="",K1969=0),"",I1969/K1969)</f>
        <v/>
      </c>
      <c r="M1969" s="20" t="n">
        <f aca="false">SUMIFS(Pedidos!$D$2:$D$7000,Pedidos!$B$2:$B$7000,A1969,Pedidos!$C$2:$C$7000,"&gt;="&amp;(Parámetros!$B$4-365),Pedidos!$C$2:$C$7000,"&lt;"&amp;Parámetros!$B$4)</f>
        <v>14.37</v>
      </c>
      <c r="N1969" s="7" t="str">
        <f aca="false">IF(H1969=0,"Sin compras",IF(H1969=1,"Una sola compra",IF(I1969&gt;Parámetros!$B$5,"Perdido","Activo")))</f>
        <v>Una sola compra</v>
      </c>
      <c r="O1969" s="21" t="str">
        <f aca="false">IF(N1969&lt;&gt;"Activo","",1/(1+EXP(-(Parámetros!$B$10+Parámetros!$B$11*I1969+Parámetros!$B$12*J1969))))</f>
        <v/>
      </c>
      <c r="P1969" s="7" t="str">
        <f aca="false">IF(O1969="","",IF(O1969&gt;=Parámetros!$B$7,"Alto",IF(O1969&gt;=Parámetros!$B$8,"Medio","Bajo")))</f>
        <v/>
      </c>
      <c r="Q1969" s="7" t="str">
        <f aca="false">IF(AND(N1969="Activo",L1969&lt;&gt;""),IF(L1969&gt;Parámetros!$B$6,"Se está retrasando",""),"")</f>
        <v/>
      </c>
    </row>
    <row r="1970" customFormat="false" ht="15" hidden="false" customHeight="false" outlineLevel="0" collapsed="false">
      <c r="A1970" s="13" t="s">
        <v>1736</v>
      </c>
      <c r="B1970" s="13" t="s">
        <v>9008</v>
      </c>
      <c r="C1970" s="13" t="s">
        <v>8982</v>
      </c>
      <c r="D1970" s="13" t="s">
        <v>8994</v>
      </c>
      <c r="E1970" s="13" t="s">
        <v>8988</v>
      </c>
      <c r="F1970" s="16" t="n">
        <f aca="false">_xlfn.MINIFS(Pedidos!$C$2:$C$7000,Pedidos!$B$2:$B$7000,A1970,Pedidos!$C$2:$C$7000,"&lt;"&amp;Parámetros!$B$4)</f>
        <v>45734</v>
      </c>
      <c r="G1970" s="16" t="n">
        <f aca="false">_xlfn.MAXIFS(Pedidos!$C$2:$C$7000,Pedidos!$B$2:$B$7000,A1970,Pedidos!$C$2:$C$7000,"&lt;"&amp;Parámetros!$B$4)</f>
        <v>45734</v>
      </c>
      <c r="H1970" s="17" t="n">
        <f aca="false">COUNTIFS(Pedidos!$B$2:$B$7000,A1970,Pedidos!$C$2:$C$7000,"&lt;"&amp;Parámetros!$B$4)</f>
        <v>1</v>
      </c>
      <c r="I1970" s="7" t="n">
        <f aca="false">IF(H1970=0,"",Parámetros!$B$4-G1970)</f>
        <v>562</v>
      </c>
      <c r="J1970" s="17" t="n">
        <f aca="false">COUNTIFS(Pedidos!$B$2:$B$7000,A1970,Pedidos!$C$2:$C$7000,"&gt;="&amp;(Parámetros!$B$4-180),Pedidos!$C$2:$C$7000,"&lt;"&amp;Parámetros!$B$4)</f>
        <v>0</v>
      </c>
      <c r="K1970" s="18" t="str">
        <f aca="false">IF(H1970&lt;2,"",(G1970-F1970)/(H1970-1))</f>
        <v/>
      </c>
      <c r="L1970" s="19" t="str">
        <f aca="false">IF(OR(K1970="",K1970=0),"",I1970/K1970)</f>
        <v/>
      </c>
      <c r="M1970" s="20" t="n">
        <f aca="false">SUMIFS(Pedidos!$D$2:$D$7000,Pedidos!$B$2:$B$7000,A1970,Pedidos!$C$2:$C$7000,"&gt;="&amp;(Parámetros!$B$4-365),Pedidos!$C$2:$C$7000,"&lt;"&amp;Parámetros!$B$4)</f>
        <v>0</v>
      </c>
      <c r="N1970" s="7" t="str">
        <f aca="false">IF(H1970=0,"Sin compras",IF(H1970=1,"Una sola compra",IF(I1970&gt;Parámetros!$B$5,"Perdido","Activo")))</f>
        <v>Una sola compra</v>
      </c>
      <c r="O1970" s="21" t="str">
        <f aca="false">IF(N1970&lt;&gt;"Activo","",1/(1+EXP(-(Parámetros!$B$10+Parámetros!$B$11*I1970+Parámetros!$B$12*J1970))))</f>
        <v/>
      </c>
      <c r="P1970" s="7" t="str">
        <f aca="false">IF(O1970="","",IF(O1970&gt;=Parámetros!$B$7,"Alto",IF(O1970&gt;=Parámetros!$B$8,"Medio","Bajo")))</f>
        <v/>
      </c>
      <c r="Q1970" s="7" t="str">
        <f aca="false">IF(AND(N1970="Activo",L1970&lt;&gt;""),IF(L1970&gt;Parámetros!$B$6,"Se está retrasando",""),"")</f>
        <v/>
      </c>
    </row>
    <row r="1971" customFormat="false" ht="15" hidden="false" customHeight="false" outlineLevel="0" collapsed="false">
      <c r="A1971" s="13" t="s">
        <v>6901</v>
      </c>
      <c r="B1971" s="13" t="s">
        <v>8981</v>
      </c>
      <c r="C1971" s="13" t="s">
        <v>8982</v>
      </c>
      <c r="D1971" s="13" t="s">
        <v>8991</v>
      </c>
      <c r="E1971" s="13" t="s">
        <v>8988</v>
      </c>
      <c r="F1971" s="16" t="n">
        <f aca="false">_xlfn.MINIFS(Pedidos!$C$2:$C$7000,Pedidos!$B$2:$B$7000,A1971,Pedidos!$C$2:$C$7000,"&lt;"&amp;Parámetros!$B$4)</f>
        <v>46124</v>
      </c>
      <c r="G1971" s="16" t="n">
        <f aca="false">_xlfn.MAXIFS(Pedidos!$C$2:$C$7000,Pedidos!$B$2:$B$7000,A1971,Pedidos!$C$2:$C$7000,"&lt;"&amp;Parámetros!$B$4)</f>
        <v>46124</v>
      </c>
      <c r="H1971" s="17" t="n">
        <f aca="false">COUNTIFS(Pedidos!$B$2:$B$7000,A1971,Pedidos!$C$2:$C$7000,"&lt;"&amp;Parámetros!$B$4)</f>
        <v>1</v>
      </c>
      <c r="I1971" s="7" t="n">
        <f aca="false">IF(H1971=0,"",Parámetros!$B$4-G1971)</f>
        <v>172</v>
      </c>
      <c r="J1971" s="17" t="n">
        <f aca="false">COUNTIFS(Pedidos!$B$2:$B$7000,A1971,Pedidos!$C$2:$C$7000,"&gt;="&amp;(Parámetros!$B$4-180),Pedidos!$C$2:$C$7000,"&lt;"&amp;Parámetros!$B$4)</f>
        <v>1</v>
      </c>
      <c r="K1971" s="18" t="str">
        <f aca="false">IF(H1971&lt;2,"",(G1971-F1971)/(H1971-1))</f>
        <v/>
      </c>
      <c r="L1971" s="19" t="str">
        <f aca="false">IF(OR(K1971="",K1971=0),"",I1971/K1971)</f>
        <v/>
      </c>
      <c r="M1971" s="20" t="n">
        <f aca="false">SUMIFS(Pedidos!$D$2:$D$7000,Pedidos!$B$2:$B$7000,A1971,Pedidos!$C$2:$C$7000,"&gt;="&amp;(Parámetros!$B$4-365),Pedidos!$C$2:$C$7000,"&lt;"&amp;Parámetros!$B$4)</f>
        <v>28.46</v>
      </c>
      <c r="N1971" s="7" t="str">
        <f aca="false">IF(H1971=0,"Sin compras",IF(H1971=1,"Una sola compra",IF(I1971&gt;Parámetros!$B$5,"Perdido","Activo")))</f>
        <v>Una sola compra</v>
      </c>
      <c r="O1971" s="21" t="str">
        <f aca="false">IF(N1971&lt;&gt;"Activo","",1/(1+EXP(-(Parámetros!$B$10+Parámetros!$B$11*I1971+Parámetros!$B$12*J1971))))</f>
        <v/>
      </c>
      <c r="P1971" s="7" t="str">
        <f aca="false">IF(O1971="","",IF(O1971&gt;=Parámetros!$B$7,"Alto",IF(O1971&gt;=Parámetros!$B$8,"Medio","Bajo")))</f>
        <v/>
      </c>
      <c r="Q1971" s="7" t="str">
        <f aca="false">IF(AND(N1971="Activo",L1971&lt;&gt;""),IF(L1971&gt;Parámetros!$B$6,"Se está retrasando",""),"")</f>
        <v/>
      </c>
    </row>
    <row r="1972" customFormat="false" ht="15" hidden="false" customHeight="false" outlineLevel="0" collapsed="false">
      <c r="A1972" s="13" t="s">
        <v>2020</v>
      </c>
      <c r="B1972" s="13" t="s">
        <v>8995</v>
      </c>
      <c r="C1972" s="13" t="s">
        <v>8990</v>
      </c>
      <c r="D1972" s="13" t="s">
        <v>8994</v>
      </c>
      <c r="E1972" s="13" t="s">
        <v>8988</v>
      </c>
      <c r="F1972" s="16" t="n">
        <f aca="false">_xlfn.MINIFS(Pedidos!$C$2:$C$7000,Pedidos!$B$2:$B$7000,A1972,Pedidos!$C$2:$C$7000,"&lt;"&amp;Parámetros!$B$4)</f>
        <v>45757</v>
      </c>
      <c r="G1972" s="16" t="n">
        <f aca="false">_xlfn.MAXIFS(Pedidos!$C$2:$C$7000,Pedidos!$B$2:$B$7000,A1972,Pedidos!$C$2:$C$7000,"&lt;"&amp;Parámetros!$B$4)</f>
        <v>45802</v>
      </c>
      <c r="H1972" s="17" t="n">
        <f aca="false">COUNTIFS(Pedidos!$B$2:$B$7000,A1972,Pedidos!$C$2:$C$7000,"&lt;"&amp;Parámetros!$B$4)</f>
        <v>2</v>
      </c>
      <c r="I1972" s="7" t="n">
        <f aca="false">IF(H1972=0,"",Parámetros!$B$4-G1972)</f>
        <v>494</v>
      </c>
      <c r="J1972" s="17" t="n">
        <f aca="false">COUNTIFS(Pedidos!$B$2:$B$7000,A1972,Pedidos!$C$2:$C$7000,"&gt;="&amp;(Parámetros!$B$4-180),Pedidos!$C$2:$C$7000,"&lt;"&amp;Parámetros!$B$4)</f>
        <v>0</v>
      </c>
      <c r="K1972" s="18" t="n">
        <f aca="false">IF(H1972&lt;2,"",(G1972-F1972)/(H1972-1))</f>
        <v>45</v>
      </c>
      <c r="L1972" s="19" t="n">
        <f aca="false">IF(OR(K1972="",K1972=0),"",I1972/K1972)</f>
        <v>10.9777777777778</v>
      </c>
      <c r="M1972" s="20" t="n">
        <f aca="false">SUMIFS(Pedidos!$D$2:$D$7000,Pedidos!$B$2:$B$7000,A1972,Pedidos!$C$2:$C$7000,"&gt;="&amp;(Parámetros!$B$4-365),Pedidos!$C$2:$C$7000,"&lt;"&amp;Parámetros!$B$4)</f>
        <v>0</v>
      </c>
      <c r="N1972" s="7" t="str">
        <f aca="false">IF(H1972=0,"Sin compras",IF(H1972=1,"Una sola compra",IF(I1972&gt;Parámetros!$B$5,"Perdido","Activo")))</f>
        <v>Perdido</v>
      </c>
      <c r="O1972" s="21" t="str">
        <f aca="false">IF(N1972&lt;&gt;"Activo","",1/(1+EXP(-(Parámetros!$B$10+Parámetros!$B$11*I1972+Parámetros!$B$12*J1972))))</f>
        <v/>
      </c>
      <c r="P1972" s="7" t="str">
        <f aca="false">IF(O1972="","",IF(O1972&gt;=Parámetros!$B$7,"Alto",IF(O1972&gt;=Parámetros!$B$8,"Medio","Bajo")))</f>
        <v/>
      </c>
      <c r="Q1972" s="7" t="str">
        <f aca="false">IF(AND(N1972="Activo",L1972&lt;&gt;""),IF(L1972&gt;Parámetros!$B$6,"Se está retrasando",""),"")</f>
        <v/>
      </c>
    </row>
    <row r="1973" customFormat="false" ht="15" hidden="false" customHeight="false" outlineLevel="0" collapsed="false">
      <c r="A1973" s="13" t="s">
        <v>1497</v>
      </c>
      <c r="B1973" s="13" t="s">
        <v>8989</v>
      </c>
      <c r="C1973" s="13" t="s">
        <v>8986</v>
      </c>
      <c r="D1973" s="13" t="s">
        <v>8994</v>
      </c>
      <c r="E1973" s="13" t="s">
        <v>8988</v>
      </c>
      <c r="F1973" s="16" t="n">
        <f aca="false">_xlfn.MINIFS(Pedidos!$C$2:$C$7000,Pedidos!$B$2:$B$7000,A1973,Pedidos!$C$2:$C$7000,"&lt;"&amp;Parámetros!$B$4)</f>
        <v>45717</v>
      </c>
      <c r="G1973" s="16" t="n">
        <f aca="false">_xlfn.MAXIFS(Pedidos!$C$2:$C$7000,Pedidos!$B$2:$B$7000,A1973,Pedidos!$C$2:$C$7000,"&lt;"&amp;Parámetros!$B$4)</f>
        <v>45717</v>
      </c>
      <c r="H1973" s="17" t="n">
        <f aca="false">COUNTIFS(Pedidos!$B$2:$B$7000,A1973,Pedidos!$C$2:$C$7000,"&lt;"&amp;Parámetros!$B$4)</f>
        <v>1</v>
      </c>
      <c r="I1973" s="7" t="n">
        <f aca="false">IF(H1973=0,"",Parámetros!$B$4-G1973)</f>
        <v>579</v>
      </c>
      <c r="J1973" s="17" t="n">
        <f aca="false">COUNTIFS(Pedidos!$B$2:$B$7000,A1973,Pedidos!$C$2:$C$7000,"&gt;="&amp;(Parámetros!$B$4-180),Pedidos!$C$2:$C$7000,"&lt;"&amp;Parámetros!$B$4)</f>
        <v>0</v>
      </c>
      <c r="K1973" s="18" t="str">
        <f aca="false">IF(H1973&lt;2,"",(G1973-F1973)/(H1973-1))</f>
        <v/>
      </c>
      <c r="L1973" s="19" t="str">
        <f aca="false">IF(OR(K1973="",K1973=0),"",I1973/K1973)</f>
        <v/>
      </c>
      <c r="M1973" s="20" t="n">
        <f aca="false">SUMIFS(Pedidos!$D$2:$D$7000,Pedidos!$B$2:$B$7000,A1973,Pedidos!$C$2:$C$7000,"&gt;="&amp;(Parámetros!$B$4-365),Pedidos!$C$2:$C$7000,"&lt;"&amp;Parámetros!$B$4)</f>
        <v>0</v>
      </c>
      <c r="N1973" s="7" t="str">
        <f aca="false">IF(H1973=0,"Sin compras",IF(H1973=1,"Una sola compra",IF(I1973&gt;Parámetros!$B$5,"Perdido","Activo")))</f>
        <v>Una sola compra</v>
      </c>
      <c r="O1973" s="21" t="str">
        <f aca="false">IF(N1973&lt;&gt;"Activo","",1/(1+EXP(-(Parámetros!$B$10+Parámetros!$B$11*I1973+Parámetros!$B$12*J1973))))</f>
        <v/>
      </c>
      <c r="P1973" s="7" t="str">
        <f aca="false">IF(O1973="","",IF(O1973&gt;=Parámetros!$B$7,"Alto",IF(O1973&gt;=Parámetros!$B$8,"Medio","Bajo")))</f>
        <v/>
      </c>
      <c r="Q1973" s="7" t="str">
        <f aca="false">IF(AND(N1973="Activo",L1973&lt;&gt;""),IF(L1973&gt;Parámetros!$B$6,"Se está retrasando",""),"")</f>
        <v/>
      </c>
    </row>
    <row r="1974" customFormat="false" ht="15" hidden="false" customHeight="false" outlineLevel="0" collapsed="false">
      <c r="A1974" s="13" t="s">
        <v>6537</v>
      </c>
      <c r="B1974" s="13" t="s">
        <v>9000</v>
      </c>
      <c r="C1974" s="13" t="s">
        <v>8990</v>
      </c>
      <c r="D1974" s="13" t="s">
        <v>8991</v>
      </c>
      <c r="E1974" s="13" t="s">
        <v>8988</v>
      </c>
      <c r="F1974" s="16" t="n">
        <f aca="false">_xlfn.MINIFS(Pedidos!$C$2:$C$7000,Pedidos!$B$2:$B$7000,A1974,Pedidos!$C$2:$C$7000,"&lt;"&amp;Parámetros!$B$4)</f>
        <v>46097</v>
      </c>
      <c r="G1974" s="16" t="n">
        <f aca="false">_xlfn.MAXIFS(Pedidos!$C$2:$C$7000,Pedidos!$B$2:$B$7000,A1974,Pedidos!$C$2:$C$7000,"&lt;"&amp;Parámetros!$B$4)</f>
        <v>46097</v>
      </c>
      <c r="H1974" s="17" t="n">
        <f aca="false">COUNTIFS(Pedidos!$B$2:$B$7000,A1974,Pedidos!$C$2:$C$7000,"&lt;"&amp;Parámetros!$B$4)</f>
        <v>1</v>
      </c>
      <c r="I1974" s="7" t="n">
        <f aca="false">IF(H1974=0,"",Parámetros!$B$4-G1974)</f>
        <v>199</v>
      </c>
      <c r="J1974" s="17" t="n">
        <f aca="false">COUNTIFS(Pedidos!$B$2:$B$7000,A1974,Pedidos!$C$2:$C$7000,"&gt;="&amp;(Parámetros!$B$4-180),Pedidos!$C$2:$C$7000,"&lt;"&amp;Parámetros!$B$4)</f>
        <v>0</v>
      </c>
      <c r="K1974" s="18" t="str">
        <f aca="false">IF(H1974&lt;2,"",(G1974-F1974)/(H1974-1))</f>
        <v/>
      </c>
      <c r="L1974" s="19" t="str">
        <f aca="false">IF(OR(K1974="",K1974=0),"",I1974/K1974)</f>
        <v/>
      </c>
      <c r="M1974" s="20" t="n">
        <f aca="false">SUMIFS(Pedidos!$D$2:$D$7000,Pedidos!$B$2:$B$7000,A1974,Pedidos!$C$2:$C$7000,"&gt;="&amp;(Parámetros!$B$4-365),Pedidos!$C$2:$C$7000,"&lt;"&amp;Parámetros!$B$4)</f>
        <v>19.72</v>
      </c>
      <c r="N1974" s="7" t="str">
        <f aca="false">IF(H1974=0,"Sin compras",IF(H1974=1,"Una sola compra",IF(I1974&gt;Parámetros!$B$5,"Perdido","Activo")))</f>
        <v>Una sola compra</v>
      </c>
      <c r="O1974" s="21" t="str">
        <f aca="false">IF(N1974&lt;&gt;"Activo","",1/(1+EXP(-(Parámetros!$B$10+Parámetros!$B$11*I1974+Parámetros!$B$12*J1974))))</f>
        <v/>
      </c>
      <c r="P1974" s="7" t="str">
        <f aca="false">IF(O1974="","",IF(O1974&gt;=Parámetros!$B$7,"Alto",IF(O1974&gt;=Parámetros!$B$8,"Medio","Bajo")))</f>
        <v/>
      </c>
      <c r="Q1974" s="7" t="str">
        <f aca="false">IF(AND(N1974="Activo",L1974&lt;&gt;""),IF(L1974&gt;Parámetros!$B$6,"Se está retrasando",""),"")</f>
        <v/>
      </c>
    </row>
    <row r="1975" customFormat="false" ht="15" hidden="false" customHeight="false" outlineLevel="0" collapsed="false">
      <c r="A1975" s="13" t="s">
        <v>6396</v>
      </c>
      <c r="B1975" s="13" t="s">
        <v>8992</v>
      </c>
      <c r="C1975" s="13" t="s">
        <v>8982</v>
      </c>
      <c r="D1975" s="13" t="s">
        <v>8983</v>
      </c>
      <c r="E1975" s="13" t="s">
        <v>8988</v>
      </c>
      <c r="F1975" s="16" t="n">
        <f aca="false">_xlfn.MINIFS(Pedidos!$C$2:$C$7000,Pedidos!$B$2:$B$7000,A1975,Pedidos!$C$2:$C$7000,"&lt;"&amp;Parámetros!$B$4)</f>
        <v>46085</v>
      </c>
      <c r="G1975" s="16" t="n">
        <f aca="false">_xlfn.MAXIFS(Pedidos!$C$2:$C$7000,Pedidos!$B$2:$B$7000,A1975,Pedidos!$C$2:$C$7000,"&lt;"&amp;Parámetros!$B$4)</f>
        <v>46085</v>
      </c>
      <c r="H1975" s="17" t="n">
        <f aca="false">COUNTIFS(Pedidos!$B$2:$B$7000,A1975,Pedidos!$C$2:$C$7000,"&lt;"&amp;Parámetros!$B$4)</f>
        <v>1</v>
      </c>
      <c r="I1975" s="7" t="n">
        <f aca="false">IF(H1975=0,"",Parámetros!$B$4-G1975)</f>
        <v>211</v>
      </c>
      <c r="J1975" s="17" t="n">
        <f aca="false">COUNTIFS(Pedidos!$B$2:$B$7000,A1975,Pedidos!$C$2:$C$7000,"&gt;="&amp;(Parámetros!$B$4-180),Pedidos!$C$2:$C$7000,"&lt;"&amp;Parámetros!$B$4)</f>
        <v>0</v>
      </c>
      <c r="K1975" s="18" t="str">
        <f aca="false">IF(H1975&lt;2,"",(G1975-F1975)/(H1975-1))</f>
        <v/>
      </c>
      <c r="L1975" s="19" t="str">
        <f aca="false">IF(OR(K1975="",K1975=0),"",I1975/K1975)</f>
        <v/>
      </c>
      <c r="M1975" s="20" t="n">
        <f aca="false">SUMIFS(Pedidos!$D$2:$D$7000,Pedidos!$B$2:$B$7000,A1975,Pedidos!$C$2:$C$7000,"&gt;="&amp;(Parámetros!$B$4-365),Pedidos!$C$2:$C$7000,"&lt;"&amp;Parámetros!$B$4)</f>
        <v>45.57</v>
      </c>
      <c r="N1975" s="7" t="str">
        <f aca="false">IF(H1975=0,"Sin compras",IF(H1975=1,"Una sola compra",IF(I1975&gt;Parámetros!$B$5,"Perdido","Activo")))</f>
        <v>Una sola compra</v>
      </c>
      <c r="O1975" s="21" t="str">
        <f aca="false">IF(N1975&lt;&gt;"Activo","",1/(1+EXP(-(Parámetros!$B$10+Parámetros!$B$11*I1975+Parámetros!$B$12*J1975))))</f>
        <v/>
      </c>
      <c r="P1975" s="7" t="str">
        <f aca="false">IF(O1975="","",IF(O1975&gt;=Parámetros!$B$7,"Alto",IF(O1975&gt;=Parámetros!$B$8,"Medio","Bajo")))</f>
        <v/>
      </c>
      <c r="Q1975" s="7" t="str">
        <f aca="false">IF(AND(N1975="Activo",L1975&lt;&gt;""),IF(L1975&gt;Parámetros!$B$6,"Se está retrasando",""),"")</f>
        <v/>
      </c>
    </row>
    <row r="1976" customFormat="false" ht="15" hidden="false" customHeight="false" outlineLevel="0" collapsed="false">
      <c r="A1976" s="13" t="s">
        <v>2089</v>
      </c>
      <c r="B1976" s="13" t="s">
        <v>8995</v>
      </c>
      <c r="C1976" s="13" t="s">
        <v>8986</v>
      </c>
      <c r="D1976" s="13" t="s">
        <v>9006</v>
      </c>
      <c r="E1976" s="13" t="s">
        <v>8988</v>
      </c>
      <c r="F1976" s="16" t="n">
        <f aca="false">_xlfn.MINIFS(Pedidos!$C$2:$C$7000,Pedidos!$B$2:$B$7000,A1976,Pedidos!$C$2:$C$7000,"&lt;"&amp;Parámetros!$B$4)</f>
        <v>45762</v>
      </c>
      <c r="G1976" s="16" t="n">
        <f aca="false">_xlfn.MAXIFS(Pedidos!$C$2:$C$7000,Pedidos!$B$2:$B$7000,A1976,Pedidos!$C$2:$C$7000,"&lt;"&amp;Parámetros!$B$4)</f>
        <v>45912</v>
      </c>
      <c r="H1976" s="17" t="n">
        <f aca="false">COUNTIFS(Pedidos!$B$2:$B$7000,A1976,Pedidos!$C$2:$C$7000,"&lt;"&amp;Parámetros!$B$4)</f>
        <v>4</v>
      </c>
      <c r="I1976" s="7" t="n">
        <f aca="false">IF(H1976=0,"",Parámetros!$B$4-G1976)</f>
        <v>384</v>
      </c>
      <c r="J1976" s="17" t="n">
        <f aca="false">COUNTIFS(Pedidos!$B$2:$B$7000,A1976,Pedidos!$C$2:$C$7000,"&gt;="&amp;(Parámetros!$B$4-180),Pedidos!$C$2:$C$7000,"&lt;"&amp;Parámetros!$B$4)</f>
        <v>0</v>
      </c>
      <c r="K1976" s="18" t="n">
        <f aca="false">IF(H1976&lt;2,"",(G1976-F1976)/(H1976-1))</f>
        <v>50</v>
      </c>
      <c r="L1976" s="19" t="n">
        <f aca="false">IF(OR(K1976="",K1976=0),"",I1976/K1976)</f>
        <v>7.68</v>
      </c>
      <c r="M1976" s="20" t="n">
        <f aca="false">SUMIFS(Pedidos!$D$2:$D$7000,Pedidos!$B$2:$B$7000,A1976,Pedidos!$C$2:$C$7000,"&gt;="&amp;(Parámetros!$B$4-365),Pedidos!$C$2:$C$7000,"&lt;"&amp;Parámetros!$B$4)</f>
        <v>0</v>
      </c>
      <c r="N1976" s="7" t="str">
        <f aca="false">IF(H1976=0,"Sin compras",IF(H1976=1,"Una sola compra",IF(I1976&gt;Parámetros!$B$5,"Perdido","Activo")))</f>
        <v>Perdido</v>
      </c>
      <c r="O1976" s="21" t="str">
        <f aca="false">IF(N1976&lt;&gt;"Activo","",1/(1+EXP(-(Parámetros!$B$10+Parámetros!$B$11*I1976+Parámetros!$B$12*J1976))))</f>
        <v/>
      </c>
      <c r="P1976" s="7" t="str">
        <f aca="false">IF(O1976="","",IF(O1976&gt;=Parámetros!$B$7,"Alto",IF(O1976&gt;=Parámetros!$B$8,"Medio","Bajo")))</f>
        <v/>
      </c>
      <c r="Q1976" s="7" t="str">
        <f aca="false">IF(AND(N1976="Activo",L1976&lt;&gt;""),IF(L1976&gt;Parámetros!$B$6,"Se está retrasando",""),"")</f>
        <v/>
      </c>
    </row>
    <row r="1977" customFormat="false" ht="15" hidden="false" customHeight="false" outlineLevel="0" collapsed="false">
      <c r="A1977" s="13" t="s">
        <v>2447</v>
      </c>
      <c r="B1977" s="13" t="s">
        <v>8981</v>
      </c>
      <c r="C1977" s="13" t="s">
        <v>8990</v>
      </c>
      <c r="D1977" s="13" t="s">
        <v>8999</v>
      </c>
      <c r="E1977" s="13" t="s">
        <v>8984</v>
      </c>
      <c r="F1977" s="16" t="n">
        <f aca="false">_xlfn.MINIFS(Pedidos!$C$2:$C$7000,Pedidos!$B$2:$B$7000,A1977,Pedidos!$C$2:$C$7000,"&lt;"&amp;Parámetros!$B$4)</f>
        <v>45788</v>
      </c>
      <c r="G1977" s="16" t="n">
        <f aca="false">_xlfn.MAXIFS(Pedidos!$C$2:$C$7000,Pedidos!$B$2:$B$7000,A1977,Pedidos!$C$2:$C$7000,"&lt;"&amp;Parámetros!$B$4)</f>
        <v>46265</v>
      </c>
      <c r="H1977" s="17" t="n">
        <f aca="false">COUNTIFS(Pedidos!$B$2:$B$7000,A1977,Pedidos!$C$2:$C$7000,"&lt;"&amp;Parámetros!$B$4)</f>
        <v>7</v>
      </c>
      <c r="I1977" s="7" t="n">
        <f aca="false">IF(H1977=0,"",Parámetros!$B$4-G1977)</f>
        <v>31</v>
      </c>
      <c r="J1977" s="17" t="n">
        <f aca="false">COUNTIFS(Pedidos!$B$2:$B$7000,A1977,Pedidos!$C$2:$C$7000,"&gt;="&amp;(Parámetros!$B$4-180),Pedidos!$C$2:$C$7000,"&lt;"&amp;Parámetros!$B$4)</f>
        <v>2</v>
      </c>
      <c r="K1977" s="18" t="n">
        <f aca="false">IF(H1977&lt;2,"",(G1977-F1977)/(H1977-1))</f>
        <v>79.5</v>
      </c>
      <c r="L1977" s="19" t="n">
        <f aca="false">IF(OR(K1977="",K1977=0),"",I1977/K1977)</f>
        <v>0.389937106918239</v>
      </c>
      <c r="M1977" s="20" t="n">
        <f aca="false">SUMIFS(Pedidos!$D$2:$D$7000,Pedidos!$B$2:$B$7000,A1977,Pedidos!$C$2:$C$7000,"&gt;="&amp;(Parámetros!$B$4-365),Pedidos!$C$2:$C$7000,"&lt;"&amp;Parámetros!$B$4)</f>
        <v>150.52</v>
      </c>
      <c r="N1977" s="7" t="str">
        <f aca="false">IF(H1977=0,"Sin compras",IF(H1977=1,"Una sola compra",IF(I1977&gt;Parámetros!$B$5,"Perdido","Activo")))</f>
        <v>Activo</v>
      </c>
      <c r="O1977" s="21" t="n">
        <f aca="false">IF(N1977&lt;&gt;"Activo","",1/(1+EXP(-(Parámetros!$B$10+Parámetros!$B$11*I1977+Parámetros!$B$12*J1977))))</f>
        <v>0.345291751066149</v>
      </c>
      <c r="P1977" s="7" t="str">
        <f aca="false">IF(O1977="","",IF(O1977&gt;=Parámetros!$B$7,"Alto",IF(O1977&gt;=Parámetros!$B$8,"Medio","Bajo")))</f>
        <v>Bajo</v>
      </c>
      <c r="Q1977" s="7" t="str">
        <f aca="false">IF(AND(N1977="Activo",L1977&lt;&gt;""),IF(L1977&gt;Parámetros!$B$6,"Se está retrasando",""),"")</f>
        <v/>
      </c>
    </row>
    <row r="1978" customFormat="false" ht="15" hidden="false" customHeight="false" outlineLevel="0" collapsed="false">
      <c r="A1978" s="13" t="s">
        <v>5083</v>
      </c>
      <c r="B1978" s="13" t="s">
        <v>8995</v>
      </c>
      <c r="C1978" s="13" t="s">
        <v>8986</v>
      </c>
      <c r="D1978" s="13" t="s">
        <v>8999</v>
      </c>
      <c r="E1978" s="13" t="s">
        <v>8988</v>
      </c>
      <c r="F1978" s="16" t="n">
        <f aca="false">_xlfn.MINIFS(Pedidos!$C$2:$C$7000,Pedidos!$B$2:$B$7000,A1978,Pedidos!$C$2:$C$7000,"&lt;"&amp;Parámetros!$B$4)</f>
        <v>45985</v>
      </c>
      <c r="G1978" s="16" t="n">
        <f aca="false">_xlfn.MAXIFS(Pedidos!$C$2:$C$7000,Pedidos!$B$2:$B$7000,A1978,Pedidos!$C$2:$C$7000,"&lt;"&amp;Parámetros!$B$4)</f>
        <v>46239</v>
      </c>
      <c r="H1978" s="17" t="n">
        <f aca="false">COUNTIFS(Pedidos!$B$2:$B$7000,A1978,Pedidos!$C$2:$C$7000,"&lt;"&amp;Parámetros!$B$4)</f>
        <v>7</v>
      </c>
      <c r="I1978" s="7" t="n">
        <f aca="false">IF(H1978=0,"",Parámetros!$B$4-G1978)</f>
        <v>57</v>
      </c>
      <c r="J1978" s="17" t="n">
        <f aca="false">COUNTIFS(Pedidos!$B$2:$B$7000,A1978,Pedidos!$C$2:$C$7000,"&gt;="&amp;(Parámetros!$B$4-180),Pedidos!$C$2:$C$7000,"&lt;"&amp;Parámetros!$B$4)</f>
        <v>3</v>
      </c>
      <c r="K1978" s="18" t="n">
        <f aca="false">IF(H1978&lt;2,"",(G1978-F1978)/(H1978-1))</f>
        <v>42.3333333333333</v>
      </c>
      <c r="L1978" s="19" t="n">
        <f aca="false">IF(OR(K1978="",K1978=0),"",I1978/K1978)</f>
        <v>1.34645669291339</v>
      </c>
      <c r="M1978" s="20" t="n">
        <f aca="false">SUMIFS(Pedidos!$D$2:$D$7000,Pedidos!$B$2:$B$7000,A1978,Pedidos!$C$2:$C$7000,"&gt;="&amp;(Parámetros!$B$4-365),Pedidos!$C$2:$C$7000,"&lt;"&amp;Parámetros!$B$4)</f>
        <v>328</v>
      </c>
      <c r="N1978" s="7" t="str">
        <f aca="false">IF(H1978=0,"Sin compras",IF(H1978=1,"Una sola compra",IF(I1978&gt;Parámetros!$B$5,"Perdido","Activo")))</f>
        <v>Activo</v>
      </c>
      <c r="O1978" s="21" t="n">
        <f aca="false">IF(N1978&lt;&gt;"Activo","",1/(1+EXP(-(Parámetros!$B$10+Parámetros!$B$11*I1978+Parámetros!$B$12*J1978))))</f>
        <v>0.252655378422424</v>
      </c>
      <c r="P1978" s="7" t="str">
        <f aca="false">IF(O1978="","",IF(O1978&gt;=Parámetros!$B$7,"Alto",IF(O1978&gt;=Parámetros!$B$8,"Medio","Bajo")))</f>
        <v>Bajo</v>
      </c>
      <c r="Q1978" s="7" t="str">
        <f aca="false">IF(AND(N1978="Activo",L1978&lt;&gt;""),IF(L1978&gt;Parámetros!$B$6,"Se está retrasando",""),"")</f>
        <v/>
      </c>
    </row>
    <row r="1979" customFormat="false" ht="15" hidden="false" customHeight="false" outlineLevel="0" collapsed="false">
      <c r="A1979" s="13" t="s">
        <v>364</v>
      </c>
      <c r="B1979" s="13" t="s">
        <v>9000</v>
      </c>
      <c r="C1979" s="13" t="s">
        <v>8982</v>
      </c>
      <c r="D1979" s="13" t="s">
        <v>8999</v>
      </c>
      <c r="E1979" s="13" t="s">
        <v>8988</v>
      </c>
      <c r="F1979" s="16" t="n">
        <f aca="false">_xlfn.MINIFS(Pedidos!$C$2:$C$7000,Pedidos!$B$2:$B$7000,A1979,Pedidos!$C$2:$C$7000,"&lt;"&amp;Parámetros!$B$4)</f>
        <v>45608</v>
      </c>
      <c r="G1979" s="16" t="n">
        <f aca="false">_xlfn.MAXIFS(Pedidos!$C$2:$C$7000,Pedidos!$B$2:$B$7000,A1979,Pedidos!$C$2:$C$7000,"&lt;"&amp;Parámetros!$B$4)</f>
        <v>46250</v>
      </c>
      <c r="H1979" s="17" t="n">
        <f aca="false">COUNTIFS(Pedidos!$B$2:$B$7000,A1979,Pedidos!$C$2:$C$7000,"&lt;"&amp;Parámetros!$B$4)</f>
        <v>13</v>
      </c>
      <c r="I1979" s="7" t="n">
        <f aca="false">IF(H1979=0,"",Parámetros!$B$4-G1979)</f>
        <v>46</v>
      </c>
      <c r="J1979" s="17" t="n">
        <f aca="false">COUNTIFS(Pedidos!$B$2:$B$7000,A1979,Pedidos!$C$2:$C$7000,"&gt;="&amp;(Parámetros!$B$4-180),Pedidos!$C$2:$C$7000,"&lt;"&amp;Parámetros!$B$4)</f>
        <v>2</v>
      </c>
      <c r="K1979" s="18" t="n">
        <f aca="false">IF(H1979&lt;2,"",(G1979-F1979)/(H1979-1))</f>
        <v>53.5</v>
      </c>
      <c r="L1979" s="19" t="n">
        <f aca="false">IF(OR(K1979="",K1979=0),"",I1979/K1979)</f>
        <v>0.85981308411215</v>
      </c>
      <c r="M1979" s="20" t="n">
        <f aca="false">SUMIFS(Pedidos!$D$2:$D$7000,Pedidos!$B$2:$B$7000,A1979,Pedidos!$C$2:$C$7000,"&gt;="&amp;(Parámetros!$B$4-365),Pedidos!$C$2:$C$7000,"&lt;"&amp;Parámetros!$B$4)</f>
        <v>240.36</v>
      </c>
      <c r="N1979" s="7" t="str">
        <f aca="false">IF(H1979=0,"Sin compras",IF(H1979=1,"Una sola compra",IF(I1979&gt;Parámetros!$B$5,"Perdido","Activo")))</f>
        <v>Activo</v>
      </c>
      <c r="O1979" s="21" t="n">
        <f aca="false">IF(N1979&lt;&gt;"Activo","",1/(1+EXP(-(Parámetros!$B$10+Parámetros!$B$11*I1979+Parámetros!$B$12*J1979))))</f>
        <v>0.404969719066889</v>
      </c>
      <c r="P1979" s="7" t="str">
        <f aca="false">IF(O1979="","",IF(O1979&gt;=Parámetros!$B$7,"Alto",IF(O1979&gt;=Parámetros!$B$8,"Medio","Bajo")))</f>
        <v>Medio</v>
      </c>
      <c r="Q1979" s="7" t="str">
        <f aca="false">IF(AND(N1979="Activo",L1979&lt;&gt;""),IF(L1979&gt;Parámetros!$B$6,"Se está retrasando",""),"")</f>
        <v/>
      </c>
    </row>
    <row r="1980" customFormat="false" ht="15" hidden="false" customHeight="false" outlineLevel="0" collapsed="false">
      <c r="A1980" s="13" t="s">
        <v>3544</v>
      </c>
      <c r="B1980" s="13" t="s">
        <v>8998</v>
      </c>
      <c r="C1980" s="13" t="s">
        <v>8982</v>
      </c>
      <c r="D1980" s="13" t="s">
        <v>8987</v>
      </c>
      <c r="E1980" s="13" t="s">
        <v>8988</v>
      </c>
      <c r="F1980" s="16" t="n">
        <f aca="false">_xlfn.MINIFS(Pedidos!$C$2:$C$7000,Pedidos!$B$2:$B$7000,A1980,Pedidos!$C$2:$C$7000,"&lt;"&amp;Parámetros!$B$4)</f>
        <v>45870</v>
      </c>
      <c r="G1980" s="16" t="n">
        <f aca="false">_xlfn.MAXIFS(Pedidos!$C$2:$C$7000,Pedidos!$B$2:$B$7000,A1980,Pedidos!$C$2:$C$7000,"&lt;"&amp;Parámetros!$B$4)</f>
        <v>46285</v>
      </c>
      <c r="H1980" s="17" t="n">
        <f aca="false">COUNTIFS(Pedidos!$B$2:$B$7000,A1980,Pedidos!$C$2:$C$7000,"&lt;"&amp;Parámetros!$B$4)</f>
        <v>3</v>
      </c>
      <c r="I1980" s="7" t="n">
        <f aca="false">IF(H1980=0,"",Parámetros!$B$4-G1980)</f>
        <v>11</v>
      </c>
      <c r="J1980" s="17" t="n">
        <f aca="false">COUNTIFS(Pedidos!$B$2:$B$7000,A1980,Pedidos!$C$2:$C$7000,"&gt;="&amp;(Parámetros!$B$4-180),Pedidos!$C$2:$C$7000,"&lt;"&amp;Parámetros!$B$4)</f>
        <v>1</v>
      </c>
      <c r="K1980" s="18" t="n">
        <f aca="false">IF(H1980&lt;2,"",(G1980-F1980)/(H1980-1))</f>
        <v>207.5</v>
      </c>
      <c r="L1980" s="19" t="n">
        <f aca="false">IF(OR(K1980="",K1980=0),"",I1980/K1980)</f>
        <v>0.0530120481927711</v>
      </c>
      <c r="M1980" s="20" t="n">
        <f aca="false">SUMIFS(Pedidos!$D$2:$D$7000,Pedidos!$B$2:$B$7000,A1980,Pedidos!$C$2:$C$7000,"&gt;="&amp;(Parámetros!$B$4-365),Pedidos!$C$2:$C$7000,"&lt;"&amp;Parámetros!$B$4)</f>
        <v>93.74</v>
      </c>
      <c r="N1980" s="7" t="str">
        <f aca="false">IF(H1980=0,"Sin compras",IF(H1980=1,"Una sola compra",IF(I1980&gt;Parámetros!$B$5,"Perdido","Activo")))</f>
        <v>Activo</v>
      </c>
      <c r="O1980" s="21" t="n">
        <f aca="false">IF(N1980&lt;&gt;"Activo","",1/(1+EXP(-(Parámetros!$B$10+Parámetros!$B$11*I1980+Parámetros!$B$12*J1980))))</f>
        <v>0.476741796993068</v>
      </c>
      <c r="P1980" s="7" t="str">
        <f aca="false">IF(O1980="","",IF(O1980&gt;=Parámetros!$B$7,"Alto",IF(O1980&gt;=Parámetros!$B$8,"Medio","Bajo")))</f>
        <v>Medio</v>
      </c>
      <c r="Q1980" s="7" t="str">
        <f aca="false">IF(AND(N1980="Activo",L1980&lt;&gt;""),IF(L1980&gt;Parámetros!$B$6,"Se está retrasando",""),"")</f>
        <v/>
      </c>
    </row>
    <row r="1981" customFormat="false" ht="15" hidden="false" customHeight="false" outlineLevel="0" collapsed="false">
      <c r="A1981" s="13" t="s">
        <v>993</v>
      </c>
      <c r="B1981" s="13" t="s">
        <v>8995</v>
      </c>
      <c r="C1981" s="13" t="s">
        <v>8986</v>
      </c>
      <c r="D1981" s="13" t="s">
        <v>8994</v>
      </c>
      <c r="E1981" s="13" t="s">
        <v>8988</v>
      </c>
      <c r="F1981" s="16" t="n">
        <f aca="false">_xlfn.MINIFS(Pedidos!$C$2:$C$7000,Pedidos!$B$2:$B$7000,A1981,Pedidos!$C$2:$C$7000,"&lt;"&amp;Parámetros!$B$4)</f>
        <v>45673</v>
      </c>
      <c r="G1981" s="16" t="n">
        <f aca="false">_xlfn.MAXIFS(Pedidos!$C$2:$C$7000,Pedidos!$B$2:$B$7000,A1981,Pedidos!$C$2:$C$7000,"&lt;"&amp;Parámetros!$B$4)</f>
        <v>45673</v>
      </c>
      <c r="H1981" s="17" t="n">
        <f aca="false">COUNTIFS(Pedidos!$B$2:$B$7000,A1981,Pedidos!$C$2:$C$7000,"&lt;"&amp;Parámetros!$B$4)</f>
        <v>1</v>
      </c>
      <c r="I1981" s="7" t="n">
        <f aca="false">IF(H1981=0,"",Parámetros!$B$4-G1981)</f>
        <v>623</v>
      </c>
      <c r="J1981" s="17" t="n">
        <f aca="false">COUNTIFS(Pedidos!$B$2:$B$7000,A1981,Pedidos!$C$2:$C$7000,"&gt;="&amp;(Parámetros!$B$4-180),Pedidos!$C$2:$C$7000,"&lt;"&amp;Parámetros!$B$4)</f>
        <v>0</v>
      </c>
      <c r="K1981" s="18" t="str">
        <f aca="false">IF(H1981&lt;2,"",(G1981-F1981)/(H1981-1))</f>
        <v/>
      </c>
      <c r="L1981" s="19" t="str">
        <f aca="false">IF(OR(K1981="",K1981=0),"",I1981/K1981)</f>
        <v/>
      </c>
      <c r="M1981" s="20" t="n">
        <f aca="false">SUMIFS(Pedidos!$D$2:$D$7000,Pedidos!$B$2:$B$7000,A1981,Pedidos!$C$2:$C$7000,"&gt;="&amp;(Parámetros!$B$4-365),Pedidos!$C$2:$C$7000,"&lt;"&amp;Parámetros!$B$4)</f>
        <v>0</v>
      </c>
      <c r="N1981" s="7" t="str">
        <f aca="false">IF(H1981=0,"Sin compras",IF(H1981=1,"Una sola compra",IF(I1981&gt;Parámetros!$B$5,"Perdido","Activo")))</f>
        <v>Una sola compra</v>
      </c>
      <c r="O1981" s="21" t="str">
        <f aca="false">IF(N1981&lt;&gt;"Activo","",1/(1+EXP(-(Parámetros!$B$10+Parámetros!$B$11*I1981+Parámetros!$B$12*J1981))))</f>
        <v/>
      </c>
      <c r="P1981" s="7" t="str">
        <f aca="false">IF(O1981="","",IF(O1981&gt;=Parámetros!$B$7,"Alto",IF(O1981&gt;=Parámetros!$B$8,"Medio","Bajo")))</f>
        <v/>
      </c>
      <c r="Q1981" s="7" t="str">
        <f aca="false">IF(AND(N1981="Activo",L1981&lt;&gt;""),IF(L1981&gt;Parámetros!$B$6,"Se está retrasando",""),"")</f>
        <v/>
      </c>
    </row>
    <row r="1982" customFormat="false" ht="15" hidden="false" customHeight="false" outlineLevel="0" collapsed="false">
      <c r="A1982" s="13" t="s">
        <v>311</v>
      </c>
      <c r="B1982" s="13" t="s">
        <v>9008</v>
      </c>
      <c r="C1982" s="13" t="s">
        <v>8990</v>
      </c>
      <c r="D1982" s="13" t="s">
        <v>9009</v>
      </c>
      <c r="E1982" s="13" t="s">
        <v>8984</v>
      </c>
      <c r="F1982" s="16" t="n">
        <f aca="false">_xlfn.MINIFS(Pedidos!$C$2:$C$7000,Pedidos!$B$2:$B$7000,A1982,Pedidos!$C$2:$C$7000,"&lt;"&amp;Parámetros!$B$4)</f>
        <v>45601</v>
      </c>
      <c r="G1982" s="16" t="n">
        <f aca="false">_xlfn.MAXIFS(Pedidos!$C$2:$C$7000,Pedidos!$B$2:$B$7000,A1982,Pedidos!$C$2:$C$7000,"&lt;"&amp;Parámetros!$B$4)</f>
        <v>45833</v>
      </c>
      <c r="H1982" s="17" t="n">
        <f aca="false">COUNTIFS(Pedidos!$B$2:$B$7000,A1982,Pedidos!$C$2:$C$7000,"&lt;"&amp;Parámetros!$B$4)</f>
        <v>7</v>
      </c>
      <c r="I1982" s="7" t="n">
        <f aca="false">IF(H1982=0,"",Parámetros!$B$4-G1982)</f>
        <v>463</v>
      </c>
      <c r="J1982" s="17" t="n">
        <f aca="false">COUNTIFS(Pedidos!$B$2:$B$7000,A1982,Pedidos!$C$2:$C$7000,"&gt;="&amp;(Parámetros!$B$4-180),Pedidos!$C$2:$C$7000,"&lt;"&amp;Parámetros!$B$4)</f>
        <v>0</v>
      </c>
      <c r="K1982" s="18" t="n">
        <f aca="false">IF(H1982&lt;2,"",(G1982-F1982)/(H1982-1))</f>
        <v>38.6666666666667</v>
      </c>
      <c r="L1982" s="19" t="n">
        <f aca="false">IF(OR(K1982="",K1982=0),"",I1982/K1982)</f>
        <v>11.9741379310345</v>
      </c>
      <c r="M1982" s="20" t="n">
        <f aca="false">SUMIFS(Pedidos!$D$2:$D$7000,Pedidos!$B$2:$B$7000,A1982,Pedidos!$C$2:$C$7000,"&gt;="&amp;(Parámetros!$B$4-365),Pedidos!$C$2:$C$7000,"&lt;"&amp;Parámetros!$B$4)</f>
        <v>0</v>
      </c>
      <c r="N1982" s="7" t="str">
        <f aca="false">IF(H1982=0,"Sin compras",IF(H1982=1,"Una sola compra",IF(I1982&gt;Parámetros!$B$5,"Perdido","Activo")))</f>
        <v>Perdido</v>
      </c>
      <c r="O1982" s="21" t="str">
        <f aca="false">IF(N1982&lt;&gt;"Activo","",1/(1+EXP(-(Parámetros!$B$10+Parámetros!$B$11*I1982+Parámetros!$B$12*J1982))))</f>
        <v/>
      </c>
      <c r="P1982" s="7" t="str">
        <f aca="false">IF(O1982="","",IF(O1982&gt;=Parámetros!$B$7,"Alto",IF(O1982&gt;=Parámetros!$B$8,"Medio","Bajo")))</f>
        <v/>
      </c>
      <c r="Q1982" s="7" t="str">
        <f aca="false">IF(AND(N1982="Activo",L1982&lt;&gt;""),IF(L1982&gt;Parámetros!$B$6,"Se está retrasando",""),"")</f>
        <v/>
      </c>
    </row>
    <row r="1983" customFormat="false" ht="15" hidden="false" customHeight="false" outlineLevel="0" collapsed="false">
      <c r="A1983" s="13" t="s">
        <v>5733</v>
      </c>
      <c r="B1983" s="13" t="s">
        <v>8996</v>
      </c>
      <c r="C1983" s="13" t="s">
        <v>8982</v>
      </c>
      <c r="D1983" s="13" t="s">
        <v>8983</v>
      </c>
      <c r="E1983" s="13" t="s">
        <v>8988</v>
      </c>
      <c r="F1983" s="16" t="n">
        <f aca="false">_xlfn.MINIFS(Pedidos!$C$2:$C$7000,Pedidos!$B$2:$B$7000,A1983,Pedidos!$C$2:$C$7000,"&lt;"&amp;Parámetros!$B$4)</f>
        <v>46034</v>
      </c>
      <c r="G1983" s="16" t="n">
        <f aca="false">_xlfn.MAXIFS(Pedidos!$C$2:$C$7000,Pedidos!$B$2:$B$7000,A1983,Pedidos!$C$2:$C$7000,"&lt;"&amp;Parámetros!$B$4)</f>
        <v>46034</v>
      </c>
      <c r="H1983" s="17" t="n">
        <f aca="false">COUNTIFS(Pedidos!$B$2:$B$7000,A1983,Pedidos!$C$2:$C$7000,"&lt;"&amp;Parámetros!$B$4)</f>
        <v>1</v>
      </c>
      <c r="I1983" s="7" t="n">
        <f aca="false">IF(H1983=0,"",Parámetros!$B$4-G1983)</f>
        <v>262</v>
      </c>
      <c r="J1983" s="17" t="n">
        <f aca="false">COUNTIFS(Pedidos!$B$2:$B$7000,A1983,Pedidos!$C$2:$C$7000,"&gt;="&amp;(Parámetros!$B$4-180),Pedidos!$C$2:$C$7000,"&lt;"&amp;Parámetros!$B$4)</f>
        <v>0</v>
      </c>
      <c r="K1983" s="18" t="str">
        <f aca="false">IF(H1983&lt;2,"",(G1983-F1983)/(H1983-1))</f>
        <v/>
      </c>
      <c r="L1983" s="19" t="str">
        <f aca="false">IF(OR(K1983="",K1983=0),"",I1983/K1983)</f>
        <v/>
      </c>
      <c r="M1983" s="20" t="n">
        <f aca="false">SUMIFS(Pedidos!$D$2:$D$7000,Pedidos!$B$2:$B$7000,A1983,Pedidos!$C$2:$C$7000,"&gt;="&amp;(Parámetros!$B$4-365),Pedidos!$C$2:$C$7000,"&lt;"&amp;Parámetros!$B$4)</f>
        <v>25.78</v>
      </c>
      <c r="N1983" s="7" t="str">
        <f aca="false">IF(H1983=0,"Sin compras",IF(H1983=1,"Una sola compra",IF(I1983&gt;Parámetros!$B$5,"Perdido","Activo")))</f>
        <v>Una sola compra</v>
      </c>
      <c r="O1983" s="21" t="str">
        <f aca="false">IF(N1983&lt;&gt;"Activo","",1/(1+EXP(-(Parámetros!$B$10+Parámetros!$B$11*I1983+Parámetros!$B$12*J1983))))</f>
        <v/>
      </c>
      <c r="P1983" s="7" t="str">
        <f aca="false">IF(O1983="","",IF(O1983&gt;=Parámetros!$B$7,"Alto",IF(O1983&gt;=Parámetros!$B$8,"Medio","Bajo")))</f>
        <v/>
      </c>
      <c r="Q1983" s="7" t="str">
        <f aca="false">IF(AND(N1983="Activo",L1983&lt;&gt;""),IF(L1983&gt;Parámetros!$B$6,"Se está retrasando",""),"")</f>
        <v/>
      </c>
    </row>
    <row r="1984" customFormat="false" ht="15" hidden="false" customHeight="false" outlineLevel="0" collapsed="false">
      <c r="A1984" s="13" t="s">
        <v>2120</v>
      </c>
      <c r="B1984" s="13" t="s">
        <v>8981</v>
      </c>
      <c r="C1984" s="13" t="s">
        <v>8990</v>
      </c>
      <c r="D1984" s="13" t="s">
        <v>8994</v>
      </c>
      <c r="E1984" s="13" t="s">
        <v>8984</v>
      </c>
      <c r="F1984" s="16" t="n">
        <f aca="false">_xlfn.MINIFS(Pedidos!$C$2:$C$7000,Pedidos!$B$2:$B$7000,A1984,Pedidos!$C$2:$C$7000,"&lt;"&amp;Parámetros!$B$4)</f>
        <v>45764</v>
      </c>
      <c r="G1984" s="16" t="n">
        <f aca="false">_xlfn.MAXIFS(Pedidos!$C$2:$C$7000,Pedidos!$B$2:$B$7000,A1984,Pedidos!$C$2:$C$7000,"&lt;"&amp;Parámetros!$B$4)</f>
        <v>45764</v>
      </c>
      <c r="H1984" s="17" t="n">
        <f aca="false">COUNTIFS(Pedidos!$B$2:$B$7000,A1984,Pedidos!$C$2:$C$7000,"&lt;"&amp;Parámetros!$B$4)</f>
        <v>1</v>
      </c>
      <c r="I1984" s="7" t="n">
        <f aca="false">IF(H1984=0,"",Parámetros!$B$4-G1984)</f>
        <v>532</v>
      </c>
      <c r="J1984" s="17" t="n">
        <f aca="false">COUNTIFS(Pedidos!$B$2:$B$7000,A1984,Pedidos!$C$2:$C$7000,"&gt;="&amp;(Parámetros!$B$4-180),Pedidos!$C$2:$C$7000,"&lt;"&amp;Parámetros!$B$4)</f>
        <v>0</v>
      </c>
      <c r="K1984" s="18" t="str">
        <f aca="false">IF(H1984&lt;2,"",(G1984-F1984)/(H1984-1))</f>
        <v/>
      </c>
      <c r="L1984" s="19" t="str">
        <f aca="false">IF(OR(K1984="",K1984=0),"",I1984/K1984)</f>
        <v/>
      </c>
      <c r="M1984" s="20" t="n">
        <f aca="false">SUMIFS(Pedidos!$D$2:$D$7000,Pedidos!$B$2:$B$7000,A1984,Pedidos!$C$2:$C$7000,"&gt;="&amp;(Parámetros!$B$4-365),Pedidos!$C$2:$C$7000,"&lt;"&amp;Parámetros!$B$4)</f>
        <v>0</v>
      </c>
      <c r="N1984" s="7" t="str">
        <f aca="false">IF(H1984=0,"Sin compras",IF(H1984=1,"Una sola compra",IF(I1984&gt;Parámetros!$B$5,"Perdido","Activo")))</f>
        <v>Una sola compra</v>
      </c>
      <c r="O1984" s="21" t="str">
        <f aca="false">IF(N1984&lt;&gt;"Activo","",1/(1+EXP(-(Parámetros!$B$10+Parámetros!$B$11*I1984+Parámetros!$B$12*J1984))))</f>
        <v/>
      </c>
      <c r="P1984" s="7" t="str">
        <f aca="false">IF(O1984="","",IF(O1984&gt;=Parámetros!$B$7,"Alto",IF(O1984&gt;=Parámetros!$B$8,"Medio","Bajo")))</f>
        <v/>
      </c>
      <c r="Q1984" s="7" t="str">
        <f aca="false">IF(AND(N1984="Activo",L1984&lt;&gt;""),IF(L1984&gt;Parámetros!$B$6,"Se está retrasando",""),"")</f>
        <v/>
      </c>
    </row>
    <row r="1985" customFormat="false" ht="15" hidden="false" customHeight="false" outlineLevel="0" collapsed="false">
      <c r="A1985" s="13" t="s">
        <v>1100</v>
      </c>
      <c r="B1985" s="13" t="s">
        <v>9004</v>
      </c>
      <c r="C1985" s="13" t="s">
        <v>8982</v>
      </c>
      <c r="D1985" s="13" t="s">
        <v>9009</v>
      </c>
      <c r="E1985" s="13" t="s">
        <v>8984</v>
      </c>
      <c r="F1985" s="16" t="n">
        <f aca="false">_xlfn.MINIFS(Pedidos!$C$2:$C$7000,Pedidos!$B$2:$B$7000,A1985,Pedidos!$C$2:$C$7000,"&lt;"&amp;Parámetros!$B$4)</f>
        <v>45683</v>
      </c>
      <c r="G1985" s="16" t="n">
        <f aca="false">_xlfn.MAXIFS(Pedidos!$C$2:$C$7000,Pedidos!$B$2:$B$7000,A1985,Pedidos!$C$2:$C$7000,"&lt;"&amp;Parámetros!$B$4)</f>
        <v>45914</v>
      </c>
      <c r="H1985" s="17" t="n">
        <f aca="false">COUNTIFS(Pedidos!$B$2:$B$7000,A1985,Pedidos!$C$2:$C$7000,"&lt;"&amp;Parámetros!$B$4)</f>
        <v>7</v>
      </c>
      <c r="I1985" s="7" t="n">
        <f aca="false">IF(H1985=0,"",Parámetros!$B$4-G1985)</f>
        <v>382</v>
      </c>
      <c r="J1985" s="17" t="n">
        <f aca="false">COUNTIFS(Pedidos!$B$2:$B$7000,A1985,Pedidos!$C$2:$C$7000,"&gt;="&amp;(Parámetros!$B$4-180),Pedidos!$C$2:$C$7000,"&lt;"&amp;Parámetros!$B$4)</f>
        <v>0</v>
      </c>
      <c r="K1985" s="18" t="n">
        <f aca="false">IF(H1985&lt;2,"",(G1985-F1985)/(H1985-1))</f>
        <v>38.5</v>
      </c>
      <c r="L1985" s="19" t="n">
        <f aca="false">IF(OR(K1985="",K1985=0),"",I1985/K1985)</f>
        <v>9.92207792207792</v>
      </c>
      <c r="M1985" s="20" t="n">
        <f aca="false">SUMIFS(Pedidos!$D$2:$D$7000,Pedidos!$B$2:$B$7000,A1985,Pedidos!$C$2:$C$7000,"&gt;="&amp;(Parámetros!$B$4-365),Pedidos!$C$2:$C$7000,"&lt;"&amp;Parámetros!$B$4)</f>
        <v>0</v>
      </c>
      <c r="N1985" s="7" t="str">
        <f aca="false">IF(H1985=0,"Sin compras",IF(H1985=1,"Una sola compra",IF(I1985&gt;Parámetros!$B$5,"Perdido","Activo")))</f>
        <v>Perdido</v>
      </c>
      <c r="O1985" s="21" t="str">
        <f aca="false">IF(N1985&lt;&gt;"Activo","",1/(1+EXP(-(Parámetros!$B$10+Parámetros!$B$11*I1985+Parámetros!$B$12*J1985))))</f>
        <v/>
      </c>
      <c r="P1985" s="7" t="str">
        <f aca="false">IF(O1985="","",IF(O1985&gt;=Parámetros!$B$7,"Alto",IF(O1985&gt;=Parámetros!$B$8,"Medio","Bajo")))</f>
        <v/>
      </c>
      <c r="Q1985" s="7" t="str">
        <f aca="false">IF(AND(N1985="Activo",L1985&lt;&gt;""),IF(L1985&gt;Parámetros!$B$6,"Se está retrasando",""),"")</f>
        <v/>
      </c>
    </row>
    <row r="1986" customFormat="false" ht="15" hidden="false" customHeight="false" outlineLevel="0" collapsed="false">
      <c r="A1986" s="13" t="s">
        <v>5066</v>
      </c>
      <c r="B1986" s="13" t="s">
        <v>8998</v>
      </c>
      <c r="C1986" s="13" t="s">
        <v>8986</v>
      </c>
      <c r="D1986" s="13" t="s">
        <v>8999</v>
      </c>
      <c r="E1986" s="13" t="s">
        <v>8988</v>
      </c>
      <c r="F1986" s="16" t="n">
        <f aca="false">_xlfn.MINIFS(Pedidos!$C$2:$C$7000,Pedidos!$B$2:$B$7000,A1986,Pedidos!$C$2:$C$7000,"&lt;"&amp;Parámetros!$B$4)</f>
        <v>45984</v>
      </c>
      <c r="G1986" s="16" t="n">
        <f aca="false">_xlfn.MAXIFS(Pedidos!$C$2:$C$7000,Pedidos!$B$2:$B$7000,A1986,Pedidos!$C$2:$C$7000,"&lt;"&amp;Parámetros!$B$4)</f>
        <v>46283</v>
      </c>
      <c r="H1986" s="17" t="n">
        <f aca="false">COUNTIFS(Pedidos!$B$2:$B$7000,A1986,Pedidos!$C$2:$C$7000,"&lt;"&amp;Parámetros!$B$4)</f>
        <v>11</v>
      </c>
      <c r="I1986" s="7" t="n">
        <f aca="false">IF(H1986=0,"",Parámetros!$B$4-G1986)</f>
        <v>13</v>
      </c>
      <c r="J1986" s="17" t="n">
        <f aca="false">COUNTIFS(Pedidos!$B$2:$B$7000,A1986,Pedidos!$C$2:$C$7000,"&gt;="&amp;(Parámetros!$B$4-180),Pedidos!$C$2:$C$7000,"&lt;"&amp;Parámetros!$B$4)</f>
        <v>6</v>
      </c>
      <c r="K1986" s="18" t="n">
        <f aca="false">IF(H1986&lt;2,"",(G1986-F1986)/(H1986-1))</f>
        <v>29.9</v>
      </c>
      <c r="L1986" s="19" t="n">
        <f aca="false">IF(OR(K1986="",K1986=0),"",I1986/K1986)</f>
        <v>0.434782608695652</v>
      </c>
      <c r="M1986" s="20" t="n">
        <f aca="false">SUMIFS(Pedidos!$D$2:$D$7000,Pedidos!$B$2:$B$7000,A1986,Pedidos!$C$2:$C$7000,"&gt;="&amp;(Parámetros!$B$4-365),Pedidos!$C$2:$C$7000,"&lt;"&amp;Parámetros!$B$4)</f>
        <v>533.51</v>
      </c>
      <c r="N1986" s="7" t="str">
        <f aca="false">IF(H1986=0,"Sin compras",IF(H1986=1,"Una sola compra",IF(I1986&gt;Parámetros!$B$5,"Perdido","Activo")))</f>
        <v>Activo</v>
      </c>
      <c r="O1986" s="21" t="n">
        <f aca="false">IF(N1986&lt;&gt;"Activo","",1/(1+EXP(-(Parámetros!$B$10+Parámetros!$B$11*I1986+Parámetros!$B$12*J1986))))</f>
        <v>0.0110676443974804</v>
      </c>
      <c r="P1986" s="7" t="str">
        <f aca="false">IF(O1986="","",IF(O1986&gt;=Parámetros!$B$7,"Alto",IF(O1986&gt;=Parámetros!$B$8,"Medio","Bajo")))</f>
        <v>Bajo</v>
      </c>
      <c r="Q1986" s="7" t="str">
        <f aca="false">IF(AND(N1986="Activo",L1986&lt;&gt;""),IF(L1986&gt;Parámetros!$B$6,"Se está retrasando",""),"")</f>
        <v/>
      </c>
    </row>
    <row r="1987" customFormat="false" ht="15" hidden="false" customHeight="false" outlineLevel="0" collapsed="false">
      <c r="A1987" s="13" t="s">
        <v>712</v>
      </c>
      <c r="B1987" s="13" t="s">
        <v>8996</v>
      </c>
      <c r="C1987" s="13" t="s">
        <v>8993</v>
      </c>
      <c r="D1987" s="13" t="s">
        <v>8994</v>
      </c>
      <c r="E1987" s="13" t="s">
        <v>8988</v>
      </c>
      <c r="F1987" s="16" t="n">
        <f aca="false">_xlfn.MINIFS(Pedidos!$C$2:$C$7000,Pedidos!$B$2:$B$7000,A1987,Pedidos!$C$2:$C$7000,"&lt;"&amp;Parámetros!$B$4)</f>
        <v>45646</v>
      </c>
      <c r="G1987" s="16" t="n">
        <f aca="false">_xlfn.MAXIFS(Pedidos!$C$2:$C$7000,Pedidos!$B$2:$B$7000,A1987,Pedidos!$C$2:$C$7000,"&lt;"&amp;Parámetros!$B$4)</f>
        <v>45646</v>
      </c>
      <c r="H1987" s="17" t="n">
        <f aca="false">COUNTIFS(Pedidos!$B$2:$B$7000,A1987,Pedidos!$C$2:$C$7000,"&lt;"&amp;Parámetros!$B$4)</f>
        <v>1</v>
      </c>
      <c r="I1987" s="7" t="n">
        <f aca="false">IF(H1987=0,"",Parámetros!$B$4-G1987)</f>
        <v>650</v>
      </c>
      <c r="J1987" s="17" t="n">
        <f aca="false">COUNTIFS(Pedidos!$B$2:$B$7000,A1987,Pedidos!$C$2:$C$7000,"&gt;="&amp;(Parámetros!$B$4-180),Pedidos!$C$2:$C$7000,"&lt;"&amp;Parámetros!$B$4)</f>
        <v>0</v>
      </c>
      <c r="K1987" s="18" t="str">
        <f aca="false">IF(H1987&lt;2,"",(G1987-F1987)/(H1987-1))</f>
        <v/>
      </c>
      <c r="L1987" s="19" t="str">
        <f aca="false">IF(OR(K1987="",K1987=0),"",I1987/K1987)</f>
        <v/>
      </c>
      <c r="M1987" s="20" t="n">
        <f aca="false">SUMIFS(Pedidos!$D$2:$D$7000,Pedidos!$B$2:$B$7000,A1987,Pedidos!$C$2:$C$7000,"&gt;="&amp;(Parámetros!$B$4-365),Pedidos!$C$2:$C$7000,"&lt;"&amp;Parámetros!$B$4)</f>
        <v>0</v>
      </c>
      <c r="N1987" s="7" t="str">
        <f aca="false">IF(H1987=0,"Sin compras",IF(H1987=1,"Una sola compra",IF(I1987&gt;Parámetros!$B$5,"Perdido","Activo")))</f>
        <v>Una sola compra</v>
      </c>
      <c r="O1987" s="21" t="str">
        <f aca="false">IF(N1987&lt;&gt;"Activo","",1/(1+EXP(-(Parámetros!$B$10+Parámetros!$B$11*I1987+Parámetros!$B$12*J1987))))</f>
        <v/>
      </c>
      <c r="P1987" s="7" t="str">
        <f aca="false">IF(O1987="","",IF(O1987&gt;=Parámetros!$B$7,"Alto",IF(O1987&gt;=Parámetros!$B$8,"Medio","Bajo")))</f>
        <v/>
      </c>
      <c r="Q1987" s="7" t="str">
        <f aca="false">IF(AND(N1987="Activo",L1987&lt;&gt;""),IF(L1987&gt;Parámetros!$B$6,"Se está retrasando",""),"")</f>
        <v/>
      </c>
    </row>
    <row r="1988" customFormat="false" ht="15" hidden="false" customHeight="false" outlineLevel="0" collapsed="false">
      <c r="A1988" s="13" t="s">
        <v>450</v>
      </c>
      <c r="B1988" s="13" t="s">
        <v>8998</v>
      </c>
      <c r="C1988" s="13" t="s">
        <v>8982</v>
      </c>
      <c r="D1988" s="13" t="s">
        <v>8997</v>
      </c>
      <c r="E1988" s="13" t="s">
        <v>8988</v>
      </c>
      <c r="F1988" s="16" t="n">
        <f aca="false">_xlfn.MINIFS(Pedidos!$C$2:$C$7000,Pedidos!$B$2:$B$7000,A1988,Pedidos!$C$2:$C$7000,"&lt;"&amp;Parámetros!$B$4)</f>
        <v>45620</v>
      </c>
      <c r="G1988" s="16" t="n">
        <f aca="false">_xlfn.MAXIFS(Pedidos!$C$2:$C$7000,Pedidos!$B$2:$B$7000,A1988,Pedidos!$C$2:$C$7000,"&lt;"&amp;Parámetros!$B$4)</f>
        <v>45983</v>
      </c>
      <c r="H1988" s="17" t="n">
        <f aca="false">COUNTIFS(Pedidos!$B$2:$B$7000,A1988,Pedidos!$C$2:$C$7000,"&lt;"&amp;Parámetros!$B$4)</f>
        <v>12</v>
      </c>
      <c r="I1988" s="7" t="n">
        <f aca="false">IF(H1988=0,"",Parámetros!$B$4-G1988)</f>
        <v>313</v>
      </c>
      <c r="J1988" s="17" t="n">
        <f aca="false">COUNTIFS(Pedidos!$B$2:$B$7000,A1988,Pedidos!$C$2:$C$7000,"&gt;="&amp;(Parámetros!$B$4-180),Pedidos!$C$2:$C$7000,"&lt;"&amp;Parámetros!$B$4)</f>
        <v>0</v>
      </c>
      <c r="K1988" s="18" t="n">
        <f aca="false">IF(H1988&lt;2,"",(G1988-F1988)/(H1988-1))</f>
        <v>33</v>
      </c>
      <c r="L1988" s="19" t="n">
        <f aca="false">IF(OR(K1988="",K1988=0),"",I1988/K1988)</f>
        <v>9.48484848484848</v>
      </c>
      <c r="M1988" s="20" t="n">
        <f aca="false">SUMIFS(Pedidos!$D$2:$D$7000,Pedidos!$B$2:$B$7000,A1988,Pedidos!$C$2:$C$7000,"&gt;="&amp;(Parámetros!$B$4-365),Pedidos!$C$2:$C$7000,"&lt;"&amp;Parámetros!$B$4)</f>
        <v>123.49</v>
      </c>
      <c r="N1988" s="7" t="str">
        <f aca="false">IF(H1988=0,"Sin compras",IF(H1988=1,"Una sola compra",IF(I1988&gt;Parámetros!$B$5,"Perdido","Activo")))</f>
        <v>Perdido</v>
      </c>
      <c r="O1988" s="21" t="str">
        <f aca="false">IF(N1988&lt;&gt;"Activo","",1/(1+EXP(-(Parámetros!$B$10+Parámetros!$B$11*I1988+Parámetros!$B$12*J1988))))</f>
        <v/>
      </c>
      <c r="P1988" s="7" t="str">
        <f aca="false">IF(O1988="","",IF(O1988&gt;=Parámetros!$B$7,"Alto",IF(O1988&gt;=Parámetros!$B$8,"Medio","Bajo")))</f>
        <v/>
      </c>
      <c r="Q1988" s="7" t="str">
        <f aca="false">IF(AND(N1988="Activo",L1988&lt;&gt;""),IF(L1988&gt;Parámetros!$B$6,"Se está retrasando",""),"")</f>
        <v/>
      </c>
    </row>
    <row r="1989" customFormat="false" ht="15" hidden="false" customHeight="false" outlineLevel="0" collapsed="false">
      <c r="A1989" s="13" t="s">
        <v>3124</v>
      </c>
      <c r="B1989" s="13" t="s">
        <v>8995</v>
      </c>
      <c r="C1989" s="13" t="s">
        <v>8993</v>
      </c>
      <c r="D1989" s="13" t="s">
        <v>8994</v>
      </c>
      <c r="E1989" s="13" t="s">
        <v>8988</v>
      </c>
      <c r="F1989" s="16" t="n">
        <f aca="false">_xlfn.MINIFS(Pedidos!$C$2:$C$7000,Pedidos!$B$2:$B$7000,A1989,Pedidos!$C$2:$C$7000,"&lt;"&amp;Parámetros!$B$4)</f>
        <v>45840</v>
      </c>
      <c r="G1989" s="16" t="n">
        <f aca="false">_xlfn.MAXIFS(Pedidos!$C$2:$C$7000,Pedidos!$B$2:$B$7000,A1989,Pedidos!$C$2:$C$7000,"&lt;"&amp;Parámetros!$B$4)</f>
        <v>45840</v>
      </c>
      <c r="H1989" s="17" t="n">
        <f aca="false">COUNTIFS(Pedidos!$B$2:$B$7000,A1989,Pedidos!$C$2:$C$7000,"&lt;"&amp;Parámetros!$B$4)</f>
        <v>1</v>
      </c>
      <c r="I1989" s="7" t="n">
        <f aca="false">IF(H1989=0,"",Parámetros!$B$4-G1989)</f>
        <v>456</v>
      </c>
      <c r="J1989" s="17" t="n">
        <f aca="false">COUNTIFS(Pedidos!$B$2:$B$7000,A1989,Pedidos!$C$2:$C$7000,"&gt;="&amp;(Parámetros!$B$4-180),Pedidos!$C$2:$C$7000,"&lt;"&amp;Parámetros!$B$4)</f>
        <v>0</v>
      </c>
      <c r="K1989" s="18" t="str">
        <f aca="false">IF(H1989&lt;2,"",(G1989-F1989)/(H1989-1))</f>
        <v/>
      </c>
      <c r="L1989" s="19" t="str">
        <f aca="false">IF(OR(K1989="",K1989=0),"",I1989/K1989)</f>
        <v/>
      </c>
      <c r="M1989" s="20" t="n">
        <f aca="false">SUMIFS(Pedidos!$D$2:$D$7000,Pedidos!$B$2:$B$7000,A1989,Pedidos!$C$2:$C$7000,"&gt;="&amp;(Parámetros!$B$4-365),Pedidos!$C$2:$C$7000,"&lt;"&amp;Parámetros!$B$4)</f>
        <v>0</v>
      </c>
      <c r="N1989" s="7" t="str">
        <f aca="false">IF(H1989=0,"Sin compras",IF(H1989=1,"Una sola compra",IF(I1989&gt;Parámetros!$B$5,"Perdido","Activo")))</f>
        <v>Una sola compra</v>
      </c>
      <c r="O1989" s="21" t="str">
        <f aca="false">IF(N1989&lt;&gt;"Activo","",1/(1+EXP(-(Parámetros!$B$10+Parámetros!$B$11*I1989+Parámetros!$B$12*J1989))))</f>
        <v/>
      </c>
      <c r="P1989" s="7" t="str">
        <f aca="false">IF(O1989="","",IF(O1989&gt;=Parámetros!$B$7,"Alto",IF(O1989&gt;=Parámetros!$B$8,"Medio","Bajo")))</f>
        <v/>
      </c>
      <c r="Q1989" s="7" t="str">
        <f aca="false">IF(AND(N1989="Activo",L1989&lt;&gt;""),IF(L1989&gt;Parámetros!$B$6,"Se está retrasando",""),"")</f>
        <v/>
      </c>
    </row>
    <row r="1990" customFormat="false" ht="15" hidden="false" customHeight="false" outlineLevel="0" collapsed="false">
      <c r="A1990" s="13" t="s">
        <v>7988</v>
      </c>
      <c r="B1990" s="13" t="s">
        <v>8996</v>
      </c>
      <c r="C1990" s="13" t="s">
        <v>8993</v>
      </c>
      <c r="D1990" s="13" t="s">
        <v>8991</v>
      </c>
      <c r="E1990" s="13" t="s">
        <v>8988</v>
      </c>
      <c r="F1990" s="16" t="n">
        <f aca="false">_xlfn.MINIFS(Pedidos!$C$2:$C$7000,Pedidos!$B$2:$B$7000,A1990,Pedidos!$C$2:$C$7000,"&lt;"&amp;Parámetros!$B$4)</f>
        <v>46215</v>
      </c>
      <c r="G1990" s="16" t="n">
        <f aca="false">_xlfn.MAXIFS(Pedidos!$C$2:$C$7000,Pedidos!$B$2:$B$7000,A1990,Pedidos!$C$2:$C$7000,"&lt;"&amp;Parámetros!$B$4)</f>
        <v>46215</v>
      </c>
      <c r="H1990" s="17" t="n">
        <f aca="false">COUNTIFS(Pedidos!$B$2:$B$7000,A1990,Pedidos!$C$2:$C$7000,"&lt;"&amp;Parámetros!$B$4)</f>
        <v>1</v>
      </c>
      <c r="I1990" s="7" t="n">
        <f aca="false">IF(H1990=0,"",Parámetros!$B$4-G1990)</f>
        <v>81</v>
      </c>
      <c r="J1990" s="17" t="n">
        <f aca="false">COUNTIFS(Pedidos!$B$2:$B$7000,A1990,Pedidos!$C$2:$C$7000,"&gt;="&amp;(Parámetros!$B$4-180),Pedidos!$C$2:$C$7000,"&lt;"&amp;Parámetros!$B$4)</f>
        <v>1</v>
      </c>
      <c r="K1990" s="18" t="str">
        <f aca="false">IF(H1990&lt;2,"",(G1990-F1990)/(H1990-1))</f>
        <v/>
      </c>
      <c r="L1990" s="19" t="str">
        <f aca="false">IF(OR(K1990="",K1990=0),"",I1990/K1990)</f>
        <v/>
      </c>
      <c r="M1990" s="20" t="n">
        <f aca="false">SUMIFS(Pedidos!$D$2:$D$7000,Pedidos!$B$2:$B$7000,A1990,Pedidos!$C$2:$C$7000,"&gt;="&amp;(Parámetros!$B$4-365),Pedidos!$C$2:$C$7000,"&lt;"&amp;Parámetros!$B$4)</f>
        <v>33.14</v>
      </c>
      <c r="N1990" s="7" t="str">
        <f aca="false">IF(H1990=0,"Sin compras",IF(H1990=1,"Una sola compra",IF(I1990&gt;Parámetros!$B$5,"Perdido","Activo")))</f>
        <v>Una sola compra</v>
      </c>
      <c r="O1990" s="21" t="str">
        <f aca="false">IF(N1990&lt;&gt;"Activo","",1/(1+EXP(-(Parámetros!$B$10+Parámetros!$B$11*I1990+Parámetros!$B$12*J1990))))</f>
        <v/>
      </c>
      <c r="P1990" s="7" t="str">
        <f aca="false">IF(O1990="","",IF(O1990&gt;=Parámetros!$B$7,"Alto",IF(O1990&gt;=Parámetros!$B$8,"Medio","Bajo")))</f>
        <v/>
      </c>
      <c r="Q1990" s="7" t="str">
        <f aca="false">IF(AND(N1990="Activo",L1990&lt;&gt;""),IF(L1990&gt;Parámetros!$B$6,"Se está retrasando",""),"")</f>
        <v/>
      </c>
    </row>
    <row r="1991" customFormat="false" ht="15" hidden="false" customHeight="false" outlineLevel="0" collapsed="false">
      <c r="A1991" s="13" t="s">
        <v>2583</v>
      </c>
      <c r="B1991" s="13" t="s">
        <v>8981</v>
      </c>
      <c r="C1991" s="13" t="s">
        <v>8986</v>
      </c>
      <c r="D1991" s="13" t="s">
        <v>8994</v>
      </c>
      <c r="E1991" s="13" t="s">
        <v>8988</v>
      </c>
      <c r="F1991" s="16" t="n">
        <f aca="false">_xlfn.MINIFS(Pedidos!$C$2:$C$7000,Pedidos!$B$2:$B$7000,A1991,Pedidos!$C$2:$C$7000,"&lt;"&amp;Parámetros!$B$4)</f>
        <v>45799</v>
      </c>
      <c r="G1991" s="16" t="n">
        <f aca="false">_xlfn.MAXIFS(Pedidos!$C$2:$C$7000,Pedidos!$B$2:$B$7000,A1991,Pedidos!$C$2:$C$7000,"&lt;"&amp;Parámetros!$B$4)</f>
        <v>45799</v>
      </c>
      <c r="H1991" s="17" t="n">
        <f aca="false">COUNTIFS(Pedidos!$B$2:$B$7000,A1991,Pedidos!$C$2:$C$7000,"&lt;"&amp;Parámetros!$B$4)</f>
        <v>1</v>
      </c>
      <c r="I1991" s="7" t="n">
        <f aca="false">IF(H1991=0,"",Parámetros!$B$4-G1991)</f>
        <v>497</v>
      </c>
      <c r="J1991" s="17" t="n">
        <f aca="false">COUNTIFS(Pedidos!$B$2:$B$7000,A1991,Pedidos!$C$2:$C$7000,"&gt;="&amp;(Parámetros!$B$4-180),Pedidos!$C$2:$C$7000,"&lt;"&amp;Parámetros!$B$4)</f>
        <v>0</v>
      </c>
      <c r="K1991" s="18" t="str">
        <f aca="false">IF(H1991&lt;2,"",(G1991-F1991)/(H1991-1))</f>
        <v/>
      </c>
      <c r="L1991" s="19" t="str">
        <f aca="false">IF(OR(K1991="",K1991=0),"",I1991/K1991)</f>
        <v/>
      </c>
      <c r="M1991" s="20" t="n">
        <f aca="false">SUMIFS(Pedidos!$D$2:$D$7000,Pedidos!$B$2:$B$7000,A1991,Pedidos!$C$2:$C$7000,"&gt;="&amp;(Parámetros!$B$4-365),Pedidos!$C$2:$C$7000,"&lt;"&amp;Parámetros!$B$4)</f>
        <v>0</v>
      </c>
      <c r="N1991" s="7" t="str">
        <f aca="false">IF(H1991=0,"Sin compras",IF(H1991=1,"Una sola compra",IF(I1991&gt;Parámetros!$B$5,"Perdido","Activo")))</f>
        <v>Una sola compra</v>
      </c>
      <c r="O1991" s="21" t="str">
        <f aca="false">IF(N1991&lt;&gt;"Activo","",1/(1+EXP(-(Parámetros!$B$10+Parámetros!$B$11*I1991+Parámetros!$B$12*J1991))))</f>
        <v/>
      </c>
      <c r="P1991" s="7" t="str">
        <f aca="false">IF(O1991="","",IF(O1991&gt;=Parámetros!$B$7,"Alto",IF(O1991&gt;=Parámetros!$B$8,"Medio","Bajo")))</f>
        <v/>
      </c>
      <c r="Q1991" s="7" t="str">
        <f aca="false">IF(AND(N1991="Activo",L1991&lt;&gt;""),IF(L1991&gt;Parámetros!$B$6,"Se está retrasando",""),"")</f>
        <v/>
      </c>
    </row>
    <row r="1992" customFormat="false" ht="15" hidden="false" customHeight="false" outlineLevel="0" collapsed="false">
      <c r="A1992" s="13" t="s">
        <v>7791</v>
      </c>
      <c r="B1992" s="13" t="s">
        <v>8981</v>
      </c>
      <c r="C1992" s="13" t="s">
        <v>8993</v>
      </c>
      <c r="D1992" s="13" t="s">
        <v>8987</v>
      </c>
      <c r="E1992" s="13" t="s">
        <v>8988</v>
      </c>
      <c r="F1992" s="16" t="n">
        <f aca="false">_xlfn.MINIFS(Pedidos!$C$2:$C$7000,Pedidos!$B$2:$B$7000,A1992,Pedidos!$C$2:$C$7000,"&lt;"&amp;Parámetros!$B$4)</f>
        <v>46201</v>
      </c>
      <c r="G1992" s="16" t="n">
        <f aca="false">_xlfn.MAXIFS(Pedidos!$C$2:$C$7000,Pedidos!$B$2:$B$7000,A1992,Pedidos!$C$2:$C$7000,"&lt;"&amp;Parámetros!$B$4)</f>
        <v>46268</v>
      </c>
      <c r="H1992" s="17" t="n">
        <f aca="false">COUNTIFS(Pedidos!$B$2:$B$7000,A1992,Pedidos!$C$2:$C$7000,"&lt;"&amp;Parámetros!$B$4)</f>
        <v>2</v>
      </c>
      <c r="I1992" s="7" t="n">
        <f aca="false">IF(H1992=0,"",Parámetros!$B$4-G1992)</f>
        <v>28</v>
      </c>
      <c r="J1992" s="17" t="n">
        <f aca="false">COUNTIFS(Pedidos!$B$2:$B$7000,A1992,Pedidos!$C$2:$C$7000,"&gt;="&amp;(Parámetros!$B$4-180),Pedidos!$C$2:$C$7000,"&lt;"&amp;Parámetros!$B$4)</f>
        <v>2</v>
      </c>
      <c r="K1992" s="18" t="n">
        <f aca="false">IF(H1992&lt;2,"",(G1992-F1992)/(H1992-1))</f>
        <v>67</v>
      </c>
      <c r="L1992" s="19" t="n">
        <f aca="false">IF(OR(K1992="",K1992=0),"",I1992/K1992)</f>
        <v>0.417910447761194</v>
      </c>
      <c r="M1992" s="20" t="n">
        <f aca="false">SUMIFS(Pedidos!$D$2:$D$7000,Pedidos!$B$2:$B$7000,A1992,Pedidos!$C$2:$C$7000,"&gt;="&amp;(Parámetros!$B$4-365),Pedidos!$C$2:$C$7000,"&lt;"&amp;Parámetros!$B$4)</f>
        <v>58.52</v>
      </c>
      <c r="N1992" s="7" t="str">
        <f aca="false">IF(H1992=0,"Sin compras",IF(H1992=1,"Una sola compra",IF(I1992&gt;Parámetros!$B$5,"Perdido","Activo")))</f>
        <v>Activo</v>
      </c>
      <c r="O1992" s="21" t="n">
        <f aca="false">IF(N1992&lt;&gt;"Activo","",1/(1+EXP(-(Parámetros!$B$10+Parámetros!$B$11*I1992+Parámetros!$B$12*J1992))))</f>
        <v>0.33385513290006</v>
      </c>
      <c r="P1992" s="7" t="str">
        <f aca="false">IF(O1992="","",IF(O1992&gt;=Parámetros!$B$7,"Alto",IF(O1992&gt;=Parámetros!$B$8,"Medio","Bajo")))</f>
        <v>Bajo</v>
      </c>
      <c r="Q1992" s="7" t="str">
        <f aca="false">IF(AND(N1992="Activo",L1992&lt;&gt;""),IF(L1992&gt;Parámetros!$B$6,"Se está retrasando",""),"")</f>
        <v/>
      </c>
    </row>
    <row r="1993" customFormat="false" ht="15" hidden="false" customHeight="false" outlineLevel="0" collapsed="false">
      <c r="A1993" s="13" t="s">
        <v>7867</v>
      </c>
      <c r="B1993" s="13" t="s">
        <v>8996</v>
      </c>
      <c r="C1993" s="13" t="s">
        <v>8993</v>
      </c>
      <c r="D1993" s="13" t="s">
        <v>8991</v>
      </c>
      <c r="E1993" s="13" t="s">
        <v>8988</v>
      </c>
      <c r="F1993" s="16" t="n">
        <f aca="false">_xlfn.MINIFS(Pedidos!$C$2:$C$7000,Pedidos!$B$2:$B$7000,A1993,Pedidos!$C$2:$C$7000,"&lt;"&amp;Parámetros!$B$4)</f>
        <v>46206</v>
      </c>
      <c r="G1993" s="16" t="n">
        <f aca="false">_xlfn.MAXIFS(Pedidos!$C$2:$C$7000,Pedidos!$B$2:$B$7000,A1993,Pedidos!$C$2:$C$7000,"&lt;"&amp;Parámetros!$B$4)</f>
        <v>46206</v>
      </c>
      <c r="H1993" s="17" t="n">
        <f aca="false">COUNTIFS(Pedidos!$B$2:$B$7000,A1993,Pedidos!$C$2:$C$7000,"&lt;"&amp;Parámetros!$B$4)</f>
        <v>1</v>
      </c>
      <c r="I1993" s="7" t="n">
        <f aca="false">IF(H1993=0,"",Parámetros!$B$4-G1993)</f>
        <v>90</v>
      </c>
      <c r="J1993" s="17" t="n">
        <f aca="false">COUNTIFS(Pedidos!$B$2:$B$7000,A1993,Pedidos!$C$2:$C$7000,"&gt;="&amp;(Parámetros!$B$4-180),Pedidos!$C$2:$C$7000,"&lt;"&amp;Parámetros!$B$4)</f>
        <v>1</v>
      </c>
      <c r="K1993" s="18" t="str">
        <f aca="false">IF(H1993&lt;2,"",(G1993-F1993)/(H1993-1))</f>
        <v/>
      </c>
      <c r="L1993" s="19" t="str">
        <f aca="false">IF(OR(K1993="",K1993=0),"",I1993/K1993)</f>
        <v/>
      </c>
      <c r="M1993" s="20" t="n">
        <f aca="false">SUMIFS(Pedidos!$D$2:$D$7000,Pedidos!$B$2:$B$7000,A1993,Pedidos!$C$2:$C$7000,"&gt;="&amp;(Parámetros!$B$4-365),Pedidos!$C$2:$C$7000,"&lt;"&amp;Parámetros!$B$4)</f>
        <v>34.96</v>
      </c>
      <c r="N1993" s="7" t="str">
        <f aca="false">IF(H1993=0,"Sin compras",IF(H1993=1,"Una sola compra",IF(I1993&gt;Parámetros!$B$5,"Perdido","Activo")))</f>
        <v>Una sola compra</v>
      </c>
      <c r="O1993" s="21" t="str">
        <f aca="false">IF(N1993&lt;&gt;"Activo","",1/(1+EXP(-(Parámetros!$B$10+Parámetros!$B$11*I1993+Parámetros!$B$12*J1993))))</f>
        <v/>
      </c>
      <c r="P1993" s="7" t="str">
        <f aca="false">IF(O1993="","",IF(O1993&gt;=Parámetros!$B$7,"Alto",IF(O1993&gt;=Parámetros!$B$8,"Medio","Bajo")))</f>
        <v/>
      </c>
      <c r="Q1993" s="7" t="str">
        <f aca="false">IF(AND(N1993="Activo",L1993&lt;&gt;""),IF(L1993&gt;Parámetros!$B$6,"Se está retrasando",""),"")</f>
        <v/>
      </c>
    </row>
    <row r="1994" customFormat="false" ht="15" hidden="false" customHeight="false" outlineLevel="0" collapsed="false">
      <c r="A1994" s="13" t="s">
        <v>7678</v>
      </c>
      <c r="B1994" s="13" t="s">
        <v>8989</v>
      </c>
      <c r="C1994" s="13" t="s">
        <v>8982</v>
      </c>
      <c r="D1994" s="13" t="s">
        <v>8991</v>
      </c>
      <c r="E1994" s="13" t="s">
        <v>8988</v>
      </c>
      <c r="F1994" s="16" t="n">
        <f aca="false">_xlfn.MINIFS(Pedidos!$C$2:$C$7000,Pedidos!$B$2:$B$7000,A1994,Pedidos!$C$2:$C$7000,"&lt;"&amp;Parámetros!$B$4)</f>
        <v>46192</v>
      </c>
      <c r="G1994" s="16" t="n">
        <f aca="false">_xlfn.MAXIFS(Pedidos!$C$2:$C$7000,Pedidos!$B$2:$B$7000,A1994,Pedidos!$C$2:$C$7000,"&lt;"&amp;Parámetros!$B$4)</f>
        <v>46192</v>
      </c>
      <c r="H1994" s="17" t="n">
        <f aca="false">COUNTIFS(Pedidos!$B$2:$B$7000,A1994,Pedidos!$C$2:$C$7000,"&lt;"&amp;Parámetros!$B$4)</f>
        <v>1</v>
      </c>
      <c r="I1994" s="7" t="n">
        <f aca="false">IF(H1994=0,"",Parámetros!$B$4-G1994)</f>
        <v>104</v>
      </c>
      <c r="J1994" s="17" t="n">
        <f aca="false">COUNTIFS(Pedidos!$B$2:$B$7000,A1994,Pedidos!$C$2:$C$7000,"&gt;="&amp;(Parámetros!$B$4-180),Pedidos!$C$2:$C$7000,"&lt;"&amp;Parámetros!$B$4)</f>
        <v>1</v>
      </c>
      <c r="K1994" s="18" t="str">
        <f aca="false">IF(H1994&lt;2,"",(G1994-F1994)/(H1994-1))</f>
        <v/>
      </c>
      <c r="L1994" s="19" t="str">
        <f aca="false">IF(OR(K1994="",K1994=0),"",I1994/K1994)</f>
        <v/>
      </c>
      <c r="M1994" s="20" t="n">
        <f aca="false">SUMIFS(Pedidos!$D$2:$D$7000,Pedidos!$B$2:$B$7000,A1994,Pedidos!$C$2:$C$7000,"&gt;="&amp;(Parámetros!$B$4-365),Pedidos!$C$2:$C$7000,"&lt;"&amp;Parámetros!$B$4)</f>
        <v>34.18</v>
      </c>
      <c r="N1994" s="7" t="str">
        <f aca="false">IF(H1994=0,"Sin compras",IF(H1994=1,"Una sola compra",IF(I1994&gt;Parámetros!$B$5,"Perdido","Activo")))</f>
        <v>Una sola compra</v>
      </c>
      <c r="O1994" s="21" t="str">
        <f aca="false">IF(N1994&lt;&gt;"Activo","",1/(1+EXP(-(Parámetros!$B$10+Parámetros!$B$11*I1994+Parámetros!$B$12*J1994))))</f>
        <v/>
      </c>
      <c r="P1994" s="7" t="str">
        <f aca="false">IF(O1994="","",IF(O1994&gt;=Parámetros!$B$7,"Alto",IF(O1994&gt;=Parámetros!$B$8,"Medio","Bajo")))</f>
        <v/>
      </c>
      <c r="Q1994" s="7" t="str">
        <f aca="false">IF(AND(N1994="Activo",L1994&lt;&gt;""),IF(L1994&gt;Parámetros!$B$6,"Se está retrasando",""),"")</f>
        <v/>
      </c>
    </row>
    <row r="1995" customFormat="false" ht="15" hidden="false" customHeight="false" outlineLevel="0" collapsed="false">
      <c r="A1995" s="13" t="s">
        <v>3905</v>
      </c>
      <c r="B1995" s="13" t="s">
        <v>9010</v>
      </c>
      <c r="C1995" s="13" t="s">
        <v>8982</v>
      </c>
      <c r="D1995" s="13" t="s">
        <v>8994</v>
      </c>
      <c r="E1995" s="13" t="s">
        <v>8984</v>
      </c>
      <c r="F1995" s="16" t="n">
        <f aca="false">_xlfn.MINIFS(Pedidos!$C$2:$C$7000,Pedidos!$B$2:$B$7000,A1995,Pedidos!$C$2:$C$7000,"&lt;"&amp;Parámetros!$B$4)</f>
        <v>45897</v>
      </c>
      <c r="G1995" s="16" t="n">
        <f aca="false">_xlfn.MAXIFS(Pedidos!$C$2:$C$7000,Pedidos!$B$2:$B$7000,A1995,Pedidos!$C$2:$C$7000,"&lt;"&amp;Parámetros!$B$4)</f>
        <v>45897</v>
      </c>
      <c r="H1995" s="17" t="n">
        <f aca="false">COUNTIFS(Pedidos!$B$2:$B$7000,A1995,Pedidos!$C$2:$C$7000,"&lt;"&amp;Parámetros!$B$4)</f>
        <v>1</v>
      </c>
      <c r="I1995" s="7" t="n">
        <f aca="false">IF(H1995=0,"",Parámetros!$B$4-G1995)</f>
        <v>399</v>
      </c>
      <c r="J1995" s="17" t="n">
        <f aca="false">COUNTIFS(Pedidos!$B$2:$B$7000,A1995,Pedidos!$C$2:$C$7000,"&gt;="&amp;(Parámetros!$B$4-180),Pedidos!$C$2:$C$7000,"&lt;"&amp;Parámetros!$B$4)</f>
        <v>0</v>
      </c>
      <c r="K1995" s="18" t="str">
        <f aca="false">IF(H1995&lt;2,"",(G1995-F1995)/(H1995-1))</f>
        <v/>
      </c>
      <c r="L1995" s="19" t="str">
        <f aca="false">IF(OR(K1995="",K1995=0),"",I1995/K1995)</f>
        <v/>
      </c>
      <c r="M1995" s="20" t="n">
        <f aca="false">SUMIFS(Pedidos!$D$2:$D$7000,Pedidos!$B$2:$B$7000,A1995,Pedidos!$C$2:$C$7000,"&gt;="&amp;(Parámetros!$B$4-365),Pedidos!$C$2:$C$7000,"&lt;"&amp;Parámetros!$B$4)</f>
        <v>0</v>
      </c>
      <c r="N1995" s="7" t="str">
        <f aca="false">IF(H1995=0,"Sin compras",IF(H1995=1,"Una sola compra",IF(I1995&gt;Parámetros!$B$5,"Perdido","Activo")))</f>
        <v>Una sola compra</v>
      </c>
      <c r="O1995" s="21" t="str">
        <f aca="false">IF(N1995&lt;&gt;"Activo","",1/(1+EXP(-(Parámetros!$B$10+Parámetros!$B$11*I1995+Parámetros!$B$12*J1995))))</f>
        <v/>
      </c>
      <c r="P1995" s="7" t="str">
        <f aca="false">IF(O1995="","",IF(O1995&gt;=Parámetros!$B$7,"Alto",IF(O1995&gt;=Parámetros!$B$8,"Medio","Bajo")))</f>
        <v/>
      </c>
      <c r="Q1995" s="7" t="str">
        <f aca="false">IF(AND(N1995="Activo",L1995&lt;&gt;""),IF(L1995&gt;Parámetros!$B$6,"Se está retrasando",""),"")</f>
        <v/>
      </c>
    </row>
    <row r="1996" customFormat="false" ht="15" hidden="false" customHeight="false" outlineLevel="0" collapsed="false">
      <c r="A1996" s="13" t="s">
        <v>8039</v>
      </c>
      <c r="B1996" s="13" t="s">
        <v>8995</v>
      </c>
      <c r="C1996" s="13" t="s">
        <v>8990</v>
      </c>
      <c r="D1996" s="13" t="s">
        <v>8991</v>
      </c>
      <c r="E1996" s="13" t="s">
        <v>8988</v>
      </c>
      <c r="F1996" s="16" t="n">
        <f aca="false">_xlfn.MINIFS(Pedidos!$C$2:$C$7000,Pedidos!$B$2:$B$7000,A1996,Pedidos!$C$2:$C$7000,"&lt;"&amp;Parámetros!$B$4)</f>
        <v>46219</v>
      </c>
      <c r="G1996" s="16" t="n">
        <f aca="false">_xlfn.MAXIFS(Pedidos!$C$2:$C$7000,Pedidos!$B$2:$B$7000,A1996,Pedidos!$C$2:$C$7000,"&lt;"&amp;Parámetros!$B$4)</f>
        <v>46219</v>
      </c>
      <c r="H1996" s="17" t="n">
        <f aca="false">COUNTIFS(Pedidos!$B$2:$B$7000,A1996,Pedidos!$C$2:$C$7000,"&lt;"&amp;Parámetros!$B$4)</f>
        <v>1</v>
      </c>
      <c r="I1996" s="7" t="n">
        <f aca="false">IF(H1996=0,"",Parámetros!$B$4-G1996)</f>
        <v>77</v>
      </c>
      <c r="J1996" s="17" t="n">
        <f aca="false">COUNTIFS(Pedidos!$B$2:$B$7000,A1996,Pedidos!$C$2:$C$7000,"&gt;="&amp;(Parámetros!$B$4-180),Pedidos!$C$2:$C$7000,"&lt;"&amp;Parámetros!$B$4)</f>
        <v>1</v>
      </c>
      <c r="K1996" s="18" t="str">
        <f aca="false">IF(H1996&lt;2,"",(G1996-F1996)/(H1996-1))</f>
        <v/>
      </c>
      <c r="L1996" s="19" t="str">
        <f aca="false">IF(OR(K1996="",K1996=0),"",I1996/K1996)</f>
        <v/>
      </c>
      <c r="M1996" s="20" t="n">
        <f aca="false">SUMIFS(Pedidos!$D$2:$D$7000,Pedidos!$B$2:$B$7000,A1996,Pedidos!$C$2:$C$7000,"&gt;="&amp;(Parámetros!$B$4-365),Pedidos!$C$2:$C$7000,"&lt;"&amp;Parámetros!$B$4)</f>
        <v>18.44</v>
      </c>
      <c r="N1996" s="7" t="str">
        <f aca="false">IF(H1996=0,"Sin compras",IF(H1996=1,"Una sola compra",IF(I1996&gt;Parámetros!$B$5,"Perdido","Activo")))</f>
        <v>Una sola compra</v>
      </c>
      <c r="O1996" s="21" t="str">
        <f aca="false">IF(N1996&lt;&gt;"Activo","",1/(1+EXP(-(Parámetros!$B$10+Parámetros!$B$11*I1996+Parámetros!$B$12*J1996))))</f>
        <v/>
      </c>
      <c r="P1996" s="7" t="str">
        <f aca="false">IF(O1996="","",IF(O1996&gt;=Parámetros!$B$7,"Alto",IF(O1996&gt;=Parámetros!$B$8,"Medio","Bajo")))</f>
        <v/>
      </c>
      <c r="Q1996" s="7" t="str">
        <f aca="false">IF(AND(N1996="Activo",L1996&lt;&gt;""),IF(L1996&gt;Parámetros!$B$6,"Se está retrasando",""),"")</f>
        <v/>
      </c>
    </row>
    <row r="1997" customFormat="false" ht="15" hidden="false" customHeight="false" outlineLevel="0" collapsed="false">
      <c r="A1997" s="13" t="s">
        <v>3090</v>
      </c>
      <c r="B1997" s="13" t="s">
        <v>8992</v>
      </c>
      <c r="C1997" s="13" t="s">
        <v>8982</v>
      </c>
      <c r="D1997" s="13" t="s">
        <v>9005</v>
      </c>
      <c r="E1997" s="13" t="s">
        <v>8988</v>
      </c>
      <c r="F1997" s="16" t="n">
        <f aca="false">_xlfn.MINIFS(Pedidos!$C$2:$C$7000,Pedidos!$B$2:$B$7000,A1997,Pedidos!$C$2:$C$7000,"&lt;"&amp;Parámetros!$B$4)</f>
        <v>45837</v>
      </c>
      <c r="G1997" s="16" t="n">
        <f aca="false">_xlfn.MAXIFS(Pedidos!$C$2:$C$7000,Pedidos!$B$2:$B$7000,A1997,Pedidos!$C$2:$C$7000,"&lt;"&amp;Parámetros!$B$4)</f>
        <v>45961</v>
      </c>
      <c r="H1997" s="17" t="n">
        <f aca="false">COUNTIFS(Pedidos!$B$2:$B$7000,A1997,Pedidos!$C$2:$C$7000,"&lt;"&amp;Parámetros!$B$4)</f>
        <v>3</v>
      </c>
      <c r="I1997" s="7" t="n">
        <f aca="false">IF(H1997=0,"",Parámetros!$B$4-G1997)</f>
        <v>335</v>
      </c>
      <c r="J1997" s="17" t="n">
        <f aca="false">COUNTIFS(Pedidos!$B$2:$B$7000,A1997,Pedidos!$C$2:$C$7000,"&gt;="&amp;(Parámetros!$B$4-180),Pedidos!$C$2:$C$7000,"&lt;"&amp;Parámetros!$B$4)</f>
        <v>0</v>
      </c>
      <c r="K1997" s="18" t="n">
        <f aca="false">IF(H1997&lt;2,"",(G1997-F1997)/(H1997-1))</f>
        <v>62</v>
      </c>
      <c r="L1997" s="19" t="n">
        <f aca="false">IF(OR(K1997="",K1997=0),"",I1997/K1997)</f>
        <v>5.40322580645161</v>
      </c>
      <c r="M1997" s="20" t="n">
        <f aca="false">SUMIFS(Pedidos!$D$2:$D$7000,Pedidos!$B$2:$B$7000,A1997,Pedidos!$C$2:$C$7000,"&gt;="&amp;(Parámetros!$B$4-365),Pedidos!$C$2:$C$7000,"&lt;"&amp;Parámetros!$B$4)</f>
        <v>44.07</v>
      </c>
      <c r="N1997" s="7" t="str">
        <f aca="false">IF(H1997=0,"Sin compras",IF(H1997=1,"Una sola compra",IF(I1997&gt;Parámetros!$B$5,"Perdido","Activo")))</f>
        <v>Perdido</v>
      </c>
      <c r="O1997" s="21" t="str">
        <f aca="false">IF(N1997&lt;&gt;"Activo","",1/(1+EXP(-(Parámetros!$B$10+Parámetros!$B$11*I1997+Parámetros!$B$12*J1997))))</f>
        <v/>
      </c>
      <c r="P1997" s="7" t="str">
        <f aca="false">IF(O1997="","",IF(O1997&gt;=Parámetros!$B$7,"Alto",IF(O1997&gt;=Parámetros!$B$8,"Medio","Bajo")))</f>
        <v/>
      </c>
      <c r="Q1997" s="7" t="str">
        <f aca="false">IF(AND(N1997="Activo",L1997&lt;&gt;""),IF(L1997&gt;Parámetros!$B$6,"Se está retrasando",""),"")</f>
        <v/>
      </c>
    </row>
    <row r="1998" customFormat="false" ht="15" hidden="false" customHeight="false" outlineLevel="0" collapsed="false">
      <c r="A1998" s="13" t="s">
        <v>8507</v>
      </c>
      <c r="B1998" s="13" t="s">
        <v>9008</v>
      </c>
      <c r="C1998" s="13" t="s">
        <v>8993</v>
      </c>
      <c r="D1998" s="13" t="s">
        <v>9002</v>
      </c>
      <c r="E1998" s="13" t="s">
        <v>8984</v>
      </c>
      <c r="F1998" s="16" t="n">
        <f aca="false">_xlfn.MINIFS(Pedidos!$C$2:$C$7000,Pedidos!$B$2:$B$7000,A1998,Pedidos!$C$2:$C$7000,"&lt;"&amp;Parámetros!$B$4)</f>
        <v>46257</v>
      </c>
      <c r="G1998" s="16" t="n">
        <f aca="false">_xlfn.MAXIFS(Pedidos!$C$2:$C$7000,Pedidos!$B$2:$B$7000,A1998,Pedidos!$C$2:$C$7000,"&lt;"&amp;Parámetros!$B$4)</f>
        <v>46257</v>
      </c>
      <c r="H1998" s="17" t="n">
        <f aca="false">COUNTIFS(Pedidos!$B$2:$B$7000,A1998,Pedidos!$C$2:$C$7000,"&lt;"&amp;Parámetros!$B$4)</f>
        <v>1</v>
      </c>
      <c r="I1998" s="7" t="n">
        <f aca="false">IF(H1998=0,"",Parámetros!$B$4-G1998)</f>
        <v>39</v>
      </c>
      <c r="J1998" s="17" t="n">
        <f aca="false">COUNTIFS(Pedidos!$B$2:$B$7000,A1998,Pedidos!$C$2:$C$7000,"&gt;="&amp;(Parámetros!$B$4-180),Pedidos!$C$2:$C$7000,"&lt;"&amp;Parámetros!$B$4)</f>
        <v>1</v>
      </c>
      <c r="K1998" s="18" t="str">
        <f aca="false">IF(H1998&lt;2,"",(G1998-F1998)/(H1998-1))</f>
        <v/>
      </c>
      <c r="L1998" s="19" t="str">
        <f aca="false">IF(OR(K1998="",K1998=0),"",I1998/K1998)</f>
        <v/>
      </c>
      <c r="M1998" s="20" t="n">
        <f aca="false">SUMIFS(Pedidos!$D$2:$D$7000,Pedidos!$B$2:$B$7000,A1998,Pedidos!$C$2:$C$7000,"&gt;="&amp;(Parámetros!$B$4-365),Pedidos!$C$2:$C$7000,"&lt;"&amp;Parámetros!$B$4)</f>
        <v>34.48</v>
      </c>
      <c r="N1998" s="7" t="str">
        <f aca="false">IF(H1998=0,"Sin compras",IF(H1998=1,"Una sola compra",IF(I1998&gt;Parámetros!$B$5,"Perdido","Activo")))</f>
        <v>Una sola compra</v>
      </c>
      <c r="O1998" s="21" t="str">
        <f aca="false">IF(N1998&lt;&gt;"Activo","",1/(1+EXP(-(Parámetros!$B$10+Parámetros!$B$11*I1998+Parámetros!$B$12*J1998))))</f>
        <v/>
      </c>
      <c r="P1998" s="7" t="str">
        <f aca="false">IF(O1998="","",IF(O1998&gt;=Parámetros!$B$7,"Alto",IF(O1998&gt;=Parámetros!$B$8,"Medio","Bajo")))</f>
        <v/>
      </c>
      <c r="Q1998" s="7" t="str">
        <f aca="false">IF(AND(N1998="Activo",L1998&lt;&gt;""),IF(L1998&gt;Parámetros!$B$6,"Se está retrasando",""),"")</f>
        <v/>
      </c>
    </row>
    <row r="1999" customFormat="false" ht="15" hidden="false" customHeight="false" outlineLevel="0" collapsed="false">
      <c r="A1999" s="13" t="s">
        <v>5049</v>
      </c>
      <c r="B1999" s="13" t="s">
        <v>9011</v>
      </c>
      <c r="C1999" s="13" t="s">
        <v>8990</v>
      </c>
      <c r="D1999" s="13" t="s">
        <v>8983</v>
      </c>
      <c r="E1999" s="13" t="s">
        <v>8988</v>
      </c>
      <c r="F1999" s="16" t="n">
        <f aca="false">_xlfn.MINIFS(Pedidos!$C$2:$C$7000,Pedidos!$B$2:$B$7000,A1999,Pedidos!$C$2:$C$7000,"&lt;"&amp;Parámetros!$B$4)</f>
        <v>45983</v>
      </c>
      <c r="G1999" s="16" t="n">
        <f aca="false">_xlfn.MAXIFS(Pedidos!$C$2:$C$7000,Pedidos!$B$2:$B$7000,A1999,Pedidos!$C$2:$C$7000,"&lt;"&amp;Parámetros!$B$4)</f>
        <v>45983</v>
      </c>
      <c r="H1999" s="17" t="n">
        <f aca="false">COUNTIFS(Pedidos!$B$2:$B$7000,A1999,Pedidos!$C$2:$C$7000,"&lt;"&amp;Parámetros!$B$4)</f>
        <v>1</v>
      </c>
      <c r="I1999" s="7" t="n">
        <f aca="false">IF(H1999=0,"",Parámetros!$B$4-G1999)</f>
        <v>313</v>
      </c>
      <c r="J1999" s="17" t="n">
        <f aca="false">COUNTIFS(Pedidos!$B$2:$B$7000,A1999,Pedidos!$C$2:$C$7000,"&gt;="&amp;(Parámetros!$B$4-180),Pedidos!$C$2:$C$7000,"&lt;"&amp;Parámetros!$B$4)</f>
        <v>0</v>
      </c>
      <c r="K1999" s="18" t="str">
        <f aca="false">IF(H1999&lt;2,"",(G1999-F1999)/(H1999-1))</f>
        <v/>
      </c>
      <c r="L1999" s="19" t="str">
        <f aca="false">IF(OR(K1999="",K1999=0),"",I1999/K1999)</f>
        <v/>
      </c>
      <c r="M1999" s="20" t="n">
        <f aca="false">SUMIFS(Pedidos!$D$2:$D$7000,Pedidos!$B$2:$B$7000,A1999,Pedidos!$C$2:$C$7000,"&gt;="&amp;(Parámetros!$B$4-365),Pedidos!$C$2:$C$7000,"&lt;"&amp;Parámetros!$B$4)</f>
        <v>32.64</v>
      </c>
      <c r="N1999" s="7" t="str">
        <f aca="false">IF(H1999=0,"Sin compras",IF(H1999=1,"Una sola compra",IF(I1999&gt;Parámetros!$B$5,"Perdido","Activo")))</f>
        <v>Una sola compra</v>
      </c>
      <c r="O1999" s="21" t="str">
        <f aca="false">IF(N1999&lt;&gt;"Activo","",1/(1+EXP(-(Parámetros!$B$10+Parámetros!$B$11*I1999+Parámetros!$B$12*J1999))))</f>
        <v/>
      </c>
      <c r="P1999" s="7" t="str">
        <f aca="false">IF(O1999="","",IF(O1999&gt;=Parámetros!$B$7,"Alto",IF(O1999&gt;=Parámetros!$B$8,"Medio","Bajo")))</f>
        <v/>
      </c>
      <c r="Q1999" s="7" t="str">
        <f aca="false">IF(AND(N1999="Activo",L1999&lt;&gt;""),IF(L1999&gt;Parámetros!$B$6,"Se está retrasando",""),"")</f>
        <v/>
      </c>
    </row>
    <row r="2000" customFormat="false" ht="15" hidden="false" customHeight="false" outlineLevel="0" collapsed="false">
      <c r="A2000" s="13" t="s">
        <v>3763</v>
      </c>
      <c r="B2000" s="13" t="s">
        <v>8995</v>
      </c>
      <c r="C2000" s="13" t="s">
        <v>8993</v>
      </c>
      <c r="D2000" s="13" t="s">
        <v>8994</v>
      </c>
      <c r="E2000" s="13" t="s">
        <v>8988</v>
      </c>
      <c r="F2000" s="16" t="n">
        <f aca="false">_xlfn.MINIFS(Pedidos!$C$2:$C$7000,Pedidos!$B$2:$B$7000,A2000,Pedidos!$C$2:$C$7000,"&lt;"&amp;Parámetros!$B$4)</f>
        <v>45886</v>
      </c>
      <c r="G2000" s="16" t="n">
        <f aca="false">_xlfn.MAXIFS(Pedidos!$C$2:$C$7000,Pedidos!$B$2:$B$7000,A2000,Pedidos!$C$2:$C$7000,"&lt;"&amp;Parámetros!$B$4)</f>
        <v>45886</v>
      </c>
      <c r="H2000" s="17" t="n">
        <f aca="false">COUNTIFS(Pedidos!$B$2:$B$7000,A2000,Pedidos!$C$2:$C$7000,"&lt;"&amp;Parámetros!$B$4)</f>
        <v>1</v>
      </c>
      <c r="I2000" s="7" t="n">
        <f aca="false">IF(H2000=0,"",Parámetros!$B$4-G2000)</f>
        <v>410</v>
      </c>
      <c r="J2000" s="17" t="n">
        <f aca="false">COUNTIFS(Pedidos!$B$2:$B$7000,A2000,Pedidos!$C$2:$C$7000,"&gt;="&amp;(Parámetros!$B$4-180),Pedidos!$C$2:$C$7000,"&lt;"&amp;Parámetros!$B$4)</f>
        <v>0</v>
      </c>
      <c r="K2000" s="18" t="str">
        <f aca="false">IF(H2000&lt;2,"",(G2000-F2000)/(H2000-1))</f>
        <v/>
      </c>
      <c r="L2000" s="19" t="str">
        <f aca="false">IF(OR(K2000="",K2000=0),"",I2000/K2000)</f>
        <v/>
      </c>
      <c r="M2000" s="20" t="n">
        <f aca="false">SUMIFS(Pedidos!$D$2:$D$7000,Pedidos!$B$2:$B$7000,A2000,Pedidos!$C$2:$C$7000,"&gt;="&amp;(Parámetros!$B$4-365),Pedidos!$C$2:$C$7000,"&lt;"&amp;Parámetros!$B$4)</f>
        <v>0</v>
      </c>
      <c r="N2000" s="7" t="str">
        <f aca="false">IF(H2000=0,"Sin compras",IF(H2000=1,"Una sola compra",IF(I2000&gt;Parámetros!$B$5,"Perdido","Activo")))</f>
        <v>Una sola compra</v>
      </c>
      <c r="O2000" s="21" t="str">
        <f aca="false">IF(N2000&lt;&gt;"Activo","",1/(1+EXP(-(Parámetros!$B$10+Parámetros!$B$11*I2000+Parámetros!$B$12*J2000))))</f>
        <v/>
      </c>
      <c r="P2000" s="7" t="str">
        <f aca="false">IF(O2000="","",IF(O2000&gt;=Parámetros!$B$7,"Alto",IF(O2000&gt;=Parámetros!$B$8,"Medio","Bajo")))</f>
        <v/>
      </c>
      <c r="Q2000" s="7" t="str">
        <f aca="false">IF(AND(N2000="Activo",L2000&lt;&gt;""),IF(L2000&gt;Parámetros!$B$6,"Se está retrasando",""),"")</f>
        <v/>
      </c>
    </row>
    <row r="2001" customFormat="false" ht="15" hidden="false" customHeight="false" outlineLevel="0" collapsed="false">
      <c r="A2001" s="13" t="s">
        <v>1565</v>
      </c>
      <c r="B2001" s="13" t="s">
        <v>8992</v>
      </c>
      <c r="C2001" s="13" t="s">
        <v>8993</v>
      </c>
      <c r="D2001" s="13" t="s">
        <v>8997</v>
      </c>
      <c r="E2001" s="13" t="s">
        <v>8984</v>
      </c>
      <c r="F2001" s="16" t="n">
        <f aca="false">_xlfn.MINIFS(Pedidos!$C$2:$C$7000,Pedidos!$B$2:$B$7000,A2001,Pedidos!$C$2:$C$7000,"&lt;"&amp;Parámetros!$B$4)</f>
        <v>45722</v>
      </c>
      <c r="G2001" s="16" t="n">
        <f aca="false">_xlfn.MAXIFS(Pedidos!$C$2:$C$7000,Pedidos!$B$2:$B$7000,A2001,Pedidos!$C$2:$C$7000,"&lt;"&amp;Parámetros!$B$4)</f>
        <v>45940</v>
      </c>
      <c r="H2001" s="17" t="n">
        <f aca="false">COUNTIFS(Pedidos!$B$2:$B$7000,A2001,Pedidos!$C$2:$C$7000,"&lt;"&amp;Parámetros!$B$4)</f>
        <v>4</v>
      </c>
      <c r="I2001" s="7" t="n">
        <f aca="false">IF(H2001=0,"",Parámetros!$B$4-G2001)</f>
        <v>356</v>
      </c>
      <c r="J2001" s="17" t="n">
        <f aca="false">COUNTIFS(Pedidos!$B$2:$B$7000,A2001,Pedidos!$C$2:$C$7000,"&gt;="&amp;(Parámetros!$B$4-180),Pedidos!$C$2:$C$7000,"&lt;"&amp;Parámetros!$B$4)</f>
        <v>0</v>
      </c>
      <c r="K2001" s="18" t="n">
        <f aca="false">IF(H2001&lt;2,"",(G2001-F2001)/(H2001-1))</f>
        <v>72.6666666666667</v>
      </c>
      <c r="L2001" s="19" t="n">
        <f aca="false">IF(OR(K2001="",K2001=0),"",I2001/K2001)</f>
        <v>4.89908256880734</v>
      </c>
      <c r="M2001" s="20" t="n">
        <f aca="false">SUMIFS(Pedidos!$D$2:$D$7000,Pedidos!$B$2:$B$7000,A2001,Pedidos!$C$2:$C$7000,"&gt;="&amp;(Parámetros!$B$4-365),Pedidos!$C$2:$C$7000,"&lt;"&amp;Parámetros!$B$4)</f>
        <v>40.73</v>
      </c>
      <c r="N2001" s="7" t="str">
        <f aca="false">IF(H2001=0,"Sin compras",IF(H2001=1,"Una sola compra",IF(I2001&gt;Parámetros!$B$5,"Perdido","Activo")))</f>
        <v>Perdido</v>
      </c>
      <c r="O2001" s="21" t="str">
        <f aca="false">IF(N2001&lt;&gt;"Activo","",1/(1+EXP(-(Parámetros!$B$10+Parámetros!$B$11*I2001+Parámetros!$B$12*J2001))))</f>
        <v/>
      </c>
      <c r="P2001" s="7" t="str">
        <f aca="false">IF(O2001="","",IF(O2001&gt;=Parámetros!$B$7,"Alto",IF(O2001&gt;=Parámetros!$B$8,"Medio","Bajo")))</f>
        <v/>
      </c>
      <c r="Q2001" s="7" t="str">
        <f aca="false">IF(AND(N2001="Activo",L2001&lt;&gt;""),IF(L2001&gt;Parámetros!$B$6,"Se está retrasando",""),"")</f>
        <v/>
      </c>
    </row>
    <row r="2002" customFormat="false" ht="15" hidden="false" customHeight="false" outlineLevel="0" collapsed="false">
      <c r="A2002" s="13" t="s">
        <v>918</v>
      </c>
      <c r="B2002" s="13" t="s">
        <v>8989</v>
      </c>
      <c r="C2002" s="13" t="s">
        <v>8993</v>
      </c>
      <c r="D2002" s="13" t="s">
        <v>8994</v>
      </c>
      <c r="E2002" s="13" t="s">
        <v>8988</v>
      </c>
      <c r="F2002" s="16" t="n">
        <f aca="false">_xlfn.MINIFS(Pedidos!$C$2:$C$7000,Pedidos!$B$2:$B$7000,A2002,Pedidos!$C$2:$C$7000,"&lt;"&amp;Parámetros!$B$4)</f>
        <v>45667</v>
      </c>
      <c r="G2002" s="16" t="n">
        <f aca="false">_xlfn.MAXIFS(Pedidos!$C$2:$C$7000,Pedidos!$B$2:$B$7000,A2002,Pedidos!$C$2:$C$7000,"&lt;"&amp;Parámetros!$B$4)</f>
        <v>45807</v>
      </c>
      <c r="H2002" s="17" t="n">
        <f aca="false">COUNTIFS(Pedidos!$B$2:$B$7000,A2002,Pedidos!$C$2:$C$7000,"&lt;"&amp;Parámetros!$B$4)</f>
        <v>2</v>
      </c>
      <c r="I2002" s="7" t="n">
        <f aca="false">IF(H2002=0,"",Parámetros!$B$4-G2002)</f>
        <v>489</v>
      </c>
      <c r="J2002" s="17" t="n">
        <f aca="false">COUNTIFS(Pedidos!$B$2:$B$7000,A2002,Pedidos!$C$2:$C$7000,"&gt;="&amp;(Parámetros!$B$4-180),Pedidos!$C$2:$C$7000,"&lt;"&amp;Parámetros!$B$4)</f>
        <v>0</v>
      </c>
      <c r="K2002" s="18" t="n">
        <f aca="false">IF(H2002&lt;2,"",(G2002-F2002)/(H2002-1))</f>
        <v>140</v>
      </c>
      <c r="L2002" s="19" t="n">
        <f aca="false">IF(OR(K2002="",K2002=0),"",I2002/K2002)</f>
        <v>3.49285714285714</v>
      </c>
      <c r="M2002" s="20" t="n">
        <f aca="false">SUMIFS(Pedidos!$D$2:$D$7000,Pedidos!$B$2:$B$7000,A2002,Pedidos!$C$2:$C$7000,"&gt;="&amp;(Parámetros!$B$4-365),Pedidos!$C$2:$C$7000,"&lt;"&amp;Parámetros!$B$4)</f>
        <v>0</v>
      </c>
      <c r="N2002" s="7" t="str">
        <f aca="false">IF(H2002=0,"Sin compras",IF(H2002=1,"Una sola compra",IF(I2002&gt;Parámetros!$B$5,"Perdido","Activo")))</f>
        <v>Perdido</v>
      </c>
      <c r="O2002" s="21" t="str">
        <f aca="false">IF(N2002&lt;&gt;"Activo","",1/(1+EXP(-(Parámetros!$B$10+Parámetros!$B$11*I2002+Parámetros!$B$12*J2002))))</f>
        <v/>
      </c>
      <c r="P2002" s="7" t="str">
        <f aca="false">IF(O2002="","",IF(O2002&gt;=Parámetros!$B$7,"Alto",IF(O2002&gt;=Parámetros!$B$8,"Medio","Bajo")))</f>
        <v/>
      </c>
      <c r="Q2002" s="7" t="str">
        <f aca="false">IF(AND(N2002="Activo",L2002&lt;&gt;""),IF(L2002&gt;Parámetros!$B$6,"Se está retrasando",""),"")</f>
        <v/>
      </c>
    </row>
    <row r="2003" customFormat="false" ht="15" hidden="false" customHeight="false" outlineLevel="0" collapsed="false">
      <c r="A2003" s="13" t="s">
        <v>2546</v>
      </c>
      <c r="B2003" s="13" t="s">
        <v>9007</v>
      </c>
      <c r="C2003" s="13" t="s">
        <v>8990</v>
      </c>
      <c r="D2003" s="13" t="s">
        <v>8999</v>
      </c>
      <c r="E2003" s="13" t="s">
        <v>8988</v>
      </c>
      <c r="F2003" s="16" t="n">
        <f aca="false">_xlfn.MINIFS(Pedidos!$C$2:$C$7000,Pedidos!$B$2:$B$7000,A2003,Pedidos!$C$2:$C$7000,"&lt;"&amp;Parámetros!$B$4)</f>
        <v>45796</v>
      </c>
      <c r="G2003" s="16" t="n">
        <f aca="false">_xlfn.MAXIFS(Pedidos!$C$2:$C$7000,Pedidos!$B$2:$B$7000,A2003,Pedidos!$C$2:$C$7000,"&lt;"&amp;Parámetros!$B$4)</f>
        <v>46269</v>
      </c>
      <c r="H2003" s="17" t="n">
        <f aca="false">COUNTIFS(Pedidos!$B$2:$B$7000,A2003,Pedidos!$C$2:$C$7000,"&lt;"&amp;Parámetros!$B$4)</f>
        <v>14</v>
      </c>
      <c r="I2003" s="7" t="n">
        <f aca="false">IF(H2003=0,"",Parámetros!$B$4-G2003)</f>
        <v>27</v>
      </c>
      <c r="J2003" s="17" t="n">
        <f aca="false">COUNTIFS(Pedidos!$B$2:$B$7000,A2003,Pedidos!$C$2:$C$7000,"&gt;="&amp;(Parámetros!$B$4-180),Pedidos!$C$2:$C$7000,"&lt;"&amp;Parámetros!$B$4)</f>
        <v>4</v>
      </c>
      <c r="K2003" s="18" t="n">
        <f aca="false">IF(H2003&lt;2,"",(G2003-F2003)/(H2003-1))</f>
        <v>36.3846153846154</v>
      </c>
      <c r="L2003" s="19" t="n">
        <f aca="false">IF(OR(K2003="",K2003=0),"",I2003/K2003)</f>
        <v>0.742071881606765</v>
      </c>
      <c r="M2003" s="20" t="n">
        <f aca="false">SUMIFS(Pedidos!$D$2:$D$7000,Pedidos!$B$2:$B$7000,A2003,Pedidos!$C$2:$C$7000,"&gt;="&amp;(Parámetros!$B$4-365),Pedidos!$C$2:$C$7000,"&lt;"&amp;Parámetros!$B$4)</f>
        <v>443.06</v>
      </c>
      <c r="N2003" s="7" t="str">
        <f aca="false">IF(H2003=0,"Sin compras",IF(H2003=1,"Una sola compra",IF(I2003&gt;Parámetros!$B$5,"Perdido","Activo")))</f>
        <v>Activo</v>
      </c>
      <c r="O2003" s="21" t="n">
        <f aca="false">IF(N2003&lt;&gt;"Activo","",1/(1+EXP(-(Parámetros!$B$10+Parámetros!$B$11*I2003+Parámetros!$B$12*J2003))))</f>
        <v>0.0771866840772588</v>
      </c>
      <c r="P2003" s="7" t="str">
        <f aca="false">IF(O2003="","",IF(O2003&gt;=Parámetros!$B$7,"Alto",IF(O2003&gt;=Parámetros!$B$8,"Medio","Bajo")))</f>
        <v>Bajo</v>
      </c>
      <c r="Q2003" s="7" t="str">
        <f aca="false">IF(AND(N2003="Activo",L2003&lt;&gt;""),IF(L2003&gt;Parámetros!$B$6,"Se está retrasando",""),"")</f>
        <v/>
      </c>
    </row>
    <row r="2004" customFormat="false" ht="15" hidden="false" customHeight="false" outlineLevel="0" collapsed="false">
      <c r="A2004" s="13" t="s">
        <v>8637</v>
      </c>
      <c r="B2004" s="13" t="s">
        <v>8998</v>
      </c>
      <c r="C2004" s="13" t="s">
        <v>8986</v>
      </c>
      <c r="D2004" s="13" t="s">
        <v>9002</v>
      </c>
      <c r="E2004" s="13" t="s">
        <v>8988</v>
      </c>
      <c r="F2004" s="16" t="n">
        <f aca="false">_xlfn.MINIFS(Pedidos!$C$2:$C$7000,Pedidos!$B$2:$B$7000,A2004,Pedidos!$C$2:$C$7000,"&lt;"&amp;Parámetros!$B$4)</f>
        <v>46268</v>
      </c>
      <c r="G2004" s="16" t="n">
        <f aca="false">_xlfn.MAXIFS(Pedidos!$C$2:$C$7000,Pedidos!$B$2:$B$7000,A2004,Pedidos!$C$2:$C$7000,"&lt;"&amp;Parámetros!$B$4)</f>
        <v>46268</v>
      </c>
      <c r="H2004" s="17" t="n">
        <f aca="false">COUNTIFS(Pedidos!$B$2:$B$7000,A2004,Pedidos!$C$2:$C$7000,"&lt;"&amp;Parámetros!$B$4)</f>
        <v>1</v>
      </c>
      <c r="I2004" s="7" t="n">
        <f aca="false">IF(H2004=0,"",Parámetros!$B$4-G2004)</f>
        <v>28</v>
      </c>
      <c r="J2004" s="17" t="n">
        <f aca="false">COUNTIFS(Pedidos!$B$2:$B$7000,A2004,Pedidos!$C$2:$C$7000,"&gt;="&amp;(Parámetros!$B$4-180),Pedidos!$C$2:$C$7000,"&lt;"&amp;Parámetros!$B$4)</f>
        <v>1</v>
      </c>
      <c r="K2004" s="18" t="str">
        <f aca="false">IF(H2004&lt;2,"",(G2004-F2004)/(H2004-1))</f>
        <v/>
      </c>
      <c r="L2004" s="19" t="str">
        <f aca="false">IF(OR(K2004="",K2004=0),"",I2004/K2004)</f>
        <v/>
      </c>
      <c r="M2004" s="20" t="n">
        <f aca="false">SUMIFS(Pedidos!$D$2:$D$7000,Pedidos!$B$2:$B$7000,A2004,Pedidos!$C$2:$C$7000,"&gt;="&amp;(Parámetros!$B$4-365),Pedidos!$C$2:$C$7000,"&lt;"&amp;Parámetros!$B$4)</f>
        <v>45.01</v>
      </c>
      <c r="N2004" s="7" t="str">
        <f aca="false">IF(H2004=0,"Sin compras",IF(H2004=1,"Una sola compra",IF(I2004&gt;Parámetros!$B$5,"Perdido","Activo")))</f>
        <v>Una sola compra</v>
      </c>
      <c r="O2004" s="21" t="str">
        <f aca="false">IF(N2004&lt;&gt;"Activo","",1/(1+EXP(-(Parámetros!$B$10+Parámetros!$B$11*I2004+Parámetros!$B$12*J2004))))</f>
        <v/>
      </c>
      <c r="P2004" s="7" t="str">
        <f aca="false">IF(O2004="","",IF(O2004&gt;=Parámetros!$B$7,"Alto",IF(O2004&gt;=Parámetros!$B$8,"Medio","Bajo")))</f>
        <v/>
      </c>
      <c r="Q2004" s="7" t="str">
        <f aca="false">IF(AND(N2004="Activo",L2004&lt;&gt;""),IF(L2004&gt;Parámetros!$B$6,"Se está retrasando",""),"")</f>
        <v/>
      </c>
    </row>
    <row r="2005" customFormat="false" ht="15" hidden="false" customHeight="false" outlineLevel="0" collapsed="false">
      <c r="A2005" s="13" t="s">
        <v>52</v>
      </c>
      <c r="B2005" s="13" t="s">
        <v>8981</v>
      </c>
      <c r="C2005" s="13" t="s">
        <v>8986</v>
      </c>
      <c r="D2005" s="13" t="s">
        <v>8999</v>
      </c>
      <c r="E2005" s="13" t="s">
        <v>8984</v>
      </c>
      <c r="F2005" s="16" t="n">
        <f aca="false">_xlfn.MINIFS(Pedidos!$C$2:$C$7000,Pedidos!$B$2:$B$7000,A2005,Pedidos!$C$2:$C$7000,"&lt;"&amp;Parámetros!$B$4)</f>
        <v>45568</v>
      </c>
      <c r="G2005" s="16" t="n">
        <f aca="false">_xlfn.MAXIFS(Pedidos!$C$2:$C$7000,Pedidos!$B$2:$B$7000,A2005,Pedidos!$C$2:$C$7000,"&lt;"&amp;Parámetros!$B$4)</f>
        <v>46282</v>
      </c>
      <c r="H2005" s="17" t="n">
        <f aca="false">COUNTIFS(Pedidos!$B$2:$B$7000,A2005,Pedidos!$C$2:$C$7000,"&lt;"&amp;Parámetros!$B$4)</f>
        <v>21</v>
      </c>
      <c r="I2005" s="7" t="n">
        <f aca="false">IF(H2005=0,"",Parámetros!$B$4-G2005)</f>
        <v>14</v>
      </c>
      <c r="J2005" s="17" t="n">
        <f aca="false">COUNTIFS(Pedidos!$B$2:$B$7000,A2005,Pedidos!$C$2:$C$7000,"&gt;="&amp;(Parámetros!$B$4-180),Pedidos!$C$2:$C$7000,"&lt;"&amp;Parámetros!$B$4)</f>
        <v>5</v>
      </c>
      <c r="K2005" s="18" t="n">
        <f aca="false">IF(H2005&lt;2,"",(G2005-F2005)/(H2005-1))</f>
        <v>35.7</v>
      </c>
      <c r="L2005" s="19" t="n">
        <f aca="false">IF(OR(K2005="",K2005=0),"",I2005/K2005)</f>
        <v>0.392156862745098</v>
      </c>
      <c r="M2005" s="20" t="n">
        <f aca="false">SUMIFS(Pedidos!$D$2:$D$7000,Pedidos!$B$2:$B$7000,A2005,Pedidos!$C$2:$C$7000,"&gt;="&amp;(Parámetros!$B$4-365),Pedidos!$C$2:$C$7000,"&lt;"&amp;Parámetros!$B$4)</f>
        <v>509.28</v>
      </c>
      <c r="N2005" s="7" t="str">
        <f aca="false">IF(H2005=0,"Sin compras",IF(H2005=1,"Una sola compra",IF(I2005&gt;Parámetros!$B$5,"Perdido","Activo")))</f>
        <v>Activo</v>
      </c>
      <c r="O2005" s="21" t="n">
        <f aca="false">IF(N2005&lt;&gt;"Activo","",1/(1+EXP(-(Parámetros!$B$10+Parámetros!$B$11*I2005+Parámetros!$B$12*J2005))))</f>
        <v>0.0268858831478791</v>
      </c>
      <c r="P2005" s="7" t="str">
        <f aca="false">IF(O2005="","",IF(O2005&gt;=Parámetros!$B$7,"Alto",IF(O2005&gt;=Parámetros!$B$8,"Medio","Bajo")))</f>
        <v>Bajo</v>
      </c>
      <c r="Q2005" s="7" t="str">
        <f aca="false">IF(AND(N2005="Activo",L2005&lt;&gt;""),IF(L2005&gt;Parámetros!$B$6,"Se está retrasando",""),"")</f>
        <v/>
      </c>
    </row>
    <row r="2006" customFormat="false" ht="15" hidden="false" customHeight="false" outlineLevel="0" collapsed="false">
      <c r="A2006" s="13" t="s">
        <v>2786</v>
      </c>
      <c r="B2006" s="13" t="s">
        <v>9007</v>
      </c>
      <c r="C2006" s="13" t="s">
        <v>8990</v>
      </c>
      <c r="D2006" s="13" t="s">
        <v>8999</v>
      </c>
      <c r="E2006" s="13" t="s">
        <v>8988</v>
      </c>
      <c r="F2006" s="16" t="n">
        <f aca="false">_xlfn.MINIFS(Pedidos!$C$2:$C$7000,Pedidos!$B$2:$B$7000,A2006,Pedidos!$C$2:$C$7000,"&lt;"&amp;Parámetros!$B$4)</f>
        <v>45815</v>
      </c>
      <c r="G2006" s="16" t="n">
        <f aca="false">_xlfn.MAXIFS(Pedidos!$C$2:$C$7000,Pedidos!$B$2:$B$7000,A2006,Pedidos!$C$2:$C$7000,"&lt;"&amp;Parámetros!$B$4)</f>
        <v>46289</v>
      </c>
      <c r="H2006" s="17" t="n">
        <f aca="false">COUNTIFS(Pedidos!$B$2:$B$7000,A2006,Pedidos!$C$2:$C$7000,"&lt;"&amp;Parámetros!$B$4)</f>
        <v>20</v>
      </c>
      <c r="I2006" s="7" t="n">
        <f aca="false">IF(H2006=0,"",Parámetros!$B$4-G2006)</f>
        <v>7</v>
      </c>
      <c r="J2006" s="17" t="n">
        <f aca="false">COUNTIFS(Pedidos!$B$2:$B$7000,A2006,Pedidos!$C$2:$C$7000,"&gt;="&amp;(Parámetros!$B$4-180),Pedidos!$C$2:$C$7000,"&lt;"&amp;Parámetros!$B$4)</f>
        <v>8</v>
      </c>
      <c r="K2006" s="18" t="n">
        <f aca="false">IF(H2006&lt;2,"",(G2006-F2006)/(H2006-1))</f>
        <v>24.9473684210526</v>
      </c>
      <c r="L2006" s="19" t="n">
        <f aca="false">IF(OR(K2006="",K2006=0),"",I2006/K2006)</f>
        <v>0.280590717299578</v>
      </c>
      <c r="M2006" s="20" t="n">
        <f aca="false">SUMIFS(Pedidos!$D$2:$D$7000,Pedidos!$B$2:$B$7000,A2006,Pedidos!$C$2:$C$7000,"&gt;="&amp;(Parámetros!$B$4-365),Pedidos!$C$2:$C$7000,"&lt;"&amp;Parámetros!$B$4)</f>
        <v>689.16</v>
      </c>
      <c r="N2006" s="7" t="str">
        <f aca="false">IF(H2006=0,"Sin compras",IF(H2006=1,"Una sola compra",IF(I2006&gt;Parámetros!$B$5,"Perdido","Activo")))</f>
        <v>Activo</v>
      </c>
      <c r="O2006" s="21" t="n">
        <f aca="false">IF(N2006&lt;&gt;"Activo","",1/(1+EXP(-(Parámetros!$B$10+Parámetros!$B$11*I2006+Parámetros!$B$12*J2006))))</f>
        <v>0.00171264877269944</v>
      </c>
      <c r="P2006" s="7" t="str">
        <f aca="false">IF(O2006="","",IF(O2006&gt;=Parámetros!$B$7,"Alto",IF(O2006&gt;=Parámetros!$B$8,"Medio","Bajo")))</f>
        <v>Bajo</v>
      </c>
      <c r="Q2006" s="7" t="str">
        <f aca="false">IF(AND(N2006="Activo",L2006&lt;&gt;""),IF(L2006&gt;Parámetros!$B$6,"Se está retrasando",""),"")</f>
        <v/>
      </c>
    </row>
    <row r="2007" customFormat="false" ht="15" hidden="false" customHeight="false" outlineLevel="0" collapsed="false">
      <c r="A2007" s="13" t="s">
        <v>168</v>
      </c>
      <c r="B2007" s="13" t="s">
        <v>8981</v>
      </c>
      <c r="C2007" s="13" t="s">
        <v>8990</v>
      </c>
      <c r="D2007" s="13" t="s">
        <v>8999</v>
      </c>
      <c r="E2007" s="13" t="s">
        <v>8984</v>
      </c>
      <c r="F2007" s="16" t="n">
        <f aca="false">_xlfn.MINIFS(Pedidos!$C$2:$C$7000,Pedidos!$B$2:$B$7000,A2007,Pedidos!$C$2:$C$7000,"&lt;"&amp;Parámetros!$B$4)</f>
        <v>45583</v>
      </c>
      <c r="G2007" s="16" t="n">
        <f aca="false">_xlfn.MAXIFS(Pedidos!$C$2:$C$7000,Pedidos!$B$2:$B$7000,A2007,Pedidos!$C$2:$C$7000,"&lt;"&amp;Parámetros!$B$4)</f>
        <v>46289</v>
      </c>
      <c r="H2007" s="17" t="n">
        <f aca="false">COUNTIFS(Pedidos!$B$2:$B$7000,A2007,Pedidos!$C$2:$C$7000,"&lt;"&amp;Parámetros!$B$4)</f>
        <v>13</v>
      </c>
      <c r="I2007" s="7" t="n">
        <f aca="false">IF(H2007=0,"",Parámetros!$B$4-G2007)</f>
        <v>7</v>
      </c>
      <c r="J2007" s="17" t="n">
        <f aca="false">COUNTIFS(Pedidos!$B$2:$B$7000,A2007,Pedidos!$C$2:$C$7000,"&gt;="&amp;(Parámetros!$B$4-180),Pedidos!$C$2:$C$7000,"&lt;"&amp;Parámetros!$B$4)</f>
        <v>4</v>
      </c>
      <c r="K2007" s="18" t="n">
        <f aca="false">IF(H2007&lt;2,"",(G2007-F2007)/(H2007-1))</f>
        <v>58.8333333333333</v>
      </c>
      <c r="L2007" s="19" t="n">
        <f aca="false">IF(OR(K2007="",K2007=0),"",I2007/K2007)</f>
        <v>0.118980169971671</v>
      </c>
      <c r="M2007" s="20" t="n">
        <f aca="false">SUMIFS(Pedidos!$D$2:$D$7000,Pedidos!$B$2:$B$7000,A2007,Pedidos!$C$2:$C$7000,"&gt;="&amp;(Parámetros!$B$4-365),Pedidos!$C$2:$C$7000,"&lt;"&amp;Parámetros!$B$4)</f>
        <v>345.84</v>
      </c>
      <c r="N2007" s="7" t="str">
        <f aca="false">IF(H2007=0,"Sin compras",IF(H2007=1,"Una sola compra",IF(I2007&gt;Parámetros!$B$5,"Perdido","Activo")))</f>
        <v>Activo</v>
      </c>
      <c r="O2007" s="21" t="n">
        <f aca="false">IF(N2007&lt;&gt;"Activo","",1/(1+EXP(-(Parámetros!$B$10+Parámetros!$B$11*I2007+Parámetros!$B$12*J2007))))</f>
        <v>0.0561892612368579</v>
      </c>
      <c r="P2007" s="7" t="str">
        <f aca="false">IF(O2007="","",IF(O2007&gt;=Parámetros!$B$7,"Alto",IF(O2007&gt;=Parámetros!$B$8,"Medio","Bajo")))</f>
        <v>Bajo</v>
      </c>
      <c r="Q2007" s="7" t="str">
        <f aca="false">IF(AND(N2007="Activo",L2007&lt;&gt;""),IF(L2007&gt;Parámetros!$B$6,"Se está retrasando",""),"")</f>
        <v/>
      </c>
    </row>
    <row r="2008" customFormat="false" ht="15" hidden="false" customHeight="false" outlineLevel="0" collapsed="false">
      <c r="A2008" s="13" t="s">
        <v>2616</v>
      </c>
      <c r="B2008" s="13" t="s">
        <v>9011</v>
      </c>
      <c r="C2008" s="13" t="s">
        <v>8982</v>
      </c>
      <c r="D2008" s="13" t="s">
        <v>8994</v>
      </c>
      <c r="E2008" s="13" t="s">
        <v>8988</v>
      </c>
      <c r="F2008" s="16" t="n">
        <f aca="false">_xlfn.MINIFS(Pedidos!$C$2:$C$7000,Pedidos!$B$2:$B$7000,A2008,Pedidos!$C$2:$C$7000,"&lt;"&amp;Parámetros!$B$4)</f>
        <v>45802</v>
      </c>
      <c r="G2008" s="16" t="n">
        <f aca="false">_xlfn.MAXIFS(Pedidos!$C$2:$C$7000,Pedidos!$B$2:$B$7000,A2008,Pedidos!$C$2:$C$7000,"&lt;"&amp;Parámetros!$B$4)</f>
        <v>45802</v>
      </c>
      <c r="H2008" s="17" t="n">
        <f aca="false">COUNTIFS(Pedidos!$B$2:$B$7000,A2008,Pedidos!$C$2:$C$7000,"&lt;"&amp;Parámetros!$B$4)</f>
        <v>1</v>
      </c>
      <c r="I2008" s="7" t="n">
        <f aca="false">IF(H2008=0,"",Parámetros!$B$4-G2008)</f>
        <v>494</v>
      </c>
      <c r="J2008" s="17" t="n">
        <f aca="false">COUNTIFS(Pedidos!$B$2:$B$7000,A2008,Pedidos!$C$2:$C$7000,"&gt;="&amp;(Parámetros!$B$4-180),Pedidos!$C$2:$C$7000,"&lt;"&amp;Parámetros!$B$4)</f>
        <v>0</v>
      </c>
      <c r="K2008" s="18" t="str">
        <f aca="false">IF(H2008&lt;2,"",(G2008-F2008)/(H2008-1))</f>
        <v/>
      </c>
      <c r="L2008" s="19" t="str">
        <f aca="false">IF(OR(K2008="",K2008=0),"",I2008/K2008)</f>
        <v/>
      </c>
      <c r="M2008" s="20" t="n">
        <f aca="false">SUMIFS(Pedidos!$D$2:$D$7000,Pedidos!$B$2:$B$7000,A2008,Pedidos!$C$2:$C$7000,"&gt;="&amp;(Parámetros!$B$4-365),Pedidos!$C$2:$C$7000,"&lt;"&amp;Parámetros!$B$4)</f>
        <v>0</v>
      </c>
      <c r="N2008" s="7" t="str">
        <f aca="false">IF(H2008=0,"Sin compras",IF(H2008=1,"Una sola compra",IF(I2008&gt;Parámetros!$B$5,"Perdido","Activo")))</f>
        <v>Una sola compra</v>
      </c>
      <c r="O2008" s="21" t="str">
        <f aca="false">IF(N2008&lt;&gt;"Activo","",1/(1+EXP(-(Parámetros!$B$10+Parámetros!$B$11*I2008+Parámetros!$B$12*J2008))))</f>
        <v/>
      </c>
      <c r="P2008" s="7" t="str">
        <f aca="false">IF(O2008="","",IF(O2008&gt;=Parámetros!$B$7,"Alto",IF(O2008&gt;=Parámetros!$B$8,"Medio","Bajo")))</f>
        <v/>
      </c>
      <c r="Q2008" s="7" t="str">
        <f aca="false">IF(AND(N2008="Activo",L2008&lt;&gt;""),IF(L2008&gt;Parámetros!$B$6,"Se está retrasando",""),"")</f>
        <v/>
      </c>
    </row>
    <row r="2009" customFormat="false" ht="15" hidden="false" customHeight="false" outlineLevel="0" collapsed="false">
      <c r="A2009" s="13" t="s">
        <v>8169</v>
      </c>
      <c r="B2009" s="13" t="s">
        <v>8989</v>
      </c>
      <c r="C2009" s="13" t="s">
        <v>8982</v>
      </c>
      <c r="D2009" s="13" t="s">
        <v>8991</v>
      </c>
      <c r="E2009" s="13" t="s">
        <v>8988</v>
      </c>
      <c r="F2009" s="16" t="n">
        <f aca="false">_xlfn.MINIFS(Pedidos!$C$2:$C$7000,Pedidos!$B$2:$B$7000,A2009,Pedidos!$C$2:$C$7000,"&lt;"&amp;Parámetros!$B$4)</f>
        <v>46230</v>
      </c>
      <c r="G2009" s="16" t="n">
        <f aca="false">_xlfn.MAXIFS(Pedidos!$C$2:$C$7000,Pedidos!$B$2:$B$7000,A2009,Pedidos!$C$2:$C$7000,"&lt;"&amp;Parámetros!$B$4)</f>
        <v>46230</v>
      </c>
      <c r="H2009" s="17" t="n">
        <f aca="false">COUNTIFS(Pedidos!$B$2:$B$7000,A2009,Pedidos!$C$2:$C$7000,"&lt;"&amp;Parámetros!$B$4)</f>
        <v>1</v>
      </c>
      <c r="I2009" s="7" t="n">
        <f aca="false">IF(H2009=0,"",Parámetros!$B$4-G2009)</f>
        <v>66</v>
      </c>
      <c r="J2009" s="17" t="n">
        <f aca="false">COUNTIFS(Pedidos!$B$2:$B$7000,A2009,Pedidos!$C$2:$C$7000,"&gt;="&amp;(Parámetros!$B$4-180),Pedidos!$C$2:$C$7000,"&lt;"&amp;Parámetros!$B$4)</f>
        <v>1</v>
      </c>
      <c r="K2009" s="18" t="str">
        <f aca="false">IF(H2009&lt;2,"",(G2009-F2009)/(H2009-1))</f>
        <v/>
      </c>
      <c r="L2009" s="19" t="str">
        <f aca="false">IF(OR(K2009="",K2009=0),"",I2009/K2009)</f>
        <v/>
      </c>
      <c r="M2009" s="20" t="n">
        <f aca="false">SUMIFS(Pedidos!$D$2:$D$7000,Pedidos!$B$2:$B$7000,A2009,Pedidos!$C$2:$C$7000,"&gt;="&amp;(Parámetros!$B$4-365),Pedidos!$C$2:$C$7000,"&lt;"&amp;Parámetros!$B$4)</f>
        <v>50.89</v>
      </c>
      <c r="N2009" s="7" t="str">
        <f aca="false">IF(H2009=0,"Sin compras",IF(H2009=1,"Una sola compra",IF(I2009&gt;Parámetros!$B$5,"Perdido","Activo")))</f>
        <v>Una sola compra</v>
      </c>
      <c r="O2009" s="21" t="str">
        <f aca="false">IF(N2009&lt;&gt;"Activo","",1/(1+EXP(-(Parámetros!$B$10+Parámetros!$B$11*I2009+Parámetros!$B$12*J2009))))</f>
        <v/>
      </c>
      <c r="P2009" s="7" t="str">
        <f aca="false">IF(O2009="","",IF(O2009&gt;=Parámetros!$B$7,"Alto",IF(O2009&gt;=Parámetros!$B$8,"Medio","Bajo")))</f>
        <v/>
      </c>
      <c r="Q2009" s="7" t="str">
        <f aca="false">IF(AND(N2009="Activo",L2009&lt;&gt;""),IF(L2009&gt;Parámetros!$B$6,"Se está retrasando",""),"")</f>
        <v/>
      </c>
    </row>
    <row r="2010" customFormat="false" ht="15" hidden="false" customHeight="false" outlineLevel="0" collapsed="false">
      <c r="A2010" s="13" t="s">
        <v>4180</v>
      </c>
      <c r="B2010" s="13" t="s">
        <v>8981</v>
      </c>
      <c r="C2010" s="13" t="s">
        <v>8993</v>
      </c>
      <c r="D2010" s="13" t="s">
        <v>8994</v>
      </c>
      <c r="E2010" s="13" t="s">
        <v>8988</v>
      </c>
      <c r="F2010" s="16" t="n">
        <f aca="false">_xlfn.MINIFS(Pedidos!$C$2:$C$7000,Pedidos!$B$2:$B$7000,A2010,Pedidos!$C$2:$C$7000,"&lt;"&amp;Parámetros!$B$4)</f>
        <v>45918</v>
      </c>
      <c r="G2010" s="16" t="n">
        <f aca="false">_xlfn.MAXIFS(Pedidos!$C$2:$C$7000,Pedidos!$B$2:$B$7000,A2010,Pedidos!$C$2:$C$7000,"&lt;"&amp;Parámetros!$B$4)</f>
        <v>45918</v>
      </c>
      <c r="H2010" s="17" t="n">
        <f aca="false">COUNTIFS(Pedidos!$B$2:$B$7000,A2010,Pedidos!$C$2:$C$7000,"&lt;"&amp;Parámetros!$B$4)</f>
        <v>1</v>
      </c>
      <c r="I2010" s="7" t="n">
        <f aca="false">IF(H2010=0,"",Parámetros!$B$4-G2010)</f>
        <v>378</v>
      </c>
      <c r="J2010" s="17" t="n">
        <f aca="false">COUNTIFS(Pedidos!$B$2:$B$7000,A2010,Pedidos!$C$2:$C$7000,"&gt;="&amp;(Parámetros!$B$4-180),Pedidos!$C$2:$C$7000,"&lt;"&amp;Parámetros!$B$4)</f>
        <v>0</v>
      </c>
      <c r="K2010" s="18" t="str">
        <f aca="false">IF(H2010&lt;2,"",(G2010-F2010)/(H2010-1))</f>
        <v/>
      </c>
      <c r="L2010" s="19" t="str">
        <f aca="false">IF(OR(K2010="",K2010=0),"",I2010/K2010)</f>
        <v/>
      </c>
      <c r="M2010" s="20" t="n">
        <f aca="false">SUMIFS(Pedidos!$D$2:$D$7000,Pedidos!$B$2:$B$7000,A2010,Pedidos!$C$2:$C$7000,"&gt;="&amp;(Parámetros!$B$4-365),Pedidos!$C$2:$C$7000,"&lt;"&amp;Parámetros!$B$4)</f>
        <v>0</v>
      </c>
      <c r="N2010" s="7" t="str">
        <f aca="false">IF(H2010=0,"Sin compras",IF(H2010=1,"Una sola compra",IF(I2010&gt;Parámetros!$B$5,"Perdido","Activo")))</f>
        <v>Una sola compra</v>
      </c>
      <c r="O2010" s="21" t="str">
        <f aca="false">IF(N2010&lt;&gt;"Activo","",1/(1+EXP(-(Parámetros!$B$10+Parámetros!$B$11*I2010+Parámetros!$B$12*J2010))))</f>
        <v/>
      </c>
      <c r="P2010" s="7" t="str">
        <f aca="false">IF(O2010="","",IF(O2010&gt;=Parámetros!$B$7,"Alto",IF(O2010&gt;=Parámetros!$B$8,"Medio","Bajo")))</f>
        <v/>
      </c>
      <c r="Q2010" s="7" t="str">
        <f aca="false">IF(AND(N2010="Activo",L2010&lt;&gt;""),IF(L2010&gt;Parámetros!$B$6,"Se está retrasando",""),"")</f>
        <v/>
      </c>
    </row>
    <row r="2011" customFormat="false" ht="15" hidden="false" customHeight="false" outlineLevel="0" collapsed="false">
      <c r="A2011" s="13" t="s">
        <v>1998</v>
      </c>
      <c r="B2011" s="13" t="s">
        <v>8981</v>
      </c>
      <c r="C2011" s="13" t="s">
        <v>8993</v>
      </c>
      <c r="D2011" s="13" t="s">
        <v>8997</v>
      </c>
      <c r="E2011" s="13" t="s">
        <v>8984</v>
      </c>
      <c r="F2011" s="16" t="n">
        <f aca="false">_xlfn.MINIFS(Pedidos!$C$2:$C$7000,Pedidos!$B$2:$B$7000,A2011,Pedidos!$C$2:$C$7000,"&lt;"&amp;Parámetros!$B$4)</f>
        <v>45755</v>
      </c>
      <c r="G2011" s="16" t="n">
        <f aca="false">_xlfn.MAXIFS(Pedidos!$C$2:$C$7000,Pedidos!$B$2:$B$7000,A2011,Pedidos!$C$2:$C$7000,"&lt;"&amp;Parámetros!$B$4)</f>
        <v>45987</v>
      </c>
      <c r="H2011" s="17" t="n">
        <f aca="false">COUNTIFS(Pedidos!$B$2:$B$7000,A2011,Pedidos!$C$2:$C$7000,"&lt;"&amp;Parámetros!$B$4)</f>
        <v>4</v>
      </c>
      <c r="I2011" s="7" t="n">
        <f aca="false">IF(H2011=0,"",Parámetros!$B$4-G2011)</f>
        <v>309</v>
      </c>
      <c r="J2011" s="17" t="n">
        <f aca="false">COUNTIFS(Pedidos!$B$2:$B$7000,A2011,Pedidos!$C$2:$C$7000,"&gt;="&amp;(Parámetros!$B$4-180),Pedidos!$C$2:$C$7000,"&lt;"&amp;Parámetros!$B$4)</f>
        <v>0</v>
      </c>
      <c r="K2011" s="18" t="n">
        <f aca="false">IF(H2011&lt;2,"",(G2011-F2011)/(H2011-1))</f>
        <v>77.3333333333333</v>
      </c>
      <c r="L2011" s="19" t="n">
        <f aca="false">IF(OR(K2011="",K2011=0),"",I2011/K2011)</f>
        <v>3.99568965517241</v>
      </c>
      <c r="M2011" s="20" t="n">
        <f aca="false">SUMIFS(Pedidos!$D$2:$D$7000,Pedidos!$B$2:$B$7000,A2011,Pedidos!$C$2:$C$7000,"&gt;="&amp;(Parámetros!$B$4-365),Pedidos!$C$2:$C$7000,"&lt;"&amp;Parámetros!$B$4)</f>
        <v>47.64</v>
      </c>
      <c r="N2011" s="7" t="str">
        <f aca="false">IF(H2011=0,"Sin compras",IF(H2011=1,"Una sola compra",IF(I2011&gt;Parámetros!$B$5,"Perdido","Activo")))</f>
        <v>Perdido</v>
      </c>
      <c r="O2011" s="21" t="str">
        <f aca="false">IF(N2011&lt;&gt;"Activo","",1/(1+EXP(-(Parámetros!$B$10+Parámetros!$B$11*I2011+Parámetros!$B$12*J2011))))</f>
        <v/>
      </c>
      <c r="P2011" s="7" t="str">
        <f aca="false">IF(O2011="","",IF(O2011&gt;=Parámetros!$B$7,"Alto",IF(O2011&gt;=Parámetros!$B$8,"Medio","Bajo")))</f>
        <v/>
      </c>
      <c r="Q2011" s="7" t="str">
        <f aca="false">IF(AND(N2011="Activo",L2011&lt;&gt;""),IF(L2011&gt;Parámetros!$B$6,"Se está retrasando",""),"")</f>
        <v/>
      </c>
    </row>
    <row r="2012" customFormat="false" ht="15" hidden="false" customHeight="false" outlineLevel="0" collapsed="false">
      <c r="A2012" s="13" t="s">
        <v>8212</v>
      </c>
      <c r="B2012" s="13" t="s">
        <v>8995</v>
      </c>
      <c r="C2012" s="13" t="s">
        <v>8993</v>
      </c>
      <c r="D2012" s="13" t="s">
        <v>9002</v>
      </c>
      <c r="E2012" s="13" t="s">
        <v>8988</v>
      </c>
      <c r="F2012" s="16" t="n">
        <f aca="false">_xlfn.MINIFS(Pedidos!$C$2:$C$7000,Pedidos!$B$2:$B$7000,A2012,Pedidos!$C$2:$C$7000,"&lt;"&amp;Parámetros!$B$4)</f>
        <v>46233</v>
      </c>
      <c r="G2012" s="16" t="n">
        <f aca="false">_xlfn.MAXIFS(Pedidos!$C$2:$C$7000,Pedidos!$B$2:$B$7000,A2012,Pedidos!$C$2:$C$7000,"&lt;"&amp;Parámetros!$B$4)</f>
        <v>46233</v>
      </c>
      <c r="H2012" s="17" t="n">
        <f aca="false">COUNTIFS(Pedidos!$B$2:$B$7000,A2012,Pedidos!$C$2:$C$7000,"&lt;"&amp;Parámetros!$B$4)</f>
        <v>1</v>
      </c>
      <c r="I2012" s="7" t="n">
        <f aca="false">IF(H2012=0,"",Parámetros!$B$4-G2012)</f>
        <v>63</v>
      </c>
      <c r="J2012" s="17" t="n">
        <f aca="false">COUNTIFS(Pedidos!$B$2:$B$7000,A2012,Pedidos!$C$2:$C$7000,"&gt;="&amp;(Parámetros!$B$4-180),Pedidos!$C$2:$C$7000,"&lt;"&amp;Parámetros!$B$4)</f>
        <v>1</v>
      </c>
      <c r="K2012" s="18" t="str">
        <f aca="false">IF(H2012&lt;2,"",(G2012-F2012)/(H2012-1))</f>
        <v/>
      </c>
      <c r="L2012" s="19" t="str">
        <f aca="false">IF(OR(K2012="",K2012=0),"",I2012/K2012)</f>
        <v/>
      </c>
      <c r="M2012" s="20" t="n">
        <f aca="false">SUMIFS(Pedidos!$D$2:$D$7000,Pedidos!$B$2:$B$7000,A2012,Pedidos!$C$2:$C$7000,"&gt;="&amp;(Parámetros!$B$4-365),Pedidos!$C$2:$C$7000,"&lt;"&amp;Parámetros!$B$4)</f>
        <v>38.99</v>
      </c>
      <c r="N2012" s="7" t="str">
        <f aca="false">IF(H2012=0,"Sin compras",IF(H2012=1,"Una sola compra",IF(I2012&gt;Parámetros!$B$5,"Perdido","Activo")))</f>
        <v>Una sola compra</v>
      </c>
      <c r="O2012" s="21" t="str">
        <f aca="false">IF(N2012&lt;&gt;"Activo","",1/(1+EXP(-(Parámetros!$B$10+Parámetros!$B$11*I2012+Parámetros!$B$12*J2012))))</f>
        <v/>
      </c>
      <c r="P2012" s="7" t="str">
        <f aca="false">IF(O2012="","",IF(O2012&gt;=Parámetros!$B$7,"Alto",IF(O2012&gt;=Parámetros!$B$8,"Medio","Bajo")))</f>
        <v/>
      </c>
      <c r="Q2012" s="7" t="str">
        <f aca="false">IF(AND(N2012="Activo",L2012&lt;&gt;""),IF(L2012&gt;Parámetros!$B$6,"Se está retrasando",""),"")</f>
        <v/>
      </c>
    </row>
    <row r="2013" customFormat="false" ht="15" hidden="false" customHeight="false" outlineLevel="0" collapsed="false">
      <c r="A2013" s="13" t="s">
        <v>221</v>
      </c>
      <c r="B2013" s="13" t="s">
        <v>9008</v>
      </c>
      <c r="C2013" s="13" t="s">
        <v>8990</v>
      </c>
      <c r="D2013" s="13" t="s">
        <v>9006</v>
      </c>
      <c r="E2013" s="13" t="s">
        <v>8988</v>
      </c>
      <c r="F2013" s="16" t="n">
        <f aca="false">_xlfn.MINIFS(Pedidos!$C$2:$C$7000,Pedidos!$B$2:$B$7000,A2013,Pedidos!$C$2:$C$7000,"&lt;"&amp;Parámetros!$B$4)</f>
        <v>45589</v>
      </c>
      <c r="G2013" s="16" t="n">
        <f aca="false">_xlfn.MAXIFS(Pedidos!$C$2:$C$7000,Pedidos!$B$2:$B$7000,A2013,Pedidos!$C$2:$C$7000,"&lt;"&amp;Parámetros!$B$4)</f>
        <v>45934</v>
      </c>
      <c r="H2013" s="17" t="n">
        <f aca="false">COUNTIFS(Pedidos!$B$2:$B$7000,A2013,Pedidos!$C$2:$C$7000,"&lt;"&amp;Parámetros!$B$4)</f>
        <v>3</v>
      </c>
      <c r="I2013" s="7" t="n">
        <f aca="false">IF(H2013=0,"",Parámetros!$B$4-G2013)</f>
        <v>362</v>
      </c>
      <c r="J2013" s="17" t="n">
        <f aca="false">COUNTIFS(Pedidos!$B$2:$B$7000,A2013,Pedidos!$C$2:$C$7000,"&gt;="&amp;(Parámetros!$B$4-180),Pedidos!$C$2:$C$7000,"&lt;"&amp;Parámetros!$B$4)</f>
        <v>0</v>
      </c>
      <c r="K2013" s="18" t="n">
        <f aca="false">IF(H2013&lt;2,"",(G2013-F2013)/(H2013-1))</f>
        <v>172.5</v>
      </c>
      <c r="L2013" s="19" t="n">
        <f aca="false">IF(OR(K2013="",K2013=0),"",I2013/K2013)</f>
        <v>2.09855072463768</v>
      </c>
      <c r="M2013" s="20" t="n">
        <f aca="false">SUMIFS(Pedidos!$D$2:$D$7000,Pedidos!$B$2:$B$7000,A2013,Pedidos!$C$2:$C$7000,"&gt;="&amp;(Parámetros!$B$4-365),Pedidos!$C$2:$C$7000,"&lt;"&amp;Parámetros!$B$4)</f>
        <v>12.95</v>
      </c>
      <c r="N2013" s="7" t="str">
        <f aca="false">IF(H2013=0,"Sin compras",IF(H2013=1,"Una sola compra",IF(I2013&gt;Parámetros!$B$5,"Perdido","Activo")))</f>
        <v>Perdido</v>
      </c>
      <c r="O2013" s="21" t="str">
        <f aca="false">IF(N2013&lt;&gt;"Activo","",1/(1+EXP(-(Parámetros!$B$10+Parámetros!$B$11*I2013+Parámetros!$B$12*J2013))))</f>
        <v/>
      </c>
      <c r="P2013" s="7" t="str">
        <f aca="false">IF(O2013="","",IF(O2013&gt;=Parámetros!$B$7,"Alto",IF(O2013&gt;=Parámetros!$B$8,"Medio","Bajo")))</f>
        <v/>
      </c>
      <c r="Q2013" s="7" t="str">
        <f aca="false">IF(AND(N2013="Activo",L2013&lt;&gt;""),IF(L2013&gt;Parámetros!$B$6,"Se está retrasando",""),"")</f>
        <v/>
      </c>
    </row>
    <row r="2014" customFormat="false" ht="15" hidden="false" customHeight="false" outlineLevel="0" collapsed="false">
      <c r="A2014" s="13" t="s">
        <v>1763</v>
      </c>
      <c r="B2014" s="13" t="s">
        <v>9001</v>
      </c>
      <c r="C2014" s="13" t="s">
        <v>8982</v>
      </c>
      <c r="D2014" s="13" t="s">
        <v>8994</v>
      </c>
      <c r="E2014" s="13" t="s">
        <v>8988</v>
      </c>
      <c r="F2014" s="16" t="n">
        <f aca="false">_xlfn.MINIFS(Pedidos!$C$2:$C$7000,Pedidos!$B$2:$B$7000,A2014,Pedidos!$C$2:$C$7000,"&lt;"&amp;Parámetros!$B$4)</f>
        <v>45736</v>
      </c>
      <c r="G2014" s="16" t="n">
        <f aca="false">_xlfn.MAXIFS(Pedidos!$C$2:$C$7000,Pedidos!$B$2:$B$7000,A2014,Pedidos!$C$2:$C$7000,"&lt;"&amp;Parámetros!$B$4)</f>
        <v>45736</v>
      </c>
      <c r="H2014" s="17" t="n">
        <f aca="false">COUNTIFS(Pedidos!$B$2:$B$7000,A2014,Pedidos!$C$2:$C$7000,"&lt;"&amp;Parámetros!$B$4)</f>
        <v>1</v>
      </c>
      <c r="I2014" s="7" t="n">
        <f aca="false">IF(H2014=0,"",Parámetros!$B$4-G2014)</f>
        <v>560</v>
      </c>
      <c r="J2014" s="17" t="n">
        <f aca="false">COUNTIFS(Pedidos!$B$2:$B$7000,A2014,Pedidos!$C$2:$C$7000,"&gt;="&amp;(Parámetros!$B$4-180),Pedidos!$C$2:$C$7000,"&lt;"&amp;Parámetros!$B$4)</f>
        <v>0</v>
      </c>
      <c r="K2014" s="18" t="str">
        <f aca="false">IF(H2014&lt;2,"",(G2014-F2014)/(H2014-1))</f>
        <v/>
      </c>
      <c r="L2014" s="19" t="str">
        <f aca="false">IF(OR(K2014="",K2014=0),"",I2014/K2014)</f>
        <v/>
      </c>
      <c r="M2014" s="20" t="n">
        <f aca="false">SUMIFS(Pedidos!$D$2:$D$7000,Pedidos!$B$2:$B$7000,A2014,Pedidos!$C$2:$C$7000,"&gt;="&amp;(Parámetros!$B$4-365),Pedidos!$C$2:$C$7000,"&lt;"&amp;Parámetros!$B$4)</f>
        <v>0</v>
      </c>
      <c r="N2014" s="7" t="str">
        <f aca="false">IF(H2014=0,"Sin compras",IF(H2014=1,"Una sola compra",IF(I2014&gt;Parámetros!$B$5,"Perdido","Activo")))</f>
        <v>Una sola compra</v>
      </c>
      <c r="O2014" s="21" t="str">
        <f aca="false">IF(N2014&lt;&gt;"Activo","",1/(1+EXP(-(Parámetros!$B$10+Parámetros!$B$11*I2014+Parámetros!$B$12*J2014))))</f>
        <v/>
      </c>
      <c r="P2014" s="7" t="str">
        <f aca="false">IF(O2014="","",IF(O2014&gt;=Parámetros!$B$7,"Alto",IF(O2014&gt;=Parámetros!$B$8,"Medio","Bajo")))</f>
        <v/>
      </c>
      <c r="Q2014" s="7" t="str">
        <f aca="false">IF(AND(N2014="Activo",L2014&lt;&gt;""),IF(L2014&gt;Parámetros!$B$6,"Se está retrasando",""),"")</f>
        <v/>
      </c>
    </row>
    <row r="2015" customFormat="false" ht="15" hidden="false" customHeight="false" outlineLevel="0" collapsed="false">
      <c r="A2015" s="13" t="s">
        <v>4491</v>
      </c>
      <c r="B2015" s="13" t="s">
        <v>8996</v>
      </c>
      <c r="C2015" s="13" t="s">
        <v>8990</v>
      </c>
      <c r="D2015" s="13" t="s">
        <v>8983</v>
      </c>
      <c r="E2015" s="13" t="s">
        <v>8988</v>
      </c>
      <c r="F2015" s="16" t="n">
        <f aca="false">_xlfn.MINIFS(Pedidos!$C$2:$C$7000,Pedidos!$B$2:$B$7000,A2015,Pedidos!$C$2:$C$7000,"&lt;"&amp;Parámetros!$B$4)</f>
        <v>45940</v>
      </c>
      <c r="G2015" s="16" t="n">
        <f aca="false">_xlfn.MAXIFS(Pedidos!$C$2:$C$7000,Pedidos!$B$2:$B$7000,A2015,Pedidos!$C$2:$C$7000,"&lt;"&amp;Parámetros!$B$4)</f>
        <v>45940</v>
      </c>
      <c r="H2015" s="17" t="n">
        <f aca="false">COUNTIFS(Pedidos!$B$2:$B$7000,A2015,Pedidos!$C$2:$C$7000,"&lt;"&amp;Parámetros!$B$4)</f>
        <v>1</v>
      </c>
      <c r="I2015" s="7" t="n">
        <f aca="false">IF(H2015=0,"",Parámetros!$B$4-G2015)</f>
        <v>356</v>
      </c>
      <c r="J2015" s="17" t="n">
        <f aca="false">COUNTIFS(Pedidos!$B$2:$B$7000,A2015,Pedidos!$C$2:$C$7000,"&gt;="&amp;(Parámetros!$B$4-180),Pedidos!$C$2:$C$7000,"&lt;"&amp;Parámetros!$B$4)</f>
        <v>0</v>
      </c>
      <c r="K2015" s="18" t="str">
        <f aca="false">IF(H2015&lt;2,"",(G2015-F2015)/(H2015-1))</f>
        <v/>
      </c>
      <c r="L2015" s="19" t="str">
        <f aca="false">IF(OR(K2015="",K2015=0),"",I2015/K2015)</f>
        <v/>
      </c>
      <c r="M2015" s="20" t="n">
        <f aca="false">SUMIFS(Pedidos!$D$2:$D$7000,Pedidos!$B$2:$B$7000,A2015,Pedidos!$C$2:$C$7000,"&gt;="&amp;(Parámetros!$B$4-365),Pedidos!$C$2:$C$7000,"&lt;"&amp;Parámetros!$B$4)</f>
        <v>34.45</v>
      </c>
      <c r="N2015" s="7" t="str">
        <f aca="false">IF(H2015=0,"Sin compras",IF(H2015=1,"Una sola compra",IF(I2015&gt;Parámetros!$B$5,"Perdido","Activo")))</f>
        <v>Una sola compra</v>
      </c>
      <c r="O2015" s="21" t="str">
        <f aca="false">IF(N2015&lt;&gt;"Activo","",1/(1+EXP(-(Parámetros!$B$10+Parámetros!$B$11*I2015+Parámetros!$B$12*J2015))))</f>
        <v/>
      </c>
      <c r="P2015" s="7" t="str">
        <f aca="false">IF(O2015="","",IF(O2015&gt;=Parámetros!$B$7,"Alto",IF(O2015&gt;=Parámetros!$B$8,"Medio","Bajo")))</f>
        <v/>
      </c>
      <c r="Q2015" s="7" t="str">
        <f aca="false">IF(AND(N2015="Activo",L2015&lt;&gt;""),IF(L2015&gt;Parámetros!$B$6,"Se está retrasando",""),"")</f>
        <v/>
      </c>
    </row>
    <row r="2016" customFormat="false" ht="15" hidden="false" customHeight="false" outlineLevel="0" collapsed="false">
      <c r="A2016" s="13" t="s">
        <v>6119</v>
      </c>
      <c r="B2016" s="13" t="s">
        <v>8992</v>
      </c>
      <c r="C2016" s="13" t="s">
        <v>8993</v>
      </c>
      <c r="D2016" s="13" t="s">
        <v>8983</v>
      </c>
      <c r="E2016" s="13" t="s">
        <v>8988</v>
      </c>
      <c r="F2016" s="16" t="n">
        <f aca="false">_xlfn.MINIFS(Pedidos!$C$2:$C$7000,Pedidos!$B$2:$B$7000,A2016,Pedidos!$C$2:$C$7000,"&lt;"&amp;Parámetros!$B$4)</f>
        <v>46064</v>
      </c>
      <c r="G2016" s="16" t="n">
        <f aca="false">_xlfn.MAXIFS(Pedidos!$C$2:$C$7000,Pedidos!$B$2:$B$7000,A2016,Pedidos!$C$2:$C$7000,"&lt;"&amp;Parámetros!$B$4)</f>
        <v>46064</v>
      </c>
      <c r="H2016" s="17" t="n">
        <f aca="false">COUNTIFS(Pedidos!$B$2:$B$7000,A2016,Pedidos!$C$2:$C$7000,"&lt;"&amp;Parámetros!$B$4)</f>
        <v>1</v>
      </c>
      <c r="I2016" s="7" t="n">
        <f aca="false">IF(H2016=0,"",Parámetros!$B$4-G2016)</f>
        <v>232</v>
      </c>
      <c r="J2016" s="17" t="n">
        <f aca="false">COUNTIFS(Pedidos!$B$2:$B$7000,A2016,Pedidos!$C$2:$C$7000,"&gt;="&amp;(Parámetros!$B$4-180),Pedidos!$C$2:$C$7000,"&lt;"&amp;Parámetros!$B$4)</f>
        <v>0</v>
      </c>
      <c r="K2016" s="18" t="str">
        <f aca="false">IF(H2016&lt;2,"",(G2016-F2016)/(H2016-1))</f>
        <v/>
      </c>
      <c r="L2016" s="19" t="str">
        <f aca="false">IF(OR(K2016="",K2016=0),"",I2016/K2016)</f>
        <v/>
      </c>
      <c r="M2016" s="20" t="n">
        <f aca="false">SUMIFS(Pedidos!$D$2:$D$7000,Pedidos!$B$2:$B$7000,A2016,Pedidos!$C$2:$C$7000,"&gt;="&amp;(Parámetros!$B$4-365),Pedidos!$C$2:$C$7000,"&lt;"&amp;Parámetros!$B$4)</f>
        <v>59.05</v>
      </c>
      <c r="N2016" s="7" t="str">
        <f aca="false">IF(H2016=0,"Sin compras",IF(H2016=1,"Una sola compra",IF(I2016&gt;Parámetros!$B$5,"Perdido","Activo")))</f>
        <v>Una sola compra</v>
      </c>
      <c r="O2016" s="21" t="str">
        <f aca="false">IF(N2016&lt;&gt;"Activo","",1/(1+EXP(-(Parámetros!$B$10+Parámetros!$B$11*I2016+Parámetros!$B$12*J2016))))</f>
        <v/>
      </c>
      <c r="P2016" s="7" t="str">
        <f aca="false">IF(O2016="","",IF(O2016&gt;=Parámetros!$B$7,"Alto",IF(O2016&gt;=Parámetros!$B$8,"Medio","Bajo")))</f>
        <v/>
      </c>
      <c r="Q2016" s="7" t="str">
        <f aca="false">IF(AND(N2016="Activo",L2016&lt;&gt;""),IF(L2016&gt;Parámetros!$B$6,"Se está retrasando",""),"")</f>
        <v/>
      </c>
    </row>
    <row r="2017" customFormat="false" ht="15" hidden="false" customHeight="false" outlineLevel="0" collapsed="false">
      <c r="A2017" s="13" t="s">
        <v>1508</v>
      </c>
      <c r="B2017" s="13" t="s">
        <v>8992</v>
      </c>
      <c r="C2017" s="13" t="s">
        <v>8990</v>
      </c>
      <c r="D2017" s="13" t="s">
        <v>8994</v>
      </c>
      <c r="E2017" s="13" t="s">
        <v>8988</v>
      </c>
      <c r="F2017" s="16" t="n">
        <f aca="false">_xlfn.MINIFS(Pedidos!$C$2:$C$7000,Pedidos!$B$2:$B$7000,A2017,Pedidos!$C$2:$C$7000,"&lt;"&amp;Parámetros!$B$4)</f>
        <v>45718</v>
      </c>
      <c r="G2017" s="16" t="n">
        <f aca="false">_xlfn.MAXIFS(Pedidos!$C$2:$C$7000,Pedidos!$B$2:$B$7000,A2017,Pedidos!$C$2:$C$7000,"&lt;"&amp;Parámetros!$B$4)</f>
        <v>45718</v>
      </c>
      <c r="H2017" s="17" t="n">
        <f aca="false">COUNTIFS(Pedidos!$B$2:$B$7000,A2017,Pedidos!$C$2:$C$7000,"&lt;"&amp;Parámetros!$B$4)</f>
        <v>1</v>
      </c>
      <c r="I2017" s="7" t="n">
        <f aca="false">IF(H2017=0,"",Parámetros!$B$4-G2017)</f>
        <v>578</v>
      </c>
      <c r="J2017" s="17" t="n">
        <f aca="false">COUNTIFS(Pedidos!$B$2:$B$7000,A2017,Pedidos!$C$2:$C$7000,"&gt;="&amp;(Parámetros!$B$4-180),Pedidos!$C$2:$C$7000,"&lt;"&amp;Parámetros!$B$4)</f>
        <v>0</v>
      </c>
      <c r="K2017" s="18" t="str">
        <f aca="false">IF(H2017&lt;2,"",(G2017-F2017)/(H2017-1))</f>
        <v/>
      </c>
      <c r="L2017" s="19" t="str">
        <f aca="false">IF(OR(K2017="",K2017=0),"",I2017/K2017)</f>
        <v/>
      </c>
      <c r="M2017" s="20" t="n">
        <f aca="false">SUMIFS(Pedidos!$D$2:$D$7000,Pedidos!$B$2:$B$7000,A2017,Pedidos!$C$2:$C$7000,"&gt;="&amp;(Parámetros!$B$4-365),Pedidos!$C$2:$C$7000,"&lt;"&amp;Parámetros!$B$4)</f>
        <v>0</v>
      </c>
      <c r="N2017" s="7" t="str">
        <f aca="false">IF(H2017=0,"Sin compras",IF(H2017=1,"Una sola compra",IF(I2017&gt;Parámetros!$B$5,"Perdido","Activo")))</f>
        <v>Una sola compra</v>
      </c>
      <c r="O2017" s="21" t="str">
        <f aca="false">IF(N2017&lt;&gt;"Activo","",1/(1+EXP(-(Parámetros!$B$10+Parámetros!$B$11*I2017+Parámetros!$B$12*J2017))))</f>
        <v/>
      </c>
      <c r="P2017" s="7" t="str">
        <f aca="false">IF(O2017="","",IF(O2017&gt;=Parámetros!$B$7,"Alto",IF(O2017&gt;=Parámetros!$B$8,"Medio","Bajo")))</f>
        <v/>
      </c>
      <c r="Q2017" s="7" t="str">
        <f aca="false">IF(AND(N2017="Activo",L2017&lt;&gt;""),IF(L2017&gt;Parámetros!$B$6,"Se está retrasando",""),"")</f>
        <v/>
      </c>
    </row>
    <row r="2018" customFormat="false" ht="15" hidden="false" customHeight="false" outlineLevel="0" collapsed="false">
      <c r="A2018" s="13" t="s">
        <v>1070</v>
      </c>
      <c r="B2018" s="13" t="s">
        <v>9008</v>
      </c>
      <c r="C2018" s="13" t="s">
        <v>8993</v>
      </c>
      <c r="D2018" s="13" t="s">
        <v>8994</v>
      </c>
      <c r="E2018" s="13" t="s">
        <v>8988</v>
      </c>
      <c r="F2018" s="16" t="n">
        <f aca="false">_xlfn.MINIFS(Pedidos!$C$2:$C$7000,Pedidos!$B$2:$B$7000,A2018,Pedidos!$C$2:$C$7000,"&lt;"&amp;Parámetros!$B$4)</f>
        <v>45681</v>
      </c>
      <c r="G2018" s="16" t="n">
        <f aca="false">_xlfn.MAXIFS(Pedidos!$C$2:$C$7000,Pedidos!$B$2:$B$7000,A2018,Pedidos!$C$2:$C$7000,"&lt;"&amp;Parámetros!$B$4)</f>
        <v>45681</v>
      </c>
      <c r="H2018" s="17" t="n">
        <f aca="false">COUNTIFS(Pedidos!$B$2:$B$7000,A2018,Pedidos!$C$2:$C$7000,"&lt;"&amp;Parámetros!$B$4)</f>
        <v>1</v>
      </c>
      <c r="I2018" s="7" t="n">
        <f aca="false">IF(H2018=0,"",Parámetros!$B$4-G2018)</f>
        <v>615</v>
      </c>
      <c r="J2018" s="17" t="n">
        <f aca="false">COUNTIFS(Pedidos!$B$2:$B$7000,A2018,Pedidos!$C$2:$C$7000,"&gt;="&amp;(Parámetros!$B$4-180),Pedidos!$C$2:$C$7000,"&lt;"&amp;Parámetros!$B$4)</f>
        <v>0</v>
      </c>
      <c r="K2018" s="18" t="str">
        <f aca="false">IF(H2018&lt;2,"",(G2018-F2018)/(H2018-1))</f>
        <v/>
      </c>
      <c r="L2018" s="19" t="str">
        <f aca="false">IF(OR(K2018="",K2018=0),"",I2018/K2018)</f>
        <v/>
      </c>
      <c r="M2018" s="20" t="n">
        <f aca="false">SUMIFS(Pedidos!$D$2:$D$7000,Pedidos!$B$2:$B$7000,A2018,Pedidos!$C$2:$C$7000,"&gt;="&amp;(Parámetros!$B$4-365),Pedidos!$C$2:$C$7000,"&lt;"&amp;Parámetros!$B$4)</f>
        <v>0</v>
      </c>
      <c r="N2018" s="7" t="str">
        <f aca="false">IF(H2018=0,"Sin compras",IF(H2018=1,"Una sola compra",IF(I2018&gt;Parámetros!$B$5,"Perdido","Activo")))</f>
        <v>Una sola compra</v>
      </c>
      <c r="O2018" s="21" t="str">
        <f aca="false">IF(N2018&lt;&gt;"Activo","",1/(1+EXP(-(Parámetros!$B$10+Parámetros!$B$11*I2018+Parámetros!$B$12*J2018))))</f>
        <v/>
      </c>
      <c r="P2018" s="7" t="str">
        <f aca="false">IF(O2018="","",IF(O2018&gt;=Parámetros!$B$7,"Alto",IF(O2018&gt;=Parámetros!$B$8,"Medio","Bajo")))</f>
        <v/>
      </c>
      <c r="Q2018" s="7" t="str">
        <f aca="false">IF(AND(N2018="Activo",L2018&lt;&gt;""),IF(L2018&gt;Parámetros!$B$6,"Se está retrasando",""),"")</f>
        <v/>
      </c>
    </row>
    <row r="2019" customFormat="false" ht="15" hidden="false" customHeight="false" outlineLevel="0" collapsed="false">
      <c r="A2019" s="13" t="s">
        <v>4341</v>
      </c>
      <c r="B2019" s="13" t="s">
        <v>8992</v>
      </c>
      <c r="C2019" s="13" t="s">
        <v>8986</v>
      </c>
      <c r="D2019" s="13" t="s">
        <v>8987</v>
      </c>
      <c r="E2019" s="13" t="s">
        <v>8988</v>
      </c>
      <c r="F2019" s="16" t="n">
        <f aca="false">_xlfn.MINIFS(Pedidos!$C$2:$C$7000,Pedidos!$B$2:$B$7000,A2019,Pedidos!$C$2:$C$7000,"&lt;"&amp;Parámetros!$B$4)</f>
        <v>45931</v>
      </c>
      <c r="G2019" s="16" t="n">
        <f aca="false">_xlfn.MAXIFS(Pedidos!$C$2:$C$7000,Pedidos!$B$2:$B$7000,A2019,Pedidos!$C$2:$C$7000,"&lt;"&amp;Parámetros!$B$4)</f>
        <v>46166</v>
      </c>
      <c r="H2019" s="17" t="n">
        <f aca="false">COUNTIFS(Pedidos!$B$2:$B$7000,A2019,Pedidos!$C$2:$C$7000,"&lt;"&amp;Parámetros!$B$4)</f>
        <v>2</v>
      </c>
      <c r="I2019" s="7" t="n">
        <f aca="false">IF(H2019=0,"",Parámetros!$B$4-G2019)</f>
        <v>130</v>
      </c>
      <c r="J2019" s="17" t="n">
        <f aca="false">COUNTIFS(Pedidos!$B$2:$B$7000,A2019,Pedidos!$C$2:$C$7000,"&gt;="&amp;(Parámetros!$B$4-180),Pedidos!$C$2:$C$7000,"&lt;"&amp;Parámetros!$B$4)</f>
        <v>1</v>
      </c>
      <c r="K2019" s="18" t="n">
        <f aca="false">IF(H2019&lt;2,"",(G2019-F2019)/(H2019-1))</f>
        <v>235</v>
      </c>
      <c r="L2019" s="19" t="n">
        <f aca="false">IF(OR(K2019="",K2019=0),"",I2019/K2019)</f>
        <v>0.553191489361702</v>
      </c>
      <c r="M2019" s="20" t="n">
        <f aca="false">SUMIFS(Pedidos!$D$2:$D$7000,Pedidos!$B$2:$B$7000,A2019,Pedidos!$C$2:$C$7000,"&gt;="&amp;(Parámetros!$B$4-365),Pedidos!$C$2:$C$7000,"&lt;"&amp;Parámetros!$B$4)</f>
        <v>54.01</v>
      </c>
      <c r="N2019" s="7" t="str">
        <f aca="false">IF(H2019=0,"Sin compras",IF(H2019=1,"Una sola compra",IF(I2019&gt;Parámetros!$B$5,"Perdido","Activo")))</f>
        <v>Activo</v>
      </c>
      <c r="O2019" s="21" t="n">
        <f aca="false">IF(N2019&lt;&gt;"Activo","",1/(1+EXP(-(Parámetros!$B$10+Parámetros!$B$11*I2019+Parámetros!$B$12*J2019))))</f>
        <v>0.873238350977666</v>
      </c>
      <c r="P2019" s="7" t="str">
        <f aca="false">IF(O2019="","",IF(O2019&gt;=Parámetros!$B$7,"Alto",IF(O2019&gt;=Parámetros!$B$8,"Medio","Bajo")))</f>
        <v>Alto</v>
      </c>
      <c r="Q2019" s="7" t="str">
        <f aca="false">IF(AND(N2019="Activo",L2019&lt;&gt;""),IF(L2019&gt;Parámetros!$B$6,"Se está retrasando",""),"")</f>
        <v/>
      </c>
    </row>
    <row r="2020" customFormat="false" ht="15" hidden="false" customHeight="false" outlineLevel="0" collapsed="false">
      <c r="A2020" s="13" t="s">
        <v>1484</v>
      </c>
      <c r="B2020" s="13" t="s">
        <v>8992</v>
      </c>
      <c r="C2020" s="13" t="s">
        <v>8982</v>
      </c>
      <c r="D2020" s="13" t="s">
        <v>9005</v>
      </c>
      <c r="E2020" s="13" t="s">
        <v>8984</v>
      </c>
      <c r="F2020" s="16" t="n">
        <f aca="false">_xlfn.MINIFS(Pedidos!$C$2:$C$7000,Pedidos!$B$2:$B$7000,A2020,Pedidos!$C$2:$C$7000,"&lt;"&amp;Parámetros!$B$4)</f>
        <v>45716</v>
      </c>
      <c r="G2020" s="16" t="n">
        <f aca="false">_xlfn.MAXIFS(Pedidos!$C$2:$C$7000,Pedidos!$B$2:$B$7000,A2020,Pedidos!$C$2:$C$7000,"&lt;"&amp;Parámetros!$B$4)</f>
        <v>46027</v>
      </c>
      <c r="H2020" s="17" t="n">
        <f aca="false">COUNTIFS(Pedidos!$B$2:$B$7000,A2020,Pedidos!$C$2:$C$7000,"&lt;"&amp;Parámetros!$B$4)</f>
        <v>3</v>
      </c>
      <c r="I2020" s="7" t="n">
        <f aca="false">IF(H2020=0,"",Parámetros!$B$4-G2020)</f>
        <v>269</v>
      </c>
      <c r="J2020" s="17" t="n">
        <f aca="false">COUNTIFS(Pedidos!$B$2:$B$7000,A2020,Pedidos!$C$2:$C$7000,"&gt;="&amp;(Parámetros!$B$4-180),Pedidos!$C$2:$C$7000,"&lt;"&amp;Parámetros!$B$4)</f>
        <v>0</v>
      </c>
      <c r="K2020" s="18" t="n">
        <f aca="false">IF(H2020&lt;2,"",(G2020-F2020)/(H2020-1))</f>
        <v>155.5</v>
      </c>
      <c r="L2020" s="19" t="n">
        <f aca="false">IF(OR(K2020="",K2020=0),"",I2020/K2020)</f>
        <v>1.72990353697749</v>
      </c>
      <c r="M2020" s="20" t="n">
        <f aca="false">SUMIFS(Pedidos!$D$2:$D$7000,Pedidos!$B$2:$B$7000,A2020,Pedidos!$C$2:$C$7000,"&gt;="&amp;(Parámetros!$B$4-365),Pedidos!$C$2:$C$7000,"&lt;"&amp;Parámetros!$B$4)</f>
        <v>62.25</v>
      </c>
      <c r="N2020" s="7" t="str">
        <f aca="false">IF(H2020=0,"Sin compras",IF(H2020=1,"Una sola compra",IF(I2020&gt;Parámetros!$B$5,"Perdido","Activo")))</f>
        <v>Perdido</v>
      </c>
      <c r="O2020" s="21" t="str">
        <f aca="false">IF(N2020&lt;&gt;"Activo","",1/(1+EXP(-(Parámetros!$B$10+Parámetros!$B$11*I2020+Parámetros!$B$12*J2020))))</f>
        <v/>
      </c>
      <c r="P2020" s="7" t="str">
        <f aca="false">IF(O2020="","",IF(O2020&gt;=Parámetros!$B$7,"Alto",IF(O2020&gt;=Parámetros!$B$8,"Medio","Bajo")))</f>
        <v/>
      </c>
      <c r="Q2020" s="7" t="str">
        <f aca="false">IF(AND(N2020="Activo",L2020&lt;&gt;""),IF(L2020&gt;Parámetros!$B$6,"Se está retrasando",""),"")</f>
        <v/>
      </c>
    </row>
    <row r="2021" customFormat="false" ht="15" hidden="false" customHeight="false" outlineLevel="0" collapsed="false">
      <c r="A2021" s="13" t="s">
        <v>3591</v>
      </c>
      <c r="B2021" s="13" t="s">
        <v>8995</v>
      </c>
      <c r="C2021" s="13" t="s">
        <v>8990</v>
      </c>
      <c r="D2021" s="13" t="s">
        <v>8997</v>
      </c>
      <c r="E2021" s="13" t="s">
        <v>8988</v>
      </c>
      <c r="F2021" s="16" t="n">
        <f aca="false">_xlfn.MINIFS(Pedidos!$C$2:$C$7000,Pedidos!$B$2:$B$7000,A2021,Pedidos!$C$2:$C$7000,"&lt;"&amp;Parámetros!$B$4)</f>
        <v>45873</v>
      </c>
      <c r="G2021" s="16" t="n">
        <f aca="false">_xlfn.MAXIFS(Pedidos!$C$2:$C$7000,Pedidos!$B$2:$B$7000,A2021,Pedidos!$C$2:$C$7000,"&lt;"&amp;Parámetros!$B$4)</f>
        <v>46081</v>
      </c>
      <c r="H2021" s="17" t="n">
        <f aca="false">COUNTIFS(Pedidos!$B$2:$B$7000,A2021,Pedidos!$C$2:$C$7000,"&lt;"&amp;Parámetros!$B$4)</f>
        <v>4</v>
      </c>
      <c r="I2021" s="7" t="n">
        <f aca="false">IF(H2021=0,"",Parámetros!$B$4-G2021)</f>
        <v>215</v>
      </c>
      <c r="J2021" s="17" t="n">
        <f aca="false">COUNTIFS(Pedidos!$B$2:$B$7000,A2021,Pedidos!$C$2:$C$7000,"&gt;="&amp;(Parámetros!$B$4-180),Pedidos!$C$2:$C$7000,"&lt;"&amp;Parámetros!$B$4)</f>
        <v>0</v>
      </c>
      <c r="K2021" s="18" t="n">
        <f aca="false">IF(H2021&lt;2,"",(G2021-F2021)/(H2021-1))</f>
        <v>69.3333333333333</v>
      </c>
      <c r="L2021" s="19" t="n">
        <f aca="false">IF(OR(K2021="",K2021=0),"",I2021/K2021)</f>
        <v>3.10096153846154</v>
      </c>
      <c r="M2021" s="20" t="n">
        <f aca="false">SUMIFS(Pedidos!$D$2:$D$7000,Pedidos!$B$2:$B$7000,A2021,Pedidos!$C$2:$C$7000,"&gt;="&amp;(Parámetros!$B$4-365),Pedidos!$C$2:$C$7000,"&lt;"&amp;Parámetros!$B$4)</f>
        <v>124.47</v>
      </c>
      <c r="N2021" s="7" t="str">
        <f aca="false">IF(H2021=0,"Sin compras",IF(H2021=1,"Una sola compra",IF(I2021&gt;Parámetros!$B$5,"Perdido","Activo")))</f>
        <v>Perdido</v>
      </c>
      <c r="O2021" s="21" t="str">
        <f aca="false">IF(N2021&lt;&gt;"Activo","",1/(1+EXP(-(Parámetros!$B$10+Parámetros!$B$11*I2021+Parámetros!$B$12*J2021))))</f>
        <v/>
      </c>
      <c r="P2021" s="7" t="str">
        <f aca="false">IF(O2021="","",IF(O2021&gt;=Parámetros!$B$7,"Alto",IF(O2021&gt;=Parámetros!$B$8,"Medio","Bajo")))</f>
        <v/>
      </c>
      <c r="Q2021" s="7" t="str">
        <f aca="false">IF(AND(N2021="Activo",L2021&lt;&gt;""),IF(L2021&gt;Parámetros!$B$6,"Se está retrasando",""),"")</f>
        <v/>
      </c>
    </row>
    <row r="2022" customFormat="false" ht="15" hidden="false" customHeight="false" outlineLevel="0" collapsed="false">
      <c r="A2022" s="13" t="s">
        <v>2287</v>
      </c>
      <c r="B2022" s="13" t="s">
        <v>9004</v>
      </c>
      <c r="C2022" s="13" t="s">
        <v>8986</v>
      </c>
      <c r="D2022" s="13" t="s">
        <v>8999</v>
      </c>
      <c r="E2022" s="13" t="s">
        <v>8984</v>
      </c>
      <c r="F2022" s="16" t="n">
        <f aca="false">_xlfn.MINIFS(Pedidos!$C$2:$C$7000,Pedidos!$B$2:$B$7000,A2022,Pedidos!$C$2:$C$7000,"&lt;"&amp;Parámetros!$B$4)</f>
        <v>45776</v>
      </c>
      <c r="G2022" s="16" t="n">
        <f aca="false">_xlfn.MAXIFS(Pedidos!$C$2:$C$7000,Pedidos!$B$2:$B$7000,A2022,Pedidos!$C$2:$C$7000,"&lt;"&amp;Parámetros!$B$4)</f>
        <v>46258</v>
      </c>
      <c r="H2022" s="17" t="n">
        <f aca="false">COUNTIFS(Pedidos!$B$2:$B$7000,A2022,Pedidos!$C$2:$C$7000,"&lt;"&amp;Parámetros!$B$4)</f>
        <v>8</v>
      </c>
      <c r="I2022" s="7" t="n">
        <f aca="false">IF(H2022=0,"",Parámetros!$B$4-G2022)</f>
        <v>38</v>
      </c>
      <c r="J2022" s="17" t="n">
        <f aca="false">COUNTIFS(Pedidos!$B$2:$B$7000,A2022,Pedidos!$C$2:$C$7000,"&gt;="&amp;(Parámetros!$B$4-180),Pedidos!$C$2:$C$7000,"&lt;"&amp;Parámetros!$B$4)</f>
        <v>2</v>
      </c>
      <c r="K2022" s="18" t="n">
        <f aca="false">IF(H2022&lt;2,"",(G2022-F2022)/(H2022-1))</f>
        <v>68.8571428571429</v>
      </c>
      <c r="L2022" s="19" t="n">
        <f aca="false">IF(OR(K2022="",K2022=0),"",I2022/K2022)</f>
        <v>0.551867219917012</v>
      </c>
      <c r="M2022" s="20" t="n">
        <f aca="false">SUMIFS(Pedidos!$D$2:$D$7000,Pedidos!$B$2:$B$7000,A2022,Pedidos!$C$2:$C$7000,"&gt;="&amp;(Parámetros!$B$4-365),Pedidos!$C$2:$C$7000,"&lt;"&amp;Parámetros!$B$4)</f>
        <v>147.32</v>
      </c>
      <c r="N2022" s="7" t="str">
        <f aca="false">IF(H2022=0,"Sin compras",IF(H2022=1,"Una sola compra",IF(I2022&gt;Parámetros!$B$5,"Perdido","Activo")))</f>
        <v>Activo</v>
      </c>
      <c r="O2022" s="21" t="n">
        <f aca="false">IF(N2022&lt;&gt;"Activo","",1/(1+EXP(-(Parámetros!$B$10+Parámetros!$B$11*I2022+Parámetros!$B$12*J2022))))</f>
        <v>0.372665185966523</v>
      </c>
      <c r="P2022" s="7" t="str">
        <f aca="false">IF(O2022="","",IF(O2022&gt;=Parámetros!$B$7,"Alto",IF(O2022&gt;=Parámetros!$B$8,"Medio","Bajo")))</f>
        <v>Bajo</v>
      </c>
      <c r="Q2022" s="7" t="str">
        <f aca="false">IF(AND(N2022="Activo",L2022&lt;&gt;""),IF(L2022&gt;Parámetros!$B$6,"Se está retrasando",""),"")</f>
        <v/>
      </c>
    </row>
    <row r="2023" customFormat="false" ht="15" hidden="false" customHeight="false" outlineLevel="0" collapsed="false">
      <c r="A2023" s="13" t="s">
        <v>106</v>
      </c>
      <c r="B2023" s="13" t="s">
        <v>9010</v>
      </c>
      <c r="C2023" s="13" t="s">
        <v>8982</v>
      </c>
      <c r="D2023" s="13" t="s">
        <v>8994</v>
      </c>
      <c r="E2023" s="13" t="s">
        <v>8988</v>
      </c>
      <c r="F2023" s="16" t="n">
        <f aca="false">_xlfn.MINIFS(Pedidos!$C$2:$C$7000,Pedidos!$B$2:$B$7000,A2023,Pedidos!$C$2:$C$7000,"&lt;"&amp;Parámetros!$B$4)</f>
        <v>45573</v>
      </c>
      <c r="G2023" s="16" t="n">
        <f aca="false">_xlfn.MAXIFS(Pedidos!$C$2:$C$7000,Pedidos!$B$2:$B$7000,A2023,Pedidos!$C$2:$C$7000,"&lt;"&amp;Parámetros!$B$4)</f>
        <v>45573</v>
      </c>
      <c r="H2023" s="17" t="n">
        <f aca="false">COUNTIFS(Pedidos!$B$2:$B$7000,A2023,Pedidos!$C$2:$C$7000,"&lt;"&amp;Parámetros!$B$4)</f>
        <v>1</v>
      </c>
      <c r="I2023" s="7" t="n">
        <f aca="false">IF(H2023=0,"",Parámetros!$B$4-G2023)</f>
        <v>723</v>
      </c>
      <c r="J2023" s="17" t="n">
        <f aca="false">COUNTIFS(Pedidos!$B$2:$B$7000,A2023,Pedidos!$C$2:$C$7000,"&gt;="&amp;(Parámetros!$B$4-180),Pedidos!$C$2:$C$7000,"&lt;"&amp;Parámetros!$B$4)</f>
        <v>0</v>
      </c>
      <c r="K2023" s="18" t="str">
        <f aca="false">IF(H2023&lt;2,"",(G2023-F2023)/(H2023-1))</f>
        <v/>
      </c>
      <c r="L2023" s="19" t="str">
        <f aca="false">IF(OR(K2023="",K2023=0),"",I2023/K2023)</f>
        <v/>
      </c>
      <c r="M2023" s="20" t="n">
        <f aca="false">SUMIFS(Pedidos!$D$2:$D$7000,Pedidos!$B$2:$B$7000,A2023,Pedidos!$C$2:$C$7000,"&gt;="&amp;(Parámetros!$B$4-365),Pedidos!$C$2:$C$7000,"&lt;"&amp;Parámetros!$B$4)</f>
        <v>0</v>
      </c>
      <c r="N2023" s="7" t="str">
        <f aca="false">IF(H2023=0,"Sin compras",IF(H2023=1,"Una sola compra",IF(I2023&gt;Parámetros!$B$5,"Perdido","Activo")))</f>
        <v>Una sola compra</v>
      </c>
      <c r="O2023" s="21" t="str">
        <f aca="false">IF(N2023&lt;&gt;"Activo","",1/(1+EXP(-(Parámetros!$B$10+Parámetros!$B$11*I2023+Parámetros!$B$12*J2023))))</f>
        <v/>
      </c>
      <c r="P2023" s="7" t="str">
        <f aca="false">IF(O2023="","",IF(O2023&gt;=Parámetros!$B$7,"Alto",IF(O2023&gt;=Parámetros!$B$8,"Medio","Bajo")))</f>
        <v/>
      </c>
      <c r="Q2023" s="7" t="str">
        <f aca="false">IF(AND(N2023="Activo",L2023&lt;&gt;""),IF(L2023&gt;Parámetros!$B$6,"Se está retrasando",""),"")</f>
        <v/>
      </c>
    </row>
    <row r="2024" customFormat="false" ht="15" hidden="false" customHeight="false" outlineLevel="0" collapsed="false">
      <c r="A2024" s="13" t="s">
        <v>2717</v>
      </c>
      <c r="B2024" s="13" t="s">
        <v>8995</v>
      </c>
      <c r="C2024" s="13" t="s">
        <v>8990</v>
      </c>
      <c r="D2024" s="13" t="s">
        <v>9005</v>
      </c>
      <c r="E2024" s="13" t="s">
        <v>8988</v>
      </c>
      <c r="F2024" s="16" t="n">
        <f aca="false">_xlfn.MINIFS(Pedidos!$C$2:$C$7000,Pedidos!$B$2:$B$7000,A2024,Pedidos!$C$2:$C$7000,"&lt;"&amp;Parámetros!$B$4)</f>
        <v>45810</v>
      </c>
      <c r="G2024" s="16" t="n">
        <f aca="false">_xlfn.MAXIFS(Pedidos!$C$2:$C$7000,Pedidos!$B$2:$B$7000,A2024,Pedidos!$C$2:$C$7000,"&lt;"&amp;Parámetros!$B$4)</f>
        <v>46002</v>
      </c>
      <c r="H2024" s="17" t="n">
        <f aca="false">COUNTIFS(Pedidos!$B$2:$B$7000,A2024,Pedidos!$C$2:$C$7000,"&lt;"&amp;Parámetros!$B$4)</f>
        <v>3</v>
      </c>
      <c r="I2024" s="7" t="n">
        <f aca="false">IF(H2024=0,"",Parámetros!$B$4-G2024)</f>
        <v>294</v>
      </c>
      <c r="J2024" s="17" t="n">
        <f aca="false">COUNTIFS(Pedidos!$B$2:$B$7000,A2024,Pedidos!$C$2:$C$7000,"&gt;="&amp;(Parámetros!$B$4-180),Pedidos!$C$2:$C$7000,"&lt;"&amp;Parámetros!$B$4)</f>
        <v>0</v>
      </c>
      <c r="K2024" s="18" t="n">
        <f aca="false">IF(H2024&lt;2,"",(G2024-F2024)/(H2024-1))</f>
        <v>96</v>
      </c>
      <c r="L2024" s="19" t="n">
        <f aca="false">IF(OR(K2024="",K2024=0),"",I2024/K2024)</f>
        <v>3.0625</v>
      </c>
      <c r="M2024" s="20" t="n">
        <f aca="false">SUMIFS(Pedidos!$D$2:$D$7000,Pedidos!$B$2:$B$7000,A2024,Pedidos!$C$2:$C$7000,"&gt;="&amp;(Parámetros!$B$4-365),Pedidos!$C$2:$C$7000,"&lt;"&amp;Parámetros!$B$4)</f>
        <v>26.95</v>
      </c>
      <c r="N2024" s="7" t="str">
        <f aca="false">IF(H2024=0,"Sin compras",IF(H2024=1,"Una sola compra",IF(I2024&gt;Parámetros!$B$5,"Perdido","Activo")))</f>
        <v>Perdido</v>
      </c>
      <c r="O2024" s="21" t="str">
        <f aca="false">IF(N2024&lt;&gt;"Activo","",1/(1+EXP(-(Parámetros!$B$10+Parámetros!$B$11*I2024+Parámetros!$B$12*J2024))))</f>
        <v/>
      </c>
      <c r="P2024" s="7" t="str">
        <f aca="false">IF(O2024="","",IF(O2024&gt;=Parámetros!$B$7,"Alto",IF(O2024&gt;=Parámetros!$B$8,"Medio","Bajo")))</f>
        <v/>
      </c>
      <c r="Q2024" s="7" t="str">
        <f aca="false">IF(AND(N2024="Activo",L2024&lt;&gt;""),IF(L2024&gt;Parámetros!$B$6,"Se está retrasando",""),"")</f>
        <v/>
      </c>
    </row>
    <row r="2025" customFormat="false" ht="15" hidden="false" customHeight="false" outlineLevel="0" collapsed="false">
      <c r="A2025" s="13" t="s">
        <v>118</v>
      </c>
      <c r="B2025" s="13" t="s">
        <v>9007</v>
      </c>
      <c r="C2025" s="13" t="s">
        <v>8993</v>
      </c>
      <c r="D2025" s="13" t="s">
        <v>8994</v>
      </c>
      <c r="E2025" s="13" t="s">
        <v>8988</v>
      </c>
      <c r="F2025" s="16" t="n">
        <f aca="false">_xlfn.MINIFS(Pedidos!$C$2:$C$7000,Pedidos!$B$2:$B$7000,A2025,Pedidos!$C$2:$C$7000,"&lt;"&amp;Parámetros!$B$4)</f>
        <v>45575</v>
      </c>
      <c r="G2025" s="16" t="n">
        <f aca="false">_xlfn.MAXIFS(Pedidos!$C$2:$C$7000,Pedidos!$B$2:$B$7000,A2025,Pedidos!$C$2:$C$7000,"&lt;"&amp;Parámetros!$B$4)</f>
        <v>45575</v>
      </c>
      <c r="H2025" s="17" t="n">
        <f aca="false">COUNTIFS(Pedidos!$B$2:$B$7000,A2025,Pedidos!$C$2:$C$7000,"&lt;"&amp;Parámetros!$B$4)</f>
        <v>1</v>
      </c>
      <c r="I2025" s="7" t="n">
        <f aca="false">IF(H2025=0,"",Parámetros!$B$4-G2025)</f>
        <v>721</v>
      </c>
      <c r="J2025" s="17" t="n">
        <f aca="false">COUNTIFS(Pedidos!$B$2:$B$7000,A2025,Pedidos!$C$2:$C$7000,"&gt;="&amp;(Parámetros!$B$4-180),Pedidos!$C$2:$C$7000,"&lt;"&amp;Parámetros!$B$4)</f>
        <v>0</v>
      </c>
      <c r="K2025" s="18" t="str">
        <f aca="false">IF(H2025&lt;2,"",(G2025-F2025)/(H2025-1))</f>
        <v/>
      </c>
      <c r="L2025" s="19" t="str">
        <f aca="false">IF(OR(K2025="",K2025=0),"",I2025/K2025)</f>
        <v/>
      </c>
      <c r="M2025" s="20" t="n">
        <f aca="false">SUMIFS(Pedidos!$D$2:$D$7000,Pedidos!$B$2:$B$7000,A2025,Pedidos!$C$2:$C$7000,"&gt;="&amp;(Parámetros!$B$4-365),Pedidos!$C$2:$C$7000,"&lt;"&amp;Parámetros!$B$4)</f>
        <v>0</v>
      </c>
      <c r="N2025" s="7" t="str">
        <f aca="false">IF(H2025=0,"Sin compras",IF(H2025=1,"Una sola compra",IF(I2025&gt;Parámetros!$B$5,"Perdido","Activo")))</f>
        <v>Una sola compra</v>
      </c>
      <c r="O2025" s="21" t="str">
        <f aca="false">IF(N2025&lt;&gt;"Activo","",1/(1+EXP(-(Parámetros!$B$10+Parámetros!$B$11*I2025+Parámetros!$B$12*J2025))))</f>
        <v/>
      </c>
      <c r="P2025" s="7" t="str">
        <f aca="false">IF(O2025="","",IF(O2025&gt;=Parámetros!$B$7,"Alto",IF(O2025&gt;=Parámetros!$B$8,"Medio","Bajo")))</f>
        <v/>
      </c>
      <c r="Q2025" s="7" t="str">
        <f aca="false">IF(AND(N2025="Activo",L2025&lt;&gt;""),IF(L2025&gt;Parámetros!$B$6,"Se está retrasando",""),"")</f>
        <v/>
      </c>
    </row>
    <row r="2026" customFormat="false" ht="15" hidden="false" customHeight="false" outlineLevel="0" collapsed="false">
      <c r="A2026" s="13" t="s">
        <v>7793</v>
      </c>
      <c r="B2026" s="13" t="s">
        <v>8995</v>
      </c>
      <c r="C2026" s="13" t="s">
        <v>8982</v>
      </c>
      <c r="D2026" s="13" t="s">
        <v>8991</v>
      </c>
      <c r="E2026" s="13" t="s">
        <v>8984</v>
      </c>
      <c r="F2026" s="16" t="n">
        <f aca="false">_xlfn.MINIFS(Pedidos!$C$2:$C$7000,Pedidos!$B$2:$B$7000,A2026,Pedidos!$C$2:$C$7000,"&lt;"&amp;Parámetros!$B$4)</f>
        <v>46201</v>
      </c>
      <c r="G2026" s="16" t="n">
        <f aca="false">_xlfn.MAXIFS(Pedidos!$C$2:$C$7000,Pedidos!$B$2:$B$7000,A2026,Pedidos!$C$2:$C$7000,"&lt;"&amp;Parámetros!$B$4)</f>
        <v>46201</v>
      </c>
      <c r="H2026" s="17" t="n">
        <f aca="false">COUNTIFS(Pedidos!$B$2:$B$7000,A2026,Pedidos!$C$2:$C$7000,"&lt;"&amp;Parámetros!$B$4)</f>
        <v>1</v>
      </c>
      <c r="I2026" s="7" t="n">
        <f aca="false">IF(H2026=0,"",Parámetros!$B$4-G2026)</f>
        <v>95</v>
      </c>
      <c r="J2026" s="17" t="n">
        <f aca="false">COUNTIFS(Pedidos!$B$2:$B$7000,A2026,Pedidos!$C$2:$C$7000,"&gt;="&amp;(Parámetros!$B$4-180),Pedidos!$C$2:$C$7000,"&lt;"&amp;Parámetros!$B$4)</f>
        <v>1</v>
      </c>
      <c r="K2026" s="18" t="str">
        <f aca="false">IF(H2026&lt;2,"",(G2026-F2026)/(H2026-1))</f>
        <v/>
      </c>
      <c r="L2026" s="19" t="str">
        <f aca="false">IF(OR(K2026="",K2026=0),"",I2026/K2026)</f>
        <v/>
      </c>
      <c r="M2026" s="20" t="n">
        <f aca="false">SUMIFS(Pedidos!$D$2:$D$7000,Pedidos!$B$2:$B$7000,A2026,Pedidos!$C$2:$C$7000,"&gt;="&amp;(Parámetros!$B$4-365),Pedidos!$C$2:$C$7000,"&lt;"&amp;Parámetros!$B$4)</f>
        <v>25.31</v>
      </c>
      <c r="N2026" s="7" t="str">
        <f aca="false">IF(H2026=0,"Sin compras",IF(H2026=1,"Una sola compra",IF(I2026&gt;Parámetros!$B$5,"Perdido","Activo")))</f>
        <v>Una sola compra</v>
      </c>
      <c r="O2026" s="21" t="str">
        <f aca="false">IF(N2026&lt;&gt;"Activo","",1/(1+EXP(-(Parámetros!$B$10+Parámetros!$B$11*I2026+Parámetros!$B$12*J2026))))</f>
        <v/>
      </c>
      <c r="P2026" s="7" t="str">
        <f aca="false">IF(O2026="","",IF(O2026&gt;=Parámetros!$B$7,"Alto",IF(O2026&gt;=Parámetros!$B$8,"Medio","Bajo")))</f>
        <v/>
      </c>
      <c r="Q2026" s="7" t="str">
        <f aca="false">IF(AND(N2026="Activo",L2026&lt;&gt;""),IF(L2026&gt;Parámetros!$B$6,"Se está retrasando",""),"")</f>
        <v/>
      </c>
    </row>
    <row r="2027" customFormat="false" ht="15" hidden="false" customHeight="false" outlineLevel="0" collapsed="false">
      <c r="A2027" s="13" t="s">
        <v>584</v>
      </c>
      <c r="B2027" s="13" t="s">
        <v>9000</v>
      </c>
      <c r="C2027" s="13" t="s">
        <v>8993</v>
      </c>
      <c r="D2027" s="13" t="s">
        <v>8994</v>
      </c>
      <c r="E2027" s="13" t="s">
        <v>8988</v>
      </c>
      <c r="F2027" s="16" t="n">
        <f aca="false">_xlfn.MINIFS(Pedidos!$C$2:$C$7000,Pedidos!$B$2:$B$7000,A2027,Pedidos!$C$2:$C$7000,"&lt;"&amp;Parámetros!$B$4)</f>
        <v>45634</v>
      </c>
      <c r="G2027" s="16" t="n">
        <f aca="false">_xlfn.MAXIFS(Pedidos!$C$2:$C$7000,Pedidos!$B$2:$B$7000,A2027,Pedidos!$C$2:$C$7000,"&lt;"&amp;Parámetros!$B$4)</f>
        <v>45634</v>
      </c>
      <c r="H2027" s="17" t="n">
        <f aca="false">COUNTIFS(Pedidos!$B$2:$B$7000,A2027,Pedidos!$C$2:$C$7000,"&lt;"&amp;Parámetros!$B$4)</f>
        <v>1</v>
      </c>
      <c r="I2027" s="7" t="n">
        <f aca="false">IF(H2027=0,"",Parámetros!$B$4-G2027)</f>
        <v>662</v>
      </c>
      <c r="J2027" s="17" t="n">
        <f aca="false">COUNTIFS(Pedidos!$B$2:$B$7000,A2027,Pedidos!$C$2:$C$7000,"&gt;="&amp;(Parámetros!$B$4-180),Pedidos!$C$2:$C$7000,"&lt;"&amp;Parámetros!$B$4)</f>
        <v>0</v>
      </c>
      <c r="K2027" s="18" t="str">
        <f aca="false">IF(H2027&lt;2,"",(G2027-F2027)/(H2027-1))</f>
        <v/>
      </c>
      <c r="L2027" s="19" t="str">
        <f aca="false">IF(OR(K2027="",K2027=0),"",I2027/K2027)</f>
        <v/>
      </c>
      <c r="M2027" s="20" t="n">
        <f aca="false">SUMIFS(Pedidos!$D$2:$D$7000,Pedidos!$B$2:$B$7000,A2027,Pedidos!$C$2:$C$7000,"&gt;="&amp;(Parámetros!$B$4-365),Pedidos!$C$2:$C$7000,"&lt;"&amp;Parámetros!$B$4)</f>
        <v>0</v>
      </c>
      <c r="N2027" s="7" t="str">
        <f aca="false">IF(H2027=0,"Sin compras",IF(H2027=1,"Una sola compra",IF(I2027&gt;Parámetros!$B$5,"Perdido","Activo")))</f>
        <v>Una sola compra</v>
      </c>
      <c r="O2027" s="21" t="str">
        <f aca="false">IF(N2027&lt;&gt;"Activo","",1/(1+EXP(-(Parámetros!$B$10+Parámetros!$B$11*I2027+Parámetros!$B$12*J2027))))</f>
        <v/>
      </c>
      <c r="P2027" s="7" t="str">
        <f aca="false">IF(O2027="","",IF(O2027&gt;=Parámetros!$B$7,"Alto",IF(O2027&gt;=Parámetros!$B$8,"Medio","Bajo")))</f>
        <v/>
      </c>
      <c r="Q2027" s="7" t="str">
        <f aca="false">IF(AND(N2027="Activo",L2027&lt;&gt;""),IF(L2027&gt;Parámetros!$B$6,"Se está retrasando",""),"")</f>
        <v/>
      </c>
    </row>
    <row r="2028" customFormat="false" ht="15" hidden="false" customHeight="false" outlineLevel="0" collapsed="false">
      <c r="A2028" s="13" t="s">
        <v>6858</v>
      </c>
      <c r="B2028" s="13" t="s">
        <v>9008</v>
      </c>
      <c r="C2028" s="13" t="s">
        <v>8993</v>
      </c>
      <c r="D2028" s="13" t="s">
        <v>8991</v>
      </c>
      <c r="E2028" s="13" t="s">
        <v>8984</v>
      </c>
      <c r="F2028" s="16" t="n">
        <f aca="false">_xlfn.MINIFS(Pedidos!$C$2:$C$7000,Pedidos!$B$2:$B$7000,A2028,Pedidos!$C$2:$C$7000,"&lt;"&amp;Parámetros!$B$4)</f>
        <v>46121</v>
      </c>
      <c r="G2028" s="16" t="n">
        <f aca="false">_xlfn.MAXIFS(Pedidos!$C$2:$C$7000,Pedidos!$B$2:$B$7000,A2028,Pedidos!$C$2:$C$7000,"&lt;"&amp;Parámetros!$B$4)</f>
        <v>46121</v>
      </c>
      <c r="H2028" s="17" t="n">
        <f aca="false">COUNTIFS(Pedidos!$B$2:$B$7000,A2028,Pedidos!$C$2:$C$7000,"&lt;"&amp;Parámetros!$B$4)</f>
        <v>1</v>
      </c>
      <c r="I2028" s="7" t="n">
        <f aca="false">IF(H2028=0,"",Parámetros!$B$4-G2028)</f>
        <v>175</v>
      </c>
      <c r="J2028" s="17" t="n">
        <f aca="false">COUNTIFS(Pedidos!$B$2:$B$7000,A2028,Pedidos!$C$2:$C$7000,"&gt;="&amp;(Parámetros!$B$4-180),Pedidos!$C$2:$C$7000,"&lt;"&amp;Parámetros!$B$4)</f>
        <v>1</v>
      </c>
      <c r="K2028" s="18" t="str">
        <f aca="false">IF(H2028&lt;2,"",(G2028-F2028)/(H2028-1))</f>
        <v/>
      </c>
      <c r="L2028" s="19" t="str">
        <f aca="false">IF(OR(K2028="",K2028=0),"",I2028/K2028)</f>
        <v/>
      </c>
      <c r="M2028" s="20" t="n">
        <f aca="false">SUMIFS(Pedidos!$D$2:$D$7000,Pedidos!$B$2:$B$7000,A2028,Pedidos!$C$2:$C$7000,"&gt;="&amp;(Parámetros!$B$4-365),Pedidos!$C$2:$C$7000,"&lt;"&amp;Parámetros!$B$4)</f>
        <v>33.91</v>
      </c>
      <c r="N2028" s="7" t="str">
        <f aca="false">IF(H2028=0,"Sin compras",IF(H2028=1,"Una sola compra",IF(I2028&gt;Parámetros!$B$5,"Perdido","Activo")))</f>
        <v>Una sola compra</v>
      </c>
      <c r="O2028" s="21" t="str">
        <f aca="false">IF(N2028&lt;&gt;"Activo","",1/(1+EXP(-(Parámetros!$B$10+Parámetros!$B$11*I2028+Parámetros!$B$12*J2028))))</f>
        <v/>
      </c>
      <c r="P2028" s="7" t="str">
        <f aca="false">IF(O2028="","",IF(O2028&gt;=Parámetros!$B$7,"Alto",IF(O2028&gt;=Parámetros!$B$8,"Medio","Bajo")))</f>
        <v/>
      </c>
      <c r="Q2028" s="7" t="str">
        <f aca="false">IF(AND(N2028="Activo",L2028&lt;&gt;""),IF(L2028&gt;Parámetros!$B$6,"Se está retrasando",""),"")</f>
        <v/>
      </c>
    </row>
    <row r="2029" customFormat="false" ht="15" hidden="false" customHeight="false" outlineLevel="0" collapsed="false">
      <c r="A2029" s="13" t="s">
        <v>5098</v>
      </c>
      <c r="B2029" s="13" t="s">
        <v>8981</v>
      </c>
      <c r="C2029" s="13" t="s">
        <v>8982</v>
      </c>
      <c r="D2029" s="13" t="s">
        <v>8999</v>
      </c>
      <c r="E2029" s="13" t="s">
        <v>8988</v>
      </c>
      <c r="F2029" s="16" t="n">
        <f aca="false">_xlfn.MINIFS(Pedidos!$C$2:$C$7000,Pedidos!$B$2:$B$7000,A2029,Pedidos!$C$2:$C$7000,"&lt;"&amp;Parámetros!$B$4)</f>
        <v>45986</v>
      </c>
      <c r="G2029" s="16" t="n">
        <f aca="false">_xlfn.MAXIFS(Pedidos!$C$2:$C$7000,Pedidos!$B$2:$B$7000,A2029,Pedidos!$C$2:$C$7000,"&lt;"&amp;Parámetros!$B$4)</f>
        <v>46260</v>
      </c>
      <c r="H2029" s="17" t="n">
        <f aca="false">COUNTIFS(Pedidos!$B$2:$B$7000,A2029,Pedidos!$C$2:$C$7000,"&lt;"&amp;Parámetros!$B$4)</f>
        <v>6</v>
      </c>
      <c r="I2029" s="7" t="n">
        <f aca="false">IF(H2029=0,"",Parámetros!$B$4-G2029)</f>
        <v>36</v>
      </c>
      <c r="J2029" s="17" t="n">
        <f aca="false">COUNTIFS(Pedidos!$B$2:$B$7000,A2029,Pedidos!$C$2:$C$7000,"&gt;="&amp;(Parámetros!$B$4-180),Pedidos!$C$2:$C$7000,"&lt;"&amp;Parámetros!$B$4)</f>
        <v>3</v>
      </c>
      <c r="K2029" s="18" t="n">
        <f aca="false">IF(H2029&lt;2,"",(G2029-F2029)/(H2029-1))</f>
        <v>54.8</v>
      </c>
      <c r="L2029" s="19" t="n">
        <f aca="false">IF(OR(K2029="",K2029=0),"",I2029/K2029)</f>
        <v>0.656934306569343</v>
      </c>
      <c r="M2029" s="20" t="n">
        <f aca="false">SUMIFS(Pedidos!$D$2:$D$7000,Pedidos!$B$2:$B$7000,A2029,Pedidos!$C$2:$C$7000,"&gt;="&amp;(Parámetros!$B$4-365),Pedidos!$C$2:$C$7000,"&lt;"&amp;Parámetros!$B$4)</f>
        <v>285.44</v>
      </c>
      <c r="N2029" s="7" t="str">
        <f aca="false">IF(H2029=0,"Sin compras",IF(H2029=1,"Una sola compra",IF(I2029&gt;Parámetros!$B$5,"Perdido","Activo")))</f>
        <v>Activo</v>
      </c>
      <c r="O2029" s="21" t="n">
        <f aca="false">IF(N2029&lt;&gt;"Activo","",1/(1+EXP(-(Parámetros!$B$10+Parámetros!$B$11*I2029+Parámetros!$B$12*J2029))))</f>
        <v>0.1913131724367</v>
      </c>
      <c r="P2029" s="7" t="str">
        <f aca="false">IF(O2029="","",IF(O2029&gt;=Parámetros!$B$7,"Alto",IF(O2029&gt;=Parámetros!$B$8,"Medio","Bajo")))</f>
        <v>Bajo</v>
      </c>
      <c r="Q2029" s="7" t="str">
        <f aca="false">IF(AND(N2029="Activo",L2029&lt;&gt;""),IF(L2029&gt;Parámetros!$B$6,"Se está retrasando",""),"")</f>
        <v/>
      </c>
    </row>
    <row r="2030" customFormat="false" ht="15" hidden="false" customHeight="false" outlineLevel="0" collapsed="false">
      <c r="A2030" s="13" t="s">
        <v>752</v>
      </c>
      <c r="B2030" s="13" t="s">
        <v>8981</v>
      </c>
      <c r="C2030" s="13" t="s">
        <v>8982</v>
      </c>
      <c r="D2030" s="13" t="s">
        <v>8994</v>
      </c>
      <c r="E2030" s="13" t="s">
        <v>8988</v>
      </c>
      <c r="F2030" s="16" t="n">
        <f aca="false">_xlfn.MINIFS(Pedidos!$C$2:$C$7000,Pedidos!$B$2:$B$7000,A2030,Pedidos!$C$2:$C$7000,"&lt;"&amp;Parámetros!$B$4)</f>
        <v>45650</v>
      </c>
      <c r="G2030" s="16" t="n">
        <f aca="false">_xlfn.MAXIFS(Pedidos!$C$2:$C$7000,Pedidos!$B$2:$B$7000,A2030,Pedidos!$C$2:$C$7000,"&lt;"&amp;Parámetros!$B$4)</f>
        <v>45877</v>
      </c>
      <c r="H2030" s="17" t="n">
        <f aca="false">COUNTIFS(Pedidos!$B$2:$B$7000,A2030,Pedidos!$C$2:$C$7000,"&lt;"&amp;Parámetros!$B$4)</f>
        <v>2</v>
      </c>
      <c r="I2030" s="7" t="n">
        <f aca="false">IF(H2030=0,"",Parámetros!$B$4-G2030)</f>
        <v>419</v>
      </c>
      <c r="J2030" s="17" t="n">
        <f aca="false">COUNTIFS(Pedidos!$B$2:$B$7000,A2030,Pedidos!$C$2:$C$7000,"&gt;="&amp;(Parámetros!$B$4-180),Pedidos!$C$2:$C$7000,"&lt;"&amp;Parámetros!$B$4)</f>
        <v>0</v>
      </c>
      <c r="K2030" s="18" t="n">
        <f aca="false">IF(H2030&lt;2,"",(G2030-F2030)/(H2030-1))</f>
        <v>227</v>
      </c>
      <c r="L2030" s="19" t="n">
        <f aca="false">IF(OR(K2030="",K2030=0),"",I2030/K2030)</f>
        <v>1.84581497797357</v>
      </c>
      <c r="M2030" s="20" t="n">
        <f aca="false">SUMIFS(Pedidos!$D$2:$D$7000,Pedidos!$B$2:$B$7000,A2030,Pedidos!$C$2:$C$7000,"&gt;="&amp;(Parámetros!$B$4-365),Pedidos!$C$2:$C$7000,"&lt;"&amp;Parámetros!$B$4)</f>
        <v>0</v>
      </c>
      <c r="N2030" s="7" t="str">
        <f aca="false">IF(H2030=0,"Sin compras",IF(H2030=1,"Una sola compra",IF(I2030&gt;Parámetros!$B$5,"Perdido","Activo")))</f>
        <v>Perdido</v>
      </c>
      <c r="O2030" s="21" t="str">
        <f aca="false">IF(N2030&lt;&gt;"Activo","",1/(1+EXP(-(Parámetros!$B$10+Parámetros!$B$11*I2030+Parámetros!$B$12*J2030))))</f>
        <v/>
      </c>
      <c r="P2030" s="7" t="str">
        <f aca="false">IF(O2030="","",IF(O2030&gt;=Parámetros!$B$7,"Alto",IF(O2030&gt;=Parámetros!$B$8,"Medio","Bajo")))</f>
        <v/>
      </c>
      <c r="Q2030" s="7" t="str">
        <f aca="false">IF(AND(N2030="Activo",L2030&lt;&gt;""),IF(L2030&gt;Parámetros!$B$6,"Se está retrasando",""),"")</f>
        <v/>
      </c>
    </row>
    <row r="2031" customFormat="false" ht="15" hidden="false" customHeight="false" outlineLevel="0" collapsed="false">
      <c r="A2031" s="13" t="s">
        <v>966</v>
      </c>
      <c r="B2031" s="13" t="s">
        <v>9004</v>
      </c>
      <c r="C2031" s="13" t="s">
        <v>8993</v>
      </c>
      <c r="D2031" s="13" t="s">
        <v>8994</v>
      </c>
      <c r="E2031" s="13" t="s">
        <v>8988</v>
      </c>
      <c r="F2031" s="16" t="n">
        <f aca="false">_xlfn.MINIFS(Pedidos!$C$2:$C$7000,Pedidos!$B$2:$B$7000,A2031,Pedidos!$C$2:$C$7000,"&lt;"&amp;Parámetros!$B$4)</f>
        <v>45671</v>
      </c>
      <c r="G2031" s="16" t="n">
        <f aca="false">_xlfn.MAXIFS(Pedidos!$C$2:$C$7000,Pedidos!$B$2:$B$7000,A2031,Pedidos!$C$2:$C$7000,"&lt;"&amp;Parámetros!$B$4)</f>
        <v>45671</v>
      </c>
      <c r="H2031" s="17" t="n">
        <f aca="false">COUNTIFS(Pedidos!$B$2:$B$7000,A2031,Pedidos!$C$2:$C$7000,"&lt;"&amp;Parámetros!$B$4)</f>
        <v>1</v>
      </c>
      <c r="I2031" s="7" t="n">
        <f aca="false">IF(H2031=0,"",Parámetros!$B$4-G2031)</f>
        <v>625</v>
      </c>
      <c r="J2031" s="17" t="n">
        <f aca="false">COUNTIFS(Pedidos!$B$2:$B$7000,A2031,Pedidos!$C$2:$C$7000,"&gt;="&amp;(Parámetros!$B$4-180),Pedidos!$C$2:$C$7000,"&lt;"&amp;Parámetros!$B$4)</f>
        <v>0</v>
      </c>
      <c r="K2031" s="18" t="str">
        <f aca="false">IF(H2031&lt;2,"",(G2031-F2031)/(H2031-1))</f>
        <v/>
      </c>
      <c r="L2031" s="19" t="str">
        <f aca="false">IF(OR(K2031="",K2031=0),"",I2031/K2031)</f>
        <v/>
      </c>
      <c r="M2031" s="20" t="n">
        <f aca="false">SUMIFS(Pedidos!$D$2:$D$7000,Pedidos!$B$2:$B$7000,A2031,Pedidos!$C$2:$C$7000,"&gt;="&amp;(Parámetros!$B$4-365),Pedidos!$C$2:$C$7000,"&lt;"&amp;Parámetros!$B$4)</f>
        <v>0</v>
      </c>
      <c r="N2031" s="7" t="str">
        <f aca="false">IF(H2031=0,"Sin compras",IF(H2031=1,"Una sola compra",IF(I2031&gt;Parámetros!$B$5,"Perdido","Activo")))</f>
        <v>Una sola compra</v>
      </c>
      <c r="O2031" s="21" t="str">
        <f aca="false">IF(N2031&lt;&gt;"Activo","",1/(1+EXP(-(Parámetros!$B$10+Parámetros!$B$11*I2031+Parámetros!$B$12*J2031))))</f>
        <v/>
      </c>
      <c r="P2031" s="7" t="str">
        <f aca="false">IF(O2031="","",IF(O2031&gt;=Parámetros!$B$7,"Alto",IF(O2031&gt;=Parámetros!$B$8,"Medio","Bajo")))</f>
        <v/>
      </c>
      <c r="Q2031" s="7" t="str">
        <f aca="false">IF(AND(N2031="Activo",L2031&lt;&gt;""),IF(L2031&gt;Parámetros!$B$6,"Se está retrasando",""),"")</f>
        <v/>
      </c>
    </row>
    <row r="2032" customFormat="false" ht="15" hidden="false" customHeight="false" outlineLevel="0" collapsed="false">
      <c r="A2032" s="13" t="s">
        <v>5982</v>
      </c>
      <c r="B2032" s="13" t="s">
        <v>8981</v>
      </c>
      <c r="C2032" s="13" t="s">
        <v>8990</v>
      </c>
      <c r="D2032" s="13" t="s">
        <v>8987</v>
      </c>
      <c r="E2032" s="13" t="s">
        <v>8988</v>
      </c>
      <c r="F2032" s="16" t="n">
        <f aca="false">_xlfn.MINIFS(Pedidos!$C$2:$C$7000,Pedidos!$B$2:$B$7000,A2032,Pedidos!$C$2:$C$7000,"&lt;"&amp;Parámetros!$B$4)</f>
        <v>46055</v>
      </c>
      <c r="G2032" s="16" t="n">
        <f aca="false">_xlfn.MAXIFS(Pedidos!$C$2:$C$7000,Pedidos!$B$2:$B$7000,A2032,Pedidos!$C$2:$C$7000,"&lt;"&amp;Parámetros!$B$4)</f>
        <v>46205</v>
      </c>
      <c r="H2032" s="17" t="n">
        <f aca="false">COUNTIFS(Pedidos!$B$2:$B$7000,A2032,Pedidos!$C$2:$C$7000,"&lt;"&amp;Parámetros!$B$4)</f>
        <v>2</v>
      </c>
      <c r="I2032" s="7" t="n">
        <f aca="false">IF(H2032=0,"",Parámetros!$B$4-G2032)</f>
        <v>91</v>
      </c>
      <c r="J2032" s="17" t="n">
        <f aca="false">COUNTIFS(Pedidos!$B$2:$B$7000,A2032,Pedidos!$C$2:$C$7000,"&gt;="&amp;(Parámetros!$B$4-180),Pedidos!$C$2:$C$7000,"&lt;"&amp;Parámetros!$B$4)</f>
        <v>1</v>
      </c>
      <c r="K2032" s="18" t="n">
        <f aca="false">IF(H2032&lt;2,"",(G2032-F2032)/(H2032-1))</f>
        <v>150</v>
      </c>
      <c r="L2032" s="19" t="n">
        <f aca="false">IF(OR(K2032="",K2032=0),"",I2032/K2032)</f>
        <v>0.606666666666667</v>
      </c>
      <c r="M2032" s="20" t="n">
        <f aca="false">SUMIFS(Pedidos!$D$2:$D$7000,Pedidos!$B$2:$B$7000,A2032,Pedidos!$C$2:$C$7000,"&gt;="&amp;(Parámetros!$B$4-365),Pedidos!$C$2:$C$7000,"&lt;"&amp;Parámetros!$B$4)</f>
        <v>66.65</v>
      </c>
      <c r="N2032" s="7" t="str">
        <f aca="false">IF(H2032=0,"Sin compras",IF(H2032=1,"Una sola compra",IF(I2032&gt;Parámetros!$B$5,"Perdido","Activo")))</f>
        <v>Activo</v>
      </c>
      <c r="O2032" s="21" t="n">
        <f aca="false">IF(N2032&lt;&gt;"Activo","",1/(1+EXP(-(Parámetros!$B$10+Parámetros!$B$11*I2032+Parámetros!$B$12*J2032))))</f>
        <v>0.780211617213657</v>
      </c>
      <c r="P2032" s="7" t="str">
        <f aca="false">IF(O2032="","",IF(O2032&gt;=Parámetros!$B$7,"Alto",IF(O2032&gt;=Parámetros!$B$8,"Medio","Bajo")))</f>
        <v>Alto</v>
      </c>
      <c r="Q2032" s="7" t="str">
        <f aca="false">IF(AND(N2032="Activo",L2032&lt;&gt;""),IF(L2032&gt;Parámetros!$B$6,"Se está retrasando",""),"")</f>
        <v/>
      </c>
    </row>
    <row r="2033" customFormat="false" ht="15" hidden="false" customHeight="false" outlineLevel="0" collapsed="false">
      <c r="A2033" s="13" t="s">
        <v>1299</v>
      </c>
      <c r="B2033" s="13" t="s">
        <v>9007</v>
      </c>
      <c r="C2033" s="13" t="s">
        <v>8993</v>
      </c>
      <c r="D2033" s="13" t="s">
        <v>8994</v>
      </c>
      <c r="E2033" s="13" t="s">
        <v>8988</v>
      </c>
      <c r="F2033" s="16" t="n">
        <f aca="false">_xlfn.MINIFS(Pedidos!$C$2:$C$7000,Pedidos!$B$2:$B$7000,A2033,Pedidos!$C$2:$C$7000,"&lt;"&amp;Parámetros!$B$4)</f>
        <v>45701</v>
      </c>
      <c r="G2033" s="16" t="n">
        <f aca="false">_xlfn.MAXIFS(Pedidos!$C$2:$C$7000,Pedidos!$B$2:$B$7000,A2033,Pedidos!$C$2:$C$7000,"&lt;"&amp;Parámetros!$B$4)</f>
        <v>45701</v>
      </c>
      <c r="H2033" s="17" t="n">
        <f aca="false">COUNTIFS(Pedidos!$B$2:$B$7000,A2033,Pedidos!$C$2:$C$7000,"&lt;"&amp;Parámetros!$B$4)</f>
        <v>1</v>
      </c>
      <c r="I2033" s="7" t="n">
        <f aca="false">IF(H2033=0,"",Parámetros!$B$4-G2033)</f>
        <v>595</v>
      </c>
      <c r="J2033" s="17" t="n">
        <f aca="false">COUNTIFS(Pedidos!$B$2:$B$7000,A2033,Pedidos!$C$2:$C$7000,"&gt;="&amp;(Parámetros!$B$4-180),Pedidos!$C$2:$C$7000,"&lt;"&amp;Parámetros!$B$4)</f>
        <v>0</v>
      </c>
      <c r="K2033" s="18" t="str">
        <f aca="false">IF(H2033&lt;2,"",(G2033-F2033)/(H2033-1))</f>
        <v/>
      </c>
      <c r="L2033" s="19" t="str">
        <f aca="false">IF(OR(K2033="",K2033=0),"",I2033/K2033)</f>
        <v/>
      </c>
      <c r="M2033" s="20" t="n">
        <f aca="false">SUMIFS(Pedidos!$D$2:$D$7000,Pedidos!$B$2:$B$7000,A2033,Pedidos!$C$2:$C$7000,"&gt;="&amp;(Parámetros!$B$4-365),Pedidos!$C$2:$C$7000,"&lt;"&amp;Parámetros!$B$4)</f>
        <v>0</v>
      </c>
      <c r="N2033" s="7" t="str">
        <f aca="false">IF(H2033=0,"Sin compras",IF(H2033=1,"Una sola compra",IF(I2033&gt;Parámetros!$B$5,"Perdido","Activo")))</f>
        <v>Una sola compra</v>
      </c>
      <c r="O2033" s="21" t="str">
        <f aca="false">IF(N2033&lt;&gt;"Activo","",1/(1+EXP(-(Parámetros!$B$10+Parámetros!$B$11*I2033+Parámetros!$B$12*J2033))))</f>
        <v/>
      </c>
      <c r="P2033" s="7" t="str">
        <f aca="false">IF(O2033="","",IF(O2033&gt;=Parámetros!$B$7,"Alto",IF(O2033&gt;=Parámetros!$B$8,"Medio","Bajo")))</f>
        <v/>
      </c>
      <c r="Q2033" s="7" t="str">
        <f aca="false">IF(AND(N2033="Activo",L2033&lt;&gt;""),IF(L2033&gt;Parámetros!$B$6,"Se está retrasando",""),"")</f>
        <v/>
      </c>
    </row>
    <row r="2034" customFormat="false" ht="15" hidden="false" customHeight="false" outlineLevel="0" collapsed="false">
      <c r="A2034" s="13" t="s">
        <v>4099</v>
      </c>
      <c r="B2034" s="13" t="s">
        <v>8985</v>
      </c>
      <c r="C2034" s="13" t="s">
        <v>8993</v>
      </c>
      <c r="D2034" s="13" t="s">
        <v>8994</v>
      </c>
      <c r="E2034" s="13" t="s">
        <v>8988</v>
      </c>
      <c r="F2034" s="16" t="n">
        <f aca="false">_xlfn.MINIFS(Pedidos!$C$2:$C$7000,Pedidos!$B$2:$B$7000,A2034,Pedidos!$C$2:$C$7000,"&lt;"&amp;Parámetros!$B$4)</f>
        <v>45912</v>
      </c>
      <c r="G2034" s="16" t="n">
        <f aca="false">_xlfn.MAXIFS(Pedidos!$C$2:$C$7000,Pedidos!$B$2:$B$7000,A2034,Pedidos!$C$2:$C$7000,"&lt;"&amp;Parámetros!$B$4)</f>
        <v>45912</v>
      </c>
      <c r="H2034" s="17" t="n">
        <f aca="false">COUNTIFS(Pedidos!$B$2:$B$7000,A2034,Pedidos!$C$2:$C$7000,"&lt;"&amp;Parámetros!$B$4)</f>
        <v>1</v>
      </c>
      <c r="I2034" s="7" t="n">
        <f aca="false">IF(H2034=0,"",Parámetros!$B$4-G2034)</f>
        <v>384</v>
      </c>
      <c r="J2034" s="17" t="n">
        <f aca="false">COUNTIFS(Pedidos!$B$2:$B$7000,A2034,Pedidos!$C$2:$C$7000,"&gt;="&amp;(Parámetros!$B$4-180),Pedidos!$C$2:$C$7000,"&lt;"&amp;Parámetros!$B$4)</f>
        <v>0</v>
      </c>
      <c r="K2034" s="18" t="str">
        <f aca="false">IF(H2034&lt;2,"",(G2034-F2034)/(H2034-1))</f>
        <v/>
      </c>
      <c r="L2034" s="19" t="str">
        <f aca="false">IF(OR(K2034="",K2034=0),"",I2034/K2034)</f>
        <v/>
      </c>
      <c r="M2034" s="20" t="n">
        <f aca="false">SUMIFS(Pedidos!$D$2:$D$7000,Pedidos!$B$2:$B$7000,A2034,Pedidos!$C$2:$C$7000,"&gt;="&amp;(Parámetros!$B$4-365),Pedidos!$C$2:$C$7000,"&lt;"&amp;Parámetros!$B$4)</f>
        <v>0</v>
      </c>
      <c r="N2034" s="7" t="str">
        <f aca="false">IF(H2034=0,"Sin compras",IF(H2034=1,"Una sola compra",IF(I2034&gt;Parámetros!$B$5,"Perdido","Activo")))</f>
        <v>Una sola compra</v>
      </c>
      <c r="O2034" s="21" t="str">
        <f aca="false">IF(N2034&lt;&gt;"Activo","",1/(1+EXP(-(Parámetros!$B$10+Parámetros!$B$11*I2034+Parámetros!$B$12*J2034))))</f>
        <v/>
      </c>
      <c r="P2034" s="7" t="str">
        <f aca="false">IF(O2034="","",IF(O2034&gt;=Parámetros!$B$7,"Alto",IF(O2034&gt;=Parámetros!$B$8,"Medio","Bajo")))</f>
        <v/>
      </c>
      <c r="Q2034" s="7" t="str">
        <f aca="false">IF(AND(N2034="Activo",L2034&lt;&gt;""),IF(L2034&gt;Parámetros!$B$6,"Se está retrasando",""),"")</f>
        <v/>
      </c>
    </row>
    <row r="2035" customFormat="false" ht="15" hidden="false" customHeight="false" outlineLevel="0" collapsed="false">
      <c r="A2035" s="13" t="s">
        <v>949</v>
      </c>
      <c r="B2035" s="13" t="s">
        <v>9011</v>
      </c>
      <c r="C2035" s="13" t="s">
        <v>8986</v>
      </c>
      <c r="D2035" s="13" t="s">
        <v>9005</v>
      </c>
      <c r="E2035" s="13" t="s">
        <v>8984</v>
      </c>
      <c r="F2035" s="16" t="n">
        <f aca="false">_xlfn.MINIFS(Pedidos!$C$2:$C$7000,Pedidos!$B$2:$B$7000,A2035,Pedidos!$C$2:$C$7000,"&lt;"&amp;Parámetros!$B$4)</f>
        <v>45669</v>
      </c>
      <c r="G2035" s="16" t="n">
        <f aca="false">_xlfn.MAXIFS(Pedidos!$C$2:$C$7000,Pedidos!$B$2:$B$7000,A2035,Pedidos!$C$2:$C$7000,"&lt;"&amp;Parámetros!$B$4)</f>
        <v>45950</v>
      </c>
      <c r="H2035" s="17" t="n">
        <f aca="false">COUNTIFS(Pedidos!$B$2:$B$7000,A2035,Pedidos!$C$2:$C$7000,"&lt;"&amp;Parámetros!$B$4)</f>
        <v>3</v>
      </c>
      <c r="I2035" s="7" t="n">
        <f aca="false">IF(H2035=0,"",Parámetros!$B$4-G2035)</f>
        <v>346</v>
      </c>
      <c r="J2035" s="17" t="n">
        <f aca="false">COUNTIFS(Pedidos!$B$2:$B$7000,A2035,Pedidos!$C$2:$C$7000,"&gt;="&amp;(Parámetros!$B$4-180),Pedidos!$C$2:$C$7000,"&lt;"&amp;Parámetros!$B$4)</f>
        <v>0</v>
      </c>
      <c r="K2035" s="18" t="n">
        <f aca="false">IF(H2035&lt;2,"",(G2035-F2035)/(H2035-1))</f>
        <v>140.5</v>
      </c>
      <c r="L2035" s="19" t="n">
        <f aca="false">IF(OR(K2035="",K2035=0),"",I2035/K2035)</f>
        <v>2.4626334519573</v>
      </c>
      <c r="M2035" s="20" t="n">
        <f aca="false">SUMIFS(Pedidos!$D$2:$D$7000,Pedidos!$B$2:$B$7000,A2035,Pedidos!$C$2:$C$7000,"&gt;="&amp;(Parámetros!$B$4-365),Pedidos!$C$2:$C$7000,"&lt;"&amp;Parámetros!$B$4)</f>
        <v>29.78</v>
      </c>
      <c r="N2035" s="7" t="str">
        <f aca="false">IF(H2035=0,"Sin compras",IF(H2035=1,"Una sola compra",IF(I2035&gt;Parámetros!$B$5,"Perdido","Activo")))</f>
        <v>Perdido</v>
      </c>
      <c r="O2035" s="21" t="str">
        <f aca="false">IF(N2035&lt;&gt;"Activo","",1/(1+EXP(-(Parámetros!$B$10+Parámetros!$B$11*I2035+Parámetros!$B$12*J2035))))</f>
        <v/>
      </c>
      <c r="P2035" s="7" t="str">
        <f aca="false">IF(O2035="","",IF(O2035&gt;=Parámetros!$B$7,"Alto",IF(O2035&gt;=Parámetros!$B$8,"Medio","Bajo")))</f>
        <v/>
      </c>
      <c r="Q2035" s="7" t="str">
        <f aca="false">IF(AND(N2035="Activo",L2035&lt;&gt;""),IF(L2035&gt;Parámetros!$B$6,"Se está retrasando",""),"")</f>
        <v/>
      </c>
    </row>
    <row r="2036" customFormat="false" ht="15" hidden="false" customHeight="false" outlineLevel="0" collapsed="false">
      <c r="A2036" s="13" t="s">
        <v>5277</v>
      </c>
      <c r="B2036" s="13" t="s">
        <v>8992</v>
      </c>
      <c r="C2036" s="13" t="s">
        <v>8993</v>
      </c>
      <c r="D2036" s="13" t="s">
        <v>8983</v>
      </c>
      <c r="E2036" s="13" t="s">
        <v>8988</v>
      </c>
      <c r="F2036" s="16" t="n">
        <f aca="false">_xlfn.MINIFS(Pedidos!$C$2:$C$7000,Pedidos!$B$2:$B$7000,A2036,Pedidos!$C$2:$C$7000,"&lt;"&amp;Parámetros!$B$4)</f>
        <v>46000</v>
      </c>
      <c r="G2036" s="16" t="n">
        <f aca="false">_xlfn.MAXIFS(Pedidos!$C$2:$C$7000,Pedidos!$B$2:$B$7000,A2036,Pedidos!$C$2:$C$7000,"&lt;"&amp;Parámetros!$B$4)</f>
        <v>46000</v>
      </c>
      <c r="H2036" s="17" t="n">
        <f aca="false">COUNTIFS(Pedidos!$B$2:$B$7000,A2036,Pedidos!$C$2:$C$7000,"&lt;"&amp;Parámetros!$B$4)</f>
        <v>1</v>
      </c>
      <c r="I2036" s="7" t="n">
        <f aca="false">IF(H2036=0,"",Parámetros!$B$4-G2036)</f>
        <v>296</v>
      </c>
      <c r="J2036" s="17" t="n">
        <f aca="false">COUNTIFS(Pedidos!$B$2:$B$7000,A2036,Pedidos!$C$2:$C$7000,"&gt;="&amp;(Parámetros!$B$4-180),Pedidos!$C$2:$C$7000,"&lt;"&amp;Parámetros!$B$4)</f>
        <v>0</v>
      </c>
      <c r="K2036" s="18" t="str">
        <f aca="false">IF(H2036&lt;2,"",(G2036-F2036)/(H2036-1))</f>
        <v/>
      </c>
      <c r="L2036" s="19" t="str">
        <f aca="false">IF(OR(K2036="",K2036=0),"",I2036/K2036)</f>
        <v/>
      </c>
      <c r="M2036" s="20" t="n">
        <f aca="false">SUMIFS(Pedidos!$D$2:$D$7000,Pedidos!$B$2:$B$7000,A2036,Pedidos!$C$2:$C$7000,"&gt;="&amp;(Parámetros!$B$4-365),Pedidos!$C$2:$C$7000,"&lt;"&amp;Parámetros!$B$4)</f>
        <v>36.39</v>
      </c>
      <c r="N2036" s="7" t="str">
        <f aca="false">IF(H2036=0,"Sin compras",IF(H2036=1,"Una sola compra",IF(I2036&gt;Parámetros!$B$5,"Perdido","Activo")))</f>
        <v>Una sola compra</v>
      </c>
      <c r="O2036" s="21" t="str">
        <f aca="false">IF(N2036&lt;&gt;"Activo","",1/(1+EXP(-(Parámetros!$B$10+Parámetros!$B$11*I2036+Parámetros!$B$12*J2036))))</f>
        <v/>
      </c>
      <c r="P2036" s="7" t="str">
        <f aca="false">IF(O2036="","",IF(O2036&gt;=Parámetros!$B$7,"Alto",IF(O2036&gt;=Parámetros!$B$8,"Medio","Bajo")))</f>
        <v/>
      </c>
      <c r="Q2036" s="7" t="str">
        <f aca="false">IF(AND(N2036="Activo",L2036&lt;&gt;""),IF(L2036&gt;Parámetros!$B$6,"Se está retrasando",""),"")</f>
        <v/>
      </c>
    </row>
    <row r="2037" customFormat="false" ht="15" hidden="false" customHeight="false" outlineLevel="0" collapsed="false">
      <c r="A2037" s="13" t="s">
        <v>4590</v>
      </c>
      <c r="B2037" s="13" t="s">
        <v>8996</v>
      </c>
      <c r="C2037" s="13" t="s">
        <v>8982</v>
      </c>
      <c r="D2037" s="13" t="s">
        <v>8983</v>
      </c>
      <c r="E2037" s="13" t="s">
        <v>8988</v>
      </c>
      <c r="F2037" s="16" t="n">
        <f aca="false">_xlfn.MINIFS(Pedidos!$C$2:$C$7000,Pedidos!$B$2:$B$7000,A2037,Pedidos!$C$2:$C$7000,"&lt;"&amp;Parámetros!$B$4)</f>
        <v>45948</v>
      </c>
      <c r="G2037" s="16" t="n">
        <f aca="false">_xlfn.MAXIFS(Pedidos!$C$2:$C$7000,Pedidos!$B$2:$B$7000,A2037,Pedidos!$C$2:$C$7000,"&lt;"&amp;Parámetros!$B$4)</f>
        <v>45948</v>
      </c>
      <c r="H2037" s="17" t="n">
        <f aca="false">COUNTIFS(Pedidos!$B$2:$B$7000,A2037,Pedidos!$C$2:$C$7000,"&lt;"&amp;Parámetros!$B$4)</f>
        <v>1</v>
      </c>
      <c r="I2037" s="7" t="n">
        <f aca="false">IF(H2037=0,"",Parámetros!$B$4-G2037)</f>
        <v>348</v>
      </c>
      <c r="J2037" s="17" t="n">
        <f aca="false">COUNTIFS(Pedidos!$B$2:$B$7000,A2037,Pedidos!$C$2:$C$7000,"&gt;="&amp;(Parámetros!$B$4-180),Pedidos!$C$2:$C$7000,"&lt;"&amp;Parámetros!$B$4)</f>
        <v>0</v>
      </c>
      <c r="K2037" s="18" t="str">
        <f aca="false">IF(H2037&lt;2,"",(G2037-F2037)/(H2037-1))</f>
        <v/>
      </c>
      <c r="L2037" s="19" t="str">
        <f aca="false">IF(OR(K2037="",K2037=0),"",I2037/K2037)</f>
        <v/>
      </c>
      <c r="M2037" s="20" t="n">
        <f aca="false">SUMIFS(Pedidos!$D$2:$D$7000,Pedidos!$B$2:$B$7000,A2037,Pedidos!$C$2:$C$7000,"&gt;="&amp;(Parámetros!$B$4-365),Pedidos!$C$2:$C$7000,"&lt;"&amp;Parámetros!$B$4)</f>
        <v>41.09</v>
      </c>
      <c r="N2037" s="7" t="str">
        <f aca="false">IF(H2037=0,"Sin compras",IF(H2037=1,"Una sola compra",IF(I2037&gt;Parámetros!$B$5,"Perdido","Activo")))</f>
        <v>Una sola compra</v>
      </c>
      <c r="O2037" s="21" t="str">
        <f aca="false">IF(N2037&lt;&gt;"Activo","",1/(1+EXP(-(Parámetros!$B$10+Parámetros!$B$11*I2037+Parámetros!$B$12*J2037))))</f>
        <v/>
      </c>
      <c r="P2037" s="7" t="str">
        <f aca="false">IF(O2037="","",IF(O2037&gt;=Parámetros!$B$7,"Alto",IF(O2037&gt;=Parámetros!$B$8,"Medio","Bajo")))</f>
        <v/>
      </c>
      <c r="Q2037" s="7" t="str">
        <f aca="false">IF(AND(N2037="Activo",L2037&lt;&gt;""),IF(L2037&gt;Parámetros!$B$6,"Se está retrasando",""),"")</f>
        <v/>
      </c>
    </row>
    <row r="2038" customFormat="false" ht="15" hidden="false" customHeight="false" outlineLevel="0" collapsed="false">
      <c r="A2038" s="13" t="s">
        <v>1223</v>
      </c>
      <c r="B2038" s="13" t="s">
        <v>8981</v>
      </c>
      <c r="C2038" s="13" t="s">
        <v>8993</v>
      </c>
      <c r="D2038" s="13" t="s">
        <v>8994</v>
      </c>
      <c r="E2038" s="13" t="s">
        <v>8984</v>
      </c>
      <c r="F2038" s="16" t="n">
        <f aca="false">_xlfn.MINIFS(Pedidos!$C$2:$C$7000,Pedidos!$B$2:$B$7000,A2038,Pedidos!$C$2:$C$7000,"&lt;"&amp;Parámetros!$B$4)</f>
        <v>45694</v>
      </c>
      <c r="G2038" s="16" t="n">
        <f aca="false">_xlfn.MAXIFS(Pedidos!$C$2:$C$7000,Pedidos!$B$2:$B$7000,A2038,Pedidos!$C$2:$C$7000,"&lt;"&amp;Parámetros!$B$4)</f>
        <v>45694</v>
      </c>
      <c r="H2038" s="17" t="n">
        <f aca="false">COUNTIFS(Pedidos!$B$2:$B$7000,A2038,Pedidos!$C$2:$C$7000,"&lt;"&amp;Parámetros!$B$4)</f>
        <v>1</v>
      </c>
      <c r="I2038" s="7" t="n">
        <f aca="false">IF(H2038=0,"",Parámetros!$B$4-G2038)</f>
        <v>602</v>
      </c>
      <c r="J2038" s="17" t="n">
        <f aca="false">COUNTIFS(Pedidos!$B$2:$B$7000,A2038,Pedidos!$C$2:$C$7000,"&gt;="&amp;(Parámetros!$B$4-180),Pedidos!$C$2:$C$7000,"&lt;"&amp;Parámetros!$B$4)</f>
        <v>0</v>
      </c>
      <c r="K2038" s="18" t="str">
        <f aca="false">IF(H2038&lt;2,"",(G2038-F2038)/(H2038-1))</f>
        <v/>
      </c>
      <c r="L2038" s="19" t="str">
        <f aca="false">IF(OR(K2038="",K2038=0),"",I2038/K2038)</f>
        <v/>
      </c>
      <c r="M2038" s="20" t="n">
        <f aca="false">SUMIFS(Pedidos!$D$2:$D$7000,Pedidos!$B$2:$B$7000,A2038,Pedidos!$C$2:$C$7000,"&gt;="&amp;(Parámetros!$B$4-365),Pedidos!$C$2:$C$7000,"&lt;"&amp;Parámetros!$B$4)</f>
        <v>0</v>
      </c>
      <c r="N2038" s="7" t="str">
        <f aca="false">IF(H2038=0,"Sin compras",IF(H2038=1,"Una sola compra",IF(I2038&gt;Parámetros!$B$5,"Perdido","Activo")))</f>
        <v>Una sola compra</v>
      </c>
      <c r="O2038" s="21" t="str">
        <f aca="false">IF(N2038&lt;&gt;"Activo","",1/(1+EXP(-(Parámetros!$B$10+Parámetros!$B$11*I2038+Parámetros!$B$12*J2038))))</f>
        <v/>
      </c>
      <c r="P2038" s="7" t="str">
        <f aca="false">IF(O2038="","",IF(O2038&gt;=Parámetros!$B$7,"Alto",IF(O2038&gt;=Parámetros!$B$8,"Medio","Bajo")))</f>
        <v/>
      </c>
      <c r="Q2038" s="7" t="str">
        <f aca="false">IF(AND(N2038="Activo",L2038&lt;&gt;""),IF(L2038&gt;Parámetros!$B$6,"Se está retrasando",""),"")</f>
        <v/>
      </c>
    </row>
    <row r="2039" customFormat="false" ht="15" hidden="false" customHeight="false" outlineLevel="0" collapsed="false">
      <c r="A2039" s="13" t="s">
        <v>888</v>
      </c>
      <c r="B2039" s="13" t="s">
        <v>8996</v>
      </c>
      <c r="C2039" s="13" t="s">
        <v>8993</v>
      </c>
      <c r="D2039" s="13" t="s">
        <v>9005</v>
      </c>
      <c r="E2039" s="13" t="s">
        <v>8988</v>
      </c>
      <c r="F2039" s="16" t="n">
        <f aca="false">_xlfn.MINIFS(Pedidos!$C$2:$C$7000,Pedidos!$B$2:$B$7000,A2039,Pedidos!$C$2:$C$7000,"&lt;"&amp;Parámetros!$B$4)</f>
        <v>45663</v>
      </c>
      <c r="G2039" s="16" t="n">
        <f aca="false">_xlfn.MAXIFS(Pedidos!$C$2:$C$7000,Pedidos!$B$2:$B$7000,A2039,Pedidos!$C$2:$C$7000,"&lt;"&amp;Parámetros!$B$4)</f>
        <v>46048</v>
      </c>
      <c r="H2039" s="17" t="n">
        <f aca="false">COUNTIFS(Pedidos!$B$2:$B$7000,A2039,Pedidos!$C$2:$C$7000,"&lt;"&amp;Parámetros!$B$4)</f>
        <v>3</v>
      </c>
      <c r="I2039" s="7" t="n">
        <f aca="false">IF(H2039=0,"",Parámetros!$B$4-G2039)</f>
        <v>248</v>
      </c>
      <c r="J2039" s="17" t="n">
        <f aca="false">COUNTIFS(Pedidos!$B$2:$B$7000,A2039,Pedidos!$C$2:$C$7000,"&gt;="&amp;(Parámetros!$B$4-180),Pedidos!$C$2:$C$7000,"&lt;"&amp;Parámetros!$B$4)</f>
        <v>0</v>
      </c>
      <c r="K2039" s="18" t="n">
        <f aca="false">IF(H2039&lt;2,"",(G2039-F2039)/(H2039-1))</f>
        <v>192.5</v>
      </c>
      <c r="L2039" s="19" t="n">
        <f aca="false">IF(OR(K2039="",K2039=0),"",I2039/K2039)</f>
        <v>1.28831168831169</v>
      </c>
      <c r="M2039" s="20" t="n">
        <f aca="false">SUMIFS(Pedidos!$D$2:$D$7000,Pedidos!$B$2:$B$7000,A2039,Pedidos!$C$2:$C$7000,"&gt;="&amp;(Parámetros!$B$4-365),Pedidos!$C$2:$C$7000,"&lt;"&amp;Parámetros!$B$4)</f>
        <v>62.95</v>
      </c>
      <c r="N2039" s="7" t="str">
        <f aca="false">IF(H2039=0,"Sin compras",IF(H2039=1,"Una sola compra",IF(I2039&gt;Parámetros!$B$5,"Perdido","Activo")))</f>
        <v>Perdido</v>
      </c>
      <c r="O2039" s="21" t="str">
        <f aca="false">IF(N2039&lt;&gt;"Activo","",1/(1+EXP(-(Parámetros!$B$10+Parámetros!$B$11*I2039+Parámetros!$B$12*J2039))))</f>
        <v/>
      </c>
      <c r="P2039" s="7" t="str">
        <f aca="false">IF(O2039="","",IF(O2039&gt;=Parámetros!$B$7,"Alto",IF(O2039&gt;=Parámetros!$B$8,"Medio","Bajo")))</f>
        <v/>
      </c>
      <c r="Q2039" s="7" t="str">
        <f aca="false">IF(AND(N2039="Activo",L2039&lt;&gt;""),IF(L2039&gt;Parámetros!$B$6,"Se está retrasando",""),"")</f>
        <v/>
      </c>
    </row>
    <row r="2040" customFormat="false" ht="15" hidden="false" customHeight="false" outlineLevel="0" collapsed="false">
      <c r="A2040" s="13" t="s">
        <v>3057</v>
      </c>
      <c r="B2040" s="13" t="s">
        <v>8981</v>
      </c>
      <c r="C2040" s="13" t="s">
        <v>8993</v>
      </c>
      <c r="D2040" s="13" t="s">
        <v>8994</v>
      </c>
      <c r="E2040" s="13" t="s">
        <v>8988</v>
      </c>
      <c r="F2040" s="16" t="n">
        <f aca="false">_xlfn.MINIFS(Pedidos!$C$2:$C$7000,Pedidos!$B$2:$B$7000,A2040,Pedidos!$C$2:$C$7000,"&lt;"&amp;Parámetros!$B$4)</f>
        <v>45834</v>
      </c>
      <c r="G2040" s="16" t="n">
        <f aca="false">_xlfn.MAXIFS(Pedidos!$C$2:$C$7000,Pedidos!$B$2:$B$7000,A2040,Pedidos!$C$2:$C$7000,"&lt;"&amp;Parámetros!$B$4)</f>
        <v>45834</v>
      </c>
      <c r="H2040" s="17" t="n">
        <f aca="false">COUNTIFS(Pedidos!$B$2:$B$7000,A2040,Pedidos!$C$2:$C$7000,"&lt;"&amp;Parámetros!$B$4)</f>
        <v>1</v>
      </c>
      <c r="I2040" s="7" t="n">
        <f aca="false">IF(H2040=0,"",Parámetros!$B$4-G2040)</f>
        <v>462</v>
      </c>
      <c r="J2040" s="17" t="n">
        <f aca="false">COUNTIFS(Pedidos!$B$2:$B$7000,A2040,Pedidos!$C$2:$C$7000,"&gt;="&amp;(Parámetros!$B$4-180),Pedidos!$C$2:$C$7000,"&lt;"&amp;Parámetros!$B$4)</f>
        <v>0</v>
      </c>
      <c r="K2040" s="18" t="str">
        <f aca="false">IF(H2040&lt;2,"",(G2040-F2040)/(H2040-1))</f>
        <v/>
      </c>
      <c r="L2040" s="19" t="str">
        <f aca="false">IF(OR(K2040="",K2040=0),"",I2040/K2040)</f>
        <v/>
      </c>
      <c r="M2040" s="20" t="n">
        <f aca="false">SUMIFS(Pedidos!$D$2:$D$7000,Pedidos!$B$2:$B$7000,A2040,Pedidos!$C$2:$C$7000,"&gt;="&amp;(Parámetros!$B$4-365),Pedidos!$C$2:$C$7000,"&lt;"&amp;Parámetros!$B$4)</f>
        <v>0</v>
      </c>
      <c r="N2040" s="7" t="str">
        <f aca="false">IF(H2040=0,"Sin compras",IF(H2040=1,"Una sola compra",IF(I2040&gt;Parámetros!$B$5,"Perdido","Activo")))</f>
        <v>Una sola compra</v>
      </c>
      <c r="O2040" s="21" t="str">
        <f aca="false">IF(N2040&lt;&gt;"Activo","",1/(1+EXP(-(Parámetros!$B$10+Parámetros!$B$11*I2040+Parámetros!$B$12*J2040))))</f>
        <v/>
      </c>
      <c r="P2040" s="7" t="str">
        <f aca="false">IF(O2040="","",IF(O2040&gt;=Parámetros!$B$7,"Alto",IF(O2040&gt;=Parámetros!$B$8,"Medio","Bajo")))</f>
        <v/>
      </c>
      <c r="Q2040" s="7" t="str">
        <f aca="false">IF(AND(N2040="Activo",L2040&lt;&gt;""),IF(L2040&gt;Parámetros!$B$6,"Se está retrasando",""),"")</f>
        <v/>
      </c>
    </row>
    <row r="2041" customFormat="false" ht="15" hidden="false" customHeight="false" outlineLevel="0" collapsed="false">
      <c r="A2041" s="13" t="s">
        <v>7705</v>
      </c>
      <c r="B2041" s="13" t="s">
        <v>9007</v>
      </c>
      <c r="C2041" s="13" t="s">
        <v>8990</v>
      </c>
      <c r="D2041" s="13" t="s">
        <v>8991</v>
      </c>
      <c r="E2041" s="13" t="s">
        <v>8988</v>
      </c>
      <c r="F2041" s="16" t="n">
        <f aca="false">_xlfn.MINIFS(Pedidos!$C$2:$C$7000,Pedidos!$B$2:$B$7000,A2041,Pedidos!$C$2:$C$7000,"&lt;"&amp;Parámetros!$B$4)</f>
        <v>46195</v>
      </c>
      <c r="G2041" s="16" t="n">
        <f aca="false">_xlfn.MAXIFS(Pedidos!$C$2:$C$7000,Pedidos!$B$2:$B$7000,A2041,Pedidos!$C$2:$C$7000,"&lt;"&amp;Parámetros!$B$4)</f>
        <v>46195</v>
      </c>
      <c r="H2041" s="17" t="n">
        <f aca="false">COUNTIFS(Pedidos!$B$2:$B$7000,A2041,Pedidos!$C$2:$C$7000,"&lt;"&amp;Parámetros!$B$4)</f>
        <v>1</v>
      </c>
      <c r="I2041" s="7" t="n">
        <f aca="false">IF(H2041=0,"",Parámetros!$B$4-G2041)</f>
        <v>101</v>
      </c>
      <c r="J2041" s="17" t="n">
        <f aca="false">COUNTIFS(Pedidos!$B$2:$B$7000,A2041,Pedidos!$C$2:$C$7000,"&gt;="&amp;(Parámetros!$B$4-180),Pedidos!$C$2:$C$7000,"&lt;"&amp;Parámetros!$B$4)</f>
        <v>1</v>
      </c>
      <c r="K2041" s="18" t="str">
        <f aca="false">IF(H2041&lt;2,"",(G2041-F2041)/(H2041-1))</f>
        <v/>
      </c>
      <c r="L2041" s="19" t="str">
        <f aca="false">IF(OR(K2041="",K2041=0),"",I2041/K2041)</f>
        <v/>
      </c>
      <c r="M2041" s="20" t="n">
        <f aca="false">SUMIFS(Pedidos!$D$2:$D$7000,Pedidos!$B$2:$B$7000,A2041,Pedidos!$C$2:$C$7000,"&gt;="&amp;(Parámetros!$B$4-365),Pedidos!$C$2:$C$7000,"&lt;"&amp;Parámetros!$B$4)</f>
        <v>28.64</v>
      </c>
      <c r="N2041" s="7" t="str">
        <f aca="false">IF(H2041=0,"Sin compras",IF(H2041=1,"Una sola compra",IF(I2041&gt;Parámetros!$B$5,"Perdido","Activo")))</f>
        <v>Una sola compra</v>
      </c>
      <c r="O2041" s="21" t="str">
        <f aca="false">IF(N2041&lt;&gt;"Activo","",1/(1+EXP(-(Parámetros!$B$10+Parámetros!$B$11*I2041+Parámetros!$B$12*J2041))))</f>
        <v/>
      </c>
      <c r="P2041" s="7" t="str">
        <f aca="false">IF(O2041="","",IF(O2041&gt;=Parámetros!$B$7,"Alto",IF(O2041&gt;=Parámetros!$B$8,"Medio","Bajo")))</f>
        <v/>
      </c>
      <c r="Q2041" s="7" t="str">
        <f aca="false">IF(AND(N2041="Activo",L2041&lt;&gt;""),IF(L2041&gt;Parámetros!$B$6,"Se está retrasando",""),"")</f>
        <v/>
      </c>
    </row>
    <row r="2042" customFormat="false" ht="15" hidden="false" customHeight="false" outlineLevel="0" collapsed="false">
      <c r="A2042" s="13" t="s">
        <v>6612</v>
      </c>
      <c r="B2042" s="13" t="s">
        <v>8995</v>
      </c>
      <c r="C2042" s="13" t="s">
        <v>8993</v>
      </c>
      <c r="D2042" s="13" t="s">
        <v>8987</v>
      </c>
      <c r="E2042" s="13" t="s">
        <v>8984</v>
      </c>
      <c r="F2042" s="16" t="n">
        <f aca="false">_xlfn.MINIFS(Pedidos!$C$2:$C$7000,Pedidos!$B$2:$B$7000,A2042,Pedidos!$C$2:$C$7000,"&lt;"&amp;Parámetros!$B$4)</f>
        <v>46102</v>
      </c>
      <c r="G2042" s="16" t="n">
        <f aca="false">_xlfn.MAXIFS(Pedidos!$C$2:$C$7000,Pedidos!$B$2:$B$7000,A2042,Pedidos!$C$2:$C$7000,"&lt;"&amp;Parámetros!$B$4)</f>
        <v>46185</v>
      </c>
      <c r="H2042" s="17" t="n">
        <f aca="false">COUNTIFS(Pedidos!$B$2:$B$7000,A2042,Pedidos!$C$2:$C$7000,"&lt;"&amp;Parámetros!$B$4)</f>
        <v>2</v>
      </c>
      <c r="I2042" s="7" t="n">
        <f aca="false">IF(H2042=0,"",Parámetros!$B$4-G2042)</f>
        <v>111</v>
      </c>
      <c r="J2042" s="17" t="n">
        <f aca="false">COUNTIFS(Pedidos!$B$2:$B$7000,A2042,Pedidos!$C$2:$C$7000,"&gt;="&amp;(Parámetros!$B$4-180),Pedidos!$C$2:$C$7000,"&lt;"&amp;Parámetros!$B$4)</f>
        <v>1</v>
      </c>
      <c r="K2042" s="18" t="n">
        <f aca="false">IF(H2042&lt;2,"",(G2042-F2042)/(H2042-1))</f>
        <v>83</v>
      </c>
      <c r="L2042" s="19" t="n">
        <f aca="false">IF(OR(K2042="",K2042=0),"",I2042/K2042)</f>
        <v>1.33734939759036</v>
      </c>
      <c r="M2042" s="20" t="n">
        <f aca="false">SUMIFS(Pedidos!$D$2:$D$7000,Pedidos!$B$2:$B$7000,A2042,Pedidos!$C$2:$C$7000,"&gt;="&amp;(Parámetros!$B$4-365),Pedidos!$C$2:$C$7000,"&lt;"&amp;Parámetros!$B$4)</f>
        <v>70.09</v>
      </c>
      <c r="N2042" s="7" t="str">
        <f aca="false">IF(H2042=0,"Sin compras",IF(H2042=1,"Una sola compra",IF(I2042&gt;Parámetros!$B$5,"Perdido","Activo")))</f>
        <v>Activo</v>
      </c>
      <c r="O2042" s="21" t="n">
        <f aca="false">IF(N2042&lt;&gt;"Activo","",1/(1+EXP(-(Parámetros!$B$10+Parámetros!$B$11*I2042+Parámetros!$B$12*J2042))))</f>
        <v>0.832980547237882</v>
      </c>
      <c r="P2042" s="7" t="str">
        <f aca="false">IF(O2042="","",IF(O2042&gt;=Parámetros!$B$7,"Alto",IF(O2042&gt;=Parámetros!$B$8,"Medio","Bajo")))</f>
        <v>Alto</v>
      </c>
      <c r="Q2042" s="7" t="str">
        <f aca="false">IF(AND(N2042="Activo",L2042&lt;&gt;""),IF(L2042&gt;Parámetros!$B$6,"Se está retrasando",""),"")</f>
        <v/>
      </c>
    </row>
    <row r="2043" customFormat="false" ht="15" hidden="false" customHeight="false" outlineLevel="0" collapsed="false">
      <c r="A2043" s="13" t="s">
        <v>3066</v>
      </c>
      <c r="B2043" s="13" t="s">
        <v>8995</v>
      </c>
      <c r="C2043" s="13" t="s">
        <v>8990</v>
      </c>
      <c r="D2043" s="13" t="s">
        <v>8994</v>
      </c>
      <c r="E2043" s="13" t="s">
        <v>8988</v>
      </c>
      <c r="F2043" s="16" t="n">
        <f aca="false">_xlfn.MINIFS(Pedidos!$C$2:$C$7000,Pedidos!$B$2:$B$7000,A2043,Pedidos!$C$2:$C$7000,"&lt;"&amp;Parámetros!$B$4)</f>
        <v>45835</v>
      </c>
      <c r="G2043" s="16" t="n">
        <f aca="false">_xlfn.MAXIFS(Pedidos!$C$2:$C$7000,Pedidos!$B$2:$B$7000,A2043,Pedidos!$C$2:$C$7000,"&lt;"&amp;Parámetros!$B$4)</f>
        <v>45835</v>
      </c>
      <c r="H2043" s="17" t="n">
        <f aca="false">COUNTIFS(Pedidos!$B$2:$B$7000,A2043,Pedidos!$C$2:$C$7000,"&lt;"&amp;Parámetros!$B$4)</f>
        <v>1</v>
      </c>
      <c r="I2043" s="7" t="n">
        <f aca="false">IF(H2043=0,"",Parámetros!$B$4-G2043)</f>
        <v>461</v>
      </c>
      <c r="J2043" s="17" t="n">
        <f aca="false">COUNTIFS(Pedidos!$B$2:$B$7000,A2043,Pedidos!$C$2:$C$7000,"&gt;="&amp;(Parámetros!$B$4-180),Pedidos!$C$2:$C$7000,"&lt;"&amp;Parámetros!$B$4)</f>
        <v>0</v>
      </c>
      <c r="K2043" s="18" t="str">
        <f aca="false">IF(H2043&lt;2,"",(G2043-F2043)/(H2043-1))</f>
        <v/>
      </c>
      <c r="L2043" s="19" t="str">
        <f aca="false">IF(OR(K2043="",K2043=0),"",I2043/K2043)</f>
        <v/>
      </c>
      <c r="M2043" s="20" t="n">
        <f aca="false">SUMIFS(Pedidos!$D$2:$D$7000,Pedidos!$B$2:$B$7000,A2043,Pedidos!$C$2:$C$7000,"&gt;="&amp;(Parámetros!$B$4-365),Pedidos!$C$2:$C$7000,"&lt;"&amp;Parámetros!$B$4)</f>
        <v>0</v>
      </c>
      <c r="N2043" s="7" t="str">
        <f aca="false">IF(H2043=0,"Sin compras",IF(H2043=1,"Una sola compra",IF(I2043&gt;Parámetros!$B$5,"Perdido","Activo")))</f>
        <v>Una sola compra</v>
      </c>
      <c r="O2043" s="21" t="str">
        <f aca="false">IF(N2043&lt;&gt;"Activo","",1/(1+EXP(-(Parámetros!$B$10+Parámetros!$B$11*I2043+Parámetros!$B$12*J2043))))</f>
        <v/>
      </c>
      <c r="P2043" s="7" t="str">
        <f aca="false">IF(O2043="","",IF(O2043&gt;=Parámetros!$B$7,"Alto",IF(O2043&gt;=Parámetros!$B$8,"Medio","Bajo")))</f>
        <v/>
      </c>
      <c r="Q2043" s="7" t="str">
        <f aca="false">IF(AND(N2043="Activo",L2043&lt;&gt;""),IF(L2043&gt;Parámetros!$B$6,"Se está retrasando",""),"")</f>
        <v/>
      </c>
    </row>
    <row r="2044" customFormat="false" ht="15" hidden="false" customHeight="false" outlineLevel="0" collapsed="false">
      <c r="A2044" s="13" t="s">
        <v>7875</v>
      </c>
      <c r="B2044" s="13" t="s">
        <v>8995</v>
      </c>
      <c r="C2044" s="13" t="s">
        <v>8986</v>
      </c>
      <c r="D2044" s="13" t="s">
        <v>8991</v>
      </c>
      <c r="E2044" s="13" t="s">
        <v>8988</v>
      </c>
      <c r="F2044" s="16" t="n">
        <f aca="false">_xlfn.MINIFS(Pedidos!$C$2:$C$7000,Pedidos!$B$2:$B$7000,A2044,Pedidos!$C$2:$C$7000,"&lt;"&amp;Parámetros!$B$4)</f>
        <v>46207</v>
      </c>
      <c r="G2044" s="16" t="n">
        <f aca="false">_xlfn.MAXIFS(Pedidos!$C$2:$C$7000,Pedidos!$B$2:$B$7000,A2044,Pedidos!$C$2:$C$7000,"&lt;"&amp;Parámetros!$B$4)</f>
        <v>46207</v>
      </c>
      <c r="H2044" s="17" t="n">
        <f aca="false">COUNTIFS(Pedidos!$B$2:$B$7000,A2044,Pedidos!$C$2:$C$7000,"&lt;"&amp;Parámetros!$B$4)</f>
        <v>1</v>
      </c>
      <c r="I2044" s="7" t="n">
        <f aca="false">IF(H2044=0,"",Parámetros!$B$4-G2044)</f>
        <v>89</v>
      </c>
      <c r="J2044" s="17" t="n">
        <f aca="false">COUNTIFS(Pedidos!$B$2:$B$7000,A2044,Pedidos!$C$2:$C$7000,"&gt;="&amp;(Parámetros!$B$4-180),Pedidos!$C$2:$C$7000,"&lt;"&amp;Parámetros!$B$4)</f>
        <v>1</v>
      </c>
      <c r="K2044" s="18" t="str">
        <f aca="false">IF(H2044&lt;2,"",(G2044-F2044)/(H2044-1))</f>
        <v/>
      </c>
      <c r="L2044" s="19" t="str">
        <f aca="false">IF(OR(K2044="",K2044=0),"",I2044/K2044)</f>
        <v/>
      </c>
      <c r="M2044" s="20" t="n">
        <f aca="false">SUMIFS(Pedidos!$D$2:$D$7000,Pedidos!$B$2:$B$7000,A2044,Pedidos!$C$2:$C$7000,"&gt;="&amp;(Parámetros!$B$4-365),Pedidos!$C$2:$C$7000,"&lt;"&amp;Parámetros!$B$4)</f>
        <v>32.68</v>
      </c>
      <c r="N2044" s="7" t="str">
        <f aca="false">IF(H2044=0,"Sin compras",IF(H2044=1,"Una sola compra",IF(I2044&gt;Parámetros!$B$5,"Perdido","Activo")))</f>
        <v>Una sola compra</v>
      </c>
      <c r="O2044" s="21" t="str">
        <f aca="false">IF(N2044&lt;&gt;"Activo","",1/(1+EXP(-(Parámetros!$B$10+Parámetros!$B$11*I2044+Parámetros!$B$12*J2044))))</f>
        <v/>
      </c>
      <c r="P2044" s="7" t="str">
        <f aca="false">IF(O2044="","",IF(O2044&gt;=Parámetros!$B$7,"Alto",IF(O2044&gt;=Parámetros!$B$8,"Medio","Bajo")))</f>
        <v/>
      </c>
      <c r="Q2044" s="7" t="str">
        <f aca="false">IF(AND(N2044="Activo",L2044&lt;&gt;""),IF(L2044&gt;Parámetros!$B$6,"Se está retrasando",""),"")</f>
        <v/>
      </c>
    </row>
    <row r="2045" customFormat="false" ht="15" hidden="false" customHeight="false" outlineLevel="0" collapsed="false">
      <c r="A2045" s="13" t="s">
        <v>6204</v>
      </c>
      <c r="B2045" s="13" t="s">
        <v>9003</v>
      </c>
      <c r="C2045" s="13" t="s">
        <v>8982</v>
      </c>
      <c r="D2045" s="13" t="s">
        <v>8983</v>
      </c>
      <c r="E2045" s="13" t="s">
        <v>8988</v>
      </c>
      <c r="F2045" s="16" t="n">
        <f aca="false">_xlfn.MINIFS(Pedidos!$C$2:$C$7000,Pedidos!$B$2:$B$7000,A2045,Pedidos!$C$2:$C$7000,"&lt;"&amp;Parámetros!$B$4)</f>
        <v>46070</v>
      </c>
      <c r="G2045" s="16" t="n">
        <f aca="false">_xlfn.MAXIFS(Pedidos!$C$2:$C$7000,Pedidos!$B$2:$B$7000,A2045,Pedidos!$C$2:$C$7000,"&lt;"&amp;Parámetros!$B$4)</f>
        <v>46070</v>
      </c>
      <c r="H2045" s="17" t="n">
        <f aca="false">COUNTIFS(Pedidos!$B$2:$B$7000,A2045,Pedidos!$C$2:$C$7000,"&lt;"&amp;Parámetros!$B$4)</f>
        <v>1</v>
      </c>
      <c r="I2045" s="7" t="n">
        <f aca="false">IF(H2045=0,"",Parámetros!$B$4-G2045)</f>
        <v>226</v>
      </c>
      <c r="J2045" s="17" t="n">
        <f aca="false">COUNTIFS(Pedidos!$B$2:$B$7000,A2045,Pedidos!$C$2:$C$7000,"&gt;="&amp;(Parámetros!$B$4-180),Pedidos!$C$2:$C$7000,"&lt;"&amp;Parámetros!$B$4)</f>
        <v>0</v>
      </c>
      <c r="K2045" s="18" t="str">
        <f aca="false">IF(H2045&lt;2,"",(G2045-F2045)/(H2045-1))</f>
        <v/>
      </c>
      <c r="L2045" s="19" t="str">
        <f aca="false">IF(OR(K2045="",K2045=0),"",I2045/K2045)</f>
        <v/>
      </c>
      <c r="M2045" s="20" t="n">
        <f aca="false">SUMIFS(Pedidos!$D$2:$D$7000,Pedidos!$B$2:$B$7000,A2045,Pedidos!$C$2:$C$7000,"&gt;="&amp;(Parámetros!$B$4-365),Pedidos!$C$2:$C$7000,"&lt;"&amp;Parámetros!$B$4)</f>
        <v>25.73</v>
      </c>
      <c r="N2045" s="7" t="str">
        <f aca="false">IF(H2045=0,"Sin compras",IF(H2045=1,"Una sola compra",IF(I2045&gt;Parámetros!$B$5,"Perdido","Activo")))</f>
        <v>Una sola compra</v>
      </c>
      <c r="O2045" s="21" t="str">
        <f aca="false">IF(N2045&lt;&gt;"Activo","",1/(1+EXP(-(Parámetros!$B$10+Parámetros!$B$11*I2045+Parámetros!$B$12*J2045))))</f>
        <v/>
      </c>
      <c r="P2045" s="7" t="str">
        <f aca="false">IF(O2045="","",IF(O2045&gt;=Parámetros!$B$7,"Alto",IF(O2045&gt;=Parámetros!$B$8,"Medio","Bajo")))</f>
        <v/>
      </c>
      <c r="Q2045" s="7" t="str">
        <f aca="false">IF(AND(N2045="Activo",L2045&lt;&gt;""),IF(L2045&gt;Parámetros!$B$6,"Se está retrasando",""),"")</f>
        <v/>
      </c>
    </row>
    <row r="2046" customFormat="false" ht="15" hidden="false" customHeight="false" outlineLevel="0" collapsed="false">
      <c r="A2046" s="13" t="s">
        <v>7579</v>
      </c>
      <c r="B2046" s="13" t="s">
        <v>8996</v>
      </c>
      <c r="C2046" s="13" t="s">
        <v>8993</v>
      </c>
      <c r="D2046" s="13" t="s">
        <v>8991</v>
      </c>
      <c r="E2046" s="13" t="s">
        <v>8984</v>
      </c>
      <c r="F2046" s="16" t="n">
        <f aca="false">_xlfn.MINIFS(Pedidos!$C$2:$C$7000,Pedidos!$B$2:$B$7000,A2046,Pedidos!$C$2:$C$7000,"&lt;"&amp;Parámetros!$B$4)</f>
        <v>46183</v>
      </c>
      <c r="G2046" s="16" t="n">
        <f aca="false">_xlfn.MAXIFS(Pedidos!$C$2:$C$7000,Pedidos!$B$2:$B$7000,A2046,Pedidos!$C$2:$C$7000,"&lt;"&amp;Parámetros!$B$4)</f>
        <v>46183</v>
      </c>
      <c r="H2046" s="17" t="n">
        <f aca="false">COUNTIFS(Pedidos!$B$2:$B$7000,A2046,Pedidos!$C$2:$C$7000,"&lt;"&amp;Parámetros!$B$4)</f>
        <v>1</v>
      </c>
      <c r="I2046" s="7" t="n">
        <f aca="false">IF(H2046=0,"",Parámetros!$B$4-G2046)</f>
        <v>113</v>
      </c>
      <c r="J2046" s="17" t="n">
        <f aca="false">COUNTIFS(Pedidos!$B$2:$B$7000,A2046,Pedidos!$C$2:$C$7000,"&gt;="&amp;(Parámetros!$B$4-180),Pedidos!$C$2:$C$7000,"&lt;"&amp;Parámetros!$B$4)</f>
        <v>1</v>
      </c>
      <c r="K2046" s="18" t="str">
        <f aca="false">IF(H2046&lt;2,"",(G2046-F2046)/(H2046-1))</f>
        <v/>
      </c>
      <c r="L2046" s="19" t="str">
        <f aca="false">IF(OR(K2046="",K2046=0),"",I2046/K2046)</f>
        <v/>
      </c>
      <c r="M2046" s="20" t="n">
        <f aca="false">SUMIFS(Pedidos!$D$2:$D$7000,Pedidos!$B$2:$B$7000,A2046,Pedidos!$C$2:$C$7000,"&gt;="&amp;(Parámetros!$B$4-365),Pedidos!$C$2:$C$7000,"&lt;"&amp;Parámetros!$B$4)</f>
        <v>19.68</v>
      </c>
      <c r="N2046" s="7" t="str">
        <f aca="false">IF(H2046=0,"Sin compras",IF(H2046=1,"Una sola compra",IF(I2046&gt;Parámetros!$B$5,"Perdido","Activo")))</f>
        <v>Una sola compra</v>
      </c>
      <c r="O2046" s="21" t="str">
        <f aca="false">IF(N2046&lt;&gt;"Activo","",1/(1+EXP(-(Parámetros!$B$10+Parámetros!$B$11*I2046+Parámetros!$B$12*J2046))))</f>
        <v/>
      </c>
      <c r="P2046" s="7" t="str">
        <f aca="false">IF(O2046="","",IF(O2046&gt;=Parámetros!$B$7,"Alto",IF(O2046&gt;=Parámetros!$B$8,"Medio","Bajo")))</f>
        <v/>
      </c>
      <c r="Q2046" s="7" t="str">
        <f aca="false">IF(AND(N2046="Activo",L2046&lt;&gt;""),IF(L2046&gt;Parámetros!$B$6,"Se está retrasando",""),"")</f>
        <v/>
      </c>
    </row>
    <row r="2047" customFormat="false" ht="15" hidden="false" customHeight="false" outlineLevel="0" collapsed="false">
      <c r="A2047" s="13" t="s">
        <v>5051</v>
      </c>
      <c r="B2047" s="13" t="s">
        <v>8996</v>
      </c>
      <c r="C2047" s="13" t="s">
        <v>8993</v>
      </c>
      <c r="D2047" s="13" t="s">
        <v>8983</v>
      </c>
      <c r="E2047" s="13" t="s">
        <v>8988</v>
      </c>
      <c r="F2047" s="16" t="n">
        <f aca="false">_xlfn.MINIFS(Pedidos!$C$2:$C$7000,Pedidos!$B$2:$B$7000,A2047,Pedidos!$C$2:$C$7000,"&lt;"&amp;Parámetros!$B$4)</f>
        <v>45983</v>
      </c>
      <c r="G2047" s="16" t="n">
        <f aca="false">_xlfn.MAXIFS(Pedidos!$C$2:$C$7000,Pedidos!$B$2:$B$7000,A2047,Pedidos!$C$2:$C$7000,"&lt;"&amp;Parámetros!$B$4)</f>
        <v>45983</v>
      </c>
      <c r="H2047" s="17" t="n">
        <f aca="false">COUNTIFS(Pedidos!$B$2:$B$7000,A2047,Pedidos!$C$2:$C$7000,"&lt;"&amp;Parámetros!$B$4)</f>
        <v>1</v>
      </c>
      <c r="I2047" s="7" t="n">
        <f aca="false">IF(H2047=0,"",Parámetros!$B$4-G2047)</f>
        <v>313</v>
      </c>
      <c r="J2047" s="17" t="n">
        <f aca="false">COUNTIFS(Pedidos!$B$2:$B$7000,A2047,Pedidos!$C$2:$C$7000,"&gt;="&amp;(Parámetros!$B$4-180),Pedidos!$C$2:$C$7000,"&lt;"&amp;Parámetros!$B$4)</f>
        <v>0</v>
      </c>
      <c r="K2047" s="18" t="str">
        <f aca="false">IF(H2047&lt;2,"",(G2047-F2047)/(H2047-1))</f>
        <v/>
      </c>
      <c r="L2047" s="19" t="str">
        <f aca="false">IF(OR(K2047="",K2047=0),"",I2047/K2047)</f>
        <v/>
      </c>
      <c r="M2047" s="20" t="n">
        <f aca="false">SUMIFS(Pedidos!$D$2:$D$7000,Pedidos!$B$2:$B$7000,A2047,Pedidos!$C$2:$C$7000,"&gt;="&amp;(Parámetros!$B$4-365),Pedidos!$C$2:$C$7000,"&lt;"&amp;Parámetros!$B$4)</f>
        <v>18.99</v>
      </c>
      <c r="N2047" s="7" t="str">
        <f aca="false">IF(H2047=0,"Sin compras",IF(H2047=1,"Una sola compra",IF(I2047&gt;Parámetros!$B$5,"Perdido","Activo")))</f>
        <v>Una sola compra</v>
      </c>
      <c r="O2047" s="21" t="str">
        <f aca="false">IF(N2047&lt;&gt;"Activo","",1/(1+EXP(-(Parámetros!$B$10+Parámetros!$B$11*I2047+Parámetros!$B$12*J2047))))</f>
        <v/>
      </c>
      <c r="P2047" s="7" t="str">
        <f aca="false">IF(O2047="","",IF(O2047&gt;=Parámetros!$B$7,"Alto",IF(O2047&gt;=Parámetros!$B$8,"Medio","Bajo")))</f>
        <v/>
      </c>
      <c r="Q2047" s="7" t="str">
        <f aca="false">IF(AND(N2047="Activo",L2047&lt;&gt;""),IF(L2047&gt;Parámetros!$B$6,"Se está retrasando",""),"")</f>
        <v/>
      </c>
    </row>
    <row r="2048" customFormat="false" ht="15" hidden="false" customHeight="false" outlineLevel="0" collapsed="false">
      <c r="A2048" s="13" t="s">
        <v>2916</v>
      </c>
      <c r="B2048" s="13" t="s">
        <v>8995</v>
      </c>
      <c r="C2048" s="13" t="s">
        <v>8993</v>
      </c>
      <c r="D2048" s="13" t="s">
        <v>8987</v>
      </c>
      <c r="E2048" s="13" t="s">
        <v>8988</v>
      </c>
      <c r="F2048" s="16" t="n">
        <f aca="false">_xlfn.MINIFS(Pedidos!$C$2:$C$7000,Pedidos!$B$2:$B$7000,A2048,Pedidos!$C$2:$C$7000,"&lt;"&amp;Parámetros!$B$4)</f>
        <v>45824</v>
      </c>
      <c r="G2048" s="16" t="n">
        <f aca="false">_xlfn.MAXIFS(Pedidos!$C$2:$C$7000,Pedidos!$B$2:$B$7000,A2048,Pedidos!$C$2:$C$7000,"&lt;"&amp;Parámetros!$B$4)</f>
        <v>46232</v>
      </c>
      <c r="H2048" s="17" t="n">
        <f aca="false">COUNTIFS(Pedidos!$B$2:$B$7000,A2048,Pedidos!$C$2:$C$7000,"&lt;"&amp;Parámetros!$B$4)</f>
        <v>3</v>
      </c>
      <c r="I2048" s="7" t="n">
        <f aca="false">IF(H2048=0,"",Parámetros!$B$4-G2048)</f>
        <v>64</v>
      </c>
      <c r="J2048" s="17" t="n">
        <f aca="false">COUNTIFS(Pedidos!$B$2:$B$7000,A2048,Pedidos!$C$2:$C$7000,"&gt;="&amp;(Parámetros!$B$4-180),Pedidos!$C$2:$C$7000,"&lt;"&amp;Parámetros!$B$4)</f>
        <v>1</v>
      </c>
      <c r="K2048" s="18" t="n">
        <f aca="false">IF(H2048&lt;2,"",(G2048-F2048)/(H2048-1))</f>
        <v>204</v>
      </c>
      <c r="L2048" s="19" t="n">
        <f aca="false">IF(OR(K2048="",K2048=0),"",I2048/K2048)</f>
        <v>0.313725490196078</v>
      </c>
      <c r="M2048" s="20" t="n">
        <f aca="false">SUMIFS(Pedidos!$D$2:$D$7000,Pedidos!$B$2:$B$7000,A2048,Pedidos!$C$2:$C$7000,"&gt;="&amp;(Parámetros!$B$4-365),Pedidos!$C$2:$C$7000,"&lt;"&amp;Parámetros!$B$4)</f>
        <v>63.67</v>
      </c>
      <c r="N2048" s="7" t="str">
        <f aca="false">IF(H2048=0,"Sin compras",IF(H2048=1,"Una sola compra",IF(I2048&gt;Parámetros!$B$5,"Perdido","Activo")))</f>
        <v>Activo</v>
      </c>
      <c r="O2048" s="21" t="n">
        <f aca="false">IF(N2048&lt;&gt;"Activo","",1/(1+EXP(-(Parámetros!$B$10+Parámetros!$B$11*I2048+Parámetros!$B$12*J2048))))</f>
        <v>0.691661826589159</v>
      </c>
      <c r="P2048" s="7" t="str">
        <f aca="false">IF(O2048="","",IF(O2048&gt;=Parámetros!$B$7,"Alto",IF(O2048&gt;=Parámetros!$B$8,"Medio","Bajo")))</f>
        <v>Medio</v>
      </c>
      <c r="Q2048" s="7" t="str">
        <f aca="false">IF(AND(N2048="Activo",L2048&lt;&gt;""),IF(L2048&gt;Parámetros!$B$6,"Se está retrasando",""),"")</f>
        <v/>
      </c>
    </row>
    <row r="2049" customFormat="false" ht="15" hidden="false" customHeight="false" outlineLevel="0" collapsed="false">
      <c r="A2049" s="13" t="s">
        <v>2138</v>
      </c>
      <c r="B2049" s="13" t="s">
        <v>9010</v>
      </c>
      <c r="C2049" s="13" t="s">
        <v>8993</v>
      </c>
      <c r="D2049" s="13" t="s">
        <v>8994</v>
      </c>
      <c r="E2049" s="13" t="s">
        <v>8988</v>
      </c>
      <c r="F2049" s="16" t="n">
        <f aca="false">_xlfn.MINIFS(Pedidos!$C$2:$C$7000,Pedidos!$B$2:$B$7000,A2049,Pedidos!$C$2:$C$7000,"&lt;"&amp;Parámetros!$B$4)</f>
        <v>45765</v>
      </c>
      <c r="G2049" s="16" t="n">
        <f aca="false">_xlfn.MAXIFS(Pedidos!$C$2:$C$7000,Pedidos!$B$2:$B$7000,A2049,Pedidos!$C$2:$C$7000,"&lt;"&amp;Parámetros!$B$4)</f>
        <v>45765</v>
      </c>
      <c r="H2049" s="17" t="n">
        <f aca="false">COUNTIFS(Pedidos!$B$2:$B$7000,A2049,Pedidos!$C$2:$C$7000,"&lt;"&amp;Parámetros!$B$4)</f>
        <v>1</v>
      </c>
      <c r="I2049" s="7" t="n">
        <f aca="false">IF(H2049=0,"",Parámetros!$B$4-G2049)</f>
        <v>531</v>
      </c>
      <c r="J2049" s="17" t="n">
        <f aca="false">COUNTIFS(Pedidos!$B$2:$B$7000,A2049,Pedidos!$C$2:$C$7000,"&gt;="&amp;(Parámetros!$B$4-180),Pedidos!$C$2:$C$7000,"&lt;"&amp;Parámetros!$B$4)</f>
        <v>0</v>
      </c>
      <c r="K2049" s="18" t="str">
        <f aca="false">IF(H2049&lt;2,"",(G2049-F2049)/(H2049-1))</f>
        <v/>
      </c>
      <c r="L2049" s="19" t="str">
        <f aca="false">IF(OR(K2049="",K2049=0),"",I2049/K2049)</f>
        <v/>
      </c>
      <c r="M2049" s="20" t="n">
        <f aca="false">SUMIFS(Pedidos!$D$2:$D$7000,Pedidos!$B$2:$B$7000,A2049,Pedidos!$C$2:$C$7000,"&gt;="&amp;(Parámetros!$B$4-365),Pedidos!$C$2:$C$7000,"&lt;"&amp;Parámetros!$B$4)</f>
        <v>0</v>
      </c>
      <c r="N2049" s="7" t="str">
        <f aca="false">IF(H2049=0,"Sin compras",IF(H2049=1,"Una sola compra",IF(I2049&gt;Parámetros!$B$5,"Perdido","Activo")))</f>
        <v>Una sola compra</v>
      </c>
      <c r="O2049" s="21" t="str">
        <f aca="false">IF(N2049&lt;&gt;"Activo","",1/(1+EXP(-(Parámetros!$B$10+Parámetros!$B$11*I2049+Parámetros!$B$12*J2049))))</f>
        <v/>
      </c>
      <c r="P2049" s="7" t="str">
        <f aca="false">IF(O2049="","",IF(O2049&gt;=Parámetros!$B$7,"Alto",IF(O2049&gt;=Parámetros!$B$8,"Medio","Bajo")))</f>
        <v/>
      </c>
      <c r="Q2049" s="7" t="str">
        <f aca="false">IF(AND(N2049="Activo",L2049&lt;&gt;""),IF(L2049&gt;Parámetros!$B$6,"Se está retrasando",""),"")</f>
        <v/>
      </c>
    </row>
    <row r="2050" customFormat="false" ht="15" hidden="false" customHeight="false" outlineLevel="0" collapsed="false">
      <c r="A2050" s="13" t="s">
        <v>808</v>
      </c>
      <c r="B2050" s="13" t="s">
        <v>8995</v>
      </c>
      <c r="C2050" s="13" t="s">
        <v>8986</v>
      </c>
      <c r="D2050" s="13" t="s">
        <v>9006</v>
      </c>
      <c r="E2050" s="13" t="s">
        <v>8984</v>
      </c>
      <c r="F2050" s="16" t="n">
        <f aca="false">_xlfn.MINIFS(Pedidos!$C$2:$C$7000,Pedidos!$B$2:$B$7000,A2050,Pedidos!$C$2:$C$7000,"&lt;"&amp;Parámetros!$B$4)</f>
        <v>45656</v>
      </c>
      <c r="G2050" s="16" t="n">
        <f aca="false">_xlfn.MAXIFS(Pedidos!$C$2:$C$7000,Pedidos!$B$2:$B$7000,A2050,Pedidos!$C$2:$C$7000,"&lt;"&amp;Parámetros!$B$4)</f>
        <v>45825</v>
      </c>
      <c r="H2050" s="17" t="n">
        <f aca="false">COUNTIFS(Pedidos!$B$2:$B$7000,A2050,Pedidos!$C$2:$C$7000,"&lt;"&amp;Parámetros!$B$4)</f>
        <v>4</v>
      </c>
      <c r="I2050" s="7" t="n">
        <f aca="false">IF(H2050=0,"",Parámetros!$B$4-G2050)</f>
        <v>471</v>
      </c>
      <c r="J2050" s="17" t="n">
        <f aca="false">COUNTIFS(Pedidos!$B$2:$B$7000,A2050,Pedidos!$C$2:$C$7000,"&gt;="&amp;(Parámetros!$B$4-180),Pedidos!$C$2:$C$7000,"&lt;"&amp;Parámetros!$B$4)</f>
        <v>0</v>
      </c>
      <c r="K2050" s="18" t="n">
        <f aca="false">IF(H2050&lt;2,"",(G2050-F2050)/(H2050-1))</f>
        <v>56.3333333333333</v>
      </c>
      <c r="L2050" s="19" t="n">
        <f aca="false">IF(OR(K2050="",K2050=0),"",I2050/K2050)</f>
        <v>8.36094674556213</v>
      </c>
      <c r="M2050" s="20" t="n">
        <f aca="false">SUMIFS(Pedidos!$D$2:$D$7000,Pedidos!$B$2:$B$7000,A2050,Pedidos!$C$2:$C$7000,"&gt;="&amp;(Parámetros!$B$4-365),Pedidos!$C$2:$C$7000,"&lt;"&amp;Parámetros!$B$4)</f>
        <v>0</v>
      </c>
      <c r="N2050" s="7" t="str">
        <f aca="false">IF(H2050=0,"Sin compras",IF(H2050=1,"Una sola compra",IF(I2050&gt;Parámetros!$B$5,"Perdido","Activo")))</f>
        <v>Perdido</v>
      </c>
      <c r="O2050" s="21" t="str">
        <f aca="false">IF(N2050&lt;&gt;"Activo","",1/(1+EXP(-(Parámetros!$B$10+Parámetros!$B$11*I2050+Parámetros!$B$12*J2050))))</f>
        <v/>
      </c>
      <c r="P2050" s="7" t="str">
        <f aca="false">IF(O2050="","",IF(O2050&gt;=Parámetros!$B$7,"Alto",IF(O2050&gt;=Parámetros!$B$8,"Medio","Bajo")))</f>
        <v/>
      </c>
      <c r="Q2050" s="7" t="str">
        <f aca="false">IF(AND(N2050="Activo",L2050&lt;&gt;""),IF(L2050&gt;Parámetros!$B$6,"Se está retrasando",""),"")</f>
        <v/>
      </c>
    </row>
    <row r="2051" customFormat="false" ht="15" hidden="false" customHeight="false" outlineLevel="0" collapsed="false">
      <c r="A2051" s="13" t="s">
        <v>2289</v>
      </c>
      <c r="B2051" s="13" t="s">
        <v>9000</v>
      </c>
      <c r="C2051" s="13" t="s">
        <v>8993</v>
      </c>
      <c r="D2051" s="13" t="s">
        <v>8999</v>
      </c>
      <c r="E2051" s="13" t="s">
        <v>8988</v>
      </c>
      <c r="F2051" s="16" t="n">
        <f aca="false">_xlfn.MINIFS(Pedidos!$C$2:$C$7000,Pedidos!$B$2:$B$7000,A2051,Pedidos!$C$2:$C$7000,"&lt;"&amp;Parámetros!$B$4)</f>
        <v>45776</v>
      </c>
      <c r="G2051" s="16" t="n">
        <f aca="false">_xlfn.MAXIFS(Pedidos!$C$2:$C$7000,Pedidos!$B$2:$B$7000,A2051,Pedidos!$C$2:$C$7000,"&lt;"&amp;Parámetros!$B$4)</f>
        <v>46271</v>
      </c>
      <c r="H2051" s="17" t="n">
        <f aca="false">COUNTIFS(Pedidos!$B$2:$B$7000,A2051,Pedidos!$C$2:$C$7000,"&lt;"&amp;Parámetros!$B$4)</f>
        <v>7</v>
      </c>
      <c r="I2051" s="7" t="n">
        <f aca="false">IF(H2051=0,"",Parámetros!$B$4-G2051)</f>
        <v>25</v>
      </c>
      <c r="J2051" s="17" t="n">
        <f aca="false">COUNTIFS(Pedidos!$B$2:$B$7000,A2051,Pedidos!$C$2:$C$7000,"&gt;="&amp;(Parámetros!$B$4-180),Pedidos!$C$2:$C$7000,"&lt;"&amp;Parámetros!$B$4)</f>
        <v>2</v>
      </c>
      <c r="K2051" s="18" t="n">
        <f aca="false">IF(H2051&lt;2,"",(G2051-F2051)/(H2051-1))</f>
        <v>82.5</v>
      </c>
      <c r="L2051" s="19" t="n">
        <f aca="false">IF(OR(K2051="",K2051=0),"",I2051/K2051)</f>
        <v>0.303030303030303</v>
      </c>
      <c r="M2051" s="20" t="n">
        <f aca="false">SUMIFS(Pedidos!$D$2:$D$7000,Pedidos!$B$2:$B$7000,A2051,Pedidos!$C$2:$C$7000,"&gt;="&amp;(Parámetros!$B$4-365),Pedidos!$C$2:$C$7000,"&lt;"&amp;Parámetros!$B$4)</f>
        <v>226.87</v>
      </c>
      <c r="N2051" s="7" t="str">
        <f aca="false">IF(H2051=0,"Sin compras",IF(H2051=1,"Una sola compra",IF(I2051&gt;Parámetros!$B$5,"Perdido","Activo")))</f>
        <v>Activo</v>
      </c>
      <c r="O2051" s="21" t="n">
        <f aca="false">IF(N2051&lt;&gt;"Activo","",1/(1+EXP(-(Parámetros!$B$10+Parámetros!$B$11*I2051+Parámetros!$B$12*J2051))))</f>
        <v>0.322610658788721</v>
      </c>
      <c r="P2051" s="7" t="str">
        <f aca="false">IF(O2051="","",IF(O2051&gt;=Parámetros!$B$7,"Alto",IF(O2051&gt;=Parámetros!$B$8,"Medio","Bajo")))</f>
        <v>Bajo</v>
      </c>
      <c r="Q2051" s="7" t="str">
        <f aca="false">IF(AND(N2051="Activo",L2051&lt;&gt;""),IF(L2051&gt;Parámetros!$B$6,"Se está retrasando",""),"")</f>
        <v/>
      </c>
    </row>
    <row r="2052" customFormat="false" ht="15" hidden="false" customHeight="false" outlineLevel="0" collapsed="false">
      <c r="A2052" s="13" t="s">
        <v>1129</v>
      </c>
      <c r="B2052" s="13" t="s">
        <v>8981</v>
      </c>
      <c r="C2052" s="13" t="s">
        <v>8990</v>
      </c>
      <c r="D2052" s="13" t="s">
        <v>8994</v>
      </c>
      <c r="E2052" s="13" t="s">
        <v>8984</v>
      </c>
      <c r="F2052" s="16" t="n">
        <f aca="false">_xlfn.MINIFS(Pedidos!$C$2:$C$7000,Pedidos!$B$2:$B$7000,A2052,Pedidos!$C$2:$C$7000,"&lt;"&amp;Parámetros!$B$4)</f>
        <v>45686</v>
      </c>
      <c r="G2052" s="16" t="n">
        <f aca="false">_xlfn.MAXIFS(Pedidos!$C$2:$C$7000,Pedidos!$B$2:$B$7000,A2052,Pedidos!$C$2:$C$7000,"&lt;"&amp;Parámetros!$B$4)</f>
        <v>45686</v>
      </c>
      <c r="H2052" s="17" t="n">
        <f aca="false">COUNTIFS(Pedidos!$B$2:$B$7000,A2052,Pedidos!$C$2:$C$7000,"&lt;"&amp;Parámetros!$B$4)</f>
        <v>1</v>
      </c>
      <c r="I2052" s="7" t="n">
        <f aca="false">IF(H2052=0,"",Parámetros!$B$4-G2052)</f>
        <v>610</v>
      </c>
      <c r="J2052" s="17" t="n">
        <f aca="false">COUNTIFS(Pedidos!$B$2:$B$7000,A2052,Pedidos!$C$2:$C$7000,"&gt;="&amp;(Parámetros!$B$4-180),Pedidos!$C$2:$C$7000,"&lt;"&amp;Parámetros!$B$4)</f>
        <v>0</v>
      </c>
      <c r="K2052" s="18" t="str">
        <f aca="false">IF(H2052&lt;2,"",(G2052-F2052)/(H2052-1))</f>
        <v/>
      </c>
      <c r="L2052" s="19" t="str">
        <f aca="false">IF(OR(K2052="",K2052=0),"",I2052/K2052)</f>
        <v/>
      </c>
      <c r="M2052" s="20" t="n">
        <f aca="false">SUMIFS(Pedidos!$D$2:$D$7000,Pedidos!$B$2:$B$7000,A2052,Pedidos!$C$2:$C$7000,"&gt;="&amp;(Parámetros!$B$4-365),Pedidos!$C$2:$C$7000,"&lt;"&amp;Parámetros!$B$4)</f>
        <v>0</v>
      </c>
      <c r="N2052" s="7" t="str">
        <f aca="false">IF(H2052=0,"Sin compras",IF(H2052=1,"Una sola compra",IF(I2052&gt;Parámetros!$B$5,"Perdido","Activo")))</f>
        <v>Una sola compra</v>
      </c>
      <c r="O2052" s="21" t="str">
        <f aca="false">IF(N2052&lt;&gt;"Activo","",1/(1+EXP(-(Parámetros!$B$10+Parámetros!$B$11*I2052+Parámetros!$B$12*J2052))))</f>
        <v/>
      </c>
      <c r="P2052" s="7" t="str">
        <f aca="false">IF(O2052="","",IF(O2052&gt;=Parámetros!$B$7,"Alto",IF(O2052&gt;=Parámetros!$B$8,"Medio","Bajo")))</f>
        <v/>
      </c>
      <c r="Q2052" s="7" t="str">
        <f aca="false">IF(AND(N2052="Activo",L2052&lt;&gt;""),IF(L2052&gt;Parámetros!$B$6,"Se está retrasando",""),"")</f>
        <v/>
      </c>
    </row>
    <row r="2053" customFormat="false" ht="15" hidden="false" customHeight="false" outlineLevel="0" collapsed="false">
      <c r="A2053" s="13" t="s">
        <v>2175</v>
      </c>
      <c r="B2053" s="13" t="s">
        <v>9008</v>
      </c>
      <c r="C2053" s="13" t="s">
        <v>8990</v>
      </c>
      <c r="D2053" s="13" t="s">
        <v>8983</v>
      </c>
      <c r="E2053" s="13" t="s">
        <v>8988</v>
      </c>
      <c r="F2053" s="16" t="n">
        <f aca="false">_xlfn.MINIFS(Pedidos!$C$2:$C$7000,Pedidos!$B$2:$B$7000,A2053,Pedidos!$C$2:$C$7000,"&lt;"&amp;Parámetros!$B$4)</f>
        <v>45768</v>
      </c>
      <c r="G2053" s="16" t="n">
        <f aca="false">_xlfn.MAXIFS(Pedidos!$C$2:$C$7000,Pedidos!$B$2:$B$7000,A2053,Pedidos!$C$2:$C$7000,"&lt;"&amp;Parámetros!$B$4)</f>
        <v>45940</v>
      </c>
      <c r="H2053" s="17" t="n">
        <f aca="false">COUNTIFS(Pedidos!$B$2:$B$7000,A2053,Pedidos!$C$2:$C$7000,"&lt;"&amp;Parámetros!$B$4)</f>
        <v>2</v>
      </c>
      <c r="I2053" s="7" t="n">
        <f aca="false">IF(H2053=0,"",Parámetros!$B$4-G2053)</f>
        <v>356</v>
      </c>
      <c r="J2053" s="17" t="n">
        <f aca="false">COUNTIFS(Pedidos!$B$2:$B$7000,A2053,Pedidos!$C$2:$C$7000,"&gt;="&amp;(Parámetros!$B$4-180),Pedidos!$C$2:$C$7000,"&lt;"&amp;Parámetros!$B$4)</f>
        <v>0</v>
      </c>
      <c r="K2053" s="18" t="n">
        <f aca="false">IF(H2053&lt;2,"",(G2053-F2053)/(H2053-1))</f>
        <v>172</v>
      </c>
      <c r="L2053" s="19" t="n">
        <f aca="false">IF(OR(K2053="",K2053=0),"",I2053/K2053)</f>
        <v>2.06976744186047</v>
      </c>
      <c r="M2053" s="20" t="n">
        <f aca="false">SUMIFS(Pedidos!$D$2:$D$7000,Pedidos!$B$2:$B$7000,A2053,Pedidos!$C$2:$C$7000,"&gt;="&amp;(Parámetros!$B$4-365),Pedidos!$C$2:$C$7000,"&lt;"&amp;Parámetros!$B$4)</f>
        <v>64.51</v>
      </c>
      <c r="N2053" s="7" t="str">
        <f aca="false">IF(H2053=0,"Sin compras",IF(H2053=1,"Una sola compra",IF(I2053&gt;Parámetros!$B$5,"Perdido","Activo")))</f>
        <v>Perdido</v>
      </c>
      <c r="O2053" s="21" t="str">
        <f aca="false">IF(N2053&lt;&gt;"Activo","",1/(1+EXP(-(Parámetros!$B$10+Parámetros!$B$11*I2053+Parámetros!$B$12*J2053))))</f>
        <v/>
      </c>
      <c r="P2053" s="7" t="str">
        <f aca="false">IF(O2053="","",IF(O2053&gt;=Parámetros!$B$7,"Alto",IF(O2053&gt;=Parámetros!$B$8,"Medio","Bajo")))</f>
        <v/>
      </c>
      <c r="Q2053" s="7" t="str">
        <f aca="false">IF(AND(N2053="Activo",L2053&lt;&gt;""),IF(L2053&gt;Parámetros!$B$6,"Se está retrasando",""),"")</f>
        <v/>
      </c>
    </row>
    <row r="2054" customFormat="false" ht="15" hidden="false" customHeight="false" outlineLevel="0" collapsed="false">
      <c r="A2054" s="13" t="s">
        <v>430</v>
      </c>
      <c r="B2054" s="13" t="s">
        <v>8995</v>
      </c>
      <c r="C2054" s="13" t="s">
        <v>8993</v>
      </c>
      <c r="D2054" s="13" t="s">
        <v>9006</v>
      </c>
      <c r="E2054" s="13" t="s">
        <v>8988</v>
      </c>
      <c r="F2054" s="16" t="n">
        <f aca="false">_xlfn.MINIFS(Pedidos!$C$2:$C$7000,Pedidos!$B$2:$B$7000,A2054,Pedidos!$C$2:$C$7000,"&lt;"&amp;Parámetros!$B$4)</f>
        <v>45616</v>
      </c>
      <c r="G2054" s="16" t="n">
        <f aca="false">_xlfn.MAXIFS(Pedidos!$C$2:$C$7000,Pedidos!$B$2:$B$7000,A2054,Pedidos!$C$2:$C$7000,"&lt;"&amp;Parámetros!$B$4)</f>
        <v>45910</v>
      </c>
      <c r="H2054" s="17" t="n">
        <f aca="false">COUNTIFS(Pedidos!$B$2:$B$7000,A2054,Pedidos!$C$2:$C$7000,"&lt;"&amp;Parámetros!$B$4)</f>
        <v>3</v>
      </c>
      <c r="I2054" s="7" t="n">
        <f aca="false">IF(H2054=0,"",Parámetros!$B$4-G2054)</f>
        <v>386</v>
      </c>
      <c r="J2054" s="17" t="n">
        <f aca="false">COUNTIFS(Pedidos!$B$2:$B$7000,A2054,Pedidos!$C$2:$C$7000,"&gt;="&amp;(Parámetros!$B$4-180),Pedidos!$C$2:$C$7000,"&lt;"&amp;Parámetros!$B$4)</f>
        <v>0</v>
      </c>
      <c r="K2054" s="18" t="n">
        <f aca="false">IF(H2054&lt;2,"",(G2054-F2054)/(H2054-1))</f>
        <v>147</v>
      </c>
      <c r="L2054" s="19" t="n">
        <f aca="false">IF(OR(K2054="",K2054=0),"",I2054/K2054)</f>
        <v>2.62585034013605</v>
      </c>
      <c r="M2054" s="20" t="n">
        <f aca="false">SUMIFS(Pedidos!$D$2:$D$7000,Pedidos!$B$2:$B$7000,A2054,Pedidos!$C$2:$C$7000,"&gt;="&amp;(Parámetros!$B$4-365),Pedidos!$C$2:$C$7000,"&lt;"&amp;Parámetros!$B$4)</f>
        <v>0</v>
      </c>
      <c r="N2054" s="7" t="str">
        <f aca="false">IF(H2054=0,"Sin compras",IF(H2054=1,"Una sola compra",IF(I2054&gt;Parámetros!$B$5,"Perdido","Activo")))</f>
        <v>Perdido</v>
      </c>
      <c r="O2054" s="21" t="str">
        <f aca="false">IF(N2054&lt;&gt;"Activo","",1/(1+EXP(-(Parámetros!$B$10+Parámetros!$B$11*I2054+Parámetros!$B$12*J2054))))</f>
        <v/>
      </c>
      <c r="P2054" s="7" t="str">
        <f aca="false">IF(O2054="","",IF(O2054&gt;=Parámetros!$B$7,"Alto",IF(O2054&gt;=Parámetros!$B$8,"Medio","Bajo")))</f>
        <v/>
      </c>
      <c r="Q2054" s="7" t="str">
        <f aca="false">IF(AND(N2054="Activo",L2054&lt;&gt;""),IF(L2054&gt;Parámetros!$B$6,"Se está retrasando",""),"")</f>
        <v/>
      </c>
    </row>
    <row r="2055" customFormat="false" ht="15" hidden="false" customHeight="false" outlineLevel="0" collapsed="false">
      <c r="A2055" s="13" t="s">
        <v>7725</v>
      </c>
      <c r="B2055" s="13" t="s">
        <v>8981</v>
      </c>
      <c r="C2055" s="13" t="s">
        <v>8993</v>
      </c>
      <c r="D2055" s="13" t="s">
        <v>8991</v>
      </c>
      <c r="E2055" s="13" t="s">
        <v>8988</v>
      </c>
      <c r="F2055" s="16" t="n">
        <f aca="false">_xlfn.MINIFS(Pedidos!$C$2:$C$7000,Pedidos!$B$2:$B$7000,A2055,Pedidos!$C$2:$C$7000,"&lt;"&amp;Parámetros!$B$4)</f>
        <v>46196</v>
      </c>
      <c r="G2055" s="16" t="n">
        <f aca="false">_xlfn.MAXIFS(Pedidos!$C$2:$C$7000,Pedidos!$B$2:$B$7000,A2055,Pedidos!$C$2:$C$7000,"&lt;"&amp;Parámetros!$B$4)</f>
        <v>46196</v>
      </c>
      <c r="H2055" s="17" t="n">
        <f aca="false">COUNTIFS(Pedidos!$B$2:$B$7000,A2055,Pedidos!$C$2:$C$7000,"&lt;"&amp;Parámetros!$B$4)</f>
        <v>1</v>
      </c>
      <c r="I2055" s="7" t="n">
        <f aca="false">IF(H2055=0,"",Parámetros!$B$4-G2055)</f>
        <v>100</v>
      </c>
      <c r="J2055" s="17" t="n">
        <f aca="false">COUNTIFS(Pedidos!$B$2:$B$7000,A2055,Pedidos!$C$2:$C$7000,"&gt;="&amp;(Parámetros!$B$4-180),Pedidos!$C$2:$C$7000,"&lt;"&amp;Parámetros!$B$4)</f>
        <v>1</v>
      </c>
      <c r="K2055" s="18" t="str">
        <f aca="false">IF(H2055&lt;2,"",(G2055-F2055)/(H2055-1))</f>
        <v/>
      </c>
      <c r="L2055" s="19" t="str">
        <f aca="false">IF(OR(K2055="",K2055=0),"",I2055/K2055)</f>
        <v/>
      </c>
      <c r="M2055" s="20" t="n">
        <f aca="false">SUMIFS(Pedidos!$D$2:$D$7000,Pedidos!$B$2:$B$7000,A2055,Pedidos!$C$2:$C$7000,"&gt;="&amp;(Parámetros!$B$4-365),Pedidos!$C$2:$C$7000,"&lt;"&amp;Parámetros!$B$4)</f>
        <v>22.79</v>
      </c>
      <c r="N2055" s="7" t="str">
        <f aca="false">IF(H2055=0,"Sin compras",IF(H2055=1,"Una sola compra",IF(I2055&gt;Parámetros!$B$5,"Perdido","Activo")))</f>
        <v>Una sola compra</v>
      </c>
      <c r="O2055" s="21" t="str">
        <f aca="false">IF(N2055&lt;&gt;"Activo","",1/(1+EXP(-(Parámetros!$B$10+Parámetros!$B$11*I2055+Parámetros!$B$12*J2055))))</f>
        <v/>
      </c>
      <c r="P2055" s="7" t="str">
        <f aca="false">IF(O2055="","",IF(O2055&gt;=Parámetros!$B$7,"Alto",IF(O2055&gt;=Parámetros!$B$8,"Medio","Bajo")))</f>
        <v/>
      </c>
      <c r="Q2055" s="7" t="str">
        <f aca="false">IF(AND(N2055="Activo",L2055&lt;&gt;""),IF(L2055&gt;Parámetros!$B$6,"Se está retrasando",""),"")</f>
        <v/>
      </c>
    </row>
    <row r="2056" customFormat="false" ht="15" hidden="false" customHeight="false" outlineLevel="0" collapsed="false">
      <c r="A2056" s="13" t="s">
        <v>469</v>
      </c>
      <c r="B2056" s="13" t="s">
        <v>8981</v>
      </c>
      <c r="C2056" s="13" t="s">
        <v>8990</v>
      </c>
      <c r="D2056" s="13" t="s">
        <v>8994</v>
      </c>
      <c r="E2056" s="13" t="s">
        <v>8988</v>
      </c>
      <c r="F2056" s="16" t="n">
        <f aca="false">_xlfn.MINIFS(Pedidos!$C$2:$C$7000,Pedidos!$B$2:$B$7000,A2056,Pedidos!$C$2:$C$7000,"&lt;"&amp;Parámetros!$B$4)</f>
        <v>45621</v>
      </c>
      <c r="G2056" s="16" t="n">
        <f aca="false">_xlfn.MAXIFS(Pedidos!$C$2:$C$7000,Pedidos!$B$2:$B$7000,A2056,Pedidos!$C$2:$C$7000,"&lt;"&amp;Parámetros!$B$4)</f>
        <v>45621</v>
      </c>
      <c r="H2056" s="17" t="n">
        <f aca="false">COUNTIFS(Pedidos!$B$2:$B$7000,A2056,Pedidos!$C$2:$C$7000,"&lt;"&amp;Parámetros!$B$4)</f>
        <v>1</v>
      </c>
      <c r="I2056" s="7" t="n">
        <f aca="false">IF(H2056=0,"",Parámetros!$B$4-G2056)</f>
        <v>675</v>
      </c>
      <c r="J2056" s="17" t="n">
        <f aca="false">COUNTIFS(Pedidos!$B$2:$B$7000,A2056,Pedidos!$C$2:$C$7000,"&gt;="&amp;(Parámetros!$B$4-180),Pedidos!$C$2:$C$7000,"&lt;"&amp;Parámetros!$B$4)</f>
        <v>0</v>
      </c>
      <c r="K2056" s="18" t="str">
        <f aca="false">IF(H2056&lt;2,"",(G2056-F2056)/(H2056-1))</f>
        <v/>
      </c>
      <c r="L2056" s="19" t="str">
        <f aca="false">IF(OR(K2056="",K2056=0),"",I2056/K2056)</f>
        <v/>
      </c>
      <c r="M2056" s="20" t="n">
        <f aca="false">SUMIFS(Pedidos!$D$2:$D$7000,Pedidos!$B$2:$B$7000,A2056,Pedidos!$C$2:$C$7000,"&gt;="&amp;(Parámetros!$B$4-365),Pedidos!$C$2:$C$7000,"&lt;"&amp;Parámetros!$B$4)</f>
        <v>0</v>
      </c>
      <c r="N2056" s="7" t="str">
        <f aca="false">IF(H2056=0,"Sin compras",IF(H2056=1,"Una sola compra",IF(I2056&gt;Parámetros!$B$5,"Perdido","Activo")))</f>
        <v>Una sola compra</v>
      </c>
      <c r="O2056" s="21" t="str">
        <f aca="false">IF(N2056&lt;&gt;"Activo","",1/(1+EXP(-(Parámetros!$B$10+Parámetros!$B$11*I2056+Parámetros!$B$12*J2056))))</f>
        <v/>
      </c>
      <c r="P2056" s="7" t="str">
        <f aca="false">IF(O2056="","",IF(O2056&gt;=Parámetros!$B$7,"Alto",IF(O2056&gt;=Parámetros!$B$8,"Medio","Bajo")))</f>
        <v/>
      </c>
      <c r="Q2056" s="7" t="str">
        <f aca="false">IF(AND(N2056="Activo",L2056&lt;&gt;""),IF(L2056&gt;Parámetros!$B$6,"Se está retrasando",""),"")</f>
        <v/>
      </c>
    </row>
    <row r="2057" customFormat="false" ht="15" hidden="false" customHeight="false" outlineLevel="0" collapsed="false">
      <c r="A2057" s="13" t="s">
        <v>1985</v>
      </c>
      <c r="B2057" s="13" t="s">
        <v>8995</v>
      </c>
      <c r="C2057" s="13" t="s">
        <v>8982</v>
      </c>
      <c r="D2057" s="13" t="s">
        <v>8994</v>
      </c>
      <c r="E2057" s="13" t="s">
        <v>8984</v>
      </c>
      <c r="F2057" s="16" t="n">
        <f aca="false">_xlfn.MINIFS(Pedidos!$C$2:$C$7000,Pedidos!$B$2:$B$7000,A2057,Pedidos!$C$2:$C$7000,"&lt;"&amp;Parámetros!$B$4)</f>
        <v>45754</v>
      </c>
      <c r="G2057" s="16" t="n">
        <f aca="false">_xlfn.MAXIFS(Pedidos!$C$2:$C$7000,Pedidos!$B$2:$B$7000,A2057,Pedidos!$C$2:$C$7000,"&lt;"&amp;Parámetros!$B$4)</f>
        <v>45754</v>
      </c>
      <c r="H2057" s="17" t="n">
        <f aca="false">COUNTIFS(Pedidos!$B$2:$B$7000,A2057,Pedidos!$C$2:$C$7000,"&lt;"&amp;Parámetros!$B$4)</f>
        <v>1</v>
      </c>
      <c r="I2057" s="7" t="n">
        <f aca="false">IF(H2057=0,"",Parámetros!$B$4-G2057)</f>
        <v>542</v>
      </c>
      <c r="J2057" s="17" t="n">
        <f aca="false">COUNTIFS(Pedidos!$B$2:$B$7000,A2057,Pedidos!$C$2:$C$7000,"&gt;="&amp;(Parámetros!$B$4-180),Pedidos!$C$2:$C$7000,"&lt;"&amp;Parámetros!$B$4)</f>
        <v>0</v>
      </c>
      <c r="K2057" s="18" t="str">
        <f aca="false">IF(H2057&lt;2,"",(G2057-F2057)/(H2057-1))</f>
        <v/>
      </c>
      <c r="L2057" s="19" t="str">
        <f aca="false">IF(OR(K2057="",K2057=0),"",I2057/K2057)</f>
        <v/>
      </c>
      <c r="M2057" s="20" t="n">
        <f aca="false">SUMIFS(Pedidos!$D$2:$D$7000,Pedidos!$B$2:$B$7000,A2057,Pedidos!$C$2:$C$7000,"&gt;="&amp;(Parámetros!$B$4-365),Pedidos!$C$2:$C$7000,"&lt;"&amp;Parámetros!$B$4)</f>
        <v>0</v>
      </c>
      <c r="N2057" s="7" t="str">
        <f aca="false">IF(H2057=0,"Sin compras",IF(H2057=1,"Una sola compra",IF(I2057&gt;Parámetros!$B$5,"Perdido","Activo")))</f>
        <v>Una sola compra</v>
      </c>
      <c r="O2057" s="21" t="str">
        <f aca="false">IF(N2057&lt;&gt;"Activo","",1/(1+EXP(-(Parámetros!$B$10+Parámetros!$B$11*I2057+Parámetros!$B$12*J2057))))</f>
        <v/>
      </c>
      <c r="P2057" s="7" t="str">
        <f aca="false">IF(O2057="","",IF(O2057&gt;=Parámetros!$B$7,"Alto",IF(O2057&gt;=Parámetros!$B$8,"Medio","Bajo")))</f>
        <v/>
      </c>
      <c r="Q2057" s="7" t="str">
        <f aca="false">IF(AND(N2057="Activo",L2057&lt;&gt;""),IF(L2057&gt;Parámetros!$B$6,"Se está retrasando",""),"")</f>
        <v/>
      </c>
    </row>
    <row r="2058" customFormat="false" ht="15" hidden="false" customHeight="false" outlineLevel="0" collapsed="false">
      <c r="A2058" s="13" t="s">
        <v>2299</v>
      </c>
      <c r="B2058" s="13" t="s">
        <v>9003</v>
      </c>
      <c r="C2058" s="13" t="s">
        <v>8982</v>
      </c>
      <c r="D2058" s="13" t="s">
        <v>8983</v>
      </c>
      <c r="E2058" s="13" t="s">
        <v>8988</v>
      </c>
      <c r="F2058" s="16" t="n">
        <f aca="false">_xlfn.MINIFS(Pedidos!$C$2:$C$7000,Pedidos!$B$2:$B$7000,A2058,Pedidos!$C$2:$C$7000,"&lt;"&amp;Parámetros!$B$4)</f>
        <v>45777</v>
      </c>
      <c r="G2058" s="16" t="n">
        <f aca="false">_xlfn.MAXIFS(Pedidos!$C$2:$C$7000,Pedidos!$B$2:$B$7000,A2058,Pedidos!$C$2:$C$7000,"&lt;"&amp;Parámetros!$B$4)</f>
        <v>45957</v>
      </c>
      <c r="H2058" s="17" t="n">
        <f aca="false">COUNTIFS(Pedidos!$B$2:$B$7000,A2058,Pedidos!$C$2:$C$7000,"&lt;"&amp;Parámetros!$B$4)</f>
        <v>2</v>
      </c>
      <c r="I2058" s="7" t="n">
        <f aca="false">IF(H2058=0,"",Parámetros!$B$4-G2058)</f>
        <v>339</v>
      </c>
      <c r="J2058" s="17" t="n">
        <f aca="false">COUNTIFS(Pedidos!$B$2:$B$7000,A2058,Pedidos!$C$2:$C$7000,"&gt;="&amp;(Parámetros!$B$4-180),Pedidos!$C$2:$C$7000,"&lt;"&amp;Parámetros!$B$4)</f>
        <v>0</v>
      </c>
      <c r="K2058" s="18" t="n">
        <f aca="false">IF(H2058&lt;2,"",(G2058-F2058)/(H2058-1))</f>
        <v>180</v>
      </c>
      <c r="L2058" s="19" t="n">
        <f aca="false">IF(OR(K2058="",K2058=0),"",I2058/K2058)</f>
        <v>1.88333333333333</v>
      </c>
      <c r="M2058" s="20" t="n">
        <f aca="false">SUMIFS(Pedidos!$D$2:$D$7000,Pedidos!$B$2:$B$7000,A2058,Pedidos!$C$2:$C$7000,"&gt;="&amp;(Parámetros!$B$4-365),Pedidos!$C$2:$C$7000,"&lt;"&amp;Parámetros!$B$4)</f>
        <v>23.46</v>
      </c>
      <c r="N2058" s="7" t="str">
        <f aca="false">IF(H2058=0,"Sin compras",IF(H2058=1,"Una sola compra",IF(I2058&gt;Parámetros!$B$5,"Perdido","Activo")))</f>
        <v>Perdido</v>
      </c>
      <c r="O2058" s="21" t="str">
        <f aca="false">IF(N2058&lt;&gt;"Activo","",1/(1+EXP(-(Parámetros!$B$10+Parámetros!$B$11*I2058+Parámetros!$B$12*J2058))))</f>
        <v/>
      </c>
      <c r="P2058" s="7" t="str">
        <f aca="false">IF(O2058="","",IF(O2058&gt;=Parámetros!$B$7,"Alto",IF(O2058&gt;=Parámetros!$B$8,"Medio","Bajo")))</f>
        <v/>
      </c>
      <c r="Q2058" s="7" t="str">
        <f aca="false">IF(AND(N2058="Activo",L2058&lt;&gt;""),IF(L2058&gt;Parámetros!$B$6,"Se está retrasando",""),"")</f>
        <v/>
      </c>
    </row>
    <row r="2059" customFormat="false" ht="15" hidden="false" customHeight="false" outlineLevel="0" collapsed="false">
      <c r="A2059" s="13" t="s">
        <v>8949</v>
      </c>
      <c r="B2059" s="13" t="s">
        <v>8995</v>
      </c>
      <c r="C2059" s="13" t="s">
        <v>8990</v>
      </c>
      <c r="D2059" s="13" t="s">
        <v>9002</v>
      </c>
      <c r="E2059" s="13" t="s">
        <v>8988</v>
      </c>
      <c r="F2059" s="16" t="n">
        <f aca="false">_xlfn.MINIFS(Pedidos!$C$2:$C$7000,Pedidos!$B$2:$B$7000,A2059,Pedidos!$C$2:$C$7000,"&lt;"&amp;Parámetros!$B$4)</f>
        <v>46293</v>
      </c>
      <c r="G2059" s="16" t="n">
        <f aca="false">_xlfn.MAXIFS(Pedidos!$C$2:$C$7000,Pedidos!$B$2:$B$7000,A2059,Pedidos!$C$2:$C$7000,"&lt;"&amp;Parámetros!$B$4)</f>
        <v>46293</v>
      </c>
      <c r="H2059" s="17" t="n">
        <f aca="false">COUNTIFS(Pedidos!$B$2:$B$7000,A2059,Pedidos!$C$2:$C$7000,"&lt;"&amp;Parámetros!$B$4)</f>
        <v>1</v>
      </c>
      <c r="I2059" s="7" t="n">
        <f aca="false">IF(H2059=0,"",Parámetros!$B$4-G2059)</f>
        <v>3</v>
      </c>
      <c r="J2059" s="17" t="n">
        <f aca="false">COUNTIFS(Pedidos!$B$2:$B$7000,A2059,Pedidos!$C$2:$C$7000,"&gt;="&amp;(Parámetros!$B$4-180),Pedidos!$C$2:$C$7000,"&lt;"&amp;Parámetros!$B$4)</f>
        <v>1</v>
      </c>
      <c r="K2059" s="18" t="str">
        <f aca="false">IF(H2059&lt;2,"",(G2059-F2059)/(H2059-1))</f>
        <v/>
      </c>
      <c r="L2059" s="19" t="str">
        <f aca="false">IF(OR(K2059="",K2059=0),"",I2059/K2059)</f>
        <v/>
      </c>
      <c r="M2059" s="20" t="n">
        <f aca="false">SUMIFS(Pedidos!$D$2:$D$7000,Pedidos!$B$2:$B$7000,A2059,Pedidos!$C$2:$C$7000,"&gt;="&amp;(Parámetros!$B$4-365),Pedidos!$C$2:$C$7000,"&lt;"&amp;Parámetros!$B$4)</f>
        <v>19.01</v>
      </c>
      <c r="N2059" s="7" t="str">
        <f aca="false">IF(H2059=0,"Sin compras",IF(H2059=1,"Una sola compra",IF(I2059&gt;Parámetros!$B$5,"Perdido","Activo")))</f>
        <v>Una sola compra</v>
      </c>
      <c r="O2059" s="21" t="str">
        <f aca="false">IF(N2059&lt;&gt;"Activo","",1/(1+EXP(-(Parámetros!$B$10+Parámetros!$B$11*I2059+Parámetros!$B$12*J2059))))</f>
        <v/>
      </c>
      <c r="P2059" s="7" t="str">
        <f aca="false">IF(O2059="","",IF(O2059&gt;=Parámetros!$B$7,"Alto",IF(O2059&gt;=Parámetros!$B$8,"Medio","Bajo")))</f>
        <v/>
      </c>
      <c r="Q2059" s="7" t="str">
        <f aca="false">IF(AND(N2059="Activo",L2059&lt;&gt;""),IF(L2059&gt;Parámetros!$B$6,"Se está retrasando",""),"")</f>
        <v/>
      </c>
    </row>
    <row r="2060" customFormat="false" ht="15" hidden="false" customHeight="false" outlineLevel="0" collapsed="false">
      <c r="A2060" s="13" t="s">
        <v>8639</v>
      </c>
      <c r="B2060" s="13" t="s">
        <v>8998</v>
      </c>
      <c r="C2060" s="13" t="s">
        <v>8993</v>
      </c>
      <c r="D2060" s="13" t="s">
        <v>9002</v>
      </c>
      <c r="E2060" s="13" t="s">
        <v>8988</v>
      </c>
      <c r="F2060" s="16" t="n">
        <f aca="false">_xlfn.MINIFS(Pedidos!$C$2:$C$7000,Pedidos!$B$2:$B$7000,A2060,Pedidos!$C$2:$C$7000,"&lt;"&amp;Parámetros!$B$4)</f>
        <v>46268</v>
      </c>
      <c r="G2060" s="16" t="n">
        <f aca="false">_xlfn.MAXIFS(Pedidos!$C$2:$C$7000,Pedidos!$B$2:$B$7000,A2060,Pedidos!$C$2:$C$7000,"&lt;"&amp;Parámetros!$B$4)</f>
        <v>46268</v>
      </c>
      <c r="H2060" s="17" t="n">
        <f aca="false">COUNTIFS(Pedidos!$B$2:$B$7000,A2060,Pedidos!$C$2:$C$7000,"&lt;"&amp;Parámetros!$B$4)</f>
        <v>1</v>
      </c>
      <c r="I2060" s="7" t="n">
        <f aca="false">IF(H2060=0,"",Parámetros!$B$4-G2060)</f>
        <v>28</v>
      </c>
      <c r="J2060" s="17" t="n">
        <f aca="false">COUNTIFS(Pedidos!$B$2:$B$7000,A2060,Pedidos!$C$2:$C$7000,"&gt;="&amp;(Parámetros!$B$4-180),Pedidos!$C$2:$C$7000,"&lt;"&amp;Parámetros!$B$4)</f>
        <v>1</v>
      </c>
      <c r="K2060" s="18" t="str">
        <f aca="false">IF(H2060&lt;2,"",(G2060-F2060)/(H2060-1))</f>
        <v/>
      </c>
      <c r="L2060" s="19" t="str">
        <f aca="false">IF(OR(K2060="",K2060=0),"",I2060/K2060)</f>
        <v/>
      </c>
      <c r="M2060" s="20" t="n">
        <f aca="false">SUMIFS(Pedidos!$D$2:$D$7000,Pedidos!$B$2:$B$7000,A2060,Pedidos!$C$2:$C$7000,"&gt;="&amp;(Parámetros!$B$4-365),Pedidos!$C$2:$C$7000,"&lt;"&amp;Parámetros!$B$4)</f>
        <v>24.92</v>
      </c>
      <c r="N2060" s="7" t="str">
        <f aca="false">IF(H2060=0,"Sin compras",IF(H2060=1,"Una sola compra",IF(I2060&gt;Parámetros!$B$5,"Perdido","Activo")))</f>
        <v>Una sola compra</v>
      </c>
      <c r="O2060" s="21" t="str">
        <f aca="false">IF(N2060&lt;&gt;"Activo","",1/(1+EXP(-(Parámetros!$B$10+Parámetros!$B$11*I2060+Parámetros!$B$12*J2060))))</f>
        <v/>
      </c>
      <c r="P2060" s="7" t="str">
        <f aca="false">IF(O2060="","",IF(O2060&gt;=Parámetros!$B$7,"Alto",IF(O2060&gt;=Parámetros!$B$8,"Medio","Bajo")))</f>
        <v/>
      </c>
      <c r="Q2060" s="7" t="str">
        <f aca="false">IF(AND(N2060="Activo",L2060&lt;&gt;""),IF(L2060&gt;Parámetros!$B$6,"Se está retrasando",""),"")</f>
        <v/>
      </c>
    </row>
    <row r="2061" customFormat="false" ht="15" hidden="false" customHeight="false" outlineLevel="0" collapsed="false">
      <c r="A2061" s="13" t="s">
        <v>5714</v>
      </c>
      <c r="B2061" s="13" t="s">
        <v>8998</v>
      </c>
      <c r="C2061" s="13" t="s">
        <v>8990</v>
      </c>
      <c r="D2061" s="13" t="s">
        <v>8999</v>
      </c>
      <c r="E2061" s="13" t="s">
        <v>8984</v>
      </c>
      <c r="F2061" s="16" t="n">
        <f aca="false">_xlfn.MINIFS(Pedidos!$C$2:$C$7000,Pedidos!$B$2:$B$7000,A2061,Pedidos!$C$2:$C$7000,"&lt;"&amp;Parámetros!$B$4)</f>
        <v>46033</v>
      </c>
      <c r="G2061" s="16" t="n">
        <f aca="false">_xlfn.MAXIFS(Pedidos!$C$2:$C$7000,Pedidos!$B$2:$B$7000,A2061,Pedidos!$C$2:$C$7000,"&lt;"&amp;Parámetros!$B$4)</f>
        <v>46273</v>
      </c>
      <c r="H2061" s="17" t="n">
        <f aca="false">COUNTIFS(Pedidos!$B$2:$B$7000,A2061,Pedidos!$C$2:$C$7000,"&lt;"&amp;Parámetros!$B$4)</f>
        <v>7</v>
      </c>
      <c r="I2061" s="7" t="n">
        <f aca="false">IF(H2061=0,"",Parámetros!$B$4-G2061)</f>
        <v>23</v>
      </c>
      <c r="J2061" s="17" t="n">
        <f aca="false">COUNTIFS(Pedidos!$B$2:$B$7000,A2061,Pedidos!$C$2:$C$7000,"&gt;="&amp;(Parámetros!$B$4-180),Pedidos!$C$2:$C$7000,"&lt;"&amp;Parámetros!$B$4)</f>
        <v>5</v>
      </c>
      <c r="K2061" s="18" t="n">
        <f aca="false">IF(H2061&lt;2,"",(G2061-F2061)/(H2061-1))</f>
        <v>40</v>
      </c>
      <c r="L2061" s="19" t="n">
        <f aca="false">IF(OR(K2061="",K2061=0),"",I2061/K2061)</f>
        <v>0.575</v>
      </c>
      <c r="M2061" s="20" t="n">
        <f aca="false">SUMIFS(Pedidos!$D$2:$D$7000,Pedidos!$B$2:$B$7000,A2061,Pedidos!$C$2:$C$7000,"&gt;="&amp;(Parámetros!$B$4-365),Pedidos!$C$2:$C$7000,"&lt;"&amp;Parámetros!$B$4)</f>
        <v>362.68</v>
      </c>
      <c r="N2061" s="7" t="str">
        <f aca="false">IF(H2061=0,"Sin compras",IF(H2061=1,"Una sola compra",IF(I2061&gt;Parámetros!$B$5,"Perdido","Activo")))</f>
        <v>Activo</v>
      </c>
      <c r="O2061" s="21" t="n">
        <f aca="false">IF(N2061&lt;&gt;"Activo","",1/(1+EXP(-(Parámetros!$B$10+Parámetros!$B$11*I2061+Parámetros!$B$12*J2061))))</f>
        <v>0.0311921449962918</v>
      </c>
      <c r="P2061" s="7" t="str">
        <f aca="false">IF(O2061="","",IF(O2061&gt;=Parámetros!$B$7,"Alto",IF(O2061&gt;=Parámetros!$B$8,"Medio","Bajo")))</f>
        <v>Bajo</v>
      </c>
      <c r="Q2061" s="7" t="str">
        <f aca="false">IF(AND(N2061="Activo",L2061&lt;&gt;""),IF(L2061&gt;Parámetros!$B$6,"Se está retrasando",""),"")</f>
        <v/>
      </c>
    </row>
    <row r="2062" customFormat="false" ht="15" hidden="false" customHeight="false" outlineLevel="0" collapsed="false">
      <c r="A2062" s="13" t="s">
        <v>8079</v>
      </c>
      <c r="B2062" s="13" t="s">
        <v>9004</v>
      </c>
      <c r="C2062" s="13" t="s">
        <v>8993</v>
      </c>
      <c r="D2062" s="13" t="s">
        <v>8991</v>
      </c>
      <c r="E2062" s="13" t="s">
        <v>8988</v>
      </c>
      <c r="F2062" s="16" t="n">
        <f aca="false">_xlfn.MINIFS(Pedidos!$C$2:$C$7000,Pedidos!$B$2:$B$7000,A2062,Pedidos!$C$2:$C$7000,"&lt;"&amp;Parámetros!$B$4)</f>
        <v>46222</v>
      </c>
      <c r="G2062" s="16" t="n">
        <f aca="false">_xlfn.MAXIFS(Pedidos!$C$2:$C$7000,Pedidos!$B$2:$B$7000,A2062,Pedidos!$C$2:$C$7000,"&lt;"&amp;Parámetros!$B$4)</f>
        <v>46222</v>
      </c>
      <c r="H2062" s="17" t="n">
        <f aca="false">COUNTIFS(Pedidos!$B$2:$B$7000,A2062,Pedidos!$C$2:$C$7000,"&lt;"&amp;Parámetros!$B$4)</f>
        <v>1</v>
      </c>
      <c r="I2062" s="7" t="n">
        <f aca="false">IF(H2062=0,"",Parámetros!$B$4-G2062)</f>
        <v>74</v>
      </c>
      <c r="J2062" s="17" t="n">
        <f aca="false">COUNTIFS(Pedidos!$B$2:$B$7000,A2062,Pedidos!$C$2:$C$7000,"&gt;="&amp;(Parámetros!$B$4-180),Pedidos!$C$2:$C$7000,"&lt;"&amp;Parámetros!$B$4)</f>
        <v>1</v>
      </c>
      <c r="K2062" s="18" t="str">
        <f aca="false">IF(H2062&lt;2,"",(G2062-F2062)/(H2062-1))</f>
        <v/>
      </c>
      <c r="L2062" s="19" t="str">
        <f aca="false">IF(OR(K2062="",K2062=0),"",I2062/K2062)</f>
        <v/>
      </c>
      <c r="M2062" s="20" t="n">
        <f aca="false">SUMIFS(Pedidos!$D$2:$D$7000,Pedidos!$B$2:$B$7000,A2062,Pedidos!$C$2:$C$7000,"&gt;="&amp;(Parámetros!$B$4-365),Pedidos!$C$2:$C$7000,"&lt;"&amp;Parámetros!$B$4)</f>
        <v>27.31</v>
      </c>
      <c r="N2062" s="7" t="str">
        <f aca="false">IF(H2062=0,"Sin compras",IF(H2062=1,"Una sola compra",IF(I2062&gt;Parámetros!$B$5,"Perdido","Activo")))</f>
        <v>Una sola compra</v>
      </c>
      <c r="O2062" s="21" t="str">
        <f aca="false">IF(N2062&lt;&gt;"Activo","",1/(1+EXP(-(Parámetros!$B$10+Parámetros!$B$11*I2062+Parámetros!$B$12*J2062))))</f>
        <v/>
      </c>
      <c r="P2062" s="7" t="str">
        <f aca="false">IF(O2062="","",IF(O2062&gt;=Parámetros!$B$7,"Alto",IF(O2062&gt;=Parámetros!$B$8,"Medio","Bajo")))</f>
        <v/>
      </c>
      <c r="Q2062" s="7" t="str">
        <f aca="false">IF(AND(N2062="Activo",L2062&lt;&gt;""),IF(L2062&gt;Parámetros!$B$6,"Se está retrasando",""),"")</f>
        <v/>
      </c>
    </row>
    <row r="2063" customFormat="false" ht="15" hidden="false" customHeight="false" outlineLevel="0" collapsed="false">
      <c r="A2063" s="13" t="s">
        <v>7680</v>
      </c>
      <c r="B2063" s="13" t="s">
        <v>9003</v>
      </c>
      <c r="C2063" s="13" t="s">
        <v>8982</v>
      </c>
      <c r="D2063" s="13" t="s">
        <v>8991</v>
      </c>
      <c r="E2063" s="13" t="s">
        <v>8988</v>
      </c>
      <c r="F2063" s="16" t="n">
        <f aca="false">_xlfn.MINIFS(Pedidos!$C$2:$C$7000,Pedidos!$B$2:$B$7000,A2063,Pedidos!$C$2:$C$7000,"&lt;"&amp;Parámetros!$B$4)</f>
        <v>46192</v>
      </c>
      <c r="G2063" s="16" t="n">
        <f aca="false">_xlfn.MAXIFS(Pedidos!$C$2:$C$7000,Pedidos!$B$2:$B$7000,A2063,Pedidos!$C$2:$C$7000,"&lt;"&amp;Parámetros!$B$4)</f>
        <v>46192</v>
      </c>
      <c r="H2063" s="17" t="n">
        <f aca="false">COUNTIFS(Pedidos!$B$2:$B$7000,A2063,Pedidos!$C$2:$C$7000,"&lt;"&amp;Parámetros!$B$4)</f>
        <v>1</v>
      </c>
      <c r="I2063" s="7" t="n">
        <f aca="false">IF(H2063=0,"",Parámetros!$B$4-G2063)</f>
        <v>104</v>
      </c>
      <c r="J2063" s="17" t="n">
        <f aca="false">COUNTIFS(Pedidos!$B$2:$B$7000,A2063,Pedidos!$C$2:$C$7000,"&gt;="&amp;(Parámetros!$B$4-180),Pedidos!$C$2:$C$7000,"&lt;"&amp;Parámetros!$B$4)</f>
        <v>1</v>
      </c>
      <c r="K2063" s="18" t="str">
        <f aca="false">IF(H2063&lt;2,"",(G2063-F2063)/(H2063-1))</f>
        <v/>
      </c>
      <c r="L2063" s="19" t="str">
        <f aca="false">IF(OR(K2063="",K2063=0),"",I2063/K2063)</f>
        <v/>
      </c>
      <c r="M2063" s="20" t="n">
        <f aca="false">SUMIFS(Pedidos!$D$2:$D$7000,Pedidos!$B$2:$B$7000,A2063,Pedidos!$C$2:$C$7000,"&gt;="&amp;(Parámetros!$B$4-365),Pedidos!$C$2:$C$7000,"&lt;"&amp;Parámetros!$B$4)</f>
        <v>28.58</v>
      </c>
      <c r="N2063" s="7" t="str">
        <f aca="false">IF(H2063=0,"Sin compras",IF(H2063=1,"Una sola compra",IF(I2063&gt;Parámetros!$B$5,"Perdido","Activo")))</f>
        <v>Una sola compra</v>
      </c>
      <c r="O2063" s="21" t="str">
        <f aca="false">IF(N2063&lt;&gt;"Activo","",1/(1+EXP(-(Parámetros!$B$10+Parámetros!$B$11*I2063+Parámetros!$B$12*J2063))))</f>
        <v/>
      </c>
      <c r="P2063" s="7" t="str">
        <f aca="false">IF(O2063="","",IF(O2063&gt;=Parámetros!$B$7,"Alto",IF(O2063&gt;=Parámetros!$B$8,"Medio","Bajo")))</f>
        <v/>
      </c>
      <c r="Q2063" s="7" t="str">
        <f aca="false">IF(AND(N2063="Activo",L2063&lt;&gt;""),IF(L2063&gt;Parámetros!$B$6,"Se está retrasando",""),"")</f>
        <v/>
      </c>
    </row>
    <row r="2064" customFormat="false" ht="15" hidden="false" customHeight="false" outlineLevel="0" collapsed="false">
      <c r="A2064" s="13" t="s">
        <v>3739</v>
      </c>
      <c r="B2064" s="13" t="s">
        <v>8992</v>
      </c>
      <c r="C2064" s="13" t="s">
        <v>8993</v>
      </c>
      <c r="D2064" s="13" t="s">
        <v>8999</v>
      </c>
      <c r="E2064" s="13" t="s">
        <v>8988</v>
      </c>
      <c r="F2064" s="16" t="n">
        <f aca="false">_xlfn.MINIFS(Pedidos!$C$2:$C$7000,Pedidos!$B$2:$B$7000,A2064,Pedidos!$C$2:$C$7000,"&lt;"&amp;Parámetros!$B$4)</f>
        <v>45884</v>
      </c>
      <c r="G2064" s="16" t="n">
        <f aca="false">_xlfn.MAXIFS(Pedidos!$C$2:$C$7000,Pedidos!$B$2:$B$7000,A2064,Pedidos!$C$2:$C$7000,"&lt;"&amp;Parámetros!$B$4)</f>
        <v>46286</v>
      </c>
      <c r="H2064" s="17" t="n">
        <f aca="false">COUNTIFS(Pedidos!$B$2:$B$7000,A2064,Pedidos!$C$2:$C$7000,"&lt;"&amp;Parámetros!$B$4)</f>
        <v>6</v>
      </c>
      <c r="I2064" s="7" t="n">
        <f aca="false">IF(H2064=0,"",Parámetros!$B$4-G2064)</f>
        <v>10</v>
      </c>
      <c r="J2064" s="17" t="n">
        <f aca="false">COUNTIFS(Pedidos!$B$2:$B$7000,A2064,Pedidos!$C$2:$C$7000,"&gt;="&amp;(Parámetros!$B$4-180),Pedidos!$C$2:$C$7000,"&lt;"&amp;Parámetros!$B$4)</f>
        <v>3</v>
      </c>
      <c r="K2064" s="18" t="n">
        <f aca="false">IF(H2064&lt;2,"",(G2064-F2064)/(H2064-1))</f>
        <v>80.4</v>
      </c>
      <c r="L2064" s="19" t="n">
        <f aca="false">IF(OR(K2064="",K2064=0),"",I2064/K2064)</f>
        <v>0.124378109452736</v>
      </c>
      <c r="M2064" s="20" t="n">
        <f aca="false">SUMIFS(Pedidos!$D$2:$D$7000,Pedidos!$B$2:$B$7000,A2064,Pedidos!$C$2:$C$7000,"&gt;="&amp;(Parámetros!$B$4-365),Pedidos!$C$2:$C$7000,"&lt;"&amp;Parámetros!$B$4)</f>
        <v>161.86</v>
      </c>
      <c r="N2064" s="7" t="str">
        <f aca="false">IF(H2064=0,"Sin compras",IF(H2064=1,"Una sola compra",IF(I2064&gt;Parámetros!$B$5,"Perdido","Activo")))</f>
        <v>Activo</v>
      </c>
      <c r="O2064" s="21" t="n">
        <f aca="false">IF(N2064&lt;&gt;"Activo","",1/(1+EXP(-(Parámetros!$B$10+Parámetros!$B$11*I2064+Parámetros!$B$12*J2064))))</f>
        <v>0.131987373328775</v>
      </c>
      <c r="P2064" s="7" t="str">
        <f aca="false">IF(O2064="","",IF(O2064&gt;=Parámetros!$B$7,"Alto",IF(O2064&gt;=Parámetros!$B$8,"Medio","Bajo")))</f>
        <v>Bajo</v>
      </c>
      <c r="Q2064" s="7" t="str">
        <f aca="false">IF(AND(N2064="Activo",L2064&lt;&gt;""),IF(L2064&gt;Parámetros!$B$6,"Se está retrasando",""),"")</f>
        <v/>
      </c>
    </row>
    <row r="2065" customFormat="false" ht="15" hidden="false" customHeight="false" outlineLevel="0" collapsed="false">
      <c r="A2065" s="13" t="s">
        <v>2140</v>
      </c>
      <c r="B2065" s="13" t="s">
        <v>9000</v>
      </c>
      <c r="C2065" s="13" t="s">
        <v>8993</v>
      </c>
      <c r="D2065" s="13" t="s">
        <v>9005</v>
      </c>
      <c r="E2065" s="13" t="s">
        <v>8988</v>
      </c>
      <c r="F2065" s="16" t="n">
        <f aca="false">_xlfn.MINIFS(Pedidos!$C$2:$C$7000,Pedidos!$B$2:$B$7000,A2065,Pedidos!$C$2:$C$7000,"&lt;"&amp;Parámetros!$B$4)</f>
        <v>45765</v>
      </c>
      <c r="G2065" s="16" t="n">
        <f aca="false">_xlfn.MAXIFS(Pedidos!$C$2:$C$7000,Pedidos!$B$2:$B$7000,A2065,Pedidos!$C$2:$C$7000,"&lt;"&amp;Parámetros!$B$4)</f>
        <v>46021</v>
      </c>
      <c r="H2065" s="17" t="n">
        <f aca="false">COUNTIFS(Pedidos!$B$2:$B$7000,A2065,Pedidos!$C$2:$C$7000,"&lt;"&amp;Parámetros!$B$4)</f>
        <v>3</v>
      </c>
      <c r="I2065" s="7" t="n">
        <f aca="false">IF(H2065=0,"",Parámetros!$B$4-G2065)</f>
        <v>275</v>
      </c>
      <c r="J2065" s="17" t="n">
        <f aca="false">COUNTIFS(Pedidos!$B$2:$B$7000,A2065,Pedidos!$C$2:$C$7000,"&gt;="&amp;(Parámetros!$B$4-180),Pedidos!$C$2:$C$7000,"&lt;"&amp;Parámetros!$B$4)</f>
        <v>0</v>
      </c>
      <c r="K2065" s="18" t="n">
        <f aca="false">IF(H2065&lt;2,"",(G2065-F2065)/(H2065-1))</f>
        <v>128</v>
      </c>
      <c r="L2065" s="19" t="n">
        <f aca="false">IF(OR(K2065="",K2065=0),"",I2065/K2065)</f>
        <v>2.1484375</v>
      </c>
      <c r="M2065" s="20" t="n">
        <f aca="false">SUMIFS(Pedidos!$D$2:$D$7000,Pedidos!$B$2:$B$7000,A2065,Pedidos!$C$2:$C$7000,"&gt;="&amp;(Parámetros!$B$4-365),Pedidos!$C$2:$C$7000,"&lt;"&amp;Parámetros!$B$4)</f>
        <v>48.39</v>
      </c>
      <c r="N2065" s="7" t="str">
        <f aca="false">IF(H2065=0,"Sin compras",IF(H2065=1,"Una sola compra",IF(I2065&gt;Parámetros!$B$5,"Perdido","Activo")))</f>
        <v>Perdido</v>
      </c>
      <c r="O2065" s="21" t="str">
        <f aca="false">IF(N2065&lt;&gt;"Activo","",1/(1+EXP(-(Parámetros!$B$10+Parámetros!$B$11*I2065+Parámetros!$B$12*J2065))))</f>
        <v/>
      </c>
      <c r="P2065" s="7" t="str">
        <f aca="false">IF(O2065="","",IF(O2065&gt;=Parámetros!$B$7,"Alto",IF(O2065&gt;=Parámetros!$B$8,"Medio","Bajo")))</f>
        <v/>
      </c>
      <c r="Q2065" s="7" t="str">
        <f aca="false">IF(AND(N2065="Activo",L2065&lt;&gt;""),IF(L2065&gt;Parámetros!$B$6,"Se está retrasando",""),"")</f>
        <v/>
      </c>
    </row>
    <row r="2066" customFormat="false" ht="15" hidden="false" customHeight="false" outlineLevel="0" collapsed="false">
      <c r="A2066" s="13" t="s">
        <v>7654</v>
      </c>
      <c r="B2066" s="13" t="s">
        <v>8995</v>
      </c>
      <c r="C2066" s="13" t="s">
        <v>8990</v>
      </c>
      <c r="D2066" s="13" t="s">
        <v>8991</v>
      </c>
      <c r="E2066" s="13" t="s">
        <v>8988</v>
      </c>
      <c r="F2066" s="16" t="n">
        <f aca="false">_xlfn.MINIFS(Pedidos!$C$2:$C$7000,Pedidos!$B$2:$B$7000,A2066,Pedidos!$C$2:$C$7000,"&lt;"&amp;Parámetros!$B$4)</f>
        <v>46190</v>
      </c>
      <c r="G2066" s="16" t="n">
        <f aca="false">_xlfn.MAXIFS(Pedidos!$C$2:$C$7000,Pedidos!$B$2:$B$7000,A2066,Pedidos!$C$2:$C$7000,"&lt;"&amp;Parámetros!$B$4)</f>
        <v>46190</v>
      </c>
      <c r="H2066" s="17" t="n">
        <f aca="false">COUNTIFS(Pedidos!$B$2:$B$7000,A2066,Pedidos!$C$2:$C$7000,"&lt;"&amp;Parámetros!$B$4)</f>
        <v>1</v>
      </c>
      <c r="I2066" s="7" t="n">
        <f aca="false">IF(H2066=0,"",Parámetros!$B$4-G2066)</f>
        <v>106</v>
      </c>
      <c r="J2066" s="17" t="n">
        <f aca="false">COUNTIFS(Pedidos!$B$2:$B$7000,A2066,Pedidos!$C$2:$C$7000,"&gt;="&amp;(Parámetros!$B$4-180),Pedidos!$C$2:$C$7000,"&lt;"&amp;Parámetros!$B$4)</f>
        <v>1</v>
      </c>
      <c r="K2066" s="18" t="str">
        <f aca="false">IF(H2066&lt;2,"",(G2066-F2066)/(H2066-1))</f>
        <v/>
      </c>
      <c r="L2066" s="19" t="str">
        <f aca="false">IF(OR(K2066="",K2066=0),"",I2066/K2066)</f>
        <v/>
      </c>
      <c r="M2066" s="20" t="n">
        <f aca="false">SUMIFS(Pedidos!$D$2:$D$7000,Pedidos!$B$2:$B$7000,A2066,Pedidos!$C$2:$C$7000,"&gt;="&amp;(Parámetros!$B$4-365),Pedidos!$C$2:$C$7000,"&lt;"&amp;Parámetros!$B$4)</f>
        <v>16.02</v>
      </c>
      <c r="N2066" s="7" t="str">
        <f aca="false">IF(H2066=0,"Sin compras",IF(H2066=1,"Una sola compra",IF(I2066&gt;Parámetros!$B$5,"Perdido","Activo")))</f>
        <v>Una sola compra</v>
      </c>
      <c r="O2066" s="21" t="str">
        <f aca="false">IF(N2066&lt;&gt;"Activo","",1/(1+EXP(-(Parámetros!$B$10+Parámetros!$B$11*I2066+Parámetros!$B$12*J2066))))</f>
        <v/>
      </c>
      <c r="P2066" s="7" t="str">
        <f aca="false">IF(O2066="","",IF(O2066&gt;=Parámetros!$B$7,"Alto",IF(O2066&gt;=Parámetros!$B$8,"Medio","Bajo")))</f>
        <v/>
      </c>
      <c r="Q2066" s="7" t="str">
        <f aca="false">IF(AND(N2066="Activo",L2066&lt;&gt;""),IF(L2066&gt;Parámetros!$B$6,"Se está retrasando",""),"")</f>
        <v/>
      </c>
    </row>
    <row r="2067" customFormat="false" ht="15" hidden="false" customHeight="false" outlineLevel="0" collapsed="false">
      <c r="A2067" s="13" t="s">
        <v>718</v>
      </c>
      <c r="B2067" s="13" t="s">
        <v>8996</v>
      </c>
      <c r="C2067" s="13" t="s">
        <v>8982</v>
      </c>
      <c r="D2067" s="13" t="s">
        <v>8994</v>
      </c>
      <c r="E2067" s="13" t="s">
        <v>8988</v>
      </c>
      <c r="F2067" s="16" t="n">
        <f aca="false">_xlfn.MINIFS(Pedidos!$C$2:$C$7000,Pedidos!$B$2:$B$7000,A2067,Pedidos!$C$2:$C$7000,"&lt;"&amp;Parámetros!$B$4)</f>
        <v>45647</v>
      </c>
      <c r="G2067" s="16" t="n">
        <f aca="false">_xlfn.MAXIFS(Pedidos!$C$2:$C$7000,Pedidos!$B$2:$B$7000,A2067,Pedidos!$C$2:$C$7000,"&lt;"&amp;Parámetros!$B$4)</f>
        <v>45647</v>
      </c>
      <c r="H2067" s="17" t="n">
        <f aca="false">COUNTIFS(Pedidos!$B$2:$B$7000,A2067,Pedidos!$C$2:$C$7000,"&lt;"&amp;Parámetros!$B$4)</f>
        <v>1</v>
      </c>
      <c r="I2067" s="7" t="n">
        <f aca="false">IF(H2067=0,"",Parámetros!$B$4-G2067)</f>
        <v>649</v>
      </c>
      <c r="J2067" s="17" t="n">
        <f aca="false">COUNTIFS(Pedidos!$B$2:$B$7000,A2067,Pedidos!$C$2:$C$7000,"&gt;="&amp;(Parámetros!$B$4-180),Pedidos!$C$2:$C$7000,"&lt;"&amp;Parámetros!$B$4)</f>
        <v>0</v>
      </c>
      <c r="K2067" s="18" t="str">
        <f aca="false">IF(H2067&lt;2,"",(G2067-F2067)/(H2067-1))</f>
        <v/>
      </c>
      <c r="L2067" s="19" t="str">
        <f aca="false">IF(OR(K2067="",K2067=0),"",I2067/K2067)</f>
        <v/>
      </c>
      <c r="M2067" s="20" t="n">
        <f aca="false">SUMIFS(Pedidos!$D$2:$D$7000,Pedidos!$B$2:$B$7000,A2067,Pedidos!$C$2:$C$7000,"&gt;="&amp;(Parámetros!$B$4-365),Pedidos!$C$2:$C$7000,"&lt;"&amp;Parámetros!$B$4)</f>
        <v>0</v>
      </c>
      <c r="N2067" s="7" t="str">
        <f aca="false">IF(H2067=0,"Sin compras",IF(H2067=1,"Una sola compra",IF(I2067&gt;Parámetros!$B$5,"Perdido","Activo")))</f>
        <v>Una sola compra</v>
      </c>
      <c r="O2067" s="21" t="str">
        <f aca="false">IF(N2067&lt;&gt;"Activo","",1/(1+EXP(-(Parámetros!$B$10+Parámetros!$B$11*I2067+Parámetros!$B$12*J2067))))</f>
        <v/>
      </c>
      <c r="P2067" s="7" t="str">
        <f aca="false">IF(O2067="","",IF(O2067&gt;=Parámetros!$B$7,"Alto",IF(O2067&gt;=Parámetros!$B$8,"Medio","Bajo")))</f>
        <v/>
      </c>
      <c r="Q2067" s="7" t="str">
        <f aca="false">IF(AND(N2067="Activo",L2067&lt;&gt;""),IF(L2067&gt;Parámetros!$B$6,"Se está retrasando",""),"")</f>
        <v/>
      </c>
    </row>
    <row r="2068" customFormat="false" ht="15" hidden="false" customHeight="false" outlineLevel="0" collapsed="false">
      <c r="A2068" s="13" t="s">
        <v>4389</v>
      </c>
      <c r="B2068" s="13" t="s">
        <v>8996</v>
      </c>
      <c r="C2068" s="13" t="s">
        <v>8990</v>
      </c>
      <c r="D2068" s="13" t="s">
        <v>8999</v>
      </c>
      <c r="E2068" s="13" t="s">
        <v>8988</v>
      </c>
      <c r="F2068" s="16" t="n">
        <f aca="false">_xlfn.MINIFS(Pedidos!$C$2:$C$7000,Pedidos!$B$2:$B$7000,A2068,Pedidos!$C$2:$C$7000,"&lt;"&amp;Parámetros!$B$4)</f>
        <v>45934</v>
      </c>
      <c r="G2068" s="16" t="n">
        <f aca="false">_xlfn.MAXIFS(Pedidos!$C$2:$C$7000,Pedidos!$B$2:$B$7000,A2068,Pedidos!$C$2:$C$7000,"&lt;"&amp;Parámetros!$B$4)</f>
        <v>46277</v>
      </c>
      <c r="H2068" s="17" t="n">
        <f aca="false">COUNTIFS(Pedidos!$B$2:$B$7000,A2068,Pedidos!$C$2:$C$7000,"&lt;"&amp;Parámetros!$B$4)</f>
        <v>10</v>
      </c>
      <c r="I2068" s="7" t="n">
        <f aca="false">IF(H2068=0,"",Parámetros!$B$4-G2068)</f>
        <v>19</v>
      </c>
      <c r="J2068" s="17" t="n">
        <f aca="false">COUNTIFS(Pedidos!$B$2:$B$7000,A2068,Pedidos!$C$2:$C$7000,"&gt;="&amp;(Parámetros!$B$4-180),Pedidos!$C$2:$C$7000,"&lt;"&amp;Parámetros!$B$4)</f>
        <v>5</v>
      </c>
      <c r="K2068" s="18" t="n">
        <f aca="false">IF(H2068&lt;2,"",(G2068-F2068)/(H2068-1))</f>
        <v>38.1111111111111</v>
      </c>
      <c r="L2068" s="19" t="n">
        <f aca="false">IF(OR(K2068="",K2068=0),"",I2068/K2068)</f>
        <v>0.498542274052478</v>
      </c>
      <c r="M2068" s="20" t="n">
        <f aca="false">SUMIFS(Pedidos!$D$2:$D$7000,Pedidos!$B$2:$B$7000,A2068,Pedidos!$C$2:$C$7000,"&gt;="&amp;(Parámetros!$B$4-365),Pedidos!$C$2:$C$7000,"&lt;"&amp;Parámetros!$B$4)</f>
        <v>507.97</v>
      </c>
      <c r="N2068" s="7" t="str">
        <f aca="false">IF(H2068=0,"Sin compras",IF(H2068=1,"Una sola compra",IF(I2068&gt;Parámetros!$B$5,"Perdido","Activo")))</f>
        <v>Activo</v>
      </c>
      <c r="O2068" s="21" t="n">
        <f aca="false">IF(N2068&lt;&gt;"Activo","",1/(1+EXP(-(Parámetros!$B$10+Parámetros!$B$11*I2068+Parámetros!$B$12*J2068))))</f>
        <v>0.0292014674248957</v>
      </c>
      <c r="P2068" s="7" t="str">
        <f aca="false">IF(O2068="","",IF(O2068&gt;=Parámetros!$B$7,"Alto",IF(O2068&gt;=Parámetros!$B$8,"Medio","Bajo")))</f>
        <v>Bajo</v>
      </c>
      <c r="Q2068" s="7" t="str">
        <f aca="false">IF(AND(N2068="Activo",L2068&lt;&gt;""),IF(L2068&gt;Parámetros!$B$6,"Se está retrasando",""),"")</f>
        <v/>
      </c>
    </row>
    <row r="2069" customFormat="false" ht="15" hidden="false" customHeight="false" outlineLevel="0" collapsed="false">
      <c r="A2069" s="13" t="s">
        <v>5437</v>
      </c>
      <c r="B2069" s="13" t="s">
        <v>8981</v>
      </c>
      <c r="C2069" s="13" t="s">
        <v>8990</v>
      </c>
      <c r="D2069" s="13" t="s">
        <v>8987</v>
      </c>
      <c r="E2069" s="13" t="s">
        <v>8988</v>
      </c>
      <c r="F2069" s="16" t="n">
        <f aca="false">_xlfn.MINIFS(Pedidos!$C$2:$C$7000,Pedidos!$B$2:$B$7000,A2069,Pedidos!$C$2:$C$7000,"&lt;"&amp;Parámetros!$B$4)</f>
        <v>46011</v>
      </c>
      <c r="G2069" s="16" t="n">
        <f aca="false">_xlfn.MAXIFS(Pedidos!$C$2:$C$7000,Pedidos!$B$2:$B$7000,A2069,Pedidos!$C$2:$C$7000,"&lt;"&amp;Parámetros!$B$4)</f>
        <v>46146</v>
      </c>
      <c r="H2069" s="17" t="n">
        <f aca="false">COUNTIFS(Pedidos!$B$2:$B$7000,A2069,Pedidos!$C$2:$C$7000,"&lt;"&amp;Parámetros!$B$4)</f>
        <v>2</v>
      </c>
      <c r="I2069" s="7" t="n">
        <f aca="false">IF(H2069=0,"",Parámetros!$B$4-G2069)</f>
        <v>150</v>
      </c>
      <c r="J2069" s="17" t="n">
        <f aca="false">COUNTIFS(Pedidos!$B$2:$B$7000,A2069,Pedidos!$C$2:$C$7000,"&gt;="&amp;(Parámetros!$B$4-180),Pedidos!$C$2:$C$7000,"&lt;"&amp;Parámetros!$B$4)</f>
        <v>1</v>
      </c>
      <c r="K2069" s="18" t="n">
        <f aca="false">IF(H2069&lt;2,"",(G2069-F2069)/(H2069-1))</f>
        <v>135</v>
      </c>
      <c r="L2069" s="19" t="n">
        <f aca="false">IF(OR(K2069="",K2069=0),"",I2069/K2069)</f>
        <v>1.11111111111111</v>
      </c>
      <c r="M2069" s="20" t="n">
        <f aca="false">SUMIFS(Pedidos!$D$2:$D$7000,Pedidos!$B$2:$B$7000,A2069,Pedidos!$C$2:$C$7000,"&gt;="&amp;(Parámetros!$B$4-365),Pedidos!$C$2:$C$7000,"&lt;"&amp;Parámetros!$B$4)</f>
        <v>95.78</v>
      </c>
      <c r="N2069" s="7" t="str">
        <f aca="false">IF(H2069=0,"Sin compras",IF(H2069=1,"Una sola compra",IF(I2069&gt;Parámetros!$B$5,"Perdido","Activo")))</f>
        <v>Activo</v>
      </c>
      <c r="O2069" s="21" t="n">
        <f aca="false">IF(N2069&lt;&gt;"Activo","",1/(1+EXP(-(Parámetros!$B$10+Parámetros!$B$11*I2069+Parámetros!$B$12*J2069))))</f>
        <v>0.906353300407633</v>
      </c>
      <c r="P2069" s="7" t="str">
        <f aca="false">IF(O2069="","",IF(O2069&gt;=Parámetros!$B$7,"Alto",IF(O2069&gt;=Parámetros!$B$8,"Medio","Bajo")))</f>
        <v>Alto</v>
      </c>
      <c r="Q2069" s="7" t="str">
        <f aca="false">IF(AND(N2069="Activo",L2069&lt;&gt;""),IF(L2069&gt;Parámetros!$B$6,"Se está retrasando",""),"")</f>
        <v/>
      </c>
    </row>
    <row r="2070" customFormat="false" ht="15" hidden="false" customHeight="false" outlineLevel="0" collapsed="false">
      <c r="A2070" s="13" t="s">
        <v>2862</v>
      </c>
      <c r="B2070" s="13" t="s">
        <v>8996</v>
      </c>
      <c r="C2070" s="13" t="s">
        <v>8982</v>
      </c>
      <c r="D2070" s="13" t="s">
        <v>8994</v>
      </c>
      <c r="E2070" s="13" t="s">
        <v>8988</v>
      </c>
      <c r="F2070" s="16" t="n">
        <f aca="false">_xlfn.MINIFS(Pedidos!$C$2:$C$7000,Pedidos!$B$2:$B$7000,A2070,Pedidos!$C$2:$C$7000,"&lt;"&amp;Parámetros!$B$4)</f>
        <v>45820</v>
      </c>
      <c r="G2070" s="16" t="n">
        <f aca="false">_xlfn.MAXIFS(Pedidos!$C$2:$C$7000,Pedidos!$B$2:$B$7000,A2070,Pedidos!$C$2:$C$7000,"&lt;"&amp;Parámetros!$B$4)</f>
        <v>45820</v>
      </c>
      <c r="H2070" s="17" t="n">
        <f aca="false">COUNTIFS(Pedidos!$B$2:$B$7000,A2070,Pedidos!$C$2:$C$7000,"&lt;"&amp;Parámetros!$B$4)</f>
        <v>1</v>
      </c>
      <c r="I2070" s="7" t="n">
        <f aca="false">IF(H2070=0,"",Parámetros!$B$4-G2070)</f>
        <v>476</v>
      </c>
      <c r="J2070" s="17" t="n">
        <f aca="false">COUNTIFS(Pedidos!$B$2:$B$7000,A2070,Pedidos!$C$2:$C$7000,"&gt;="&amp;(Parámetros!$B$4-180),Pedidos!$C$2:$C$7000,"&lt;"&amp;Parámetros!$B$4)</f>
        <v>0</v>
      </c>
      <c r="K2070" s="18" t="str">
        <f aca="false">IF(H2070&lt;2,"",(G2070-F2070)/(H2070-1))</f>
        <v/>
      </c>
      <c r="L2070" s="19" t="str">
        <f aca="false">IF(OR(K2070="",K2070=0),"",I2070/K2070)</f>
        <v/>
      </c>
      <c r="M2070" s="20" t="n">
        <f aca="false">SUMIFS(Pedidos!$D$2:$D$7000,Pedidos!$B$2:$B$7000,A2070,Pedidos!$C$2:$C$7000,"&gt;="&amp;(Parámetros!$B$4-365),Pedidos!$C$2:$C$7000,"&lt;"&amp;Parámetros!$B$4)</f>
        <v>0</v>
      </c>
      <c r="N2070" s="7" t="str">
        <f aca="false">IF(H2070=0,"Sin compras",IF(H2070=1,"Una sola compra",IF(I2070&gt;Parámetros!$B$5,"Perdido","Activo")))</f>
        <v>Una sola compra</v>
      </c>
      <c r="O2070" s="21" t="str">
        <f aca="false">IF(N2070&lt;&gt;"Activo","",1/(1+EXP(-(Parámetros!$B$10+Parámetros!$B$11*I2070+Parámetros!$B$12*J2070))))</f>
        <v/>
      </c>
      <c r="P2070" s="7" t="str">
        <f aca="false">IF(O2070="","",IF(O2070&gt;=Parámetros!$B$7,"Alto",IF(O2070&gt;=Parámetros!$B$8,"Medio","Bajo")))</f>
        <v/>
      </c>
      <c r="Q2070" s="7" t="str">
        <f aca="false">IF(AND(N2070="Activo",L2070&lt;&gt;""),IF(L2070&gt;Parámetros!$B$6,"Se está retrasando",""),"")</f>
        <v/>
      </c>
    </row>
    <row r="2071" customFormat="false" ht="15" hidden="false" customHeight="false" outlineLevel="0" collapsed="false">
      <c r="A2071" s="13" t="s">
        <v>2424</v>
      </c>
      <c r="B2071" s="13" t="s">
        <v>8995</v>
      </c>
      <c r="C2071" s="13" t="s">
        <v>8993</v>
      </c>
      <c r="D2071" s="13" t="s">
        <v>8994</v>
      </c>
      <c r="E2071" s="13" t="s">
        <v>8988</v>
      </c>
      <c r="F2071" s="16" t="n">
        <f aca="false">_xlfn.MINIFS(Pedidos!$C$2:$C$7000,Pedidos!$B$2:$B$7000,A2071,Pedidos!$C$2:$C$7000,"&lt;"&amp;Parámetros!$B$4)</f>
        <v>45787</v>
      </c>
      <c r="G2071" s="16" t="n">
        <f aca="false">_xlfn.MAXIFS(Pedidos!$C$2:$C$7000,Pedidos!$B$2:$B$7000,A2071,Pedidos!$C$2:$C$7000,"&lt;"&amp;Parámetros!$B$4)</f>
        <v>45787</v>
      </c>
      <c r="H2071" s="17" t="n">
        <f aca="false">COUNTIFS(Pedidos!$B$2:$B$7000,A2071,Pedidos!$C$2:$C$7000,"&lt;"&amp;Parámetros!$B$4)</f>
        <v>1</v>
      </c>
      <c r="I2071" s="7" t="n">
        <f aca="false">IF(H2071=0,"",Parámetros!$B$4-G2071)</f>
        <v>509</v>
      </c>
      <c r="J2071" s="17" t="n">
        <f aca="false">COUNTIFS(Pedidos!$B$2:$B$7000,A2071,Pedidos!$C$2:$C$7000,"&gt;="&amp;(Parámetros!$B$4-180),Pedidos!$C$2:$C$7000,"&lt;"&amp;Parámetros!$B$4)</f>
        <v>0</v>
      </c>
      <c r="K2071" s="18" t="str">
        <f aca="false">IF(H2071&lt;2,"",(G2071-F2071)/(H2071-1))</f>
        <v/>
      </c>
      <c r="L2071" s="19" t="str">
        <f aca="false">IF(OR(K2071="",K2071=0),"",I2071/K2071)</f>
        <v/>
      </c>
      <c r="M2071" s="20" t="n">
        <f aca="false">SUMIFS(Pedidos!$D$2:$D$7000,Pedidos!$B$2:$B$7000,A2071,Pedidos!$C$2:$C$7000,"&gt;="&amp;(Parámetros!$B$4-365),Pedidos!$C$2:$C$7000,"&lt;"&amp;Parámetros!$B$4)</f>
        <v>0</v>
      </c>
      <c r="N2071" s="7" t="str">
        <f aca="false">IF(H2071=0,"Sin compras",IF(H2071=1,"Una sola compra",IF(I2071&gt;Parámetros!$B$5,"Perdido","Activo")))</f>
        <v>Una sola compra</v>
      </c>
      <c r="O2071" s="21" t="str">
        <f aca="false">IF(N2071&lt;&gt;"Activo","",1/(1+EXP(-(Parámetros!$B$10+Parámetros!$B$11*I2071+Parámetros!$B$12*J2071))))</f>
        <v/>
      </c>
      <c r="P2071" s="7" t="str">
        <f aca="false">IF(O2071="","",IF(O2071&gt;=Parámetros!$B$7,"Alto",IF(O2071&gt;=Parámetros!$B$8,"Medio","Bajo")))</f>
        <v/>
      </c>
      <c r="Q2071" s="7" t="str">
        <f aca="false">IF(AND(N2071="Activo",L2071&lt;&gt;""),IF(L2071&gt;Parámetros!$B$6,"Se está retrasando",""),"")</f>
        <v/>
      </c>
    </row>
    <row r="2072" customFormat="false" ht="15" hidden="false" customHeight="false" outlineLevel="0" collapsed="false">
      <c r="A2072" s="13" t="s">
        <v>1609</v>
      </c>
      <c r="B2072" s="13" t="s">
        <v>8992</v>
      </c>
      <c r="C2072" s="13" t="s">
        <v>8982</v>
      </c>
      <c r="D2072" s="13" t="s">
        <v>8994</v>
      </c>
      <c r="E2072" s="13" t="s">
        <v>8984</v>
      </c>
      <c r="F2072" s="16" t="n">
        <f aca="false">_xlfn.MINIFS(Pedidos!$C$2:$C$7000,Pedidos!$B$2:$B$7000,A2072,Pedidos!$C$2:$C$7000,"&lt;"&amp;Parámetros!$B$4)</f>
        <v>45725</v>
      </c>
      <c r="G2072" s="16" t="n">
        <f aca="false">_xlfn.MAXIFS(Pedidos!$C$2:$C$7000,Pedidos!$B$2:$B$7000,A2072,Pedidos!$C$2:$C$7000,"&lt;"&amp;Parámetros!$B$4)</f>
        <v>45725</v>
      </c>
      <c r="H2072" s="17" t="n">
        <f aca="false">COUNTIFS(Pedidos!$B$2:$B$7000,A2072,Pedidos!$C$2:$C$7000,"&lt;"&amp;Parámetros!$B$4)</f>
        <v>1</v>
      </c>
      <c r="I2072" s="7" t="n">
        <f aca="false">IF(H2072=0,"",Parámetros!$B$4-G2072)</f>
        <v>571</v>
      </c>
      <c r="J2072" s="17" t="n">
        <f aca="false">COUNTIFS(Pedidos!$B$2:$B$7000,A2072,Pedidos!$C$2:$C$7000,"&gt;="&amp;(Parámetros!$B$4-180),Pedidos!$C$2:$C$7000,"&lt;"&amp;Parámetros!$B$4)</f>
        <v>0</v>
      </c>
      <c r="K2072" s="18" t="str">
        <f aca="false">IF(H2072&lt;2,"",(G2072-F2072)/(H2072-1))</f>
        <v/>
      </c>
      <c r="L2072" s="19" t="str">
        <f aca="false">IF(OR(K2072="",K2072=0),"",I2072/K2072)</f>
        <v/>
      </c>
      <c r="M2072" s="20" t="n">
        <f aca="false">SUMIFS(Pedidos!$D$2:$D$7000,Pedidos!$B$2:$B$7000,A2072,Pedidos!$C$2:$C$7000,"&gt;="&amp;(Parámetros!$B$4-365),Pedidos!$C$2:$C$7000,"&lt;"&amp;Parámetros!$B$4)</f>
        <v>0</v>
      </c>
      <c r="N2072" s="7" t="str">
        <f aca="false">IF(H2072=0,"Sin compras",IF(H2072=1,"Una sola compra",IF(I2072&gt;Parámetros!$B$5,"Perdido","Activo")))</f>
        <v>Una sola compra</v>
      </c>
      <c r="O2072" s="21" t="str">
        <f aca="false">IF(N2072&lt;&gt;"Activo","",1/(1+EXP(-(Parámetros!$B$10+Parámetros!$B$11*I2072+Parámetros!$B$12*J2072))))</f>
        <v/>
      </c>
      <c r="P2072" s="7" t="str">
        <f aca="false">IF(O2072="","",IF(O2072&gt;=Parámetros!$B$7,"Alto",IF(O2072&gt;=Parámetros!$B$8,"Medio","Bajo")))</f>
        <v/>
      </c>
      <c r="Q2072" s="7" t="str">
        <f aca="false">IF(AND(N2072="Activo",L2072&lt;&gt;""),IF(L2072&gt;Parámetros!$B$6,"Se está retrasando",""),"")</f>
        <v/>
      </c>
    </row>
    <row r="2073" customFormat="false" ht="15" hidden="false" customHeight="false" outlineLevel="0" collapsed="false">
      <c r="A2073" s="13" t="s">
        <v>1118</v>
      </c>
      <c r="B2073" s="13" t="s">
        <v>9007</v>
      </c>
      <c r="C2073" s="13" t="s">
        <v>8993</v>
      </c>
      <c r="D2073" s="13" t="s">
        <v>8994</v>
      </c>
      <c r="E2073" s="13" t="s">
        <v>8988</v>
      </c>
      <c r="F2073" s="16" t="n">
        <f aca="false">_xlfn.MINIFS(Pedidos!$C$2:$C$7000,Pedidos!$B$2:$B$7000,A2073,Pedidos!$C$2:$C$7000,"&lt;"&amp;Parámetros!$B$4)</f>
        <v>45685</v>
      </c>
      <c r="G2073" s="16" t="n">
        <f aca="false">_xlfn.MAXIFS(Pedidos!$C$2:$C$7000,Pedidos!$B$2:$B$7000,A2073,Pedidos!$C$2:$C$7000,"&lt;"&amp;Parámetros!$B$4)</f>
        <v>45685</v>
      </c>
      <c r="H2073" s="17" t="n">
        <f aca="false">COUNTIFS(Pedidos!$B$2:$B$7000,A2073,Pedidos!$C$2:$C$7000,"&lt;"&amp;Parámetros!$B$4)</f>
        <v>1</v>
      </c>
      <c r="I2073" s="7" t="n">
        <f aca="false">IF(H2073=0,"",Parámetros!$B$4-G2073)</f>
        <v>611</v>
      </c>
      <c r="J2073" s="17" t="n">
        <f aca="false">COUNTIFS(Pedidos!$B$2:$B$7000,A2073,Pedidos!$C$2:$C$7000,"&gt;="&amp;(Parámetros!$B$4-180),Pedidos!$C$2:$C$7000,"&lt;"&amp;Parámetros!$B$4)</f>
        <v>0</v>
      </c>
      <c r="K2073" s="18" t="str">
        <f aca="false">IF(H2073&lt;2,"",(G2073-F2073)/(H2073-1))</f>
        <v/>
      </c>
      <c r="L2073" s="19" t="str">
        <f aca="false">IF(OR(K2073="",K2073=0),"",I2073/K2073)</f>
        <v/>
      </c>
      <c r="M2073" s="20" t="n">
        <f aca="false">SUMIFS(Pedidos!$D$2:$D$7000,Pedidos!$B$2:$B$7000,A2073,Pedidos!$C$2:$C$7000,"&gt;="&amp;(Parámetros!$B$4-365),Pedidos!$C$2:$C$7000,"&lt;"&amp;Parámetros!$B$4)</f>
        <v>0</v>
      </c>
      <c r="N2073" s="7" t="str">
        <f aca="false">IF(H2073=0,"Sin compras",IF(H2073=1,"Una sola compra",IF(I2073&gt;Parámetros!$B$5,"Perdido","Activo")))</f>
        <v>Una sola compra</v>
      </c>
      <c r="O2073" s="21" t="str">
        <f aca="false">IF(N2073&lt;&gt;"Activo","",1/(1+EXP(-(Parámetros!$B$10+Parámetros!$B$11*I2073+Parámetros!$B$12*J2073))))</f>
        <v/>
      </c>
      <c r="P2073" s="7" t="str">
        <f aca="false">IF(O2073="","",IF(O2073&gt;=Parámetros!$B$7,"Alto",IF(O2073&gt;=Parámetros!$B$8,"Medio","Bajo")))</f>
        <v/>
      </c>
      <c r="Q2073" s="7" t="str">
        <f aca="false">IF(AND(N2073="Activo",L2073&lt;&gt;""),IF(L2073&gt;Parámetros!$B$6,"Se está retrasando",""),"")</f>
        <v/>
      </c>
    </row>
    <row r="2074" customFormat="false" ht="15" hidden="false" customHeight="false" outlineLevel="0" collapsed="false">
      <c r="A2074" s="13" t="s">
        <v>7140</v>
      </c>
      <c r="B2074" s="13" t="s">
        <v>8995</v>
      </c>
      <c r="C2074" s="13" t="s">
        <v>8993</v>
      </c>
      <c r="D2074" s="13" t="s">
        <v>8991</v>
      </c>
      <c r="E2074" s="13" t="s">
        <v>8988</v>
      </c>
      <c r="F2074" s="16" t="n">
        <f aca="false">_xlfn.MINIFS(Pedidos!$C$2:$C$7000,Pedidos!$B$2:$B$7000,A2074,Pedidos!$C$2:$C$7000,"&lt;"&amp;Parámetros!$B$4)</f>
        <v>46145</v>
      </c>
      <c r="G2074" s="16" t="n">
        <f aca="false">_xlfn.MAXIFS(Pedidos!$C$2:$C$7000,Pedidos!$B$2:$B$7000,A2074,Pedidos!$C$2:$C$7000,"&lt;"&amp;Parámetros!$B$4)</f>
        <v>46145</v>
      </c>
      <c r="H2074" s="17" t="n">
        <f aca="false">COUNTIFS(Pedidos!$B$2:$B$7000,A2074,Pedidos!$C$2:$C$7000,"&lt;"&amp;Parámetros!$B$4)</f>
        <v>1</v>
      </c>
      <c r="I2074" s="7" t="n">
        <f aca="false">IF(H2074=0,"",Parámetros!$B$4-G2074)</f>
        <v>151</v>
      </c>
      <c r="J2074" s="17" t="n">
        <f aca="false">COUNTIFS(Pedidos!$B$2:$B$7000,A2074,Pedidos!$C$2:$C$7000,"&gt;="&amp;(Parámetros!$B$4-180),Pedidos!$C$2:$C$7000,"&lt;"&amp;Parámetros!$B$4)</f>
        <v>1</v>
      </c>
      <c r="K2074" s="18" t="str">
        <f aca="false">IF(H2074&lt;2,"",(G2074-F2074)/(H2074-1))</f>
        <v/>
      </c>
      <c r="L2074" s="19" t="str">
        <f aca="false">IF(OR(K2074="",K2074=0),"",I2074/K2074)</f>
        <v/>
      </c>
      <c r="M2074" s="20" t="n">
        <f aca="false">SUMIFS(Pedidos!$D$2:$D$7000,Pedidos!$B$2:$B$7000,A2074,Pedidos!$C$2:$C$7000,"&gt;="&amp;(Parámetros!$B$4-365),Pedidos!$C$2:$C$7000,"&lt;"&amp;Parámetros!$B$4)</f>
        <v>25.01</v>
      </c>
      <c r="N2074" s="7" t="str">
        <f aca="false">IF(H2074=0,"Sin compras",IF(H2074=1,"Una sola compra",IF(I2074&gt;Parámetros!$B$5,"Perdido","Activo")))</f>
        <v>Una sola compra</v>
      </c>
      <c r="O2074" s="21" t="str">
        <f aca="false">IF(N2074&lt;&gt;"Activo","",1/(1+EXP(-(Parámetros!$B$10+Parámetros!$B$11*I2074+Parámetros!$B$12*J2074))))</f>
        <v/>
      </c>
      <c r="P2074" s="7" t="str">
        <f aca="false">IF(O2074="","",IF(O2074&gt;=Parámetros!$B$7,"Alto",IF(O2074&gt;=Parámetros!$B$8,"Medio","Bajo")))</f>
        <v/>
      </c>
      <c r="Q2074" s="7" t="str">
        <f aca="false">IF(AND(N2074="Activo",L2074&lt;&gt;""),IF(L2074&gt;Parámetros!$B$6,"Se está retrasando",""),"")</f>
        <v/>
      </c>
    </row>
    <row r="2075" customFormat="false" ht="15" hidden="false" customHeight="false" outlineLevel="0" collapsed="false">
      <c r="A2075" s="13" t="s">
        <v>383</v>
      </c>
      <c r="B2075" s="13" t="s">
        <v>9007</v>
      </c>
      <c r="C2075" s="13" t="s">
        <v>8982</v>
      </c>
      <c r="D2075" s="13" t="s">
        <v>8994</v>
      </c>
      <c r="E2075" s="13" t="s">
        <v>8988</v>
      </c>
      <c r="F2075" s="16" t="n">
        <f aca="false">_xlfn.MINIFS(Pedidos!$C$2:$C$7000,Pedidos!$B$2:$B$7000,A2075,Pedidos!$C$2:$C$7000,"&lt;"&amp;Parámetros!$B$4)</f>
        <v>45610</v>
      </c>
      <c r="G2075" s="16" t="n">
        <f aca="false">_xlfn.MAXIFS(Pedidos!$C$2:$C$7000,Pedidos!$B$2:$B$7000,A2075,Pedidos!$C$2:$C$7000,"&lt;"&amp;Parámetros!$B$4)</f>
        <v>45610</v>
      </c>
      <c r="H2075" s="17" t="n">
        <f aca="false">COUNTIFS(Pedidos!$B$2:$B$7000,A2075,Pedidos!$C$2:$C$7000,"&lt;"&amp;Parámetros!$B$4)</f>
        <v>1</v>
      </c>
      <c r="I2075" s="7" t="n">
        <f aca="false">IF(H2075=0,"",Parámetros!$B$4-G2075)</f>
        <v>686</v>
      </c>
      <c r="J2075" s="17" t="n">
        <f aca="false">COUNTIFS(Pedidos!$B$2:$B$7000,A2075,Pedidos!$C$2:$C$7000,"&gt;="&amp;(Parámetros!$B$4-180),Pedidos!$C$2:$C$7000,"&lt;"&amp;Parámetros!$B$4)</f>
        <v>0</v>
      </c>
      <c r="K2075" s="18" t="str">
        <f aca="false">IF(H2075&lt;2,"",(G2075-F2075)/(H2075-1))</f>
        <v/>
      </c>
      <c r="L2075" s="19" t="str">
        <f aca="false">IF(OR(K2075="",K2075=0),"",I2075/K2075)</f>
        <v/>
      </c>
      <c r="M2075" s="20" t="n">
        <f aca="false">SUMIFS(Pedidos!$D$2:$D$7000,Pedidos!$B$2:$B$7000,A2075,Pedidos!$C$2:$C$7000,"&gt;="&amp;(Parámetros!$B$4-365),Pedidos!$C$2:$C$7000,"&lt;"&amp;Parámetros!$B$4)</f>
        <v>0</v>
      </c>
      <c r="N2075" s="7" t="str">
        <f aca="false">IF(H2075=0,"Sin compras",IF(H2075=1,"Una sola compra",IF(I2075&gt;Parámetros!$B$5,"Perdido","Activo")))</f>
        <v>Una sola compra</v>
      </c>
      <c r="O2075" s="21" t="str">
        <f aca="false">IF(N2075&lt;&gt;"Activo","",1/(1+EXP(-(Parámetros!$B$10+Parámetros!$B$11*I2075+Parámetros!$B$12*J2075))))</f>
        <v/>
      </c>
      <c r="P2075" s="7" t="str">
        <f aca="false">IF(O2075="","",IF(O2075&gt;=Parámetros!$B$7,"Alto",IF(O2075&gt;=Parámetros!$B$8,"Medio","Bajo")))</f>
        <v/>
      </c>
      <c r="Q2075" s="7" t="str">
        <f aca="false">IF(AND(N2075="Activo",L2075&lt;&gt;""),IF(L2075&gt;Parámetros!$B$6,"Se está retrasando",""),"")</f>
        <v/>
      </c>
    </row>
    <row r="2076" customFormat="false" ht="15" hidden="false" customHeight="false" outlineLevel="0" collapsed="false">
      <c r="A2076" s="13" t="s">
        <v>645</v>
      </c>
      <c r="B2076" s="13" t="s">
        <v>8996</v>
      </c>
      <c r="C2076" s="13" t="s">
        <v>8993</v>
      </c>
      <c r="D2076" s="13" t="s">
        <v>9006</v>
      </c>
      <c r="E2076" s="13" t="s">
        <v>8988</v>
      </c>
      <c r="F2076" s="16" t="n">
        <f aca="false">_xlfn.MINIFS(Pedidos!$C$2:$C$7000,Pedidos!$B$2:$B$7000,A2076,Pedidos!$C$2:$C$7000,"&lt;"&amp;Parámetros!$B$4)</f>
        <v>45639</v>
      </c>
      <c r="G2076" s="16" t="n">
        <f aca="false">_xlfn.MAXIFS(Pedidos!$C$2:$C$7000,Pedidos!$B$2:$B$7000,A2076,Pedidos!$C$2:$C$7000,"&lt;"&amp;Parámetros!$B$4)</f>
        <v>45793</v>
      </c>
      <c r="H2076" s="17" t="n">
        <f aca="false">COUNTIFS(Pedidos!$B$2:$B$7000,A2076,Pedidos!$C$2:$C$7000,"&lt;"&amp;Parámetros!$B$4)</f>
        <v>4</v>
      </c>
      <c r="I2076" s="7" t="n">
        <f aca="false">IF(H2076=0,"",Parámetros!$B$4-G2076)</f>
        <v>503</v>
      </c>
      <c r="J2076" s="17" t="n">
        <f aca="false">COUNTIFS(Pedidos!$B$2:$B$7000,A2076,Pedidos!$C$2:$C$7000,"&gt;="&amp;(Parámetros!$B$4-180),Pedidos!$C$2:$C$7000,"&lt;"&amp;Parámetros!$B$4)</f>
        <v>0</v>
      </c>
      <c r="K2076" s="18" t="n">
        <f aca="false">IF(H2076&lt;2,"",(G2076-F2076)/(H2076-1))</f>
        <v>51.3333333333333</v>
      </c>
      <c r="L2076" s="19" t="n">
        <f aca="false">IF(OR(K2076="",K2076=0),"",I2076/K2076)</f>
        <v>9.7987012987013</v>
      </c>
      <c r="M2076" s="20" t="n">
        <f aca="false">SUMIFS(Pedidos!$D$2:$D$7000,Pedidos!$B$2:$B$7000,A2076,Pedidos!$C$2:$C$7000,"&gt;="&amp;(Parámetros!$B$4-365),Pedidos!$C$2:$C$7000,"&lt;"&amp;Parámetros!$B$4)</f>
        <v>0</v>
      </c>
      <c r="N2076" s="7" t="str">
        <f aca="false">IF(H2076=0,"Sin compras",IF(H2076=1,"Una sola compra",IF(I2076&gt;Parámetros!$B$5,"Perdido","Activo")))</f>
        <v>Perdido</v>
      </c>
      <c r="O2076" s="21" t="str">
        <f aca="false">IF(N2076&lt;&gt;"Activo","",1/(1+EXP(-(Parámetros!$B$10+Parámetros!$B$11*I2076+Parámetros!$B$12*J2076))))</f>
        <v/>
      </c>
      <c r="P2076" s="7" t="str">
        <f aca="false">IF(O2076="","",IF(O2076&gt;=Parámetros!$B$7,"Alto",IF(O2076&gt;=Parámetros!$B$8,"Medio","Bajo")))</f>
        <v/>
      </c>
      <c r="Q2076" s="7" t="str">
        <f aca="false">IF(AND(N2076="Activo",L2076&lt;&gt;""),IF(L2076&gt;Parámetros!$B$6,"Se está retrasando",""),"")</f>
        <v/>
      </c>
    </row>
    <row r="2077" customFormat="false" ht="15" hidden="false" customHeight="false" outlineLevel="0" collapsed="false">
      <c r="A2077" s="13" t="s">
        <v>6922</v>
      </c>
      <c r="B2077" s="13" t="s">
        <v>8995</v>
      </c>
      <c r="C2077" s="13" t="s">
        <v>8993</v>
      </c>
      <c r="D2077" s="13" t="s">
        <v>8991</v>
      </c>
      <c r="E2077" s="13" t="s">
        <v>8984</v>
      </c>
      <c r="F2077" s="16" t="n">
        <f aca="false">_xlfn.MINIFS(Pedidos!$C$2:$C$7000,Pedidos!$B$2:$B$7000,A2077,Pedidos!$C$2:$C$7000,"&lt;"&amp;Parámetros!$B$4)</f>
        <v>46126</v>
      </c>
      <c r="G2077" s="16" t="n">
        <f aca="false">_xlfn.MAXIFS(Pedidos!$C$2:$C$7000,Pedidos!$B$2:$B$7000,A2077,Pedidos!$C$2:$C$7000,"&lt;"&amp;Parámetros!$B$4)</f>
        <v>46126</v>
      </c>
      <c r="H2077" s="17" t="n">
        <f aca="false">COUNTIFS(Pedidos!$B$2:$B$7000,A2077,Pedidos!$C$2:$C$7000,"&lt;"&amp;Parámetros!$B$4)</f>
        <v>1</v>
      </c>
      <c r="I2077" s="7" t="n">
        <f aca="false">IF(H2077=0,"",Parámetros!$B$4-G2077)</f>
        <v>170</v>
      </c>
      <c r="J2077" s="17" t="n">
        <f aca="false">COUNTIFS(Pedidos!$B$2:$B$7000,A2077,Pedidos!$C$2:$C$7000,"&gt;="&amp;(Parámetros!$B$4-180),Pedidos!$C$2:$C$7000,"&lt;"&amp;Parámetros!$B$4)</f>
        <v>1</v>
      </c>
      <c r="K2077" s="18" t="str">
        <f aca="false">IF(H2077&lt;2,"",(G2077-F2077)/(H2077-1))</f>
        <v/>
      </c>
      <c r="L2077" s="19" t="str">
        <f aca="false">IF(OR(K2077="",K2077=0),"",I2077/K2077)</f>
        <v/>
      </c>
      <c r="M2077" s="20" t="n">
        <f aca="false">SUMIFS(Pedidos!$D$2:$D$7000,Pedidos!$B$2:$B$7000,A2077,Pedidos!$C$2:$C$7000,"&gt;="&amp;(Parámetros!$B$4-365),Pedidos!$C$2:$C$7000,"&lt;"&amp;Parámetros!$B$4)</f>
        <v>30.44</v>
      </c>
      <c r="N2077" s="7" t="str">
        <f aca="false">IF(H2077=0,"Sin compras",IF(H2077=1,"Una sola compra",IF(I2077&gt;Parámetros!$B$5,"Perdido","Activo")))</f>
        <v>Una sola compra</v>
      </c>
      <c r="O2077" s="21" t="str">
        <f aca="false">IF(N2077&lt;&gt;"Activo","",1/(1+EXP(-(Parámetros!$B$10+Parámetros!$B$11*I2077+Parámetros!$B$12*J2077))))</f>
        <v/>
      </c>
      <c r="P2077" s="7" t="str">
        <f aca="false">IF(O2077="","",IF(O2077&gt;=Parámetros!$B$7,"Alto",IF(O2077&gt;=Parámetros!$B$8,"Medio","Bajo")))</f>
        <v/>
      </c>
      <c r="Q2077" s="7" t="str">
        <f aca="false">IF(AND(N2077="Activo",L2077&lt;&gt;""),IF(L2077&gt;Parámetros!$B$6,"Se está retrasando",""),"")</f>
        <v/>
      </c>
    </row>
    <row r="2078" customFormat="false" ht="15" hidden="false" customHeight="false" outlineLevel="0" collapsed="false">
      <c r="A2078" s="13" t="s">
        <v>7938</v>
      </c>
      <c r="B2078" s="13" t="s">
        <v>8981</v>
      </c>
      <c r="C2078" s="13" t="s">
        <v>8982</v>
      </c>
      <c r="D2078" s="13" t="s">
        <v>8991</v>
      </c>
      <c r="E2078" s="13" t="s">
        <v>8988</v>
      </c>
      <c r="F2078" s="16" t="n">
        <f aca="false">_xlfn.MINIFS(Pedidos!$C$2:$C$7000,Pedidos!$B$2:$B$7000,A2078,Pedidos!$C$2:$C$7000,"&lt;"&amp;Parámetros!$B$4)</f>
        <v>46212</v>
      </c>
      <c r="G2078" s="16" t="n">
        <f aca="false">_xlfn.MAXIFS(Pedidos!$C$2:$C$7000,Pedidos!$B$2:$B$7000,A2078,Pedidos!$C$2:$C$7000,"&lt;"&amp;Parámetros!$B$4)</f>
        <v>46212</v>
      </c>
      <c r="H2078" s="17" t="n">
        <f aca="false">COUNTIFS(Pedidos!$B$2:$B$7000,A2078,Pedidos!$C$2:$C$7000,"&lt;"&amp;Parámetros!$B$4)</f>
        <v>1</v>
      </c>
      <c r="I2078" s="7" t="n">
        <f aca="false">IF(H2078=0,"",Parámetros!$B$4-G2078)</f>
        <v>84</v>
      </c>
      <c r="J2078" s="17" t="n">
        <f aca="false">COUNTIFS(Pedidos!$B$2:$B$7000,A2078,Pedidos!$C$2:$C$7000,"&gt;="&amp;(Parámetros!$B$4-180),Pedidos!$C$2:$C$7000,"&lt;"&amp;Parámetros!$B$4)</f>
        <v>1</v>
      </c>
      <c r="K2078" s="18" t="str">
        <f aca="false">IF(H2078&lt;2,"",(G2078-F2078)/(H2078-1))</f>
        <v/>
      </c>
      <c r="L2078" s="19" t="str">
        <f aca="false">IF(OR(K2078="",K2078=0),"",I2078/K2078)</f>
        <v/>
      </c>
      <c r="M2078" s="20" t="n">
        <f aca="false">SUMIFS(Pedidos!$D$2:$D$7000,Pedidos!$B$2:$B$7000,A2078,Pedidos!$C$2:$C$7000,"&gt;="&amp;(Parámetros!$B$4-365),Pedidos!$C$2:$C$7000,"&lt;"&amp;Parámetros!$B$4)</f>
        <v>25.39</v>
      </c>
      <c r="N2078" s="7" t="str">
        <f aca="false">IF(H2078=0,"Sin compras",IF(H2078=1,"Una sola compra",IF(I2078&gt;Parámetros!$B$5,"Perdido","Activo")))</f>
        <v>Una sola compra</v>
      </c>
      <c r="O2078" s="21" t="str">
        <f aca="false">IF(N2078&lt;&gt;"Activo","",1/(1+EXP(-(Parámetros!$B$10+Parámetros!$B$11*I2078+Parámetros!$B$12*J2078))))</f>
        <v/>
      </c>
      <c r="P2078" s="7" t="str">
        <f aca="false">IF(O2078="","",IF(O2078&gt;=Parámetros!$B$7,"Alto",IF(O2078&gt;=Parámetros!$B$8,"Medio","Bajo")))</f>
        <v/>
      </c>
      <c r="Q2078" s="7" t="str">
        <f aca="false">IF(AND(N2078="Activo",L2078&lt;&gt;""),IF(L2078&gt;Parámetros!$B$6,"Se está retrasando",""),"")</f>
        <v/>
      </c>
    </row>
    <row r="2079" customFormat="false" ht="15" hidden="false" customHeight="false" outlineLevel="0" collapsed="false">
      <c r="A2079" s="13" t="s">
        <v>7877</v>
      </c>
      <c r="B2079" s="13" t="s">
        <v>8981</v>
      </c>
      <c r="C2079" s="13" t="s">
        <v>8990</v>
      </c>
      <c r="D2079" s="13" t="s">
        <v>8991</v>
      </c>
      <c r="E2079" s="13" t="s">
        <v>8988</v>
      </c>
      <c r="F2079" s="16" t="n">
        <f aca="false">_xlfn.MINIFS(Pedidos!$C$2:$C$7000,Pedidos!$B$2:$B$7000,A2079,Pedidos!$C$2:$C$7000,"&lt;"&amp;Parámetros!$B$4)</f>
        <v>46207</v>
      </c>
      <c r="G2079" s="16" t="n">
        <f aca="false">_xlfn.MAXIFS(Pedidos!$C$2:$C$7000,Pedidos!$B$2:$B$7000,A2079,Pedidos!$C$2:$C$7000,"&lt;"&amp;Parámetros!$B$4)</f>
        <v>46207</v>
      </c>
      <c r="H2079" s="17" t="n">
        <f aca="false">COUNTIFS(Pedidos!$B$2:$B$7000,A2079,Pedidos!$C$2:$C$7000,"&lt;"&amp;Parámetros!$B$4)</f>
        <v>1</v>
      </c>
      <c r="I2079" s="7" t="n">
        <f aca="false">IF(H2079=0,"",Parámetros!$B$4-G2079)</f>
        <v>89</v>
      </c>
      <c r="J2079" s="17" t="n">
        <f aca="false">COUNTIFS(Pedidos!$B$2:$B$7000,A2079,Pedidos!$C$2:$C$7000,"&gt;="&amp;(Parámetros!$B$4-180),Pedidos!$C$2:$C$7000,"&lt;"&amp;Parámetros!$B$4)</f>
        <v>1</v>
      </c>
      <c r="K2079" s="18" t="str">
        <f aca="false">IF(H2079&lt;2,"",(G2079-F2079)/(H2079-1))</f>
        <v/>
      </c>
      <c r="L2079" s="19" t="str">
        <f aca="false">IF(OR(K2079="",K2079=0),"",I2079/K2079)</f>
        <v/>
      </c>
      <c r="M2079" s="20" t="n">
        <f aca="false">SUMIFS(Pedidos!$D$2:$D$7000,Pedidos!$B$2:$B$7000,A2079,Pedidos!$C$2:$C$7000,"&gt;="&amp;(Parámetros!$B$4-365),Pedidos!$C$2:$C$7000,"&lt;"&amp;Parámetros!$B$4)</f>
        <v>34.53</v>
      </c>
      <c r="N2079" s="7" t="str">
        <f aca="false">IF(H2079=0,"Sin compras",IF(H2079=1,"Una sola compra",IF(I2079&gt;Parámetros!$B$5,"Perdido","Activo")))</f>
        <v>Una sola compra</v>
      </c>
      <c r="O2079" s="21" t="str">
        <f aca="false">IF(N2079&lt;&gt;"Activo","",1/(1+EXP(-(Parámetros!$B$10+Parámetros!$B$11*I2079+Parámetros!$B$12*J2079))))</f>
        <v/>
      </c>
      <c r="P2079" s="7" t="str">
        <f aca="false">IF(O2079="","",IF(O2079&gt;=Parámetros!$B$7,"Alto",IF(O2079&gt;=Parámetros!$B$8,"Medio","Bajo")))</f>
        <v/>
      </c>
      <c r="Q2079" s="7" t="str">
        <f aca="false">IF(AND(N2079="Activo",L2079&lt;&gt;""),IF(L2079&gt;Parámetros!$B$6,"Se está retrasando",""),"")</f>
        <v/>
      </c>
    </row>
    <row r="2080" customFormat="false" ht="15" hidden="false" customHeight="false" outlineLevel="0" collapsed="false">
      <c r="A2080" s="13" t="s">
        <v>523</v>
      </c>
      <c r="B2080" s="13" t="s">
        <v>8981</v>
      </c>
      <c r="C2080" s="13" t="s">
        <v>8982</v>
      </c>
      <c r="D2080" s="13" t="s">
        <v>9009</v>
      </c>
      <c r="E2080" s="13" t="s">
        <v>8988</v>
      </c>
      <c r="F2080" s="16" t="n">
        <f aca="false">_xlfn.MINIFS(Pedidos!$C$2:$C$7000,Pedidos!$B$2:$B$7000,A2080,Pedidos!$C$2:$C$7000,"&lt;"&amp;Parámetros!$B$4)</f>
        <v>45628</v>
      </c>
      <c r="G2080" s="16" t="n">
        <f aca="false">_xlfn.MAXIFS(Pedidos!$C$2:$C$7000,Pedidos!$B$2:$B$7000,A2080,Pedidos!$C$2:$C$7000,"&lt;"&amp;Parámetros!$B$4)</f>
        <v>45843</v>
      </c>
      <c r="H2080" s="17" t="n">
        <f aca="false">COUNTIFS(Pedidos!$B$2:$B$7000,A2080,Pedidos!$C$2:$C$7000,"&lt;"&amp;Parámetros!$B$4)</f>
        <v>6</v>
      </c>
      <c r="I2080" s="7" t="n">
        <f aca="false">IF(H2080=0,"",Parámetros!$B$4-G2080)</f>
        <v>453</v>
      </c>
      <c r="J2080" s="17" t="n">
        <f aca="false">COUNTIFS(Pedidos!$B$2:$B$7000,A2080,Pedidos!$C$2:$C$7000,"&gt;="&amp;(Parámetros!$B$4-180),Pedidos!$C$2:$C$7000,"&lt;"&amp;Parámetros!$B$4)</f>
        <v>0</v>
      </c>
      <c r="K2080" s="18" t="n">
        <f aca="false">IF(H2080&lt;2,"",(G2080-F2080)/(H2080-1))</f>
        <v>43</v>
      </c>
      <c r="L2080" s="19" t="n">
        <f aca="false">IF(OR(K2080="",K2080=0),"",I2080/K2080)</f>
        <v>10.5348837209302</v>
      </c>
      <c r="M2080" s="20" t="n">
        <f aca="false">SUMIFS(Pedidos!$D$2:$D$7000,Pedidos!$B$2:$B$7000,A2080,Pedidos!$C$2:$C$7000,"&gt;="&amp;(Parámetros!$B$4-365),Pedidos!$C$2:$C$7000,"&lt;"&amp;Parámetros!$B$4)</f>
        <v>0</v>
      </c>
      <c r="N2080" s="7" t="str">
        <f aca="false">IF(H2080=0,"Sin compras",IF(H2080=1,"Una sola compra",IF(I2080&gt;Parámetros!$B$5,"Perdido","Activo")))</f>
        <v>Perdido</v>
      </c>
      <c r="O2080" s="21" t="str">
        <f aca="false">IF(N2080&lt;&gt;"Activo","",1/(1+EXP(-(Parámetros!$B$10+Parámetros!$B$11*I2080+Parámetros!$B$12*J2080))))</f>
        <v/>
      </c>
      <c r="P2080" s="7" t="str">
        <f aca="false">IF(O2080="","",IF(O2080&gt;=Parámetros!$B$7,"Alto",IF(O2080&gt;=Parámetros!$B$8,"Medio","Bajo")))</f>
        <v/>
      </c>
      <c r="Q2080" s="7" t="str">
        <f aca="false">IF(AND(N2080="Activo",L2080&lt;&gt;""),IF(L2080&gt;Parámetros!$B$6,"Se está retrasando",""),"")</f>
        <v/>
      </c>
    </row>
    <row r="2081" customFormat="false" ht="15" hidden="false" customHeight="false" outlineLevel="0" collapsed="false">
      <c r="A2081" s="13" t="s">
        <v>8277</v>
      </c>
      <c r="B2081" s="13" t="s">
        <v>9001</v>
      </c>
      <c r="C2081" s="13" t="s">
        <v>8993</v>
      </c>
      <c r="D2081" s="13" t="s">
        <v>9002</v>
      </c>
      <c r="E2081" s="13" t="s">
        <v>8988</v>
      </c>
      <c r="F2081" s="16" t="n">
        <f aca="false">_xlfn.MINIFS(Pedidos!$C$2:$C$7000,Pedidos!$B$2:$B$7000,A2081,Pedidos!$C$2:$C$7000,"&lt;"&amp;Parámetros!$B$4)</f>
        <v>46239</v>
      </c>
      <c r="G2081" s="16" t="n">
        <f aca="false">_xlfn.MAXIFS(Pedidos!$C$2:$C$7000,Pedidos!$B$2:$B$7000,A2081,Pedidos!$C$2:$C$7000,"&lt;"&amp;Parámetros!$B$4)</f>
        <v>46239</v>
      </c>
      <c r="H2081" s="17" t="n">
        <f aca="false">COUNTIFS(Pedidos!$B$2:$B$7000,A2081,Pedidos!$C$2:$C$7000,"&lt;"&amp;Parámetros!$B$4)</f>
        <v>1</v>
      </c>
      <c r="I2081" s="7" t="n">
        <f aca="false">IF(H2081=0,"",Parámetros!$B$4-G2081)</f>
        <v>57</v>
      </c>
      <c r="J2081" s="17" t="n">
        <f aca="false">COUNTIFS(Pedidos!$B$2:$B$7000,A2081,Pedidos!$C$2:$C$7000,"&gt;="&amp;(Parámetros!$B$4-180),Pedidos!$C$2:$C$7000,"&lt;"&amp;Parámetros!$B$4)</f>
        <v>1</v>
      </c>
      <c r="K2081" s="18" t="str">
        <f aca="false">IF(H2081&lt;2,"",(G2081-F2081)/(H2081-1))</f>
        <v/>
      </c>
      <c r="L2081" s="19" t="str">
        <f aca="false">IF(OR(K2081="",K2081=0),"",I2081/K2081)</f>
        <v/>
      </c>
      <c r="M2081" s="20" t="n">
        <f aca="false">SUMIFS(Pedidos!$D$2:$D$7000,Pedidos!$B$2:$B$7000,A2081,Pedidos!$C$2:$C$7000,"&gt;="&amp;(Parámetros!$B$4-365),Pedidos!$C$2:$C$7000,"&lt;"&amp;Parámetros!$B$4)</f>
        <v>39.06</v>
      </c>
      <c r="N2081" s="7" t="str">
        <f aca="false">IF(H2081=0,"Sin compras",IF(H2081=1,"Una sola compra",IF(I2081&gt;Parámetros!$B$5,"Perdido","Activo")))</f>
        <v>Una sola compra</v>
      </c>
      <c r="O2081" s="21" t="str">
        <f aca="false">IF(N2081&lt;&gt;"Activo","",1/(1+EXP(-(Parámetros!$B$10+Parámetros!$B$11*I2081+Parámetros!$B$12*J2081))))</f>
        <v/>
      </c>
      <c r="P2081" s="7" t="str">
        <f aca="false">IF(O2081="","",IF(O2081&gt;=Parámetros!$B$7,"Alto",IF(O2081&gt;=Parámetros!$B$8,"Medio","Bajo")))</f>
        <v/>
      </c>
      <c r="Q2081" s="7" t="str">
        <f aca="false">IF(AND(N2081="Activo",L2081&lt;&gt;""),IF(L2081&gt;Parámetros!$B$6,"Se está retrasando",""),"")</f>
        <v/>
      </c>
    </row>
    <row r="2082" customFormat="false" ht="15" hidden="false" customHeight="false" outlineLevel="0" collapsed="false">
      <c r="A2082" s="13" t="s">
        <v>3059</v>
      </c>
      <c r="B2082" s="13" t="s">
        <v>8992</v>
      </c>
      <c r="C2082" s="13" t="s">
        <v>8993</v>
      </c>
      <c r="D2082" s="13" t="s">
        <v>8994</v>
      </c>
      <c r="E2082" s="13" t="s">
        <v>8988</v>
      </c>
      <c r="F2082" s="16" t="n">
        <f aca="false">_xlfn.MINIFS(Pedidos!$C$2:$C$7000,Pedidos!$B$2:$B$7000,A2082,Pedidos!$C$2:$C$7000,"&lt;"&amp;Parámetros!$B$4)</f>
        <v>45834</v>
      </c>
      <c r="G2082" s="16" t="n">
        <f aca="false">_xlfn.MAXIFS(Pedidos!$C$2:$C$7000,Pedidos!$B$2:$B$7000,A2082,Pedidos!$C$2:$C$7000,"&lt;"&amp;Parámetros!$B$4)</f>
        <v>45834</v>
      </c>
      <c r="H2082" s="17" t="n">
        <f aca="false">COUNTIFS(Pedidos!$B$2:$B$7000,A2082,Pedidos!$C$2:$C$7000,"&lt;"&amp;Parámetros!$B$4)</f>
        <v>1</v>
      </c>
      <c r="I2082" s="7" t="n">
        <f aca="false">IF(H2082=0,"",Parámetros!$B$4-G2082)</f>
        <v>462</v>
      </c>
      <c r="J2082" s="17" t="n">
        <f aca="false">COUNTIFS(Pedidos!$B$2:$B$7000,A2082,Pedidos!$C$2:$C$7000,"&gt;="&amp;(Parámetros!$B$4-180),Pedidos!$C$2:$C$7000,"&lt;"&amp;Parámetros!$B$4)</f>
        <v>0</v>
      </c>
      <c r="K2082" s="18" t="str">
        <f aca="false">IF(H2082&lt;2,"",(G2082-F2082)/(H2082-1))</f>
        <v/>
      </c>
      <c r="L2082" s="19" t="str">
        <f aca="false">IF(OR(K2082="",K2082=0),"",I2082/K2082)</f>
        <v/>
      </c>
      <c r="M2082" s="20" t="n">
        <f aca="false">SUMIFS(Pedidos!$D$2:$D$7000,Pedidos!$B$2:$B$7000,A2082,Pedidos!$C$2:$C$7000,"&gt;="&amp;(Parámetros!$B$4-365),Pedidos!$C$2:$C$7000,"&lt;"&amp;Parámetros!$B$4)</f>
        <v>0</v>
      </c>
      <c r="N2082" s="7" t="str">
        <f aca="false">IF(H2082=0,"Sin compras",IF(H2082=1,"Una sola compra",IF(I2082&gt;Parámetros!$B$5,"Perdido","Activo")))</f>
        <v>Una sola compra</v>
      </c>
      <c r="O2082" s="21" t="str">
        <f aca="false">IF(N2082&lt;&gt;"Activo","",1/(1+EXP(-(Parámetros!$B$10+Parámetros!$B$11*I2082+Parámetros!$B$12*J2082))))</f>
        <v/>
      </c>
      <c r="P2082" s="7" t="str">
        <f aca="false">IF(O2082="","",IF(O2082&gt;=Parámetros!$B$7,"Alto",IF(O2082&gt;=Parámetros!$B$8,"Medio","Bajo")))</f>
        <v/>
      </c>
      <c r="Q2082" s="7" t="str">
        <f aca="false">IF(AND(N2082="Activo",L2082&lt;&gt;""),IF(L2082&gt;Parámetros!$B$6,"Se está retrasando",""),"")</f>
        <v/>
      </c>
    </row>
    <row r="2083" customFormat="false" ht="15" hidden="false" customHeight="false" outlineLevel="0" collapsed="false">
      <c r="A2083" s="13" t="s">
        <v>4164</v>
      </c>
      <c r="B2083" s="13" t="s">
        <v>9007</v>
      </c>
      <c r="C2083" s="13" t="s">
        <v>8982</v>
      </c>
      <c r="D2083" s="13" t="s">
        <v>8994</v>
      </c>
      <c r="E2083" s="13" t="s">
        <v>8988</v>
      </c>
      <c r="F2083" s="16" t="n">
        <f aca="false">_xlfn.MINIFS(Pedidos!$C$2:$C$7000,Pedidos!$B$2:$B$7000,A2083,Pedidos!$C$2:$C$7000,"&lt;"&amp;Parámetros!$B$4)</f>
        <v>45917</v>
      </c>
      <c r="G2083" s="16" t="n">
        <f aca="false">_xlfn.MAXIFS(Pedidos!$C$2:$C$7000,Pedidos!$B$2:$B$7000,A2083,Pedidos!$C$2:$C$7000,"&lt;"&amp;Parámetros!$B$4)</f>
        <v>45917</v>
      </c>
      <c r="H2083" s="17" t="n">
        <f aca="false">COUNTIFS(Pedidos!$B$2:$B$7000,A2083,Pedidos!$C$2:$C$7000,"&lt;"&amp;Parámetros!$B$4)</f>
        <v>1</v>
      </c>
      <c r="I2083" s="7" t="n">
        <f aca="false">IF(H2083=0,"",Parámetros!$B$4-G2083)</f>
        <v>379</v>
      </c>
      <c r="J2083" s="17" t="n">
        <f aca="false">COUNTIFS(Pedidos!$B$2:$B$7000,A2083,Pedidos!$C$2:$C$7000,"&gt;="&amp;(Parámetros!$B$4-180),Pedidos!$C$2:$C$7000,"&lt;"&amp;Parámetros!$B$4)</f>
        <v>0</v>
      </c>
      <c r="K2083" s="18" t="str">
        <f aca="false">IF(H2083&lt;2,"",(G2083-F2083)/(H2083-1))</f>
        <v/>
      </c>
      <c r="L2083" s="19" t="str">
        <f aca="false">IF(OR(K2083="",K2083=0),"",I2083/K2083)</f>
        <v/>
      </c>
      <c r="M2083" s="20" t="n">
        <f aca="false">SUMIFS(Pedidos!$D$2:$D$7000,Pedidos!$B$2:$B$7000,A2083,Pedidos!$C$2:$C$7000,"&gt;="&amp;(Parámetros!$B$4-365),Pedidos!$C$2:$C$7000,"&lt;"&amp;Parámetros!$B$4)</f>
        <v>0</v>
      </c>
      <c r="N2083" s="7" t="str">
        <f aca="false">IF(H2083=0,"Sin compras",IF(H2083=1,"Una sola compra",IF(I2083&gt;Parámetros!$B$5,"Perdido","Activo")))</f>
        <v>Una sola compra</v>
      </c>
      <c r="O2083" s="21" t="str">
        <f aca="false">IF(N2083&lt;&gt;"Activo","",1/(1+EXP(-(Parámetros!$B$10+Parámetros!$B$11*I2083+Parámetros!$B$12*J2083))))</f>
        <v/>
      </c>
      <c r="P2083" s="7" t="str">
        <f aca="false">IF(O2083="","",IF(O2083&gt;=Parámetros!$B$7,"Alto",IF(O2083&gt;=Parámetros!$B$8,"Medio","Bajo")))</f>
        <v/>
      </c>
      <c r="Q2083" s="7" t="str">
        <f aca="false">IF(AND(N2083="Activo",L2083&lt;&gt;""),IF(L2083&gt;Parámetros!$B$6,"Se está retrasando",""),"")</f>
        <v/>
      </c>
    </row>
    <row r="2084" customFormat="false" ht="15" hidden="false" customHeight="false" outlineLevel="0" collapsed="false">
      <c r="A2084" s="13" t="s">
        <v>5642</v>
      </c>
      <c r="B2084" s="13" t="s">
        <v>9000</v>
      </c>
      <c r="C2084" s="13" t="s">
        <v>8982</v>
      </c>
      <c r="D2084" s="13" t="s">
        <v>8983</v>
      </c>
      <c r="E2084" s="13" t="s">
        <v>8988</v>
      </c>
      <c r="F2084" s="16" t="n">
        <f aca="false">_xlfn.MINIFS(Pedidos!$C$2:$C$7000,Pedidos!$B$2:$B$7000,A2084,Pedidos!$C$2:$C$7000,"&lt;"&amp;Parámetros!$B$4)</f>
        <v>46028</v>
      </c>
      <c r="G2084" s="16" t="n">
        <f aca="false">_xlfn.MAXIFS(Pedidos!$C$2:$C$7000,Pedidos!$B$2:$B$7000,A2084,Pedidos!$C$2:$C$7000,"&lt;"&amp;Parámetros!$B$4)</f>
        <v>46028</v>
      </c>
      <c r="H2084" s="17" t="n">
        <f aca="false">COUNTIFS(Pedidos!$B$2:$B$7000,A2084,Pedidos!$C$2:$C$7000,"&lt;"&amp;Parámetros!$B$4)</f>
        <v>1</v>
      </c>
      <c r="I2084" s="7" t="n">
        <f aca="false">IF(H2084=0,"",Parámetros!$B$4-G2084)</f>
        <v>268</v>
      </c>
      <c r="J2084" s="17" t="n">
        <f aca="false">COUNTIFS(Pedidos!$B$2:$B$7000,A2084,Pedidos!$C$2:$C$7000,"&gt;="&amp;(Parámetros!$B$4-180),Pedidos!$C$2:$C$7000,"&lt;"&amp;Parámetros!$B$4)</f>
        <v>0</v>
      </c>
      <c r="K2084" s="18" t="str">
        <f aca="false">IF(H2084&lt;2,"",(G2084-F2084)/(H2084-1))</f>
        <v/>
      </c>
      <c r="L2084" s="19" t="str">
        <f aca="false">IF(OR(K2084="",K2084=0),"",I2084/K2084)</f>
        <v/>
      </c>
      <c r="M2084" s="20" t="n">
        <f aca="false">SUMIFS(Pedidos!$D$2:$D$7000,Pedidos!$B$2:$B$7000,A2084,Pedidos!$C$2:$C$7000,"&gt;="&amp;(Parámetros!$B$4-365),Pedidos!$C$2:$C$7000,"&lt;"&amp;Parámetros!$B$4)</f>
        <v>39.04</v>
      </c>
      <c r="N2084" s="7" t="str">
        <f aca="false">IF(H2084=0,"Sin compras",IF(H2084=1,"Una sola compra",IF(I2084&gt;Parámetros!$B$5,"Perdido","Activo")))</f>
        <v>Una sola compra</v>
      </c>
      <c r="O2084" s="21" t="str">
        <f aca="false">IF(N2084&lt;&gt;"Activo","",1/(1+EXP(-(Parámetros!$B$10+Parámetros!$B$11*I2084+Parámetros!$B$12*J2084))))</f>
        <v/>
      </c>
      <c r="P2084" s="7" t="str">
        <f aca="false">IF(O2084="","",IF(O2084&gt;=Parámetros!$B$7,"Alto",IF(O2084&gt;=Parámetros!$B$8,"Medio","Bajo")))</f>
        <v/>
      </c>
      <c r="Q2084" s="7" t="str">
        <f aca="false">IF(AND(N2084="Activo",L2084&lt;&gt;""),IF(L2084&gt;Parámetros!$B$6,"Se está retrasando",""),"")</f>
        <v/>
      </c>
    </row>
    <row r="2085" customFormat="false" ht="15" hidden="false" customHeight="false" outlineLevel="0" collapsed="false">
      <c r="A2085" s="13" t="s">
        <v>3172</v>
      </c>
      <c r="B2085" s="13" t="s">
        <v>8981</v>
      </c>
      <c r="C2085" s="13" t="s">
        <v>8986</v>
      </c>
      <c r="D2085" s="13" t="s">
        <v>8994</v>
      </c>
      <c r="E2085" s="13" t="s">
        <v>8988</v>
      </c>
      <c r="F2085" s="16" t="n">
        <f aca="false">_xlfn.MINIFS(Pedidos!$C$2:$C$7000,Pedidos!$B$2:$B$7000,A2085,Pedidos!$C$2:$C$7000,"&lt;"&amp;Parámetros!$B$4)</f>
        <v>45843</v>
      </c>
      <c r="G2085" s="16" t="n">
        <f aca="false">_xlfn.MAXIFS(Pedidos!$C$2:$C$7000,Pedidos!$B$2:$B$7000,A2085,Pedidos!$C$2:$C$7000,"&lt;"&amp;Parámetros!$B$4)</f>
        <v>45843</v>
      </c>
      <c r="H2085" s="17" t="n">
        <f aca="false">COUNTIFS(Pedidos!$B$2:$B$7000,A2085,Pedidos!$C$2:$C$7000,"&lt;"&amp;Parámetros!$B$4)</f>
        <v>1</v>
      </c>
      <c r="I2085" s="7" t="n">
        <f aca="false">IF(H2085=0,"",Parámetros!$B$4-G2085)</f>
        <v>453</v>
      </c>
      <c r="J2085" s="17" t="n">
        <f aca="false">COUNTIFS(Pedidos!$B$2:$B$7000,A2085,Pedidos!$C$2:$C$7000,"&gt;="&amp;(Parámetros!$B$4-180),Pedidos!$C$2:$C$7000,"&lt;"&amp;Parámetros!$B$4)</f>
        <v>0</v>
      </c>
      <c r="K2085" s="18" t="str">
        <f aca="false">IF(H2085&lt;2,"",(G2085-F2085)/(H2085-1))</f>
        <v/>
      </c>
      <c r="L2085" s="19" t="str">
        <f aca="false">IF(OR(K2085="",K2085=0),"",I2085/K2085)</f>
        <v/>
      </c>
      <c r="M2085" s="20" t="n">
        <f aca="false">SUMIFS(Pedidos!$D$2:$D$7000,Pedidos!$B$2:$B$7000,A2085,Pedidos!$C$2:$C$7000,"&gt;="&amp;(Parámetros!$B$4-365),Pedidos!$C$2:$C$7000,"&lt;"&amp;Parámetros!$B$4)</f>
        <v>0</v>
      </c>
      <c r="N2085" s="7" t="str">
        <f aca="false">IF(H2085=0,"Sin compras",IF(H2085=1,"Una sola compra",IF(I2085&gt;Parámetros!$B$5,"Perdido","Activo")))</f>
        <v>Una sola compra</v>
      </c>
      <c r="O2085" s="21" t="str">
        <f aca="false">IF(N2085&lt;&gt;"Activo","",1/(1+EXP(-(Parámetros!$B$10+Parámetros!$B$11*I2085+Parámetros!$B$12*J2085))))</f>
        <v/>
      </c>
      <c r="P2085" s="7" t="str">
        <f aca="false">IF(O2085="","",IF(O2085&gt;=Parámetros!$B$7,"Alto",IF(O2085&gt;=Parámetros!$B$8,"Medio","Bajo")))</f>
        <v/>
      </c>
      <c r="Q2085" s="7" t="str">
        <f aca="false">IF(AND(N2085="Activo",L2085&lt;&gt;""),IF(L2085&gt;Parámetros!$B$6,"Se está retrasando",""),"")</f>
        <v/>
      </c>
    </row>
    <row r="2086" customFormat="false" ht="15" hidden="false" customHeight="false" outlineLevel="0" collapsed="false">
      <c r="A2086" s="13" t="s">
        <v>1619</v>
      </c>
      <c r="B2086" s="13" t="s">
        <v>8981</v>
      </c>
      <c r="C2086" s="13" t="s">
        <v>8993</v>
      </c>
      <c r="D2086" s="13" t="s">
        <v>8994</v>
      </c>
      <c r="E2086" s="13" t="s">
        <v>8984</v>
      </c>
      <c r="F2086" s="16" t="n">
        <f aca="false">_xlfn.MINIFS(Pedidos!$C$2:$C$7000,Pedidos!$B$2:$B$7000,A2086,Pedidos!$C$2:$C$7000,"&lt;"&amp;Parámetros!$B$4)</f>
        <v>45726</v>
      </c>
      <c r="G2086" s="16" t="n">
        <f aca="false">_xlfn.MAXIFS(Pedidos!$C$2:$C$7000,Pedidos!$B$2:$B$7000,A2086,Pedidos!$C$2:$C$7000,"&lt;"&amp;Parámetros!$B$4)</f>
        <v>45726</v>
      </c>
      <c r="H2086" s="17" t="n">
        <f aca="false">COUNTIFS(Pedidos!$B$2:$B$7000,A2086,Pedidos!$C$2:$C$7000,"&lt;"&amp;Parámetros!$B$4)</f>
        <v>1</v>
      </c>
      <c r="I2086" s="7" t="n">
        <f aca="false">IF(H2086=0,"",Parámetros!$B$4-G2086)</f>
        <v>570</v>
      </c>
      <c r="J2086" s="17" t="n">
        <f aca="false">COUNTIFS(Pedidos!$B$2:$B$7000,A2086,Pedidos!$C$2:$C$7000,"&gt;="&amp;(Parámetros!$B$4-180),Pedidos!$C$2:$C$7000,"&lt;"&amp;Parámetros!$B$4)</f>
        <v>0</v>
      </c>
      <c r="K2086" s="18" t="str">
        <f aca="false">IF(H2086&lt;2,"",(G2086-F2086)/(H2086-1))</f>
        <v/>
      </c>
      <c r="L2086" s="19" t="str">
        <f aca="false">IF(OR(K2086="",K2086=0),"",I2086/K2086)</f>
        <v/>
      </c>
      <c r="M2086" s="20" t="n">
        <f aca="false">SUMIFS(Pedidos!$D$2:$D$7000,Pedidos!$B$2:$B$7000,A2086,Pedidos!$C$2:$C$7000,"&gt;="&amp;(Parámetros!$B$4-365),Pedidos!$C$2:$C$7000,"&lt;"&amp;Parámetros!$B$4)</f>
        <v>0</v>
      </c>
      <c r="N2086" s="7" t="str">
        <f aca="false">IF(H2086=0,"Sin compras",IF(H2086=1,"Una sola compra",IF(I2086&gt;Parámetros!$B$5,"Perdido","Activo")))</f>
        <v>Una sola compra</v>
      </c>
      <c r="O2086" s="21" t="str">
        <f aca="false">IF(N2086&lt;&gt;"Activo","",1/(1+EXP(-(Parámetros!$B$10+Parámetros!$B$11*I2086+Parámetros!$B$12*J2086))))</f>
        <v/>
      </c>
      <c r="P2086" s="7" t="str">
        <f aca="false">IF(O2086="","",IF(O2086&gt;=Parámetros!$B$7,"Alto",IF(O2086&gt;=Parámetros!$B$8,"Medio","Bajo")))</f>
        <v/>
      </c>
      <c r="Q2086" s="7" t="str">
        <f aca="false">IF(AND(N2086="Activo",L2086&lt;&gt;""),IF(L2086&gt;Parámetros!$B$6,"Se está retrasando",""),"")</f>
        <v/>
      </c>
    </row>
    <row r="2087" customFormat="false" ht="15" hidden="false" customHeight="false" outlineLevel="0" collapsed="false">
      <c r="A2087" s="13" t="s">
        <v>1486</v>
      </c>
      <c r="B2087" s="13" t="s">
        <v>9001</v>
      </c>
      <c r="C2087" s="13" t="s">
        <v>8986</v>
      </c>
      <c r="D2087" s="13" t="s">
        <v>8994</v>
      </c>
      <c r="E2087" s="13" t="s">
        <v>8988</v>
      </c>
      <c r="F2087" s="16" t="n">
        <f aca="false">_xlfn.MINIFS(Pedidos!$C$2:$C$7000,Pedidos!$B$2:$B$7000,A2087,Pedidos!$C$2:$C$7000,"&lt;"&amp;Parámetros!$B$4)</f>
        <v>45716</v>
      </c>
      <c r="G2087" s="16" t="n">
        <f aca="false">_xlfn.MAXIFS(Pedidos!$C$2:$C$7000,Pedidos!$B$2:$B$7000,A2087,Pedidos!$C$2:$C$7000,"&lt;"&amp;Parámetros!$B$4)</f>
        <v>45777</v>
      </c>
      <c r="H2087" s="17" t="n">
        <f aca="false">COUNTIFS(Pedidos!$B$2:$B$7000,A2087,Pedidos!$C$2:$C$7000,"&lt;"&amp;Parámetros!$B$4)</f>
        <v>2</v>
      </c>
      <c r="I2087" s="7" t="n">
        <f aca="false">IF(H2087=0,"",Parámetros!$B$4-G2087)</f>
        <v>519</v>
      </c>
      <c r="J2087" s="17" t="n">
        <f aca="false">COUNTIFS(Pedidos!$B$2:$B$7000,A2087,Pedidos!$C$2:$C$7000,"&gt;="&amp;(Parámetros!$B$4-180),Pedidos!$C$2:$C$7000,"&lt;"&amp;Parámetros!$B$4)</f>
        <v>0</v>
      </c>
      <c r="K2087" s="18" t="n">
        <f aca="false">IF(H2087&lt;2,"",(G2087-F2087)/(H2087-1))</f>
        <v>61</v>
      </c>
      <c r="L2087" s="19" t="n">
        <f aca="false">IF(OR(K2087="",K2087=0),"",I2087/K2087)</f>
        <v>8.50819672131148</v>
      </c>
      <c r="M2087" s="20" t="n">
        <f aca="false">SUMIFS(Pedidos!$D$2:$D$7000,Pedidos!$B$2:$B$7000,A2087,Pedidos!$C$2:$C$7000,"&gt;="&amp;(Parámetros!$B$4-365),Pedidos!$C$2:$C$7000,"&lt;"&amp;Parámetros!$B$4)</f>
        <v>0</v>
      </c>
      <c r="N2087" s="7" t="str">
        <f aca="false">IF(H2087=0,"Sin compras",IF(H2087=1,"Una sola compra",IF(I2087&gt;Parámetros!$B$5,"Perdido","Activo")))</f>
        <v>Perdido</v>
      </c>
      <c r="O2087" s="21" t="str">
        <f aca="false">IF(N2087&lt;&gt;"Activo","",1/(1+EXP(-(Parámetros!$B$10+Parámetros!$B$11*I2087+Parámetros!$B$12*J2087))))</f>
        <v/>
      </c>
      <c r="P2087" s="7" t="str">
        <f aca="false">IF(O2087="","",IF(O2087&gt;=Parámetros!$B$7,"Alto",IF(O2087&gt;=Parámetros!$B$8,"Medio","Bajo")))</f>
        <v/>
      </c>
      <c r="Q2087" s="7" t="str">
        <f aca="false">IF(AND(N2087="Activo",L2087&lt;&gt;""),IF(L2087&gt;Parámetros!$B$6,"Se está retrasando",""),"")</f>
        <v/>
      </c>
    </row>
    <row r="2088" customFormat="false" ht="15" hidden="false" customHeight="false" outlineLevel="0" collapsed="false">
      <c r="A2088" s="13" t="s">
        <v>4084</v>
      </c>
      <c r="B2088" s="13" t="s">
        <v>9003</v>
      </c>
      <c r="C2088" s="13" t="s">
        <v>8986</v>
      </c>
      <c r="D2088" s="13" t="s">
        <v>8994</v>
      </c>
      <c r="E2088" s="13" t="s">
        <v>8988</v>
      </c>
      <c r="F2088" s="16" t="n">
        <f aca="false">_xlfn.MINIFS(Pedidos!$C$2:$C$7000,Pedidos!$B$2:$B$7000,A2088,Pedidos!$C$2:$C$7000,"&lt;"&amp;Parámetros!$B$4)</f>
        <v>45911</v>
      </c>
      <c r="G2088" s="16" t="n">
        <f aca="false">_xlfn.MAXIFS(Pedidos!$C$2:$C$7000,Pedidos!$B$2:$B$7000,A2088,Pedidos!$C$2:$C$7000,"&lt;"&amp;Parámetros!$B$4)</f>
        <v>45911</v>
      </c>
      <c r="H2088" s="17" t="n">
        <f aca="false">COUNTIFS(Pedidos!$B$2:$B$7000,A2088,Pedidos!$C$2:$C$7000,"&lt;"&amp;Parámetros!$B$4)</f>
        <v>1</v>
      </c>
      <c r="I2088" s="7" t="n">
        <f aca="false">IF(H2088=0,"",Parámetros!$B$4-G2088)</f>
        <v>385</v>
      </c>
      <c r="J2088" s="17" t="n">
        <f aca="false">COUNTIFS(Pedidos!$B$2:$B$7000,A2088,Pedidos!$C$2:$C$7000,"&gt;="&amp;(Parámetros!$B$4-180),Pedidos!$C$2:$C$7000,"&lt;"&amp;Parámetros!$B$4)</f>
        <v>0</v>
      </c>
      <c r="K2088" s="18" t="str">
        <f aca="false">IF(H2088&lt;2,"",(G2088-F2088)/(H2088-1))</f>
        <v/>
      </c>
      <c r="L2088" s="19" t="str">
        <f aca="false">IF(OR(K2088="",K2088=0),"",I2088/K2088)</f>
        <v/>
      </c>
      <c r="M2088" s="20" t="n">
        <f aca="false">SUMIFS(Pedidos!$D$2:$D$7000,Pedidos!$B$2:$B$7000,A2088,Pedidos!$C$2:$C$7000,"&gt;="&amp;(Parámetros!$B$4-365),Pedidos!$C$2:$C$7000,"&lt;"&amp;Parámetros!$B$4)</f>
        <v>0</v>
      </c>
      <c r="N2088" s="7" t="str">
        <f aca="false">IF(H2088=0,"Sin compras",IF(H2088=1,"Una sola compra",IF(I2088&gt;Parámetros!$B$5,"Perdido","Activo")))</f>
        <v>Una sola compra</v>
      </c>
      <c r="O2088" s="21" t="str">
        <f aca="false">IF(N2088&lt;&gt;"Activo","",1/(1+EXP(-(Parámetros!$B$10+Parámetros!$B$11*I2088+Parámetros!$B$12*J2088))))</f>
        <v/>
      </c>
      <c r="P2088" s="7" t="str">
        <f aca="false">IF(O2088="","",IF(O2088&gt;=Parámetros!$B$7,"Alto",IF(O2088&gt;=Parámetros!$B$8,"Medio","Bajo")))</f>
        <v/>
      </c>
      <c r="Q2088" s="7" t="str">
        <f aca="false">IF(AND(N2088="Activo",L2088&lt;&gt;""),IF(L2088&gt;Parámetros!$B$6,"Se está retrasando",""),"")</f>
        <v/>
      </c>
    </row>
    <row r="2089" customFormat="false" ht="15" hidden="false" customHeight="false" outlineLevel="0" collapsed="false">
      <c r="A2089" s="13" t="s">
        <v>5025</v>
      </c>
      <c r="B2089" s="13" t="s">
        <v>8995</v>
      </c>
      <c r="C2089" s="13" t="s">
        <v>8982</v>
      </c>
      <c r="D2089" s="13" t="s">
        <v>8987</v>
      </c>
      <c r="E2089" s="13" t="s">
        <v>8988</v>
      </c>
      <c r="F2089" s="16" t="n">
        <f aca="false">_xlfn.MINIFS(Pedidos!$C$2:$C$7000,Pedidos!$B$2:$B$7000,A2089,Pedidos!$C$2:$C$7000,"&lt;"&amp;Parámetros!$B$4)</f>
        <v>45981</v>
      </c>
      <c r="G2089" s="16" t="n">
        <f aca="false">_xlfn.MAXIFS(Pedidos!$C$2:$C$7000,Pedidos!$B$2:$B$7000,A2089,Pedidos!$C$2:$C$7000,"&lt;"&amp;Parámetros!$B$4)</f>
        <v>46153</v>
      </c>
      <c r="H2089" s="17" t="n">
        <f aca="false">COUNTIFS(Pedidos!$B$2:$B$7000,A2089,Pedidos!$C$2:$C$7000,"&lt;"&amp;Parámetros!$B$4)</f>
        <v>2</v>
      </c>
      <c r="I2089" s="7" t="n">
        <f aca="false">IF(H2089=0,"",Parámetros!$B$4-G2089)</f>
        <v>143</v>
      </c>
      <c r="J2089" s="17" t="n">
        <f aca="false">COUNTIFS(Pedidos!$B$2:$B$7000,A2089,Pedidos!$C$2:$C$7000,"&gt;="&amp;(Parámetros!$B$4-180),Pedidos!$C$2:$C$7000,"&lt;"&amp;Parámetros!$B$4)</f>
        <v>1</v>
      </c>
      <c r="K2089" s="18" t="n">
        <f aca="false">IF(H2089&lt;2,"",(G2089-F2089)/(H2089-1))</f>
        <v>172</v>
      </c>
      <c r="L2089" s="19" t="n">
        <f aca="false">IF(OR(K2089="",K2089=0),"",I2089/K2089)</f>
        <v>0.831395348837209</v>
      </c>
      <c r="M2089" s="20" t="n">
        <f aca="false">SUMIFS(Pedidos!$D$2:$D$7000,Pedidos!$B$2:$B$7000,A2089,Pedidos!$C$2:$C$7000,"&gt;="&amp;(Parámetros!$B$4-365),Pedidos!$C$2:$C$7000,"&lt;"&amp;Parámetros!$B$4)</f>
        <v>71.84</v>
      </c>
      <c r="N2089" s="7" t="str">
        <f aca="false">IF(H2089=0,"Sin compras",IF(H2089=1,"Una sola compra",IF(I2089&gt;Parámetros!$B$5,"Perdido","Activo")))</f>
        <v>Activo</v>
      </c>
      <c r="O2089" s="21" t="n">
        <f aca="false">IF(N2089&lt;&gt;"Activo","",1/(1+EXP(-(Parámetros!$B$10+Parámetros!$B$11*I2089+Parámetros!$B$12*J2089))))</f>
        <v>0.89575284853435</v>
      </c>
      <c r="P2089" s="7" t="str">
        <f aca="false">IF(O2089="","",IF(O2089&gt;=Parámetros!$B$7,"Alto",IF(O2089&gt;=Parámetros!$B$8,"Medio","Bajo")))</f>
        <v>Alto</v>
      </c>
      <c r="Q2089" s="7" t="str">
        <f aca="false">IF(AND(N2089="Activo",L2089&lt;&gt;""),IF(L2089&gt;Parámetros!$B$6,"Se está retrasando",""),"")</f>
        <v/>
      </c>
    </row>
    <row r="2090" customFormat="false" ht="15" hidden="false" customHeight="false" outlineLevel="0" collapsed="false">
      <c r="A2090" s="13" t="s">
        <v>8352</v>
      </c>
      <c r="B2090" s="13" t="s">
        <v>8985</v>
      </c>
      <c r="C2090" s="13" t="s">
        <v>8990</v>
      </c>
      <c r="D2090" s="13" t="s">
        <v>9002</v>
      </c>
      <c r="E2090" s="13" t="s">
        <v>8988</v>
      </c>
      <c r="F2090" s="16" t="n">
        <f aca="false">_xlfn.MINIFS(Pedidos!$C$2:$C$7000,Pedidos!$B$2:$B$7000,A2090,Pedidos!$C$2:$C$7000,"&lt;"&amp;Parámetros!$B$4)</f>
        <v>46244</v>
      </c>
      <c r="G2090" s="16" t="n">
        <f aca="false">_xlfn.MAXIFS(Pedidos!$C$2:$C$7000,Pedidos!$B$2:$B$7000,A2090,Pedidos!$C$2:$C$7000,"&lt;"&amp;Parámetros!$B$4)</f>
        <v>46244</v>
      </c>
      <c r="H2090" s="17" t="n">
        <f aca="false">COUNTIFS(Pedidos!$B$2:$B$7000,A2090,Pedidos!$C$2:$C$7000,"&lt;"&amp;Parámetros!$B$4)</f>
        <v>1</v>
      </c>
      <c r="I2090" s="7" t="n">
        <f aca="false">IF(H2090=0,"",Parámetros!$B$4-G2090)</f>
        <v>52</v>
      </c>
      <c r="J2090" s="17" t="n">
        <f aca="false">COUNTIFS(Pedidos!$B$2:$B$7000,A2090,Pedidos!$C$2:$C$7000,"&gt;="&amp;(Parámetros!$B$4-180),Pedidos!$C$2:$C$7000,"&lt;"&amp;Parámetros!$B$4)</f>
        <v>1</v>
      </c>
      <c r="K2090" s="18" t="str">
        <f aca="false">IF(H2090&lt;2,"",(G2090-F2090)/(H2090-1))</f>
        <v/>
      </c>
      <c r="L2090" s="19" t="str">
        <f aca="false">IF(OR(K2090="",K2090=0),"",I2090/K2090)</f>
        <v/>
      </c>
      <c r="M2090" s="20" t="n">
        <f aca="false">SUMIFS(Pedidos!$D$2:$D$7000,Pedidos!$B$2:$B$7000,A2090,Pedidos!$C$2:$C$7000,"&gt;="&amp;(Parámetros!$B$4-365),Pedidos!$C$2:$C$7000,"&lt;"&amp;Parámetros!$B$4)</f>
        <v>29.26</v>
      </c>
      <c r="N2090" s="7" t="str">
        <f aca="false">IF(H2090=0,"Sin compras",IF(H2090=1,"Una sola compra",IF(I2090&gt;Parámetros!$B$5,"Perdido","Activo")))</f>
        <v>Una sola compra</v>
      </c>
      <c r="O2090" s="21" t="str">
        <f aca="false">IF(N2090&lt;&gt;"Activo","",1/(1+EXP(-(Parámetros!$B$10+Parámetros!$B$11*I2090+Parámetros!$B$12*J2090))))</f>
        <v/>
      </c>
      <c r="P2090" s="7" t="str">
        <f aca="false">IF(O2090="","",IF(O2090&gt;=Parámetros!$B$7,"Alto",IF(O2090&gt;=Parámetros!$B$8,"Medio","Bajo")))</f>
        <v/>
      </c>
      <c r="Q2090" s="7" t="str">
        <f aca="false">IF(AND(N2090="Activo",L2090&lt;&gt;""),IF(L2090&gt;Parámetros!$B$6,"Se está retrasando",""),"")</f>
        <v/>
      </c>
    </row>
    <row r="2091" customFormat="false" ht="15" hidden="false" customHeight="false" outlineLevel="0" collapsed="false">
      <c r="A2091" s="13" t="s">
        <v>369</v>
      </c>
      <c r="B2091" s="13" t="s">
        <v>9011</v>
      </c>
      <c r="C2091" s="13" t="s">
        <v>8990</v>
      </c>
      <c r="D2091" s="13" t="s">
        <v>9006</v>
      </c>
      <c r="E2091" s="13" t="s">
        <v>8988</v>
      </c>
      <c r="F2091" s="16" t="n">
        <f aca="false">_xlfn.MINIFS(Pedidos!$C$2:$C$7000,Pedidos!$B$2:$B$7000,A2091,Pedidos!$C$2:$C$7000,"&lt;"&amp;Parámetros!$B$4)</f>
        <v>45609</v>
      </c>
      <c r="G2091" s="16" t="n">
        <f aca="false">_xlfn.MAXIFS(Pedidos!$C$2:$C$7000,Pedidos!$B$2:$B$7000,A2091,Pedidos!$C$2:$C$7000,"&lt;"&amp;Parámetros!$B$4)</f>
        <v>45935</v>
      </c>
      <c r="H2091" s="17" t="n">
        <f aca="false">COUNTIFS(Pedidos!$B$2:$B$7000,A2091,Pedidos!$C$2:$C$7000,"&lt;"&amp;Parámetros!$B$4)</f>
        <v>3</v>
      </c>
      <c r="I2091" s="7" t="n">
        <f aca="false">IF(H2091=0,"",Parámetros!$B$4-G2091)</f>
        <v>361</v>
      </c>
      <c r="J2091" s="17" t="n">
        <f aca="false">COUNTIFS(Pedidos!$B$2:$B$7000,A2091,Pedidos!$C$2:$C$7000,"&gt;="&amp;(Parámetros!$B$4-180),Pedidos!$C$2:$C$7000,"&lt;"&amp;Parámetros!$B$4)</f>
        <v>0</v>
      </c>
      <c r="K2091" s="18" t="n">
        <f aca="false">IF(H2091&lt;2,"",(G2091-F2091)/(H2091-1))</f>
        <v>163</v>
      </c>
      <c r="L2091" s="19" t="n">
        <f aca="false">IF(OR(K2091="",K2091=0),"",I2091/K2091)</f>
        <v>2.21472392638037</v>
      </c>
      <c r="M2091" s="20" t="n">
        <f aca="false">SUMIFS(Pedidos!$D$2:$D$7000,Pedidos!$B$2:$B$7000,A2091,Pedidos!$C$2:$C$7000,"&gt;="&amp;(Parámetros!$B$4-365),Pedidos!$C$2:$C$7000,"&lt;"&amp;Parámetros!$B$4)</f>
        <v>30.97</v>
      </c>
      <c r="N2091" s="7" t="str">
        <f aca="false">IF(H2091=0,"Sin compras",IF(H2091=1,"Una sola compra",IF(I2091&gt;Parámetros!$B$5,"Perdido","Activo")))</f>
        <v>Perdido</v>
      </c>
      <c r="O2091" s="21" t="str">
        <f aca="false">IF(N2091&lt;&gt;"Activo","",1/(1+EXP(-(Parámetros!$B$10+Parámetros!$B$11*I2091+Parámetros!$B$12*J2091))))</f>
        <v/>
      </c>
      <c r="P2091" s="7" t="str">
        <f aca="false">IF(O2091="","",IF(O2091&gt;=Parámetros!$B$7,"Alto",IF(O2091&gt;=Parámetros!$B$8,"Medio","Bajo")))</f>
        <v/>
      </c>
      <c r="Q2091" s="7" t="str">
        <f aca="false">IF(AND(N2091="Activo",L2091&lt;&gt;""),IF(L2091&gt;Parámetros!$B$6,"Se está retrasando",""),"")</f>
        <v/>
      </c>
    </row>
    <row r="2092" customFormat="false" ht="15" hidden="false" customHeight="false" outlineLevel="0" collapsed="false">
      <c r="A2092" s="13" t="s">
        <v>1041</v>
      </c>
      <c r="B2092" s="13" t="s">
        <v>9008</v>
      </c>
      <c r="C2092" s="13" t="s">
        <v>8990</v>
      </c>
      <c r="D2092" s="13" t="s">
        <v>8999</v>
      </c>
      <c r="E2092" s="13" t="s">
        <v>8988</v>
      </c>
      <c r="F2092" s="16" t="n">
        <f aca="false">_xlfn.MINIFS(Pedidos!$C$2:$C$7000,Pedidos!$B$2:$B$7000,A2092,Pedidos!$C$2:$C$7000,"&lt;"&amp;Parámetros!$B$4)</f>
        <v>45678</v>
      </c>
      <c r="G2092" s="16" t="n">
        <f aca="false">_xlfn.MAXIFS(Pedidos!$C$2:$C$7000,Pedidos!$B$2:$B$7000,A2092,Pedidos!$C$2:$C$7000,"&lt;"&amp;Parámetros!$B$4)</f>
        <v>46276</v>
      </c>
      <c r="H2092" s="17" t="n">
        <f aca="false">COUNTIFS(Pedidos!$B$2:$B$7000,A2092,Pedidos!$C$2:$C$7000,"&lt;"&amp;Parámetros!$B$4)</f>
        <v>24</v>
      </c>
      <c r="I2092" s="7" t="n">
        <f aca="false">IF(H2092=0,"",Parámetros!$B$4-G2092)</f>
        <v>20</v>
      </c>
      <c r="J2092" s="17" t="n">
        <f aca="false">COUNTIFS(Pedidos!$B$2:$B$7000,A2092,Pedidos!$C$2:$C$7000,"&gt;="&amp;(Parámetros!$B$4-180),Pedidos!$C$2:$C$7000,"&lt;"&amp;Parámetros!$B$4)</f>
        <v>7</v>
      </c>
      <c r="K2092" s="18" t="n">
        <f aca="false">IF(H2092&lt;2,"",(G2092-F2092)/(H2092-1))</f>
        <v>26</v>
      </c>
      <c r="L2092" s="19" t="n">
        <f aca="false">IF(OR(K2092="",K2092=0),"",I2092/K2092)</f>
        <v>0.769230769230769</v>
      </c>
      <c r="M2092" s="20" t="n">
        <f aca="false">SUMIFS(Pedidos!$D$2:$D$7000,Pedidos!$B$2:$B$7000,A2092,Pedidos!$C$2:$C$7000,"&gt;="&amp;(Parámetros!$B$4-365),Pedidos!$C$2:$C$7000,"&lt;"&amp;Parámetros!$B$4)</f>
        <v>601.47</v>
      </c>
      <c r="N2092" s="7" t="str">
        <f aca="false">IF(H2092=0,"Sin compras",IF(H2092=1,"Una sola compra",IF(I2092&gt;Parámetros!$B$5,"Perdido","Activo")))</f>
        <v>Activo</v>
      </c>
      <c r="O2092" s="21" t="n">
        <f aca="false">IF(N2092&lt;&gt;"Activo","",1/(1+EXP(-(Parámetros!$B$10+Parámetros!$B$11*I2092+Parámetros!$B$12*J2092))))</f>
        <v>0.00516691073721565</v>
      </c>
      <c r="P2092" s="7" t="str">
        <f aca="false">IF(O2092="","",IF(O2092&gt;=Parámetros!$B$7,"Alto",IF(O2092&gt;=Parámetros!$B$8,"Medio","Bajo")))</f>
        <v>Bajo</v>
      </c>
      <c r="Q2092" s="7" t="str">
        <f aca="false">IF(AND(N2092="Activo",L2092&lt;&gt;""),IF(L2092&gt;Parámetros!$B$6,"Se está retrasando",""),"")</f>
        <v/>
      </c>
    </row>
    <row r="2093" customFormat="false" ht="15" hidden="false" customHeight="false" outlineLevel="0" collapsed="false">
      <c r="A2093" s="13" t="s">
        <v>3778</v>
      </c>
      <c r="B2093" s="13" t="s">
        <v>9000</v>
      </c>
      <c r="C2093" s="13" t="s">
        <v>8993</v>
      </c>
      <c r="D2093" s="13" t="s">
        <v>8987</v>
      </c>
      <c r="E2093" s="13" t="s">
        <v>8988</v>
      </c>
      <c r="F2093" s="16" t="n">
        <f aca="false">_xlfn.MINIFS(Pedidos!$C$2:$C$7000,Pedidos!$B$2:$B$7000,A2093,Pedidos!$C$2:$C$7000,"&lt;"&amp;Parámetros!$B$4)</f>
        <v>45887</v>
      </c>
      <c r="G2093" s="16" t="n">
        <f aca="false">_xlfn.MAXIFS(Pedidos!$C$2:$C$7000,Pedidos!$B$2:$B$7000,A2093,Pedidos!$C$2:$C$7000,"&lt;"&amp;Parámetros!$B$4)</f>
        <v>46093</v>
      </c>
      <c r="H2093" s="17" t="n">
        <f aca="false">COUNTIFS(Pedidos!$B$2:$B$7000,A2093,Pedidos!$C$2:$C$7000,"&lt;"&amp;Parámetros!$B$4)</f>
        <v>2</v>
      </c>
      <c r="I2093" s="7" t="n">
        <f aca="false">IF(H2093=0,"",Parámetros!$B$4-G2093)</f>
        <v>203</v>
      </c>
      <c r="J2093" s="17" t="n">
        <f aca="false">COUNTIFS(Pedidos!$B$2:$B$7000,A2093,Pedidos!$C$2:$C$7000,"&gt;="&amp;(Parámetros!$B$4-180),Pedidos!$C$2:$C$7000,"&lt;"&amp;Parámetros!$B$4)</f>
        <v>0</v>
      </c>
      <c r="K2093" s="18" t="n">
        <f aca="false">IF(H2093&lt;2,"",(G2093-F2093)/(H2093-1))</f>
        <v>206</v>
      </c>
      <c r="L2093" s="19" t="n">
        <f aca="false">IF(OR(K2093="",K2093=0),"",I2093/K2093)</f>
        <v>0.985436893203884</v>
      </c>
      <c r="M2093" s="20" t="n">
        <f aca="false">SUMIFS(Pedidos!$D$2:$D$7000,Pedidos!$B$2:$B$7000,A2093,Pedidos!$C$2:$C$7000,"&gt;="&amp;(Parámetros!$B$4-365),Pedidos!$C$2:$C$7000,"&lt;"&amp;Parámetros!$B$4)</f>
        <v>32.95</v>
      </c>
      <c r="N2093" s="7" t="str">
        <f aca="false">IF(H2093=0,"Sin compras",IF(H2093=1,"Una sola compra",IF(I2093&gt;Parámetros!$B$5,"Perdido","Activo")))</f>
        <v>Perdido</v>
      </c>
      <c r="O2093" s="21" t="str">
        <f aca="false">IF(N2093&lt;&gt;"Activo","",1/(1+EXP(-(Parámetros!$B$10+Parámetros!$B$11*I2093+Parámetros!$B$12*J2093))))</f>
        <v/>
      </c>
      <c r="P2093" s="7" t="str">
        <f aca="false">IF(O2093="","",IF(O2093&gt;=Parámetros!$B$7,"Alto",IF(O2093&gt;=Parámetros!$B$8,"Medio","Bajo")))</f>
        <v/>
      </c>
      <c r="Q2093" s="7" t="str">
        <f aca="false">IF(AND(N2093="Activo",L2093&lt;&gt;""),IF(L2093&gt;Parámetros!$B$6,"Se está retrasando",""),"")</f>
        <v/>
      </c>
    </row>
    <row r="2094" customFormat="false" ht="15" hidden="false" customHeight="false" outlineLevel="0" collapsed="false">
      <c r="A2094" s="13" t="s">
        <v>1137</v>
      </c>
      <c r="B2094" s="13" t="s">
        <v>8992</v>
      </c>
      <c r="C2094" s="13" t="s">
        <v>8990</v>
      </c>
      <c r="D2094" s="13" t="s">
        <v>8994</v>
      </c>
      <c r="E2094" s="13" t="s">
        <v>8984</v>
      </c>
      <c r="F2094" s="16" t="n">
        <f aca="false">_xlfn.MINIFS(Pedidos!$C$2:$C$7000,Pedidos!$B$2:$B$7000,A2094,Pedidos!$C$2:$C$7000,"&lt;"&amp;Parámetros!$B$4)</f>
        <v>45687</v>
      </c>
      <c r="G2094" s="16" t="n">
        <f aca="false">_xlfn.MAXIFS(Pedidos!$C$2:$C$7000,Pedidos!$B$2:$B$7000,A2094,Pedidos!$C$2:$C$7000,"&lt;"&amp;Parámetros!$B$4)</f>
        <v>45786</v>
      </c>
      <c r="H2094" s="17" t="n">
        <f aca="false">COUNTIFS(Pedidos!$B$2:$B$7000,A2094,Pedidos!$C$2:$C$7000,"&lt;"&amp;Parámetros!$B$4)</f>
        <v>2</v>
      </c>
      <c r="I2094" s="7" t="n">
        <f aca="false">IF(H2094=0,"",Parámetros!$B$4-G2094)</f>
        <v>510</v>
      </c>
      <c r="J2094" s="17" t="n">
        <f aca="false">COUNTIFS(Pedidos!$B$2:$B$7000,A2094,Pedidos!$C$2:$C$7000,"&gt;="&amp;(Parámetros!$B$4-180),Pedidos!$C$2:$C$7000,"&lt;"&amp;Parámetros!$B$4)</f>
        <v>0</v>
      </c>
      <c r="K2094" s="18" t="n">
        <f aca="false">IF(H2094&lt;2,"",(G2094-F2094)/(H2094-1))</f>
        <v>99</v>
      </c>
      <c r="L2094" s="19" t="n">
        <f aca="false">IF(OR(K2094="",K2094=0),"",I2094/K2094)</f>
        <v>5.15151515151515</v>
      </c>
      <c r="M2094" s="20" t="n">
        <f aca="false">SUMIFS(Pedidos!$D$2:$D$7000,Pedidos!$B$2:$B$7000,A2094,Pedidos!$C$2:$C$7000,"&gt;="&amp;(Parámetros!$B$4-365),Pedidos!$C$2:$C$7000,"&lt;"&amp;Parámetros!$B$4)</f>
        <v>0</v>
      </c>
      <c r="N2094" s="7" t="str">
        <f aca="false">IF(H2094=0,"Sin compras",IF(H2094=1,"Una sola compra",IF(I2094&gt;Parámetros!$B$5,"Perdido","Activo")))</f>
        <v>Perdido</v>
      </c>
      <c r="O2094" s="21" t="str">
        <f aca="false">IF(N2094&lt;&gt;"Activo","",1/(1+EXP(-(Parámetros!$B$10+Parámetros!$B$11*I2094+Parámetros!$B$12*J2094))))</f>
        <v/>
      </c>
      <c r="P2094" s="7" t="str">
        <f aca="false">IF(O2094="","",IF(O2094&gt;=Parámetros!$B$7,"Alto",IF(O2094&gt;=Parámetros!$B$8,"Medio","Bajo")))</f>
        <v/>
      </c>
      <c r="Q2094" s="7" t="str">
        <f aca="false">IF(AND(N2094="Activo",L2094&lt;&gt;""),IF(L2094&gt;Parámetros!$B$6,"Se está retrasando",""),"")</f>
        <v/>
      </c>
    </row>
    <row r="2095" customFormat="false" ht="15" hidden="false" customHeight="false" outlineLevel="0" collapsed="false">
      <c r="A2095" s="13" t="s">
        <v>832</v>
      </c>
      <c r="B2095" s="13" t="s">
        <v>8985</v>
      </c>
      <c r="C2095" s="13" t="s">
        <v>8990</v>
      </c>
      <c r="D2095" s="13" t="s">
        <v>8994</v>
      </c>
      <c r="E2095" s="13" t="s">
        <v>8984</v>
      </c>
      <c r="F2095" s="16" t="n">
        <f aca="false">_xlfn.MINIFS(Pedidos!$C$2:$C$7000,Pedidos!$B$2:$B$7000,A2095,Pedidos!$C$2:$C$7000,"&lt;"&amp;Parámetros!$B$4)</f>
        <v>45658</v>
      </c>
      <c r="G2095" s="16" t="n">
        <f aca="false">_xlfn.MAXIFS(Pedidos!$C$2:$C$7000,Pedidos!$B$2:$B$7000,A2095,Pedidos!$C$2:$C$7000,"&lt;"&amp;Parámetros!$B$4)</f>
        <v>45658</v>
      </c>
      <c r="H2095" s="17" t="n">
        <f aca="false">COUNTIFS(Pedidos!$B$2:$B$7000,A2095,Pedidos!$C$2:$C$7000,"&lt;"&amp;Parámetros!$B$4)</f>
        <v>1</v>
      </c>
      <c r="I2095" s="7" t="n">
        <f aca="false">IF(H2095=0,"",Parámetros!$B$4-G2095)</f>
        <v>638</v>
      </c>
      <c r="J2095" s="17" t="n">
        <f aca="false">COUNTIFS(Pedidos!$B$2:$B$7000,A2095,Pedidos!$C$2:$C$7000,"&gt;="&amp;(Parámetros!$B$4-180),Pedidos!$C$2:$C$7000,"&lt;"&amp;Parámetros!$B$4)</f>
        <v>0</v>
      </c>
      <c r="K2095" s="18" t="str">
        <f aca="false">IF(H2095&lt;2,"",(G2095-F2095)/(H2095-1))</f>
        <v/>
      </c>
      <c r="L2095" s="19" t="str">
        <f aca="false">IF(OR(K2095="",K2095=0),"",I2095/K2095)</f>
        <v/>
      </c>
      <c r="M2095" s="20" t="n">
        <f aca="false">SUMIFS(Pedidos!$D$2:$D$7000,Pedidos!$B$2:$B$7000,A2095,Pedidos!$C$2:$C$7000,"&gt;="&amp;(Parámetros!$B$4-365),Pedidos!$C$2:$C$7000,"&lt;"&amp;Parámetros!$B$4)</f>
        <v>0</v>
      </c>
      <c r="N2095" s="7" t="str">
        <f aca="false">IF(H2095=0,"Sin compras",IF(H2095=1,"Una sola compra",IF(I2095&gt;Parámetros!$B$5,"Perdido","Activo")))</f>
        <v>Una sola compra</v>
      </c>
      <c r="O2095" s="21" t="str">
        <f aca="false">IF(N2095&lt;&gt;"Activo","",1/(1+EXP(-(Parámetros!$B$10+Parámetros!$B$11*I2095+Parámetros!$B$12*J2095))))</f>
        <v/>
      </c>
      <c r="P2095" s="7" t="str">
        <f aca="false">IF(O2095="","",IF(O2095&gt;=Parámetros!$B$7,"Alto",IF(O2095&gt;=Parámetros!$B$8,"Medio","Bajo")))</f>
        <v/>
      </c>
      <c r="Q2095" s="7" t="str">
        <f aca="false">IF(AND(N2095="Activo",L2095&lt;&gt;""),IF(L2095&gt;Parámetros!$B$6,"Se está retrasando",""),"")</f>
        <v/>
      </c>
    </row>
    <row r="2096" customFormat="false" ht="15" hidden="false" customHeight="false" outlineLevel="0" collapsed="false">
      <c r="A2096" s="13" t="s">
        <v>7068</v>
      </c>
      <c r="B2096" s="13" t="s">
        <v>8992</v>
      </c>
      <c r="C2096" s="13" t="s">
        <v>8993</v>
      </c>
      <c r="D2096" s="13" t="s">
        <v>8991</v>
      </c>
      <c r="E2096" s="13" t="s">
        <v>8988</v>
      </c>
      <c r="F2096" s="16" t="n">
        <f aca="false">_xlfn.MINIFS(Pedidos!$C$2:$C$7000,Pedidos!$B$2:$B$7000,A2096,Pedidos!$C$2:$C$7000,"&lt;"&amp;Parámetros!$B$4)</f>
        <v>46139</v>
      </c>
      <c r="G2096" s="16" t="n">
        <f aca="false">_xlfn.MAXIFS(Pedidos!$C$2:$C$7000,Pedidos!$B$2:$B$7000,A2096,Pedidos!$C$2:$C$7000,"&lt;"&amp;Parámetros!$B$4)</f>
        <v>46139</v>
      </c>
      <c r="H2096" s="17" t="n">
        <f aca="false">COUNTIFS(Pedidos!$B$2:$B$7000,A2096,Pedidos!$C$2:$C$7000,"&lt;"&amp;Parámetros!$B$4)</f>
        <v>1</v>
      </c>
      <c r="I2096" s="7" t="n">
        <f aca="false">IF(H2096=0,"",Parámetros!$B$4-G2096)</f>
        <v>157</v>
      </c>
      <c r="J2096" s="17" t="n">
        <f aca="false">COUNTIFS(Pedidos!$B$2:$B$7000,A2096,Pedidos!$C$2:$C$7000,"&gt;="&amp;(Parámetros!$B$4-180),Pedidos!$C$2:$C$7000,"&lt;"&amp;Parámetros!$B$4)</f>
        <v>1</v>
      </c>
      <c r="K2096" s="18" t="str">
        <f aca="false">IF(H2096&lt;2,"",(G2096-F2096)/(H2096-1))</f>
        <v/>
      </c>
      <c r="L2096" s="19" t="str">
        <f aca="false">IF(OR(K2096="",K2096=0),"",I2096/K2096)</f>
        <v/>
      </c>
      <c r="M2096" s="20" t="n">
        <f aca="false">SUMIFS(Pedidos!$D$2:$D$7000,Pedidos!$B$2:$B$7000,A2096,Pedidos!$C$2:$C$7000,"&gt;="&amp;(Parámetros!$B$4-365),Pedidos!$C$2:$C$7000,"&lt;"&amp;Parámetros!$B$4)</f>
        <v>17.68</v>
      </c>
      <c r="N2096" s="7" t="str">
        <f aca="false">IF(H2096=0,"Sin compras",IF(H2096=1,"Una sola compra",IF(I2096&gt;Parámetros!$B$5,"Perdido","Activo")))</f>
        <v>Una sola compra</v>
      </c>
      <c r="O2096" s="21" t="str">
        <f aca="false">IF(N2096&lt;&gt;"Activo","",1/(1+EXP(-(Parámetros!$B$10+Parámetros!$B$11*I2096+Parámetros!$B$12*J2096))))</f>
        <v/>
      </c>
      <c r="P2096" s="7" t="str">
        <f aca="false">IF(O2096="","",IF(O2096&gt;=Parámetros!$B$7,"Alto",IF(O2096&gt;=Parámetros!$B$8,"Medio","Bajo")))</f>
        <v/>
      </c>
      <c r="Q2096" s="7" t="str">
        <f aca="false">IF(AND(N2096="Activo",L2096&lt;&gt;""),IF(L2096&gt;Parámetros!$B$6,"Se está retrasando",""),"")</f>
        <v/>
      </c>
    </row>
    <row r="2097" customFormat="false" ht="15" hidden="false" customHeight="false" outlineLevel="0" collapsed="false">
      <c r="A2097" s="13" t="s">
        <v>5904</v>
      </c>
      <c r="B2097" s="13" t="s">
        <v>8981</v>
      </c>
      <c r="C2097" s="13" t="s">
        <v>8990</v>
      </c>
      <c r="D2097" s="13" t="s">
        <v>8999</v>
      </c>
      <c r="E2097" s="13" t="s">
        <v>8984</v>
      </c>
      <c r="F2097" s="16" t="n">
        <f aca="false">_xlfn.MINIFS(Pedidos!$C$2:$C$7000,Pedidos!$B$2:$B$7000,A2097,Pedidos!$C$2:$C$7000,"&lt;"&amp;Parámetros!$B$4)</f>
        <v>46048</v>
      </c>
      <c r="G2097" s="16" t="n">
        <f aca="false">_xlfn.MAXIFS(Pedidos!$C$2:$C$7000,Pedidos!$B$2:$B$7000,A2097,Pedidos!$C$2:$C$7000,"&lt;"&amp;Parámetros!$B$4)</f>
        <v>46288</v>
      </c>
      <c r="H2097" s="17" t="n">
        <f aca="false">COUNTIFS(Pedidos!$B$2:$B$7000,A2097,Pedidos!$C$2:$C$7000,"&lt;"&amp;Parámetros!$B$4)</f>
        <v>10</v>
      </c>
      <c r="I2097" s="7" t="n">
        <f aca="false">IF(H2097=0,"",Parámetros!$B$4-G2097)</f>
        <v>8</v>
      </c>
      <c r="J2097" s="17" t="n">
        <f aca="false">COUNTIFS(Pedidos!$B$2:$B$7000,A2097,Pedidos!$C$2:$C$7000,"&gt;="&amp;(Parámetros!$B$4-180),Pedidos!$C$2:$C$7000,"&lt;"&amp;Parámetros!$B$4)</f>
        <v>7</v>
      </c>
      <c r="K2097" s="18" t="n">
        <f aca="false">IF(H2097&lt;2,"",(G2097-F2097)/(H2097-1))</f>
        <v>26.6666666666667</v>
      </c>
      <c r="L2097" s="19" t="n">
        <f aca="false">IF(OR(K2097="",K2097=0),"",I2097/K2097)</f>
        <v>0.3</v>
      </c>
      <c r="M2097" s="20" t="n">
        <f aca="false">SUMIFS(Pedidos!$D$2:$D$7000,Pedidos!$B$2:$B$7000,A2097,Pedidos!$C$2:$C$7000,"&gt;="&amp;(Parámetros!$B$4-365),Pedidos!$C$2:$C$7000,"&lt;"&amp;Parámetros!$B$4)</f>
        <v>409.6</v>
      </c>
      <c r="N2097" s="7" t="str">
        <f aca="false">IF(H2097=0,"Sin compras",IF(H2097=1,"Una sola compra",IF(I2097&gt;Parámetros!$B$5,"Perdido","Activo")))</f>
        <v>Activo</v>
      </c>
      <c r="O2097" s="21" t="n">
        <f aca="false">IF(N2097&lt;&gt;"Activo","",1/(1+EXP(-(Parámetros!$B$10+Parámetros!$B$11*I2097+Parámetros!$B$12*J2097))))</f>
        <v>0.00421744256850218</v>
      </c>
      <c r="P2097" s="7" t="str">
        <f aca="false">IF(O2097="","",IF(O2097&gt;=Parámetros!$B$7,"Alto",IF(O2097&gt;=Parámetros!$B$8,"Medio","Bajo")))</f>
        <v>Bajo</v>
      </c>
      <c r="Q2097" s="7" t="str">
        <f aca="false">IF(AND(N2097="Activo",L2097&lt;&gt;""),IF(L2097&gt;Parámetros!$B$6,"Se está retrasando",""),"")</f>
        <v/>
      </c>
    </row>
    <row r="2098" customFormat="false" ht="15" hidden="false" customHeight="false" outlineLevel="0" collapsed="false">
      <c r="A2098" s="13" t="s">
        <v>4929</v>
      </c>
      <c r="B2098" s="13" t="s">
        <v>9000</v>
      </c>
      <c r="C2098" s="13" t="s">
        <v>8993</v>
      </c>
      <c r="D2098" s="13" t="s">
        <v>8983</v>
      </c>
      <c r="E2098" s="13" t="s">
        <v>8988</v>
      </c>
      <c r="F2098" s="16" t="n">
        <f aca="false">_xlfn.MINIFS(Pedidos!$C$2:$C$7000,Pedidos!$B$2:$B$7000,A2098,Pedidos!$C$2:$C$7000,"&lt;"&amp;Parámetros!$B$4)</f>
        <v>45973</v>
      </c>
      <c r="G2098" s="16" t="n">
        <f aca="false">_xlfn.MAXIFS(Pedidos!$C$2:$C$7000,Pedidos!$B$2:$B$7000,A2098,Pedidos!$C$2:$C$7000,"&lt;"&amp;Parámetros!$B$4)</f>
        <v>45973</v>
      </c>
      <c r="H2098" s="17" t="n">
        <f aca="false">COUNTIFS(Pedidos!$B$2:$B$7000,A2098,Pedidos!$C$2:$C$7000,"&lt;"&amp;Parámetros!$B$4)</f>
        <v>1</v>
      </c>
      <c r="I2098" s="7" t="n">
        <f aca="false">IF(H2098=0,"",Parámetros!$B$4-G2098)</f>
        <v>323</v>
      </c>
      <c r="J2098" s="17" t="n">
        <f aca="false">COUNTIFS(Pedidos!$B$2:$B$7000,A2098,Pedidos!$C$2:$C$7000,"&gt;="&amp;(Parámetros!$B$4-180),Pedidos!$C$2:$C$7000,"&lt;"&amp;Parámetros!$B$4)</f>
        <v>0</v>
      </c>
      <c r="K2098" s="18" t="str">
        <f aca="false">IF(H2098&lt;2,"",(G2098-F2098)/(H2098-1))</f>
        <v/>
      </c>
      <c r="L2098" s="19" t="str">
        <f aca="false">IF(OR(K2098="",K2098=0),"",I2098/K2098)</f>
        <v/>
      </c>
      <c r="M2098" s="20" t="n">
        <f aca="false">SUMIFS(Pedidos!$D$2:$D$7000,Pedidos!$B$2:$B$7000,A2098,Pedidos!$C$2:$C$7000,"&gt;="&amp;(Parámetros!$B$4-365),Pedidos!$C$2:$C$7000,"&lt;"&amp;Parámetros!$B$4)</f>
        <v>45.85</v>
      </c>
      <c r="N2098" s="7" t="str">
        <f aca="false">IF(H2098=0,"Sin compras",IF(H2098=1,"Una sola compra",IF(I2098&gt;Parámetros!$B$5,"Perdido","Activo")))</f>
        <v>Una sola compra</v>
      </c>
      <c r="O2098" s="21" t="str">
        <f aca="false">IF(N2098&lt;&gt;"Activo","",1/(1+EXP(-(Parámetros!$B$10+Parámetros!$B$11*I2098+Parámetros!$B$12*J2098))))</f>
        <v/>
      </c>
      <c r="P2098" s="7" t="str">
        <f aca="false">IF(O2098="","",IF(O2098&gt;=Parámetros!$B$7,"Alto",IF(O2098&gt;=Parámetros!$B$8,"Medio","Bajo")))</f>
        <v/>
      </c>
      <c r="Q2098" s="7" t="str">
        <f aca="false">IF(AND(N2098="Activo",L2098&lt;&gt;""),IF(L2098&gt;Parámetros!$B$6,"Se está retrasando",""),"")</f>
        <v/>
      </c>
    </row>
    <row r="2099" customFormat="false" ht="15" hidden="false" customHeight="false" outlineLevel="0" collapsed="false">
      <c r="A2099" s="13" t="s">
        <v>4592</v>
      </c>
      <c r="B2099" s="13" t="s">
        <v>8992</v>
      </c>
      <c r="C2099" s="13" t="s">
        <v>8990</v>
      </c>
      <c r="D2099" s="13" t="s">
        <v>8983</v>
      </c>
      <c r="E2099" s="13" t="s">
        <v>8988</v>
      </c>
      <c r="F2099" s="16" t="n">
        <f aca="false">_xlfn.MINIFS(Pedidos!$C$2:$C$7000,Pedidos!$B$2:$B$7000,A2099,Pedidos!$C$2:$C$7000,"&lt;"&amp;Parámetros!$B$4)</f>
        <v>45948</v>
      </c>
      <c r="G2099" s="16" t="n">
        <f aca="false">_xlfn.MAXIFS(Pedidos!$C$2:$C$7000,Pedidos!$B$2:$B$7000,A2099,Pedidos!$C$2:$C$7000,"&lt;"&amp;Parámetros!$B$4)</f>
        <v>45948</v>
      </c>
      <c r="H2099" s="17" t="n">
        <f aca="false">COUNTIFS(Pedidos!$B$2:$B$7000,A2099,Pedidos!$C$2:$C$7000,"&lt;"&amp;Parámetros!$B$4)</f>
        <v>1</v>
      </c>
      <c r="I2099" s="7" t="n">
        <f aca="false">IF(H2099=0,"",Parámetros!$B$4-G2099)</f>
        <v>348</v>
      </c>
      <c r="J2099" s="17" t="n">
        <f aca="false">COUNTIFS(Pedidos!$B$2:$B$7000,A2099,Pedidos!$C$2:$C$7000,"&gt;="&amp;(Parámetros!$B$4-180),Pedidos!$C$2:$C$7000,"&lt;"&amp;Parámetros!$B$4)</f>
        <v>0</v>
      </c>
      <c r="K2099" s="18" t="str">
        <f aca="false">IF(H2099&lt;2,"",(G2099-F2099)/(H2099-1))</f>
        <v/>
      </c>
      <c r="L2099" s="19" t="str">
        <f aca="false">IF(OR(K2099="",K2099=0),"",I2099/K2099)</f>
        <v/>
      </c>
      <c r="M2099" s="20" t="n">
        <f aca="false">SUMIFS(Pedidos!$D$2:$D$7000,Pedidos!$B$2:$B$7000,A2099,Pedidos!$C$2:$C$7000,"&gt;="&amp;(Parámetros!$B$4-365),Pedidos!$C$2:$C$7000,"&lt;"&amp;Parámetros!$B$4)</f>
        <v>27.29</v>
      </c>
      <c r="N2099" s="7" t="str">
        <f aca="false">IF(H2099=0,"Sin compras",IF(H2099=1,"Una sola compra",IF(I2099&gt;Parámetros!$B$5,"Perdido","Activo")))</f>
        <v>Una sola compra</v>
      </c>
      <c r="O2099" s="21" t="str">
        <f aca="false">IF(N2099&lt;&gt;"Activo","",1/(1+EXP(-(Parámetros!$B$10+Parámetros!$B$11*I2099+Parámetros!$B$12*J2099))))</f>
        <v/>
      </c>
      <c r="P2099" s="7" t="str">
        <f aca="false">IF(O2099="","",IF(O2099&gt;=Parámetros!$B$7,"Alto",IF(O2099&gt;=Parámetros!$B$8,"Medio","Bajo")))</f>
        <v/>
      </c>
      <c r="Q2099" s="7" t="str">
        <f aca="false">IF(AND(N2099="Activo",L2099&lt;&gt;""),IF(L2099&gt;Parámetros!$B$6,"Se está retrasando",""),"")</f>
        <v/>
      </c>
    </row>
    <row r="2100" customFormat="false" ht="15" hidden="false" customHeight="false" outlineLevel="0" collapsed="false">
      <c r="A2100" s="13" t="s">
        <v>321</v>
      </c>
      <c r="B2100" s="13" t="s">
        <v>8981</v>
      </c>
      <c r="C2100" s="13" t="s">
        <v>8990</v>
      </c>
      <c r="D2100" s="13" t="s">
        <v>9006</v>
      </c>
      <c r="E2100" s="13" t="s">
        <v>8988</v>
      </c>
      <c r="F2100" s="16" t="n">
        <f aca="false">_xlfn.MINIFS(Pedidos!$C$2:$C$7000,Pedidos!$B$2:$B$7000,A2100,Pedidos!$C$2:$C$7000,"&lt;"&amp;Parámetros!$B$4)</f>
        <v>45602</v>
      </c>
      <c r="G2100" s="16" t="n">
        <f aca="false">_xlfn.MAXIFS(Pedidos!$C$2:$C$7000,Pedidos!$B$2:$B$7000,A2100,Pedidos!$C$2:$C$7000,"&lt;"&amp;Parámetros!$B$4)</f>
        <v>45701</v>
      </c>
      <c r="H2100" s="17" t="n">
        <f aca="false">COUNTIFS(Pedidos!$B$2:$B$7000,A2100,Pedidos!$C$2:$C$7000,"&lt;"&amp;Parámetros!$B$4)</f>
        <v>3</v>
      </c>
      <c r="I2100" s="7" t="n">
        <f aca="false">IF(H2100=0,"",Parámetros!$B$4-G2100)</f>
        <v>595</v>
      </c>
      <c r="J2100" s="17" t="n">
        <f aca="false">COUNTIFS(Pedidos!$B$2:$B$7000,A2100,Pedidos!$C$2:$C$7000,"&gt;="&amp;(Parámetros!$B$4-180),Pedidos!$C$2:$C$7000,"&lt;"&amp;Parámetros!$B$4)</f>
        <v>0</v>
      </c>
      <c r="K2100" s="18" t="n">
        <f aca="false">IF(H2100&lt;2,"",(G2100-F2100)/(H2100-1))</f>
        <v>49.5</v>
      </c>
      <c r="L2100" s="19" t="n">
        <f aca="false">IF(OR(K2100="",K2100=0),"",I2100/K2100)</f>
        <v>12.020202020202</v>
      </c>
      <c r="M2100" s="20" t="n">
        <f aca="false">SUMIFS(Pedidos!$D$2:$D$7000,Pedidos!$B$2:$B$7000,A2100,Pedidos!$C$2:$C$7000,"&gt;="&amp;(Parámetros!$B$4-365),Pedidos!$C$2:$C$7000,"&lt;"&amp;Parámetros!$B$4)</f>
        <v>0</v>
      </c>
      <c r="N2100" s="7" t="str">
        <f aca="false">IF(H2100=0,"Sin compras",IF(H2100=1,"Una sola compra",IF(I2100&gt;Parámetros!$B$5,"Perdido","Activo")))</f>
        <v>Perdido</v>
      </c>
      <c r="O2100" s="21" t="str">
        <f aca="false">IF(N2100&lt;&gt;"Activo","",1/(1+EXP(-(Parámetros!$B$10+Parámetros!$B$11*I2100+Parámetros!$B$12*J2100))))</f>
        <v/>
      </c>
      <c r="P2100" s="7" t="str">
        <f aca="false">IF(O2100="","",IF(O2100&gt;=Parámetros!$B$7,"Alto",IF(O2100&gt;=Parámetros!$B$8,"Medio","Bajo")))</f>
        <v/>
      </c>
      <c r="Q2100" s="7" t="str">
        <f aca="false">IF(AND(N2100="Activo",L2100&lt;&gt;""),IF(L2100&gt;Parámetros!$B$6,"Se está retrasando",""),"")</f>
        <v/>
      </c>
    </row>
    <row r="2101" customFormat="false" ht="15" hidden="false" customHeight="false" outlineLevel="0" collapsed="false">
      <c r="A2101" s="13" t="s">
        <v>8746</v>
      </c>
      <c r="B2101" s="13" t="s">
        <v>8995</v>
      </c>
      <c r="C2101" s="13" t="s">
        <v>8993</v>
      </c>
      <c r="D2101" s="13" t="s">
        <v>9002</v>
      </c>
      <c r="E2101" s="13" t="s">
        <v>8988</v>
      </c>
      <c r="F2101" s="16" t="n">
        <f aca="false">_xlfn.MINIFS(Pedidos!$C$2:$C$7000,Pedidos!$B$2:$B$7000,A2101,Pedidos!$C$2:$C$7000,"&lt;"&amp;Parámetros!$B$4)</f>
        <v>46277</v>
      </c>
      <c r="G2101" s="16" t="n">
        <f aca="false">_xlfn.MAXIFS(Pedidos!$C$2:$C$7000,Pedidos!$B$2:$B$7000,A2101,Pedidos!$C$2:$C$7000,"&lt;"&amp;Parámetros!$B$4)</f>
        <v>46277</v>
      </c>
      <c r="H2101" s="17" t="n">
        <f aca="false">COUNTIFS(Pedidos!$B$2:$B$7000,A2101,Pedidos!$C$2:$C$7000,"&lt;"&amp;Parámetros!$B$4)</f>
        <v>1</v>
      </c>
      <c r="I2101" s="7" t="n">
        <f aca="false">IF(H2101=0,"",Parámetros!$B$4-G2101)</f>
        <v>19</v>
      </c>
      <c r="J2101" s="17" t="n">
        <f aca="false">COUNTIFS(Pedidos!$B$2:$B$7000,A2101,Pedidos!$C$2:$C$7000,"&gt;="&amp;(Parámetros!$B$4-180),Pedidos!$C$2:$C$7000,"&lt;"&amp;Parámetros!$B$4)</f>
        <v>1</v>
      </c>
      <c r="K2101" s="18" t="str">
        <f aca="false">IF(H2101&lt;2,"",(G2101-F2101)/(H2101-1))</f>
        <v/>
      </c>
      <c r="L2101" s="19" t="str">
        <f aca="false">IF(OR(K2101="",K2101=0),"",I2101/K2101)</f>
        <v/>
      </c>
      <c r="M2101" s="20" t="n">
        <f aca="false">SUMIFS(Pedidos!$D$2:$D$7000,Pedidos!$B$2:$B$7000,A2101,Pedidos!$C$2:$C$7000,"&gt;="&amp;(Parámetros!$B$4-365),Pedidos!$C$2:$C$7000,"&lt;"&amp;Parámetros!$B$4)</f>
        <v>28.45</v>
      </c>
      <c r="N2101" s="7" t="str">
        <f aca="false">IF(H2101=0,"Sin compras",IF(H2101=1,"Una sola compra",IF(I2101&gt;Parámetros!$B$5,"Perdido","Activo")))</f>
        <v>Una sola compra</v>
      </c>
      <c r="O2101" s="21" t="str">
        <f aca="false">IF(N2101&lt;&gt;"Activo","",1/(1+EXP(-(Parámetros!$B$10+Parámetros!$B$11*I2101+Parámetros!$B$12*J2101))))</f>
        <v/>
      </c>
      <c r="P2101" s="7" t="str">
        <f aca="false">IF(O2101="","",IF(O2101&gt;=Parámetros!$B$7,"Alto",IF(O2101&gt;=Parámetros!$B$8,"Medio","Bajo")))</f>
        <v/>
      </c>
      <c r="Q2101" s="7" t="str">
        <f aca="false">IF(AND(N2101="Activo",L2101&lt;&gt;""),IF(L2101&gt;Parámetros!$B$6,"Se está retrasando",""),"")</f>
        <v/>
      </c>
    </row>
    <row r="2102" customFormat="false" ht="15" hidden="false" customHeight="false" outlineLevel="0" collapsed="false">
      <c r="A2102" s="13" t="s">
        <v>668</v>
      </c>
      <c r="B2102" s="13" t="s">
        <v>9011</v>
      </c>
      <c r="C2102" s="13" t="s">
        <v>8990</v>
      </c>
      <c r="D2102" s="13" t="s">
        <v>8994</v>
      </c>
      <c r="E2102" s="13" t="s">
        <v>8988</v>
      </c>
      <c r="F2102" s="16" t="n">
        <f aca="false">_xlfn.MINIFS(Pedidos!$C$2:$C$7000,Pedidos!$B$2:$B$7000,A2102,Pedidos!$C$2:$C$7000,"&lt;"&amp;Parámetros!$B$4)</f>
        <v>45642</v>
      </c>
      <c r="G2102" s="16" t="n">
        <f aca="false">_xlfn.MAXIFS(Pedidos!$C$2:$C$7000,Pedidos!$B$2:$B$7000,A2102,Pedidos!$C$2:$C$7000,"&lt;"&amp;Parámetros!$B$4)</f>
        <v>45642</v>
      </c>
      <c r="H2102" s="17" t="n">
        <f aca="false">COUNTIFS(Pedidos!$B$2:$B$7000,A2102,Pedidos!$C$2:$C$7000,"&lt;"&amp;Parámetros!$B$4)</f>
        <v>1</v>
      </c>
      <c r="I2102" s="7" t="n">
        <f aca="false">IF(H2102=0,"",Parámetros!$B$4-G2102)</f>
        <v>654</v>
      </c>
      <c r="J2102" s="17" t="n">
        <f aca="false">COUNTIFS(Pedidos!$B$2:$B$7000,A2102,Pedidos!$C$2:$C$7000,"&gt;="&amp;(Parámetros!$B$4-180),Pedidos!$C$2:$C$7000,"&lt;"&amp;Parámetros!$B$4)</f>
        <v>0</v>
      </c>
      <c r="K2102" s="18" t="str">
        <f aca="false">IF(H2102&lt;2,"",(G2102-F2102)/(H2102-1))</f>
        <v/>
      </c>
      <c r="L2102" s="19" t="str">
        <f aca="false">IF(OR(K2102="",K2102=0),"",I2102/K2102)</f>
        <v/>
      </c>
      <c r="M2102" s="20" t="n">
        <f aca="false">SUMIFS(Pedidos!$D$2:$D$7000,Pedidos!$B$2:$B$7000,A2102,Pedidos!$C$2:$C$7000,"&gt;="&amp;(Parámetros!$B$4-365),Pedidos!$C$2:$C$7000,"&lt;"&amp;Parámetros!$B$4)</f>
        <v>0</v>
      </c>
      <c r="N2102" s="7" t="str">
        <f aca="false">IF(H2102=0,"Sin compras",IF(H2102=1,"Una sola compra",IF(I2102&gt;Parámetros!$B$5,"Perdido","Activo")))</f>
        <v>Una sola compra</v>
      </c>
      <c r="O2102" s="21" t="str">
        <f aca="false">IF(N2102&lt;&gt;"Activo","",1/(1+EXP(-(Parámetros!$B$10+Parámetros!$B$11*I2102+Parámetros!$B$12*J2102))))</f>
        <v/>
      </c>
      <c r="P2102" s="7" t="str">
        <f aca="false">IF(O2102="","",IF(O2102&gt;=Parámetros!$B$7,"Alto",IF(O2102&gt;=Parámetros!$B$8,"Medio","Bajo")))</f>
        <v/>
      </c>
      <c r="Q2102" s="7" t="str">
        <f aca="false">IF(AND(N2102="Activo",L2102&lt;&gt;""),IF(L2102&gt;Parámetros!$B$6,"Se está retrasando",""),"")</f>
        <v/>
      </c>
    </row>
    <row r="2103" customFormat="false" ht="15" hidden="false" customHeight="false" outlineLevel="0" collapsed="false">
      <c r="A2103" s="13" t="s">
        <v>8415</v>
      </c>
      <c r="B2103" s="13" t="s">
        <v>8981</v>
      </c>
      <c r="C2103" s="13" t="s">
        <v>8982</v>
      </c>
      <c r="D2103" s="13" t="s">
        <v>9002</v>
      </c>
      <c r="E2103" s="13" t="s">
        <v>8988</v>
      </c>
      <c r="F2103" s="16" t="n">
        <f aca="false">_xlfn.MINIFS(Pedidos!$C$2:$C$7000,Pedidos!$B$2:$B$7000,A2103,Pedidos!$C$2:$C$7000,"&lt;"&amp;Parámetros!$B$4)</f>
        <v>46248</v>
      </c>
      <c r="G2103" s="16" t="n">
        <f aca="false">_xlfn.MAXIFS(Pedidos!$C$2:$C$7000,Pedidos!$B$2:$B$7000,A2103,Pedidos!$C$2:$C$7000,"&lt;"&amp;Parámetros!$B$4)</f>
        <v>46248</v>
      </c>
      <c r="H2103" s="17" t="n">
        <f aca="false">COUNTIFS(Pedidos!$B$2:$B$7000,A2103,Pedidos!$C$2:$C$7000,"&lt;"&amp;Parámetros!$B$4)</f>
        <v>1</v>
      </c>
      <c r="I2103" s="7" t="n">
        <f aca="false">IF(H2103=0,"",Parámetros!$B$4-G2103)</f>
        <v>48</v>
      </c>
      <c r="J2103" s="17" t="n">
        <f aca="false">COUNTIFS(Pedidos!$B$2:$B$7000,A2103,Pedidos!$C$2:$C$7000,"&gt;="&amp;(Parámetros!$B$4-180),Pedidos!$C$2:$C$7000,"&lt;"&amp;Parámetros!$B$4)</f>
        <v>1</v>
      </c>
      <c r="K2103" s="18" t="str">
        <f aca="false">IF(H2103&lt;2,"",(G2103-F2103)/(H2103-1))</f>
        <v/>
      </c>
      <c r="L2103" s="19" t="str">
        <f aca="false">IF(OR(K2103="",K2103=0),"",I2103/K2103)</f>
        <v/>
      </c>
      <c r="M2103" s="20" t="n">
        <f aca="false">SUMIFS(Pedidos!$D$2:$D$7000,Pedidos!$B$2:$B$7000,A2103,Pedidos!$C$2:$C$7000,"&gt;="&amp;(Parámetros!$B$4-365),Pedidos!$C$2:$C$7000,"&lt;"&amp;Parámetros!$B$4)</f>
        <v>32.78</v>
      </c>
      <c r="N2103" s="7" t="str">
        <f aca="false">IF(H2103=0,"Sin compras",IF(H2103=1,"Una sola compra",IF(I2103&gt;Parámetros!$B$5,"Perdido","Activo")))</f>
        <v>Una sola compra</v>
      </c>
      <c r="O2103" s="21" t="str">
        <f aca="false">IF(N2103&lt;&gt;"Activo","",1/(1+EXP(-(Parámetros!$B$10+Parámetros!$B$11*I2103+Parámetros!$B$12*J2103))))</f>
        <v/>
      </c>
      <c r="P2103" s="7" t="str">
        <f aca="false">IF(O2103="","",IF(O2103&gt;=Parámetros!$B$7,"Alto",IF(O2103&gt;=Parámetros!$B$8,"Medio","Bajo")))</f>
        <v/>
      </c>
      <c r="Q2103" s="7" t="str">
        <f aca="false">IF(AND(N2103="Activo",L2103&lt;&gt;""),IF(L2103&gt;Parámetros!$B$6,"Se está retrasando",""),"")</f>
        <v/>
      </c>
    </row>
    <row r="2104" customFormat="false" ht="15" hidden="false" customHeight="false" outlineLevel="0" collapsed="false">
      <c r="A2104" s="13" t="s">
        <v>4448</v>
      </c>
      <c r="B2104" s="13" t="s">
        <v>8992</v>
      </c>
      <c r="C2104" s="13" t="s">
        <v>8993</v>
      </c>
      <c r="D2104" s="13" t="s">
        <v>8994</v>
      </c>
      <c r="E2104" s="13" t="s">
        <v>8988</v>
      </c>
      <c r="F2104" s="16" t="n">
        <f aca="false">_xlfn.MINIFS(Pedidos!$C$2:$C$7000,Pedidos!$B$2:$B$7000,A2104,Pedidos!$C$2:$C$7000,"&lt;"&amp;Parámetros!$B$4)</f>
        <v>45938</v>
      </c>
      <c r="G2104" s="16" t="n">
        <f aca="false">_xlfn.MAXIFS(Pedidos!$C$2:$C$7000,Pedidos!$B$2:$B$7000,A2104,Pedidos!$C$2:$C$7000,"&lt;"&amp;Parámetros!$B$4)</f>
        <v>45938</v>
      </c>
      <c r="H2104" s="17" t="n">
        <f aca="false">COUNTIFS(Pedidos!$B$2:$B$7000,A2104,Pedidos!$C$2:$C$7000,"&lt;"&amp;Parámetros!$B$4)</f>
        <v>1</v>
      </c>
      <c r="I2104" s="7" t="n">
        <f aca="false">IF(H2104=0,"",Parámetros!$B$4-G2104)</f>
        <v>358</v>
      </c>
      <c r="J2104" s="17" t="n">
        <f aca="false">COUNTIFS(Pedidos!$B$2:$B$7000,A2104,Pedidos!$C$2:$C$7000,"&gt;="&amp;(Parámetros!$B$4-180),Pedidos!$C$2:$C$7000,"&lt;"&amp;Parámetros!$B$4)</f>
        <v>0</v>
      </c>
      <c r="K2104" s="18" t="str">
        <f aca="false">IF(H2104&lt;2,"",(G2104-F2104)/(H2104-1))</f>
        <v/>
      </c>
      <c r="L2104" s="19" t="str">
        <f aca="false">IF(OR(K2104="",K2104=0),"",I2104/K2104)</f>
        <v/>
      </c>
      <c r="M2104" s="20" t="n">
        <f aca="false">SUMIFS(Pedidos!$D$2:$D$7000,Pedidos!$B$2:$B$7000,A2104,Pedidos!$C$2:$C$7000,"&gt;="&amp;(Parámetros!$B$4-365),Pedidos!$C$2:$C$7000,"&lt;"&amp;Parámetros!$B$4)</f>
        <v>53.52</v>
      </c>
      <c r="N2104" s="7" t="str">
        <f aca="false">IF(H2104=0,"Sin compras",IF(H2104=1,"Una sola compra",IF(I2104&gt;Parámetros!$B$5,"Perdido","Activo")))</f>
        <v>Una sola compra</v>
      </c>
      <c r="O2104" s="21" t="str">
        <f aca="false">IF(N2104&lt;&gt;"Activo","",1/(1+EXP(-(Parámetros!$B$10+Parámetros!$B$11*I2104+Parámetros!$B$12*J2104))))</f>
        <v/>
      </c>
      <c r="P2104" s="7" t="str">
        <f aca="false">IF(O2104="","",IF(O2104&gt;=Parámetros!$B$7,"Alto",IF(O2104&gt;=Parámetros!$B$8,"Medio","Bajo")))</f>
        <v/>
      </c>
      <c r="Q2104" s="7" t="str">
        <f aca="false">IF(AND(N2104="Activo",L2104&lt;&gt;""),IF(L2104&gt;Parámetros!$B$6,"Se está retrasando",""),"")</f>
        <v/>
      </c>
    </row>
    <row r="2105" customFormat="false" ht="15" hidden="false" customHeight="false" outlineLevel="0" collapsed="false">
      <c r="A2105" s="13" t="s">
        <v>5170</v>
      </c>
      <c r="B2105" s="13" t="s">
        <v>8998</v>
      </c>
      <c r="C2105" s="13" t="s">
        <v>8990</v>
      </c>
      <c r="D2105" s="13" t="s">
        <v>8999</v>
      </c>
      <c r="E2105" s="13" t="s">
        <v>8988</v>
      </c>
      <c r="F2105" s="16" t="n">
        <f aca="false">_xlfn.MINIFS(Pedidos!$C$2:$C$7000,Pedidos!$B$2:$B$7000,A2105,Pedidos!$C$2:$C$7000,"&lt;"&amp;Parámetros!$B$4)</f>
        <v>45991</v>
      </c>
      <c r="G2105" s="16" t="n">
        <f aca="false">_xlfn.MAXIFS(Pedidos!$C$2:$C$7000,Pedidos!$B$2:$B$7000,A2105,Pedidos!$C$2:$C$7000,"&lt;"&amp;Parámetros!$B$4)</f>
        <v>46240</v>
      </c>
      <c r="H2105" s="17" t="n">
        <f aca="false">COUNTIFS(Pedidos!$B$2:$B$7000,A2105,Pedidos!$C$2:$C$7000,"&lt;"&amp;Parámetros!$B$4)</f>
        <v>5</v>
      </c>
      <c r="I2105" s="7" t="n">
        <f aca="false">IF(H2105=0,"",Parámetros!$B$4-G2105)</f>
        <v>56</v>
      </c>
      <c r="J2105" s="17" t="n">
        <f aca="false">COUNTIFS(Pedidos!$B$2:$B$7000,A2105,Pedidos!$C$2:$C$7000,"&gt;="&amp;(Parámetros!$B$4-180),Pedidos!$C$2:$C$7000,"&lt;"&amp;Parámetros!$B$4)</f>
        <v>3</v>
      </c>
      <c r="K2105" s="18" t="n">
        <f aca="false">IF(H2105&lt;2,"",(G2105-F2105)/(H2105-1))</f>
        <v>62.25</v>
      </c>
      <c r="L2105" s="19" t="n">
        <f aca="false">IF(OR(K2105="",K2105=0),"",I2105/K2105)</f>
        <v>0.899598393574297</v>
      </c>
      <c r="M2105" s="20" t="n">
        <f aca="false">SUMIFS(Pedidos!$D$2:$D$7000,Pedidos!$B$2:$B$7000,A2105,Pedidos!$C$2:$C$7000,"&gt;="&amp;(Parámetros!$B$4-365),Pedidos!$C$2:$C$7000,"&lt;"&amp;Parámetros!$B$4)</f>
        <v>230.43</v>
      </c>
      <c r="N2105" s="7" t="str">
        <f aca="false">IF(H2105=0,"Sin compras",IF(H2105=1,"Una sola compra",IF(I2105&gt;Parámetros!$B$5,"Perdido","Activo")))</f>
        <v>Activo</v>
      </c>
      <c r="O2105" s="21" t="n">
        <f aca="false">IF(N2105&lt;&gt;"Activo","",1/(1+EXP(-(Parámetros!$B$10+Parámetros!$B$11*I2105+Parámetros!$B$12*J2105))))</f>
        <v>0.249458945103842</v>
      </c>
      <c r="P2105" s="7" t="str">
        <f aca="false">IF(O2105="","",IF(O2105&gt;=Parámetros!$B$7,"Alto",IF(O2105&gt;=Parámetros!$B$8,"Medio","Bajo")))</f>
        <v>Bajo</v>
      </c>
      <c r="Q2105" s="7" t="str">
        <f aca="false">IF(AND(N2105="Activo",L2105&lt;&gt;""),IF(L2105&gt;Parámetros!$B$6,"Se está retrasando",""),"")</f>
        <v/>
      </c>
    </row>
    <row r="2106" customFormat="false" ht="15" hidden="false" customHeight="false" outlineLevel="0" collapsed="false">
      <c r="A2106" s="13" t="s">
        <v>4709</v>
      </c>
      <c r="B2106" s="13" t="s">
        <v>8995</v>
      </c>
      <c r="C2106" s="13" t="s">
        <v>8982</v>
      </c>
      <c r="D2106" s="13" t="s">
        <v>8983</v>
      </c>
      <c r="E2106" s="13" t="s">
        <v>8988</v>
      </c>
      <c r="F2106" s="16" t="n">
        <f aca="false">_xlfn.MINIFS(Pedidos!$C$2:$C$7000,Pedidos!$B$2:$B$7000,A2106,Pedidos!$C$2:$C$7000,"&lt;"&amp;Parámetros!$B$4)</f>
        <v>45957</v>
      </c>
      <c r="G2106" s="16" t="n">
        <f aca="false">_xlfn.MAXIFS(Pedidos!$C$2:$C$7000,Pedidos!$B$2:$B$7000,A2106,Pedidos!$C$2:$C$7000,"&lt;"&amp;Parámetros!$B$4)</f>
        <v>45957</v>
      </c>
      <c r="H2106" s="17" t="n">
        <f aca="false">COUNTIFS(Pedidos!$B$2:$B$7000,A2106,Pedidos!$C$2:$C$7000,"&lt;"&amp;Parámetros!$B$4)</f>
        <v>1</v>
      </c>
      <c r="I2106" s="7" t="n">
        <f aca="false">IF(H2106=0,"",Parámetros!$B$4-G2106)</f>
        <v>339</v>
      </c>
      <c r="J2106" s="17" t="n">
        <f aca="false">COUNTIFS(Pedidos!$B$2:$B$7000,A2106,Pedidos!$C$2:$C$7000,"&gt;="&amp;(Parámetros!$B$4-180),Pedidos!$C$2:$C$7000,"&lt;"&amp;Parámetros!$B$4)</f>
        <v>0</v>
      </c>
      <c r="K2106" s="18" t="str">
        <f aca="false">IF(H2106&lt;2,"",(G2106-F2106)/(H2106-1))</f>
        <v/>
      </c>
      <c r="L2106" s="19" t="str">
        <f aca="false">IF(OR(K2106="",K2106=0),"",I2106/K2106)</f>
        <v/>
      </c>
      <c r="M2106" s="20" t="n">
        <f aca="false">SUMIFS(Pedidos!$D$2:$D$7000,Pedidos!$B$2:$B$7000,A2106,Pedidos!$C$2:$C$7000,"&gt;="&amp;(Parámetros!$B$4-365),Pedidos!$C$2:$C$7000,"&lt;"&amp;Parámetros!$B$4)</f>
        <v>55.78</v>
      </c>
      <c r="N2106" s="7" t="str">
        <f aca="false">IF(H2106=0,"Sin compras",IF(H2106=1,"Una sola compra",IF(I2106&gt;Parámetros!$B$5,"Perdido","Activo")))</f>
        <v>Una sola compra</v>
      </c>
      <c r="O2106" s="21" t="str">
        <f aca="false">IF(N2106&lt;&gt;"Activo","",1/(1+EXP(-(Parámetros!$B$10+Parámetros!$B$11*I2106+Parámetros!$B$12*J2106))))</f>
        <v/>
      </c>
      <c r="P2106" s="7" t="str">
        <f aca="false">IF(O2106="","",IF(O2106&gt;=Parámetros!$B$7,"Alto",IF(O2106&gt;=Parámetros!$B$8,"Medio","Bajo")))</f>
        <v/>
      </c>
      <c r="Q2106" s="7" t="str">
        <f aca="false">IF(AND(N2106="Activo",L2106&lt;&gt;""),IF(L2106&gt;Parámetros!$B$6,"Se está retrasando",""),"")</f>
        <v/>
      </c>
    </row>
    <row r="2107" customFormat="false" ht="15" hidden="false" customHeight="false" outlineLevel="0" collapsed="false">
      <c r="A2107" s="13" t="s">
        <v>4356</v>
      </c>
      <c r="B2107" s="13" t="s">
        <v>9003</v>
      </c>
      <c r="C2107" s="13" t="s">
        <v>8982</v>
      </c>
      <c r="D2107" s="13" t="s">
        <v>8987</v>
      </c>
      <c r="E2107" s="13" t="s">
        <v>8984</v>
      </c>
      <c r="F2107" s="16" t="n">
        <f aca="false">_xlfn.MINIFS(Pedidos!$C$2:$C$7000,Pedidos!$B$2:$B$7000,A2107,Pedidos!$C$2:$C$7000,"&lt;"&amp;Parámetros!$B$4)</f>
        <v>45932</v>
      </c>
      <c r="G2107" s="16" t="n">
        <f aca="false">_xlfn.MAXIFS(Pedidos!$C$2:$C$7000,Pedidos!$B$2:$B$7000,A2107,Pedidos!$C$2:$C$7000,"&lt;"&amp;Parámetros!$B$4)</f>
        <v>46129</v>
      </c>
      <c r="H2107" s="17" t="n">
        <f aca="false">COUNTIFS(Pedidos!$B$2:$B$7000,A2107,Pedidos!$C$2:$C$7000,"&lt;"&amp;Parámetros!$B$4)</f>
        <v>2</v>
      </c>
      <c r="I2107" s="7" t="n">
        <f aca="false">IF(H2107=0,"",Parámetros!$B$4-G2107)</f>
        <v>167</v>
      </c>
      <c r="J2107" s="17" t="n">
        <f aca="false">COUNTIFS(Pedidos!$B$2:$B$7000,A2107,Pedidos!$C$2:$C$7000,"&gt;="&amp;(Parámetros!$B$4-180),Pedidos!$C$2:$C$7000,"&lt;"&amp;Parámetros!$B$4)</f>
        <v>1</v>
      </c>
      <c r="K2107" s="18" t="n">
        <f aca="false">IF(H2107&lt;2,"",(G2107-F2107)/(H2107-1))</f>
        <v>197</v>
      </c>
      <c r="L2107" s="19" t="n">
        <f aca="false">IF(OR(K2107="",K2107=0),"",I2107/K2107)</f>
        <v>0.847715736040609</v>
      </c>
      <c r="M2107" s="20" t="n">
        <f aca="false">SUMIFS(Pedidos!$D$2:$D$7000,Pedidos!$B$2:$B$7000,A2107,Pedidos!$C$2:$C$7000,"&gt;="&amp;(Parámetros!$B$4-365),Pedidos!$C$2:$C$7000,"&lt;"&amp;Parámetros!$B$4)</f>
        <v>92.9</v>
      </c>
      <c r="N2107" s="7" t="str">
        <f aca="false">IF(H2107=0,"Sin compras",IF(H2107=1,"Una sola compra",IF(I2107&gt;Parámetros!$B$5,"Perdido","Activo")))</f>
        <v>Activo</v>
      </c>
      <c r="O2107" s="21" t="n">
        <f aca="false">IF(N2107&lt;&gt;"Activo","",1/(1+EXP(-(Parámetros!$B$10+Parámetros!$B$11*I2107+Parámetros!$B$12*J2107))))</f>
        <v>0.928169153975548</v>
      </c>
      <c r="P2107" s="7" t="str">
        <f aca="false">IF(O2107="","",IF(O2107&gt;=Parámetros!$B$7,"Alto",IF(O2107&gt;=Parámetros!$B$8,"Medio","Bajo")))</f>
        <v>Alto</v>
      </c>
      <c r="Q2107" s="7" t="str">
        <f aca="false">IF(AND(N2107="Activo",L2107&lt;&gt;""),IF(L2107&gt;Parámetros!$B$6,"Se está retrasando",""),"")</f>
        <v/>
      </c>
    </row>
    <row r="2108" customFormat="false" ht="15" hidden="false" customHeight="false" outlineLevel="0" collapsed="false">
      <c r="A2108" s="13" t="s">
        <v>2302</v>
      </c>
      <c r="B2108" s="13" t="s">
        <v>8981</v>
      </c>
      <c r="C2108" s="13" t="s">
        <v>8982</v>
      </c>
      <c r="D2108" s="13" t="s">
        <v>8994</v>
      </c>
      <c r="E2108" s="13" t="s">
        <v>8988</v>
      </c>
      <c r="F2108" s="16" t="n">
        <f aca="false">_xlfn.MINIFS(Pedidos!$C$2:$C$7000,Pedidos!$B$2:$B$7000,A2108,Pedidos!$C$2:$C$7000,"&lt;"&amp;Parámetros!$B$4)</f>
        <v>45777</v>
      </c>
      <c r="G2108" s="16" t="n">
        <f aca="false">_xlfn.MAXIFS(Pedidos!$C$2:$C$7000,Pedidos!$B$2:$B$7000,A2108,Pedidos!$C$2:$C$7000,"&lt;"&amp;Parámetros!$B$4)</f>
        <v>45888</v>
      </c>
      <c r="H2108" s="17" t="n">
        <f aca="false">COUNTIFS(Pedidos!$B$2:$B$7000,A2108,Pedidos!$C$2:$C$7000,"&lt;"&amp;Parámetros!$B$4)</f>
        <v>2</v>
      </c>
      <c r="I2108" s="7" t="n">
        <f aca="false">IF(H2108=0,"",Parámetros!$B$4-G2108)</f>
        <v>408</v>
      </c>
      <c r="J2108" s="17" t="n">
        <f aca="false">COUNTIFS(Pedidos!$B$2:$B$7000,A2108,Pedidos!$C$2:$C$7000,"&gt;="&amp;(Parámetros!$B$4-180),Pedidos!$C$2:$C$7000,"&lt;"&amp;Parámetros!$B$4)</f>
        <v>0</v>
      </c>
      <c r="K2108" s="18" t="n">
        <f aca="false">IF(H2108&lt;2,"",(G2108-F2108)/(H2108-1))</f>
        <v>111</v>
      </c>
      <c r="L2108" s="19" t="n">
        <f aca="false">IF(OR(K2108="",K2108=0),"",I2108/K2108)</f>
        <v>3.67567567567568</v>
      </c>
      <c r="M2108" s="20" t="n">
        <f aca="false">SUMIFS(Pedidos!$D$2:$D$7000,Pedidos!$B$2:$B$7000,A2108,Pedidos!$C$2:$C$7000,"&gt;="&amp;(Parámetros!$B$4-365),Pedidos!$C$2:$C$7000,"&lt;"&amp;Parámetros!$B$4)</f>
        <v>0</v>
      </c>
      <c r="N2108" s="7" t="str">
        <f aca="false">IF(H2108=0,"Sin compras",IF(H2108=1,"Una sola compra",IF(I2108&gt;Parámetros!$B$5,"Perdido","Activo")))</f>
        <v>Perdido</v>
      </c>
      <c r="O2108" s="21" t="str">
        <f aca="false">IF(N2108&lt;&gt;"Activo","",1/(1+EXP(-(Parámetros!$B$10+Parámetros!$B$11*I2108+Parámetros!$B$12*J2108))))</f>
        <v/>
      </c>
      <c r="P2108" s="7" t="str">
        <f aca="false">IF(O2108="","",IF(O2108&gt;=Parámetros!$B$7,"Alto",IF(O2108&gt;=Parámetros!$B$8,"Medio","Bajo")))</f>
        <v/>
      </c>
      <c r="Q2108" s="7" t="str">
        <f aca="false">IF(AND(N2108="Activo",L2108&lt;&gt;""),IF(L2108&gt;Parámetros!$B$6,"Se está retrasando",""),"")</f>
        <v/>
      </c>
    </row>
    <row r="2109" customFormat="false" ht="15" hidden="false" customHeight="false" outlineLevel="0" collapsed="false">
      <c r="A2109" s="13" t="s">
        <v>1329</v>
      </c>
      <c r="B2109" s="13" t="s">
        <v>9008</v>
      </c>
      <c r="C2109" s="13" t="s">
        <v>8986</v>
      </c>
      <c r="D2109" s="13" t="s">
        <v>8994</v>
      </c>
      <c r="E2109" s="13" t="s">
        <v>8988</v>
      </c>
      <c r="F2109" s="16" t="n">
        <f aca="false">_xlfn.MINIFS(Pedidos!$C$2:$C$7000,Pedidos!$B$2:$B$7000,A2109,Pedidos!$C$2:$C$7000,"&lt;"&amp;Parámetros!$B$4)</f>
        <v>45703</v>
      </c>
      <c r="G2109" s="16" t="n">
        <f aca="false">_xlfn.MAXIFS(Pedidos!$C$2:$C$7000,Pedidos!$B$2:$B$7000,A2109,Pedidos!$C$2:$C$7000,"&lt;"&amp;Parámetros!$B$4)</f>
        <v>45703</v>
      </c>
      <c r="H2109" s="17" t="n">
        <f aca="false">COUNTIFS(Pedidos!$B$2:$B$7000,A2109,Pedidos!$C$2:$C$7000,"&lt;"&amp;Parámetros!$B$4)</f>
        <v>1</v>
      </c>
      <c r="I2109" s="7" t="n">
        <f aca="false">IF(H2109=0,"",Parámetros!$B$4-G2109)</f>
        <v>593</v>
      </c>
      <c r="J2109" s="17" t="n">
        <f aca="false">COUNTIFS(Pedidos!$B$2:$B$7000,A2109,Pedidos!$C$2:$C$7000,"&gt;="&amp;(Parámetros!$B$4-180),Pedidos!$C$2:$C$7000,"&lt;"&amp;Parámetros!$B$4)</f>
        <v>0</v>
      </c>
      <c r="K2109" s="18" t="str">
        <f aca="false">IF(H2109&lt;2,"",(G2109-F2109)/(H2109-1))</f>
        <v/>
      </c>
      <c r="L2109" s="19" t="str">
        <f aca="false">IF(OR(K2109="",K2109=0),"",I2109/K2109)</f>
        <v/>
      </c>
      <c r="M2109" s="20" t="n">
        <f aca="false">SUMIFS(Pedidos!$D$2:$D$7000,Pedidos!$B$2:$B$7000,A2109,Pedidos!$C$2:$C$7000,"&gt;="&amp;(Parámetros!$B$4-365),Pedidos!$C$2:$C$7000,"&lt;"&amp;Parámetros!$B$4)</f>
        <v>0</v>
      </c>
      <c r="N2109" s="7" t="str">
        <f aca="false">IF(H2109=0,"Sin compras",IF(H2109=1,"Una sola compra",IF(I2109&gt;Parámetros!$B$5,"Perdido","Activo")))</f>
        <v>Una sola compra</v>
      </c>
      <c r="O2109" s="21" t="str">
        <f aca="false">IF(N2109&lt;&gt;"Activo","",1/(1+EXP(-(Parámetros!$B$10+Parámetros!$B$11*I2109+Parámetros!$B$12*J2109))))</f>
        <v/>
      </c>
      <c r="P2109" s="7" t="str">
        <f aca="false">IF(O2109="","",IF(O2109&gt;=Parámetros!$B$7,"Alto",IF(O2109&gt;=Parámetros!$B$8,"Medio","Bajo")))</f>
        <v/>
      </c>
      <c r="Q2109" s="7" t="str">
        <f aca="false">IF(AND(N2109="Activo",L2109&lt;&gt;""),IF(L2109&gt;Parámetros!$B$6,"Se está retrasando",""),"")</f>
        <v/>
      </c>
    </row>
    <row r="2110" customFormat="false" ht="15" hidden="false" customHeight="false" outlineLevel="0" collapsed="false">
      <c r="A2110" s="13" t="s">
        <v>3103</v>
      </c>
      <c r="B2110" s="13" t="s">
        <v>8992</v>
      </c>
      <c r="C2110" s="13" t="s">
        <v>8990</v>
      </c>
      <c r="D2110" s="13" t="s">
        <v>8997</v>
      </c>
      <c r="E2110" s="13" t="s">
        <v>8988</v>
      </c>
      <c r="F2110" s="16" t="n">
        <f aca="false">_xlfn.MINIFS(Pedidos!$C$2:$C$7000,Pedidos!$B$2:$B$7000,A2110,Pedidos!$C$2:$C$7000,"&lt;"&amp;Parámetros!$B$4)</f>
        <v>45838</v>
      </c>
      <c r="G2110" s="16" t="n">
        <f aca="false">_xlfn.MAXIFS(Pedidos!$C$2:$C$7000,Pedidos!$B$2:$B$7000,A2110,Pedidos!$C$2:$C$7000,"&lt;"&amp;Parámetros!$B$4)</f>
        <v>46029</v>
      </c>
      <c r="H2110" s="17" t="n">
        <f aca="false">COUNTIFS(Pedidos!$B$2:$B$7000,A2110,Pedidos!$C$2:$C$7000,"&lt;"&amp;Parámetros!$B$4)</f>
        <v>5</v>
      </c>
      <c r="I2110" s="7" t="n">
        <f aca="false">IF(H2110=0,"",Parámetros!$B$4-G2110)</f>
        <v>267</v>
      </c>
      <c r="J2110" s="17" t="n">
        <f aca="false">COUNTIFS(Pedidos!$B$2:$B$7000,A2110,Pedidos!$C$2:$C$7000,"&gt;="&amp;(Parámetros!$B$4-180),Pedidos!$C$2:$C$7000,"&lt;"&amp;Parámetros!$B$4)</f>
        <v>0</v>
      </c>
      <c r="K2110" s="18" t="n">
        <f aca="false">IF(H2110&lt;2,"",(G2110-F2110)/(H2110-1))</f>
        <v>47.75</v>
      </c>
      <c r="L2110" s="19" t="n">
        <f aca="false">IF(OR(K2110="",K2110=0),"",I2110/K2110)</f>
        <v>5.59162303664922</v>
      </c>
      <c r="M2110" s="20" t="n">
        <f aca="false">SUMIFS(Pedidos!$D$2:$D$7000,Pedidos!$B$2:$B$7000,A2110,Pedidos!$C$2:$C$7000,"&gt;="&amp;(Parámetros!$B$4-365),Pedidos!$C$2:$C$7000,"&lt;"&amp;Parámetros!$B$4)</f>
        <v>92.12</v>
      </c>
      <c r="N2110" s="7" t="str">
        <f aca="false">IF(H2110=0,"Sin compras",IF(H2110=1,"Una sola compra",IF(I2110&gt;Parámetros!$B$5,"Perdido","Activo")))</f>
        <v>Perdido</v>
      </c>
      <c r="O2110" s="21" t="str">
        <f aca="false">IF(N2110&lt;&gt;"Activo","",1/(1+EXP(-(Parámetros!$B$10+Parámetros!$B$11*I2110+Parámetros!$B$12*J2110))))</f>
        <v/>
      </c>
      <c r="P2110" s="7" t="str">
        <f aca="false">IF(O2110="","",IF(O2110&gt;=Parámetros!$B$7,"Alto",IF(O2110&gt;=Parámetros!$B$8,"Medio","Bajo")))</f>
        <v/>
      </c>
      <c r="Q2110" s="7" t="str">
        <f aca="false">IF(AND(N2110="Activo",L2110&lt;&gt;""),IF(L2110&gt;Parámetros!$B$6,"Se está retrasando",""),"")</f>
        <v/>
      </c>
    </row>
    <row r="2111" customFormat="false" ht="15" hidden="false" customHeight="false" outlineLevel="0" collapsed="false">
      <c r="A2111" s="13" t="s">
        <v>3150</v>
      </c>
      <c r="B2111" s="13" t="s">
        <v>8981</v>
      </c>
      <c r="C2111" s="13" t="s">
        <v>8982</v>
      </c>
      <c r="D2111" s="13" t="s">
        <v>8987</v>
      </c>
      <c r="E2111" s="13" t="s">
        <v>8988</v>
      </c>
      <c r="F2111" s="16" t="n">
        <f aca="false">_xlfn.MINIFS(Pedidos!$C$2:$C$7000,Pedidos!$B$2:$B$7000,A2111,Pedidos!$C$2:$C$7000,"&lt;"&amp;Parámetros!$B$4)</f>
        <v>45842</v>
      </c>
      <c r="G2111" s="16" t="n">
        <f aca="false">_xlfn.MAXIFS(Pedidos!$C$2:$C$7000,Pedidos!$B$2:$B$7000,A2111,Pedidos!$C$2:$C$7000,"&lt;"&amp;Parámetros!$B$4)</f>
        <v>46218</v>
      </c>
      <c r="H2111" s="17" t="n">
        <f aca="false">COUNTIFS(Pedidos!$B$2:$B$7000,A2111,Pedidos!$C$2:$C$7000,"&lt;"&amp;Parámetros!$B$4)</f>
        <v>3</v>
      </c>
      <c r="I2111" s="7" t="n">
        <f aca="false">IF(H2111=0,"",Parámetros!$B$4-G2111)</f>
        <v>78</v>
      </c>
      <c r="J2111" s="17" t="n">
        <f aca="false">COUNTIFS(Pedidos!$B$2:$B$7000,A2111,Pedidos!$C$2:$C$7000,"&gt;="&amp;(Parámetros!$B$4-180),Pedidos!$C$2:$C$7000,"&lt;"&amp;Parámetros!$B$4)</f>
        <v>1</v>
      </c>
      <c r="K2111" s="18" t="n">
        <f aca="false">IF(H2111&lt;2,"",(G2111-F2111)/(H2111-1))</f>
        <v>188</v>
      </c>
      <c r="L2111" s="19" t="n">
        <f aca="false">IF(OR(K2111="",K2111=0),"",I2111/K2111)</f>
        <v>0.414893617021277</v>
      </c>
      <c r="M2111" s="20" t="n">
        <f aca="false">SUMIFS(Pedidos!$D$2:$D$7000,Pedidos!$B$2:$B$7000,A2111,Pedidos!$C$2:$C$7000,"&gt;="&amp;(Parámetros!$B$4-365),Pedidos!$C$2:$C$7000,"&lt;"&amp;Parámetros!$B$4)</f>
        <v>46.97</v>
      </c>
      <c r="N2111" s="7" t="str">
        <f aca="false">IF(H2111=0,"Sin compras",IF(H2111=1,"Una sola compra",IF(I2111&gt;Parámetros!$B$5,"Perdido","Activo")))</f>
        <v>Activo</v>
      </c>
      <c r="O2111" s="21" t="n">
        <f aca="false">IF(N2111&lt;&gt;"Activo","",1/(1+EXP(-(Parámetros!$B$10+Parámetros!$B$11*I2111+Parámetros!$B$12*J2111))))</f>
        <v>0.739986809765834</v>
      </c>
      <c r="P2111" s="7" t="str">
        <f aca="false">IF(O2111="","",IF(O2111&gt;=Parámetros!$B$7,"Alto",IF(O2111&gt;=Parámetros!$B$8,"Medio","Bajo")))</f>
        <v>Alto</v>
      </c>
      <c r="Q2111" s="7" t="str">
        <f aca="false">IF(AND(N2111="Activo",L2111&lt;&gt;""),IF(L2111&gt;Parámetros!$B$6,"Se está retrasando",""),"")</f>
        <v/>
      </c>
    </row>
    <row r="2112" customFormat="false" ht="15" hidden="false" customHeight="false" outlineLevel="0" collapsed="false">
      <c r="A2112" s="13" t="s">
        <v>1017</v>
      </c>
      <c r="B2112" s="13" t="s">
        <v>8981</v>
      </c>
      <c r="C2112" s="13" t="s">
        <v>8993</v>
      </c>
      <c r="D2112" s="13" t="s">
        <v>9005</v>
      </c>
      <c r="E2112" s="13" t="s">
        <v>8988</v>
      </c>
      <c r="F2112" s="16" t="n">
        <f aca="false">_xlfn.MINIFS(Pedidos!$C$2:$C$7000,Pedidos!$B$2:$B$7000,A2112,Pedidos!$C$2:$C$7000,"&lt;"&amp;Parámetros!$B$4)</f>
        <v>45676</v>
      </c>
      <c r="G2112" s="16" t="n">
        <f aca="false">_xlfn.MAXIFS(Pedidos!$C$2:$C$7000,Pedidos!$B$2:$B$7000,A2112,Pedidos!$C$2:$C$7000,"&lt;"&amp;Parámetros!$B$4)</f>
        <v>46039</v>
      </c>
      <c r="H2112" s="17" t="n">
        <f aca="false">COUNTIFS(Pedidos!$B$2:$B$7000,A2112,Pedidos!$C$2:$C$7000,"&lt;"&amp;Parámetros!$B$4)</f>
        <v>3</v>
      </c>
      <c r="I2112" s="7" t="n">
        <f aca="false">IF(H2112=0,"",Parámetros!$B$4-G2112)</f>
        <v>257</v>
      </c>
      <c r="J2112" s="17" t="n">
        <f aca="false">COUNTIFS(Pedidos!$B$2:$B$7000,A2112,Pedidos!$C$2:$C$7000,"&gt;="&amp;(Parámetros!$B$4-180),Pedidos!$C$2:$C$7000,"&lt;"&amp;Parámetros!$B$4)</f>
        <v>0</v>
      </c>
      <c r="K2112" s="18" t="n">
        <f aca="false">IF(H2112&lt;2,"",(G2112-F2112)/(H2112-1))</f>
        <v>181.5</v>
      </c>
      <c r="L2112" s="19" t="n">
        <f aca="false">IF(OR(K2112="",K2112=0),"",I2112/K2112)</f>
        <v>1.41597796143251</v>
      </c>
      <c r="M2112" s="20" t="n">
        <f aca="false">SUMIFS(Pedidos!$D$2:$D$7000,Pedidos!$B$2:$B$7000,A2112,Pedidos!$C$2:$C$7000,"&gt;="&amp;(Parámetros!$B$4-365),Pedidos!$C$2:$C$7000,"&lt;"&amp;Parámetros!$B$4)</f>
        <v>39.15</v>
      </c>
      <c r="N2112" s="7" t="str">
        <f aca="false">IF(H2112=0,"Sin compras",IF(H2112=1,"Una sola compra",IF(I2112&gt;Parámetros!$B$5,"Perdido","Activo")))</f>
        <v>Perdido</v>
      </c>
      <c r="O2112" s="21" t="str">
        <f aca="false">IF(N2112&lt;&gt;"Activo","",1/(1+EXP(-(Parámetros!$B$10+Parámetros!$B$11*I2112+Parámetros!$B$12*J2112))))</f>
        <v/>
      </c>
      <c r="P2112" s="7" t="str">
        <f aca="false">IF(O2112="","",IF(O2112&gt;=Parámetros!$B$7,"Alto",IF(O2112&gt;=Parámetros!$B$8,"Medio","Bajo")))</f>
        <v/>
      </c>
      <c r="Q2112" s="7" t="str">
        <f aca="false">IF(AND(N2112="Activo",L2112&lt;&gt;""),IF(L2112&gt;Parámetros!$B$6,"Se está retrasando",""),"")</f>
        <v/>
      </c>
    </row>
    <row r="2113" customFormat="false" ht="15" hidden="false" customHeight="false" outlineLevel="0" collapsed="false">
      <c r="A2113" s="13" t="s">
        <v>4594</v>
      </c>
      <c r="B2113" s="13" t="s">
        <v>8981</v>
      </c>
      <c r="C2113" s="13" t="s">
        <v>8993</v>
      </c>
      <c r="D2113" s="13" t="s">
        <v>8987</v>
      </c>
      <c r="E2113" s="13" t="s">
        <v>8984</v>
      </c>
      <c r="F2113" s="16" t="n">
        <f aca="false">_xlfn.MINIFS(Pedidos!$C$2:$C$7000,Pedidos!$B$2:$B$7000,A2113,Pedidos!$C$2:$C$7000,"&lt;"&amp;Parámetros!$B$4)</f>
        <v>45948</v>
      </c>
      <c r="G2113" s="16" t="n">
        <f aca="false">_xlfn.MAXIFS(Pedidos!$C$2:$C$7000,Pedidos!$B$2:$B$7000,A2113,Pedidos!$C$2:$C$7000,"&lt;"&amp;Parámetros!$B$4)</f>
        <v>46206</v>
      </c>
      <c r="H2113" s="17" t="n">
        <f aca="false">COUNTIFS(Pedidos!$B$2:$B$7000,A2113,Pedidos!$C$2:$C$7000,"&lt;"&amp;Parámetros!$B$4)</f>
        <v>3</v>
      </c>
      <c r="I2113" s="7" t="n">
        <f aca="false">IF(H2113=0,"",Parámetros!$B$4-G2113)</f>
        <v>90</v>
      </c>
      <c r="J2113" s="17" t="n">
        <f aca="false">COUNTIFS(Pedidos!$B$2:$B$7000,A2113,Pedidos!$C$2:$C$7000,"&gt;="&amp;(Parámetros!$B$4-180),Pedidos!$C$2:$C$7000,"&lt;"&amp;Parámetros!$B$4)</f>
        <v>1</v>
      </c>
      <c r="K2113" s="18" t="n">
        <f aca="false">IF(H2113&lt;2,"",(G2113-F2113)/(H2113-1))</f>
        <v>129</v>
      </c>
      <c r="L2113" s="19" t="n">
        <f aca="false">IF(OR(K2113="",K2113=0),"",I2113/K2113)</f>
        <v>0.697674418604651</v>
      </c>
      <c r="M2113" s="20" t="n">
        <f aca="false">SUMIFS(Pedidos!$D$2:$D$7000,Pedidos!$B$2:$B$7000,A2113,Pedidos!$C$2:$C$7000,"&gt;="&amp;(Parámetros!$B$4-365),Pedidos!$C$2:$C$7000,"&lt;"&amp;Parámetros!$B$4)</f>
        <v>125.82</v>
      </c>
      <c r="N2113" s="7" t="str">
        <f aca="false">IF(H2113=0,"Sin compras",IF(H2113=1,"Una sola compra",IF(I2113&gt;Parámetros!$B$5,"Perdido","Activo")))</f>
        <v>Activo</v>
      </c>
      <c r="O2113" s="21" t="n">
        <f aca="false">IF(N2113&lt;&gt;"Activo","",1/(1+EXP(-(Parámetros!$B$10+Parámetros!$B$11*I2113+Parámetros!$B$12*J2113))))</f>
        <v>0.777282550215974</v>
      </c>
      <c r="P2113" s="7" t="str">
        <f aca="false">IF(O2113="","",IF(O2113&gt;=Parámetros!$B$7,"Alto",IF(O2113&gt;=Parámetros!$B$8,"Medio","Bajo")))</f>
        <v>Alto</v>
      </c>
      <c r="Q2113" s="7" t="str">
        <f aca="false">IF(AND(N2113="Activo",L2113&lt;&gt;""),IF(L2113&gt;Parámetros!$B$6,"Se está retrasando",""),"")</f>
        <v/>
      </c>
    </row>
    <row r="2114" customFormat="false" ht="15" hidden="false" customHeight="false" outlineLevel="0" collapsed="false">
      <c r="A2114" s="13" t="s">
        <v>8054</v>
      </c>
      <c r="B2114" s="13" t="s">
        <v>8995</v>
      </c>
      <c r="C2114" s="13" t="s">
        <v>8990</v>
      </c>
      <c r="D2114" s="13" t="s">
        <v>8991</v>
      </c>
      <c r="E2114" s="13" t="s">
        <v>8988</v>
      </c>
      <c r="F2114" s="16" t="n">
        <f aca="false">_xlfn.MINIFS(Pedidos!$C$2:$C$7000,Pedidos!$B$2:$B$7000,A2114,Pedidos!$C$2:$C$7000,"&lt;"&amp;Parámetros!$B$4)</f>
        <v>46220</v>
      </c>
      <c r="G2114" s="16" t="n">
        <f aca="false">_xlfn.MAXIFS(Pedidos!$C$2:$C$7000,Pedidos!$B$2:$B$7000,A2114,Pedidos!$C$2:$C$7000,"&lt;"&amp;Parámetros!$B$4)</f>
        <v>46220</v>
      </c>
      <c r="H2114" s="17" t="n">
        <f aca="false">COUNTIFS(Pedidos!$B$2:$B$7000,A2114,Pedidos!$C$2:$C$7000,"&lt;"&amp;Parámetros!$B$4)</f>
        <v>1</v>
      </c>
      <c r="I2114" s="7" t="n">
        <f aca="false">IF(H2114=0,"",Parámetros!$B$4-G2114)</f>
        <v>76</v>
      </c>
      <c r="J2114" s="17" t="n">
        <f aca="false">COUNTIFS(Pedidos!$B$2:$B$7000,A2114,Pedidos!$C$2:$C$7000,"&gt;="&amp;(Parámetros!$B$4-180),Pedidos!$C$2:$C$7000,"&lt;"&amp;Parámetros!$B$4)</f>
        <v>1</v>
      </c>
      <c r="K2114" s="18" t="str">
        <f aca="false">IF(H2114&lt;2,"",(G2114-F2114)/(H2114-1))</f>
        <v/>
      </c>
      <c r="L2114" s="19" t="str">
        <f aca="false">IF(OR(K2114="",K2114=0),"",I2114/K2114)</f>
        <v/>
      </c>
      <c r="M2114" s="20" t="n">
        <f aca="false">SUMIFS(Pedidos!$D$2:$D$7000,Pedidos!$B$2:$B$7000,A2114,Pedidos!$C$2:$C$7000,"&gt;="&amp;(Parámetros!$B$4-365),Pedidos!$C$2:$C$7000,"&lt;"&amp;Parámetros!$B$4)</f>
        <v>22.73</v>
      </c>
      <c r="N2114" s="7" t="str">
        <f aca="false">IF(H2114=0,"Sin compras",IF(H2114=1,"Una sola compra",IF(I2114&gt;Parámetros!$B$5,"Perdido","Activo")))</f>
        <v>Una sola compra</v>
      </c>
      <c r="O2114" s="21" t="str">
        <f aca="false">IF(N2114&lt;&gt;"Activo","",1/(1+EXP(-(Parámetros!$B$10+Parámetros!$B$11*I2114+Parámetros!$B$12*J2114))))</f>
        <v/>
      </c>
      <c r="P2114" s="7" t="str">
        <f aca="false">IF(O2114="","",IF(O2114&gt;=Parámetros!$B$7,"Alto",IF(O2114&gt;=Parámetros!$B$8,"Medio","Bajo")))</f>
        <v/>
      </c>
      <c r="Q2114" s="7" t="str">
        <f aca="false">IF(AND(N2114="Activo",L2114&lt;&gt;""),IF(L2114&gt;Parámetros!$B$6,"Se está retrasando",""),"")</f>
        <v/>
      </c>
    </row>
    <row r="2115" customFormat="false" ht="15" hidden="false" customHeight="false" outlineLevel="0" collapsed="false">
      <c r="A2115" s="13" t="s">
        <v>5716</v>
      </c>
      <c r="B2115" s="13" t="s">
        <v>9000</v>
      </c>
      <c r="C2115" s="13" t="s">
        <v>8990</v>
      </c>
      <c r="D2115" s="13" t="s">
        <v>8983</v>
      </c>
      <c r="E2115" s="13" t="s">
        <v>8988</v>
      </c>
      <c r="F2115" s="16" t="n">
        <f aca="false">_xlfn.MINIFS(Pedidos!$C$2:$C$7000,Pedidos!$B$2:$B$7000,A2115,Pedidos!$C$2:$C$7000,"&lt;"&amp;Parámetros!$B$4)</f>
        <v>46033</v>
      </c>
      <c r="G2115" s="16" t="n">
        <f aca="false">_xlfn.MAXIFS(Pedidos!$C$2:$C$7000,Pedidos!$B$2:$B$7000,A2115,Pedidos!$C$2:$C$7000,"&lt;"&amp;Parámetros!$B$4)</f>
        <v>46033</v>
      </c>
      <c r="H2115" s="17" t="n">
        <f aca="false">COUNTIFS(Pedidos!$B$2:$B$7000,A2115,Pedidos!$C$2:$C$7000,"&lt;"&amp;Parámetros!$B$4)</f>
        <v>1</v>
      </c>
      <c r="I2115" s="7" t="n">
        <f aca="false">IF(H2115=0,"",Parámetros!$B$4-G2115)</f>
        <v>263</v>
      </c>
      <c r="J2115" s="17" t="n">
        <f aca="false">COUNTIFS(Pedidos!$B$2:$B$7000,A2115,Pedidos!$C$2:$C$7000,"&gt;="&amp;(Parámetros!$B$4-180),Pedidos!$C$2:$C$7000,"&lt;"&amp;Parámetros!$B$4)</f>
        <v>0</v>
      </c>
      <c r="K2115" s="18" t="str">
        <f aca="false">IF(H2115&lt;2,"",(G2115-F2115)/(H2115-1))</f>
        <v/>
      </c>
      <c r="L2115" s="19" t="str">
        <f aca="false">IF(OR(K2115="",K2115=0),"",I2115/K2115)</f>
        <v/>
      </c>
      <c r="M2115" s="20" t="n">
        <f aca="false">SUMIFS(Pedidos!$D$2:$D$7000,Pedidos!$B$2:$B$7000,A2115,Pedidos!$C$2:$C$7000,"&gt;="&amp;(Parámetros!$B$4-365),Pedidos!$C$2:$C$7000,"&lt;"&amp;Parámetros!$B$4)</f>
        <v>16.44</v>
      </c>
      <c r="N2115" s="7" t="str">
        <f aca="false">IF(H2115=0,"Sin compras",IF(H2115=1,"Una sola compra",IF(I2115&gt;Parámetros!$B$5,"Perdido","Activo")))</f>
        <v>Una sola compra</v>
      </c>
      <c r="O2115" s="21" t="str">
        <f aca="false">IF(N2115&lt;&gt;"Activo","",1/(1+EXP(-(Parámetros!$B$10+Parámetros!$B$11*I2115+Parámetros!$B$12*J2115))))</f>
        <v/>
      </c>
      <c r="P2115" s="7" t="str">
        <f aca="false">IF(O2115="","",IF(O2115&gt;=Parámetros!$B$7,"Alto",IF(O2115&gt;=Parámetros!$B$8,"Medio","Bajo")))</f>
        <v/>
      </c>
      <c r="Q2115" s="7" t="str">
        <f aca="false">IF(AND(N2115="Activo",L2115&lt;&gt;""),IF(L2115&gt;Parámetros!$B$6,"Se está retrasando",""),"")</f>
        <v/>
      </c>
    </row>
    <row r="2116" customFormat="false" ht="15" hidden="false" customHeight="false" outlineLevel="0" collapsed="false">
      <c r="A2116" s="13" t="s">
        <v>3615</v>
      </c>
      <c r="B2116" s="13" t="s">
        <v>9007</v>
      </c>
      <c r="C2116" s="13" t="s">
        <v>8986</v>
      </c>
      <c r="D2116" s="13" t="s">
        <v>8997</v>
      </c>
      <c r="E2116" s="13" t="s">
        <v>8984</v>
      </c>
      <c r="F2116" s="16" t="n">
        <f aca="false">_xlfn.MINIFS(Pedidos!$C$2:$C$7000,Pedidos!$B$2:$B$7000,A2116,Pedidos!$C$2:$C$7000,"&lt;"&amp;Parámetros!$B$4)</f>
        <v>45875</v>
      </c>
      <c r="G2116" s="16" t="n">
        <f aca="false">_xlfn.MAXIFS(Pedidos!$C$2:$C$7000,Pedidos!$B$2:$B$7000,A2116,Pedidos!$C$2:$C$7000,"&lt;"&amp;Parámetros!$B$4)</f>
        <v>46229</v>
      </c>
      <c r="H2116" s="17" t="n">
        <f aca="false">COUNTIFS(Pedidos!$B$2:$B$7000,A2116,Pedidos!$C$2:$C$7000,"&lt;"&amp;Parámetros!$B$4)</f>
        <v>9</v>
      </c>
      <c r="I2116" s="7" t="n">
        <f aca="false">IF(H2116=0,"",Parámetros!$B$4-G2116)</f>
        <v>67</v>
      </c>
      <c r="J2116" s="17" t="n">
        <f aca="false">COUNTIFS(Pedidos!$B$2:$B$7000,A2116,Pedidos!$C$2:$C$7000,"&gt;="&amp;(Parámetros!$B$4-180),Pedidos!$C$2:$C$7000,"&lt;"&amp;Parámetros!$B$4)</f>
        <v>3</v>
      </c>
      <c r="K2116" s="18" t="n">
        <f aca="false">IF(H2116&lt;2,"",(G2116-F2116)/(H2116-1))</f>
        <v>44.25</v>
      </c>
      <c r="L2116" s="19" t="n">
        <f aca="false">IF(OR(K2116="",K2116=0),"",I2116/K2116)</f>
        <v>1.51412429378531</v>
      </c>
      <c r="M2116" s="20" t="n">
        <f aca="false">SUMIFS(Pedidos!$D$2:$D$7000,Pedidos!$B$2:$B$7000,A2116,Pedidos!$C$2:$C$7000,"&gt;="&amp;(Parámetros!$B$4-365),Pedidos!$C$2:$C$7000,"&lt;"&amp;Parámetros!$B$4)</f>
        <v>305.14</v>
      </c>
      <c r="N2116" s="7" t="str">
        <f aca="false">IF(H2116=0,"Sin compras",IF(H2116=1,"Una sola compra",IF(I2116&gt;Parámetros!$B$5,"Perdido","Activo")))</f>
        <v>Activo</v>
      </c>
      <c r="O2116" s="21" t="n">
        <f aca="false">IF(N2116&lt;&gt;"Activo","",1/(1+EXP(-(Parámetros!$B$10+Parámetros!$B$11*I2116+Parámetros!$B$12*J2116))))</f>
        <v>0.286079881390503</v>
      </c>
      <c r="P2116" s="7" t="str">
        <f aca="false">IF(O2116="","",IF(O2116&gt;=Parámetros!$B$7,"Alto",IF(O2116&gt;=Parámetros!$B$8,"Medio","Bajo")))</f>
        <v>Bajo</v>
      </c>
      <c r="Q2116" s="7" t="str">
        <f aca="false">IF(AND(N2116="Activo",L2116&lt;&gt;""),IF(L2116&gt;Parámetros!$B$6,"Se está retrasando",""),"")</f>
        <v>Se está retrasando</v>
      </c>
    </row>
    <row r="2117" customFormat="false" ht="15" hidden="false" customHeight="false" outlineLevel="0" collapsed="false">
      <c r="A2117" s="13" t="s">
        <v>2803</v>
      </c>
      <c r="B2117" s="13" t="s">
        <v>8981</v>
      </c>
      <c r="C2117" s="13" t="s">
        <v>8982</v>
      </c>
      <c r="D2117" s="13" t="s">
        <v>8994</v>
      </c>
      <c r="E2117" s="13" t="s">
        <v>8988</v>
      </c>
      <c r="F2117" s="16" t="n">
        <f aca="false">_xlfn.MINIFS(Pedidos!$C$2:$C$7000,Pedidos!$B$2:$B$7000,A2117,Pedidos!$C$2:$C$7000,"&lt;"&amp;Parámetros!$B$4)</f>
        <v>45816</v>
      </c>
      <c r="G2117" s="16" t="n">
        <f aca="false">_xlfn.MAXIFS(Pedidos!$C$2:$C$7000,Pedidos!$B$2:$B$7000,A2117,Pedidos!$C$2:$C$7000,"&lt;"&amp;Parámetros!$B$4)</f>
        <v>45816</v>
      </c>
      <c r="H2117" s="17" t="n">
        <f aca="false">COUNTIFS(Pedidos!$B$2:$B$7000,A2117,Pedidos!$C$2:$C$7000,"&lt;"&amp;Parámetros!$B$4)</f>
        <v>1</v>
      </c>
      <c r="I2117" s="7" t="n">
        <f aca="false">IF(H2117=0,"",Parámetros!$B$4-G2117)</f>
        <v>480</v>
      </c>
      <c r="J2117" s="17" t="n">
        <f aca="false">COUNTIFS(Pedidos!$B$2:$B$7000,A2117,Pedidos!$C$2:$C$7000,"&gt;="&amp;(Parámetros!$B$4-180),Pedidos!$C$2:$C$7000,"&lt;"&amp;Parámetros!$B$4)</f>
        <v>0</v>
      </c>
      <c r="K2117" s="18" t="str">
        <f aca="false">IF(H2117&lt;2,"",(G2117-F2117)/(H2117-1))</f>
        <v/>
      </c>
      <c r="L2117" s="19" t="str">
        <f aca="false">IF(OR(K2117="",K2117=0),"",I2117/K2117)</f>
        <v/>
      </c>
      <c r="M2117" s="20" t="n">
        <f aca="false">SUMIFS(Pedidos!$D$2:$D$7000,Pedidos!$B$2:$B$7000,A2117,Pedidos!$C$2:$C$7000,"&gt;="&amp;(Parámetros!$B$4-365),Pedidos!$C$2:$C$7000,"&lt;"&amp;Parámetros!$B$4)</f>
        <v>0</v>
      </c>
      <c r="N2117" s="7" t="str">
        <f aca="false">IF(H2117=0,"Sin compras",IF(H2117=1,"Una sola compra",IF(I2117&gt;Parámetros!$B$5,"Perdido","Activo")))</f>
        <v>Una sola compra</v>
      </c>
      <c r="O2117" s="21" t="str">
        <f aca="false">IF(N2117&lt;&gt;"Activo","",1/(1+EXP(-(Parámetros!$B$10+Parámetros!$B$11*I2117+Parámetros!$B$12*J2117))))</f>
        <v/>
      </c>
      <c r="P2117" s="7" t="str">
        <f aca="false">IF(O2117="","",IF(O2117&gt;=Parámetros!$B$7,"Alto",IF(O2117&gt;=Parámetros!$B$8,"Medio","Bajo")))</f>
        <v/>
      </c>
      <c r="Q2117" s="7" t="str">
        <f aca="false">IF(AND(N2117="Activo",L2117&lt;&gt;""),IF(L2117&gt;Parámetros!$B$6,"Se está retrasando",""),"")</f>
        <v/>
      </c>
    </row>
    <row r="2118" customFormat="false" ht="15" hidden="false" customHeight="false" outlineLevel="0" collapsed="false">
      <c r="A2118" s="13" t="s">
        <v>307</v>
      </c>
      <c r="B2118" s="13" t="s">
        <v>8981</v>
      </c>
      <c r="C2118" s="13" t="s">
        <v>8982</v>
      </c>
      <c r="D2118" s="13" t="s">
        <v>8994</v>
      </c>
      <c r="E2118" s="13" t="s">
        <v>8988</v>
      </c>
      <c r="F2118" s="16" t="n">
        <f aca="false">_xlfn.MINIFS(Pedidos!$C$2:$C$7000,Pedidos!$B$2:$B$7000,A2118,Pedidos!$C$2:$C$7000,"&lt;"&amp;Parámetros!$B$4)</f>
        <v>45600</v>
      </c>
      <c r="G2118" s="16" t="n">
        <f aca="false">_xlfn.MAXIFS(Pedidos!$C$2:$C$7000,Pedidos!$B$2:$B$7000,A2118,Pedidos!$C$2:$C$7000,"&lt;"&amp;Parámetros!$B$4)</f>
        <v>45600</v>
      </c>
      <c r="H2118" s="17" t="n">
        <f aca="false">COUNTIFS(Pedidos!$B$2:$B$7000,A2118,Pedidos!$C$2:$C$7000,"&lt;"&amp;Parámetros!$B$4)</f>
        <v>1</v>
      </c>
      <c r="I2118" s="7" t="n">
        <f aca="false">IF(H2118=0,"",Parámetros!$B$4-G2118)</f>
        <v>696</v>
      </c>
      <c r="J2118" s="17" t="n">
        <f aca="false">COUNTIFS(Pedidos!$B$2:$B$7000,A2118,Pedidos!$C$2:$C$7000,"&gt;="&amp;(Parámetros!$B$4-180),Pedidos!$C$2:$C$7000,"&lt;"&amp;Parámetros!$B$4)</f>
        <v>0</v>
      </c>
      <c r="K2118" s="18" t="str">
        <f aca="false">IF(H2118&lt;2,"",(G2118-F2118)/(H2118-1))</f>
        <v/>
      </c>
      <c r="L2118" s="19" t="str">
        <f aca="false">IF(OR(K2118="",K2118=0),"",I2118/K2118)</f>
        <v/>
      </c>
      <c r="M2118" s="20" t="n">
        <f aca="false">SUMIFS(Pedidos!$D$2:$D$7000,Pedidos!$B$2:$B$7000,A2118,Pedidos!$C$2:$C$7000,"&gt;="&amp;(Parámetros!$B$4-365),Pedidos!$C$2:$C$7000,"&lt;"&amp;Parámetros!$B$4)</f>
        <v>0</v>
      </c>
      <c r="N2118" s="7" t="str">
        <f aca="false">IF(H2118=0,"Sin compras",IF(H2118=1,"Una sola compra",IF(I2118&gt;Parámetros!$B$5,"Perdido","Activo")))</f>
        <v>Una sola compra</v>
      </c>
      <c r="O2118" s="21" t="str">
        <f aca="false">IF(N2118&lt;&gt;"Activo","",1/(1+EXP(-(Parámetros!$B$10+Parámetros!$B$11*I2118+Parámetros!$B$12*J2118))))</f>
        <v/>
      </c>
      <c r="P2118" s="7" t="str">
        <f aca="false">IF(O2118="","",IF(O2118&gt;=Parámetros!$B$7,"Alto",IF(O2118&gt;=Parámetros!$B$8,"Medio","Bajo")))</f>
        <v/>
      </c>
      <c r="Q2118" s="7" t="str">
        <f aca="false">IF(AND(N2118="Activo",L2118&lt;&gt;""),IF(L2118&gt;Parámetros!$B$6,"Se está retrasando",""),"")</f>
        <v/>
      </c>
    </row>
    <row r="2119" customFormat="false" ht="15" hidden="false" customHeight="false" outlineLevel="0" collapsed="false">
      <c r="A2119" s="13" t="s">
        <v>7581</v>
      </c>
      <c r="B2119" s="13" t="s">
        <v>8995</v>
      </c>
      <c r="C2119" s="13" t="s">
        <v>8982</v>
      </c>
      <c r="D2119" s="13" t="s">
        <v>8991</v>
      </c>
      <c r="E2119" s="13" t="s">
        <v>8988</v>
      </c>
      <c r="F2119" s="16" t="n">
        <f aca="false">_xlfn.MINIFS(Pedidos!$C$2:$C$7000,Pedidos!$B$2:$B$7000,A2119,Pedidos!$C$2:$C$7000,"&lt;"&amp;Parámetros!$B$4)</f>
        <v>46183</v>
      </c>
      <c r="G2119" s="16" t="n">
        <f aca="false">_xlfn.MAXIFS(Pedidos!$C$2:$C$7000,Pedidos!$B$2:$B$7000,A2119,Pedidos!$C$2:$C$7000,"&lt;"&amp;Parámetros!$B$4)</f>
        <v>46183</v>
      </c>
      <c r="H2119" s="17" t="n">
        <f aca="false">COUNTIFS(Pedidos!$B$2:$B$7000,A2119,Pedidos!$C$2:$C$7000,"&lt;"&amp;Parámetros!$B$4)</f>
        <v>1</v>
      </c>
      <c r="I2119" s="7" t="n">
        <f aca="false">IF(H2119=0,"",Parámetros!$B$4-G2119)</f>
        <v>113</v>
      </c>
      <c r="J2119" s="17" t="n">
        <f aca="false">COUNTIFS(Pedidos!$B$2:$B$7000,A2119,Pedidos!$C$2:$C$7000,"&gt;="&amp;(Parámetros!$B$4-180),Pedidos!$C$2:$C$7000,"&lt;"&amp;Parámetros!$B$4)</f>
        <v>1</v>
      </c>
      <c r="K2119" s="18" t="str">
        <f aca="false">IF(H2119&lt;2,"",(G2119-F2119)/(H2119-1))</f>
        <v/>
      </c>
      <c r="L2119" s="19" t="str">
        <f aca="false">IF(OR(K2119="",K2119=0),"",I2119/K2119)</f>
        <v/>
      </c>
      <c r="M2119" s="20" t="n">
        <f aca="false">SUMIFS(Pedidos!$D$2:$D$7000,Pedidos!$B$2:$B$7000,A2119,Pedidos!$C$2:$C$7000,"&gt;="&amp;(Parámetros!$B$4-365),Pedidos!$C$2:$C$7000,"&lt;"&amp;Parámetros!$B$4)</f>
        <v>23.79</v>
      </c>
      <c r="N2119" s="7" t="str">
        <f aca="false">IF(H2119=0,"Sin compras",IF(H2119=1,"Una sola compra",IF(I2119&gt;Parámetros!$B$5,"Perdido","Activo")))</f>
        <v>Una sola compra</v>
      </c>
      <c r="O2119" s="21" t="str">
        <f aca="false">IF(N2119&lt;&gt;"Activo","",1/(1+EXP(-(Parámetros!$B$10+Parámetros!$B$11*I2119+Parámetros!$B$12*J2119))))</f>
        <v/>
      </c>
      <c r="P2119" s="7" t="str">
        <f aca="false">IF(O2119="","",IF(O2119&gt;=Parámetros!$B$7,"Alto",IF(O2119&gt;=Parámetros!$B$8,"Medio","Bajo")))</f>
        <v/>
      </c>
      <c r="Q2119" s="7" t="str">
        <f aca="false">IF(AND(N2119="Activo",L2119&lt;&gt;""),IF(L2119&gt;Parámetros!$B$6,"Se está retrasando",""),"")</f>
        <v/>
      </c>
    </row>
    <row r="2120" customFormat="false" ht="15" hidden="false" customHeight="false" outlineLevel="0" collapsed="false">
      <c r="A2120" s="13" t="s">
        <v>6597</v>
      </c>
      <c r="B2120" s="13" t="s">
        <v>8995</v>
      </c>
      <c r="C2120" s="13" t="s">
        <v>8990</v>
      </c>
      <c r="D2120" s="13" t="s">
        <v>8991</v>
      </c>
      <c r="E2120" s="13" t="s">
        <v>8988</v>
      </c>
      <c r="F2120" s="16" t="n">
        <f aca="false">_xlfn.MINIFS(Pedidos!$C$2:$C$7000,Pedidos!$B$2:$B$7000,A2120,Pedidos!$C$2:$C$7000,"&lt;"&amp;Parámetros!$B$4)</f>
        <v>46101</v>
      </c>
      <c r="G2120" s="16" t="n">
        <f aca="false">_xlfn.MAXIFS(Pedidos!$C$2:$C$7000,Pedidos!$B$2:$B$7000,A2120,Pedidos!$C$2:$C$7000,"&lt;"&amp;Parámetros!$B$4)</f>
        <v>46101</v>
      </c>
      <c r="H2120" s="17" t="n">
        <f aca="false">COUNTIFS(Pedidos!$B$2:$B$7000,A2120,Pedidos!$C$2:$C$7000,"&lt;"&amp;Parámetros!$B$4)</f>
        <v>1</v>
      </c>
      <c r="I2120" s="7" t="n">
        <f aca="false">IF(H2120=0,"",Parámetros!$B$4-G2120)</f>
        <v>195</v>
      </c>
      <c r="J2120" s="17" t="n">
        <f aca="false">COUNTIFS(Pedidos!$B$2:$B$7000,A2120,Pedidos!$C$2:$C$7000,"&gt;="&amp;(Parámetros!$B$4-180),Pedidos!$C$2:$C$7000,"&lt;"&amp;Parámetros!$B$4)</f>
        <v>0</v>
      </c>
      <c r="K2120" s="18" t="str">
        <f aca="false">IF(H2120&lt;2,"",(G2120-F2120)/(H2120-1))</f>
        <v/>
      </c>
      <c r="L2120" s="19" t="str">
        <f aca="false">IF(OR(K2120="",K2120=0),"",I2120/K2120)</f>
        <v/>
      </c>
      <c r="M2120" s="20" t="n">
        <f aca="false">SUMIFS(Pedidos!$D$2:$D$7000,Pedidos!$B$2:$B$7000,A2120,Pedidos!$C$2:$C$7000,"&gt;="&amp;(Parámetros!$B$4-365),Pedidos!$C$2:$C$7000,"&lt;"&amp;Parámetros!$B$4)</f>
        <v>24.52</v>
      </c>
      <c r="N2120" s="7" t="str">
        <f aca="false">IF(H2120=0,"Sin compras",IF(H2120=1,"Una sola compra",IF(I2120&gt;Parámetros!$B$5,"Perdido","Activo")))</f>
        <v>Una sola compra</v>
      </c>
      <c r="O2120" s="21" t="str">
        <f aca="false">IF(N2120&lt;&gt;"Activo","",1/(1+EXP(-(Parámetros!$B$10+Parámetros!$B$11*I2120+Parámetros!$B$12*J2120))))</f>
        <v/>
      </c>
      <c r="P2120" s="7" t="str">
        <f aca="false">IF(O2120="","",IF(O2120&gt;=Parámetros!$B$7,"Alto",IF(O2120&gt;=Parámetros!$B$8,"Medio","Bajo")))</f>
        <v/>
      </c>
      <c r="Q2120" s="7" t="str">
        <f aca="false">IF(AND(N2120="Activo",L2120&lt;&gt;""),IF(L2120&gt;Parámetros!$B$6,"Se está retrasando",""),"")</f>
        <v/>
      </c>
    </row>
    <row r="2121" customFormat="false" ht="15" hidden="false" customHeight="false" outlineLevel="0" collapsed="false">
      <c r="A2121" s="13" t="s">
        <v>253</v>
      </c>
      <c r="B2121" s="13" t="s">
        <v>8992</v>
      </c>
      <c r="C2121" s="13" t="s">
        <v>8982</v>
      </c>
      <c r="D2121" s="13" t="s">
        <v>8997</v>
      </c>
      <c r="E2121" s="13" t="s">
        <v>8988</v>
      </c>
      <c r="F2121" s="16" t="n">
        <f aca="false">_xlfn.MINIFS(Pedidos!$C$2:$C$7000,Pedidos!$B$2:$B$7000,A2121,Pedidos!$C$2:$C$7000,"&lt;"&amp;Parámetros!$B$4)</f>
        <v>45593</v>
      </c>
      <c r="G2121" s="16" t="n">
        <f aca="false">_xlfn.MAXIFS(Pedidos!$C$2:$C$7000,Pedidos!$B$2:$B$7000,A2121,Pedidos!$C$2:$C$7000,"&lt;"&amp;Parámetros!$B$4)</f>
        <v>45945</v>
      </c>
      <c r="H2121" s="17" t="n">
        <f aca="false">COUNTIFS(Pedidos!$B$2:$B$7000,A2121,Pedidos!$C$2:$C$7000,"&lt;"&amp;Parámetros!$B$4)</f>
        <v>13</v>
      </c>
      <c r="I2121" s="7" t="n">
        <f aca="false">IF(H2121=0,"",Parámetros!$B$4-G2121)</f>
        <v>351</v>
      </c>
      <c r="J2121" s="17" t="n">
        <f aca="false">COUNTIFS(Pedidos!$B$2:$B$7000,A2121,Pedidos!$C$2:$C$7000,"&gt;="&amp;(Parámetros!$B$4-180),Pedidos!$C$2:$C$7000,"&lt;"&amp;Parámetros!$B$4)</f>
        <v>0</v>
      </c>
      <c r="K2121" s="18" t="n">
        <f aca="false">IF(H2121&lt;2,"",(G2121-F2121)/(H2121-1))</f>
        <v>29.3333333333333</v>
      </c>
      <c r="L2121" s="19" t="n">
        <f aca="false">IF(OR(K2121="",K2121=0),"",I2121/K2121)</f>
        <v>11.9659090909091</v>
      </c>
      <c r="M2121" s="20" t="n">
        <f aca="false">SUMIFS(Pedidos!$D$2:$D$7000,Pedidos!$B$2:$B$7000,A2121,Pedidos!$C$2:$C$7000,"&gt;="&amp;(Parámetros!$B$4-365),Pedidos!$C$2:$C$7000,"&lt;"&amp;Parámetros!$B$4)</f>
        <v>68.52</v>
      </c>
      <c r="N2121" s="7" t="str">
        <f aca="false">IF(H2121=0,"Sin compras",IF(H2121=1,"Una sola compra",IF(I2121&gt;Parámetros!$B$5,"Perdido","Activo")))</f>
        <v>Perdido</v>
      </c>
      <c r="O2121" s="21" t="str">
        <f aca="false">IF(N2121&lt;&gt;"Activo","",1/(1+EXP(-(Parámetros!$B$10+Parámetros!$B$11*I2121+Parámetros!$B$12*J2121))))</f>
        <v/>
      </c>
      <c r="P2121" s="7" t="str">
        <f aca="false">IF(O2121="","",IF(O2121&gt;=Parámetros!$B$7,"Alto",IF(O2121&gt;=Parámetros!$B$8,"Medio","Bajo")))</f>
        <v/>
      </c>
      <c r="Q2121" s="7" t="str">
        <f aca="false">IF(AND(N2121="Activo",L2121&lt;&gt;""),IF(L2121&gt;Parámetros!$B$6,"Se está retrasando",""),"")</f>
        <v/>
      </c>
    </row>
    <row r="2122" customFormat="false" ht="15" hidden="false" customHeight="false" outlineLevel="0" collapsed="false">
      <c r="A2122" s="13" t="s">
        <v>920</v>
      </c>
      <c r="B2122" s="13" t="s">
        <v>8985</v>
      </c>
      <c r="C2122" s="13" t="s">
        <v>8982</v>
      </c>
      <c r="D2122" s="13" t="s">
        <v>8994</v>
      </c>
      <c r="E2122" s="13" t="s">
        <v>8988</v>
      </c>
      <c r="F2122" s="16" t="n">
        <f aca="false">_xlfn.MINIFS(Pedidos!$C$2:$C$7000,Pedidos!$B$2:$B$7000,A2122,Pedidos!$C$2:$C$7000,"&lt;"&amp;Parámetros!$B$4)</f>
        <v>45667</v>
      </c>
      <c r="G2122" s="16" t="n">
        <f aca="false">_xlfn.MAXIFS(Pedidos!$C$2:$C$7000,Pedidos!$B$2:$B$7000,A2122,Pedidos!$C$2:$C$7000,"&lt;"&amp;Parámetros!$B$4)</f>
        <v>45667</v>
      </c>
      <c r="H2122" s="17" t="n">
        <f aca="false">COUNTIFS(Pedidos!$B$2:$B$7000,A2122,Pedidos!$C$2:$C$7000,"&lt;"&amp;Parámetros!$B$4)</f>
        <v>1</v>
      </c>
      <c r="I2122" s="7" t="n">
        <f aca="false">IF(H2122=0,"",Parámetros!$B$4-G2122)</f>
        <v>629</v>
      </c>
      <c r="J2122" s="17" t="n">
        <f aca="false">COUNTIFS(Pedidos!$B$2:$B$7000,A2122,Pedidos!$C$2:$C$7000,"&gt;="&amp;(Parámetros!$B$4-180),Pedidos!$C$2:$C$7000,"&lt;"&amp;Parámetros!$B$4)</f>
        <v>0</v>
      </c>
      <c r="K2122" s="18" t="str">
        <f aca="false">IF(H2122&lt;2,"",(G2122-F2122)/(H2122-1))</f>
        <v/>
      </c>
      <c r="L2122" s="19" t="str">
        <f aca="false">IF(OR(K2122="",K2122=0),"",I2122/K2122)</f>
        <v/>
      </c>
      <c r="M2122" s="20" t="n">
        <f aca="false">SUMIFS(Pedidos!$D$2:$D$7000,Pedidos!$B$2:$B$7000,A2122,Pedidos!$C$2:$C$7000,"&gt;="&amp;(Parámetros!$B$4-365),Pedidos!$C$2:$C$7000,"&lt;"&amp;Parámetros!$B$4)</f>
        <v>0</v>
      </c>
      <c r="N2122" s="7" t="str">
        <f aca="false">IF(H2122=0,"Sin compras",IF(H2122=1,"Una sola compra",IF(I2122&gt;Parámetros!$B$5,"Perdido","Activo")))</f>
        <v>Una sola compra</v>
      </c>
      <c r="O2122" s="21" t="str">
        <f aca="false">IF(N2122&lt;&gt;"Activo","",1/(1+EXP(-(Parámetros!$B$10+Parámetros!$B$11*I2122+Parámetros!$B$12*J2122))))</f>
        <v/>
      </c>
      <c r="P2122" s="7" t="str">
        <f aca="false">IF(O2122="","",IF(O2122&gt;=Parámetros!$B$7,"Alto",IF(O2122&gt;=Parámetros!$B$8,"Medio","Bajo")))</f>
        <v/>
      </c>
      <c r="Q2122" s="7" t="str">
        <f aca="false">IF(AND(N2122="Activo",L2122&lt;&gt;""),IF(L2122&gt;Parámetros!$B$6,"Se está retrasando",""),"")</f>
        <v/>
      </c>
    </row>
    <row r="2123" customFormat="false" ht="15" hidden="false" customHeight="false" outlineLevel="0" collapsed="false">
      <c r="A2123" s="13" t="s">
        <v>4007</v>
      </c>
      <c r="B2123" s="13" t="s">
        <v>8995</v>
      </c>
      <c r="C2123" s="13" t="s">
        <v>8982</v>
      </c>
      <c r="D2123" s="13" t="s">
        <v>8994</v>
      </c>
      <c r="E2123" s="13" t="s">
        <v>8988</v>
      </c>
      <c r="F2123" s="16" t="n">
        <f aca="false">_xlfn.MINIFS(Pedidos!$C$2:$C$7000,Pedidos!$B$2:$B$7000,A2123,Pedidos!$C$2:$C$7000,"&lt;"&amp;Parámetros!$B$4)</f>
        <v>45904</v>
      </c>
      <c r="G2123" s="16" t="n">
        <f aca="false">_xlfn.MAXIFS(Pedidos!$C$2:$C$7000,Pedidos!$B$2:$B$7000,A2123,Pedidos!$C$2:$C$7000,"&lt;"&amp;Parámetros!$B$4)</f>
        <v>45904</v>
      </c>
      <c r="H2123" s="17" t="n">
        <f aca="false">COUNTIFS(Pedidos!$B$2:$B$7000,A2123,Pedidos!$C$2:$C$7000,"&lt;"&amp;Parámetros!$B$4)</f>
        <v>1</v>
      </c>
      <c r="I2123" s="7" t="n">
        <f aca="false">IF(H2123=0,"",Parámetros!$B$4-G2123)</f>
        <v>392</v>
      </c>
      <c r="J2123" s="17" t="n">
        <f aca="false">COUNTIFS(Pedidos!$B$2:$B$7000,A2123,Pedidos!$C$2:$C$7000,"&gt;="&amp;(Parámetros!$B$4-180),Pedidos!$C$2:$C$7000,"&lt;"&amp;Parámetros!$B$4)</f>
        <v>0</v>
      </c>
      <c r="K2123" s="18" t="str">
        <f aca="false">IF(H2123&lt;2,"",(G2123-F2123)/(H2123-1))</f>
        <v/>
      </c>
      <c r="L2123" s="19" t="str">
        <f aca="false">IF(OR(K2123="",K2123=0),"",I2123/K2123)</f>
        <v/>
      </c>
      <c r="M2123" s="20" t="n">
        <f aca="false">SUMIFS(Pedidos!$D$2:$D$7000,Pedidos!$B$2:$B$7000,A2123,Pedidos!$C$2:$C$7000,"&gt;="&amp;(Parámetros!$B$4-365),Pedidos!$C$2:$C$7000,"&lt;"&amp;Parámetros!$B$4)</f>
        <v>0</v>
      </c>
      <c r="N2123" s="7" t="str">
        <f aca="false">IF(H2123=0,"Sin compras",IF(H2123=1,"Una sola compra",IF(I2123&gt;Parámetros!$B$5,"Perdido","Activo")))</f>
        <v>Una sola compra</v>
      </c>
      <c r="O2123" s="21" t="str">
        <f aca="false">IF(N2123&lt;&gt;"Activo","",1/(1+EXP(-(Parámetros!$B$10+Parámetros!$B$11*I2123+Parámetros!$B$12*J2123))))</f>
        <v/>
      </c>
      <c r="P2123" s="7" t="str">
        <f aca="false">IF(O2123="","",IF(O2123&gt;=Parámetros!$B$7,"Alto",IF(O2123&gt;=Parámetros!$B$8,"Medio","Bajo")))</f>
        <v/>
      </c>
      <c r="Q2123" s="7" t="str">
        <f aca="false">IF(AND(N2123="Activo",L2123&lt;&gt;""),IF(L2123&gt;Parámetros!$B$6,"Se está retrasando",""),"")</f>
        <v/>
      </c>
    </row>
    <row r="2124" customFormat="false" ht="15" hidden="false" customHeight="false" outlineLevel="0" collapsed="false">
      <c r="A2124" s="13" t="s">
        <v>5742</v>
      </c>
      <c r="B2124" s="13" t="s">
        <v>8998</v>
      </c>
      <c r="C2124" s="13" t="s">
        <v>8990</v>
      </c>
      <c r="D2124" s="13" t="s">
        <v>8999</v>
      </c>
      <c r="E2124" s="13" t="s">
        <v>8988</v>
      </c>
      <c r="F2124" s="16" t="n">
        <f aca="false">_xlfn.MINIFS(Pedidos!$C$2:$C$7000,Pedidos!$B$2:$B$7000,A2124,Pedidos!$C$2:$C$7000,"&lt;"&amp;Parámetros!$B$4)</f>
        <v>46035</v>
      </c>
      <c r="G2124" s="16" t="n">
        <f aca="false">_xlfn.MAXIFS(Pedidos!$C$2:$C$7000,Pedidos!$B$2:$B$7000,A2124,Pedidos!$C$2:$C$7000,"&lt;"&amp;Parámetros!$B$4)</f>
        <v>46274</v>
      </c>
      <c r="H2124" s="17" t="n">
        <f aca="false">COUNTIFS(Pedidos!$B$2:$B$7000,A2124,Pedidos!$C$2:$C$7000,"&lt;"&amp;Parámetros!$B$4)</f>
        <v>5</v>
      </c>
      <c r="I2124" s="7" t="n">
        <f aca="false">IF(H2124=0,"",Parámetros!$B$4-G2124)</f>
        <v>22</v>
      </c>
      <c r="J2124" s="17" t="n">
        <f aca="false">COUNTIFS(Pedidos!$B$2:$B$7000,A2124,Pedidos!$C$2:$C$7000,"&gt;="&amp;(Parámetros!$B$4-180),Pedidos!$C$2:$C$7000,"&lt;"&amp;Parámetros!$B$4)</f>
        <v>3</v>
      </c>
      <c r="K2124" s="18" t="n">
        <f aca="false">IF(H2124&lt;2,"",(G2124-F2124)/(H2124-1))</f>
        <v>59.75</v>
      </c>
      <c r="L2124" s="19" t="n">
        <f aca="false">IF(OR(K2124="",K2124=0),"",I2124/K2124)</f>
        <v>0.368200836820084</v>
      </c>
      <c r="M2124" s="20" t="n">
        <f aca="false">SUMIFS(Pedidos!$D$2:$D$7000,Pedidos!$B$2:$B$7000,A2124,Pedidos!$C$2:$C$7000,"&gt;="&amp;(Parámetros!$B$4-365),Pedidos!$C$2:$C$7000,"&lt;"&amp;Parámetros!$B$4)</f>
        <v>338.91</v>
      </c>
      <c r="N2124" s="7" t="str">
        <f aca="false">IF(H2124=0,"Sin compras",IF(H2124=1,"Una sola compra",IF(I2124&gt;Parámetros!$B$5,"Perdido","Activo")))</f>
        <v>Activo</v>
      </c>
      <c r="O2124" s="21" t="n">
        <f aca="false">IF(N2124&lt;&gt;"Activo","",1/(1+EXP(-(Parámetros!$B$10+Parámetros!$B$11*I2124+Parámetros!$B$12*J2124))))</f>
        <v>0.157161688478843</v>
      </c>
      <c r="P2124" s="7" t="str">
        <f aca="false">IF(O2124="","",IF(O2124&gt;=Parámetros!$B$7,"Alto",IF(O2124&gt;=Parámetros!$B$8,"Medio","Bajo")))</f>
        <v>Bajo</v>
      </c>
      <c r="Q2124" s="7" t="str">
        <f aca="false">IF(AND(N2124="Activo",L2124&lt;&gt;""),IF(L2124&gt;Parámetros!$B$6,"Se está retrasando",""),"")</f>
        <v/>
      </c>
    </row>
    <row r="2125" customFormat="false" ht="15" hidden="false" customHeight="false" outlineLevel="0" collapsed="false">
      <c r="A2125" s="13" t="s">
        <v>922</v>
      </c>
      <c r="B2125" s="13" t="s">
        <v>8981</v>
      </c>
      <c r="C2125" s="13" t="s">
        <v>8982</v>
      </c>
      <c r="D2125" s="13" t="s">
        <v>8999</v>
      </c>
      <c r="E2125" s="13" t="s">
        <v>8988</v>
      </c>
      <c r="F2125" s="16" t="n">
        <f aca="false">_xlfn.MINIFS(Pedidos!$C$2:$C$7000,Pedidos!$B$2:$B$7000,A2125,Pedidos!$C$2:$C$7000,"&lt;"&amp;Parámetros!$B$4)</f>
        <v>45667</v>
      </c>
      <c r="G2125" s="16" t="n">
        <f aca="false">_xlfn.MAXIFS(Pedidos!$C$2:$C$7000,Pedidos!$B$2:$B$7000,A2125,Pedidos!$C$2:$C$7000,"&lt;"&amp;Parámetros!$B$4)</f>
        <v>46263</v>
      </c>
      <c r="H2125" s="17" t="n">
        <f aca="false">COUNTIFS(Pedidos!$B$2:$B$7000,A2125,Pedidos!$C$2:$C$7000,"&lt;"&amp;Parámetros!$B$4)</f>
        <v>10</v>
      </c>
      <c r="I2125" s="7" t="n">
        <f aca="false">IF(H2125=0,"",Parámetros!$B$4-G2125)</f>
        <v>33</v>
      </c>
      <c r="J2125" s="17" t="n">
        <f aca="false">COUNTIFS(Pedidos!$B$2:$B$7000,A2125,Pedidos!$C$2:$C$7000,"&gt;="&amp;(Parámetros!$B$4-180),Pedidos!$C$2:$C$7000,"&lt;"&amp;Parámetros!$B$4)</f>
        <v>2</v>
      </c>
      <c r="K2125" s="18" t="n">
        <f aca="false">IF(H2125&lt;2,"",(G2125-F2125)/(H2125-1))</f>
        <v>66.2222222222222</v>
      </c>
      <c r="L2125" s="19" t="n">
        <f aca="false">IF(OR(K2125="",K2125=0),"",I2125/K2125)</f>
        <v>0.498322147651007</v>
      </c>
      <c r="M2125" s="20" t="n">
        <f aca="false">SUMIFS(Pedidos!$D$2:$D$7000,Pedidos!$B$2:$B$7000,A2125,Pedidos!$C$2:$C$7000,"&gt;="&amp;(Parámetros!$B$4-365),Pedidos!$C$2:$C$7000,"&lt;"&amp;Parámetros!$B$4)</f>
        <v>189.02</v>
      </c>
      <c r="N2125" s="7" t="str">
        <f aca="false">IF(H2125=0,"Sin compras",IF(H2125=1,"Una sola compra",IF(I2125&gt;Parámetros!$B$5,"Perdido","Activo")))</f>
        <v>Activo</v>
      </c>
      <c r="O2125" s="21" t="n">
        <f aca="false">IF(N2125&lt;&gt;"Activo","",1/(1+EXP(-(Parámetros!$B$10+Parámetros!$B$11*I2125+Parámetros!$B$12*J2125))))</f>
        <v>0.353017868961803</v>
      </c>
      <c r="P2125" s="7" t="str">
        <f aca="false">IF(O2125="","",IF(O2125&gt;=Parámetros!$B$7,"Alto",IF(O2125&gt;=Parámetros!$B$8,"Medio","Bajo")))</f>
        <v>Bajo</v>
      </c>
      <c r="Q2125" s="7" t="str">
        <f aca="false">IF(AND(N2125="Activo",L2125&lt;&gt;""),IF(L2125&gt;Parámetros!$B$6,"Se está retrasando",""),"")</f>
        <v/>
      </c>
    </row>
    <row r="2126" customFormat="false" ht="15" hidden="false" customHeight="false" outlineLevel="0" collapsed="false">
      <c r="A2126" s="13" t="s">
        <v>7089</v>
      </c>
      <c r="B2126" s="13" t="s">
        <v>8995</v>
      </c>
      <c r="C2126" s="13" t="s">
        <v>8993</v>
      </c>
      <c r="D2126" s="13" t="s">
        <v>8991</v>
      </c>
      <c r="E2126" s="13" t="s">
        <v>8988</v>
      </c>
      <c r="F2126" s="16" t="n">
        <f aca="false">_xlfn.MINIFS(Pedidos!$C$2:$C$7000,Pedidos!$B$2:$B$7000,A2126,Pedidos!$C$2:$C$7000,"&lt;"&amp;Parámetros!$B$4)</f>
        <v>46141</v>
      </c>
      <c r="G2126" s="16" t="n">
        <f aca="false">_xlfn.MAXIFS(Pedidos!$C$2:$C$7000,Pedidos!$B$2:$B$7000,A2126,Pedidos!$C$2:$C$7000,"&lt;"&amp;Parámetros!$B$4)</f>
        <v>46141</v>
      </c>
      <c r="H2126" s="17" t="n">
        <f aca="false">COUNTIFS(Pedidos!$B$2:$B$7000,A2126,Pedidos!$C$2:$C$7000,"&lt;"&amp;Parámetros!$B$4)</f>
        <v>1</v>
      </c>
      <c r="I2126" s="7" t="n">
        <f aca="false">IF(H2126=0,"",Parámetros!$B$4-G2126)</f>
        <v>155</v>
      </c>
      <c r="J2126" s="17" t="n">
        <f aca="false">COUNTIFS(Pedidos!$B$2:$B$7000,A2126,Pedidos!$C$2:$C$7000,"&gt;="&amp;(Parámetros!$B$4-180),Pedidos!$C$2:$C$7000,"&lt;"&amp;Parámetros!$B$4)</f>
        <v>1</v>
      </c>
      <c r="K2126" s="18" t="str">
        <f aca="false">IF(H2126&lt;2,"",(G2126-F2126)/(H2126-1))</f>
        <v/>
      </c>
      <c r="L2126" s="19" t="str">
        <f aca="false">IF(OR(K2126="",K2126=0),"",I2126/K2126)</f>
        <v/>
      </c>
      <c r="M2126" s="20" t="n">
        <f aca="false">SUMIFS(Pedidos!$D$2:$D$7000,Pedidos!$B$2:$B$7000,A2126,Pedidos!$C$2:$C$7000,"&gt;="&amp;(Parámetros!$B$4-365),Pedidos!$C$2:$C$7000,"&lt;"&amp;Parámetros!$B$4)</f>
        <v>29.48</v>
      </c>
      <c r="N2126" s="7" t="str">
        <f aca="false">IF(H2126=0,"Sin compras",IF(H2126=1,"Una sola compra",IF(I2126&gt;Parámetros!$B$5,"Perdido","Activo")))</f>
        <v>Una sola compra</v>
      </c>
      <c r="O2126" s="21" t="str">
        <f aca="false">IF(N2126&lt;&gt;"Activo","",1/(1+EXP(-(Parámetros!$B$10+Parámetros!$B$11*I2126+Parámetros!$B$12*J2126))))</f>
        <v/>
      </c>
      <c r="P2126" s="7" t="str">
        <f aca="false">IF(O2126="","",IF(O2126&gt;=Parámetros!$B$7,"Alto",IF(O2126&gt;=Parámetros!$B$8,"Medio","Bajo")))</f>
        <v/>
      </c>
      <c r="Q2126" s="7" t="str">
        <f aca="false">IF(AND(N2126="Activo",L2126&lt;&gt;""),IF(L2126&gt;Parámetros!$B$6,"Se está retrasando",""),"")</f>
        <v/>
      </c>
    </row>
    <row r="2127" customFormat="false" ht="15" hidden="false" customHeight="false" outlineLevel="0" collapsed="false">
      <c r="A2127" s="13" t="s">
        <v>525</v>
      </c>
      <c r="B2127" s="13" t="s">
        <v>9008</v>
      </c>
      <c r="C2127" s="13" t="s">
        <v>8993</v>
      </c>
      <c r="D2127" s="13" t="s">
        <v>9006</v>
      </c>
      <c r="E2127" s="13" t="s">
        <v>8988</v>
      </c>
      <c r="F2127" s="16" t="n">
        <f aca="false">_xlfn.MINIFS(Pedidos!$C$2:$C$7000,Pedidos!$B$2:$B$7000,A2127,Pedidos!$C$2:$C$7000,"&lt;"&amp;Parámetros!$B$4)</f>
        <v>45628</v>
      </c>
      <c r="G2127" s="16" t="n">
        <f aca="false">_xlfn.MAXIFS(Pedidos!$C$2:$C$7000,Pedidos!$B$2:$B$7000,A2127,Pedidos!$C$2:$C$7000,"&lt;"&amp;Parámetros!$B$4)</f>
        <v>45858</v>
      </c>
      <c r="H2127" s="17" t="n">
        <f aca="false">COUNTIFS(Pedidos!$B$2:$B$7000,A2127,Pedidos!$C$2:$C$7000,"&lt;"&amp;Parámetros!$B$4)</f>
        <v>4</v>
      </c>
      <c r="I2127" s="7" t="n">
        <f aca="false">IF(H2127=0,"",Parámetros!$B$4-G2127)</f>
        <v>438</v>
      </c>
      <c r="J2127" s="17" t="n">
        <f aca="false">COUNTIFS(Pedidos!$B$2:$B$7000,A2127,Pedidos!$C$2:$C$7000,"&gt;="&amp;(Parámetros!$B$4-180),Pedidos!$C$2:$C$7000,"&lt;"&amp;Parámetros!$B$4)</f>
        <v>0</v>
      </c>
      <c r="K2127" s="18" t="n">
        <f aca="false">IF(H2127&lt;2,"",(G2127-F2127)/(H2127-1))</f>
        <v>76.6666666666667</v>
      </c>
      <c r="L2127" s="19" t="n">
        <f aca="false">IF(OR(K2127="",K2127=0),"",I2127/K2127)</f>
        <v>5.71304347826087</v>
      </c>
      <c r="M2127" s="20" t="n">
        <f aca="false">SUMIFS(Pedidos!$D$2:$D$7000,Pedidos!$B$2:$B$7000,A2127,Pedidos!$C$2:$C$7000,"&gt;="&amp;(Parámetros!$B$4-365),Pedidos!$C$2:$C$7000,"&lt;"&amp;Parámetros!$B$4)</f>
        <v>0</v>
      </c>
      <c r="N2127" s="7" t="str">
        <f aca="false">IF(H2127=0,"Sin compras",IF(H2127=1,"Una sola compra",IF(I2127&gt;Parámetros!$B$5,"Perdido","Activo")))</f>
        <v>Perdido</v>
      </c>
      <c r="O2127" s="21" t="str">
        <f aca="false">IF(N2127&lt;&gt;"Activo","",1/(1+EXP(-(Parámetros!$B$10+Parámetros!$B$11*I2127+Parámetros!$B$12*J2127))))</f>
        <v/>
      </c>
      <c r="P2127" s="7" t="str">
        <f aca="false">IF(O2127="","",IF(O2127&gt;=Parámetros!$B$7,"Alto",IF(O2127&gt;=Parámetros!$B$8,"Medio","Bajo")))</f>
        <v/>
      </c>
      <c r="Q2127" s="7" t="str">
        <f aca="false">IF(AND(N2127="Activo",L2127&lt;&gt;""),IF(L2127&gt;Parámetros!$B$6,"Se está retrasando",""),"")</f>
        <v/>
      </c>
    </row>
    <row r="2128" customFormat="false" ht="15" hidden="false" customHeight="false" outlineLevel="0" collapsed="false">
      <c r="A2128" s="13" t="s">
        <v>3860</v>
      </c>
      <c r="B2128" s="13" t="s">
        <v>9000</v>
      </c>
      <c r="C2128" s="13" t="s">
        <v>8993</v>
      </c>
      <c r="D2128" s="13" t="s">
        <v>8994</v>
      </c>
      <c r="E2128" s="13" t="s">
        <v>8988</v>
      </c>
      <c r="F2128" s="16" t="n">
        <f aca="false">_xlfn.MINIFS(Pedidos!$C$2:$C$7000,Pedidos!$B$2:$B$7000,A2128,Pedidos!$C$2:$C$7000,"&lt;"&amp;Parámetros!$B$4)</f>
        <v>45893</v>
      </c>
      <c r="G2128" s="16" t="n">
        <f aca="false">_xlfn.MAXIFS(Pedidos!$C$2:$C$7000,Pedidos!$B$2:$B$7000,A2128,Pedidos!$C$2:$C$7000,"&lt;"&amp;Parámetros!$B$4)</f>
        <v>45893</v>
      </c>
      <c r="H2128" s="17" t="n">
        <f aca="false">COUNTIFS(Pedidos!$B$2:$B$7000,A2128,Pedidos!$C$2:$C$7000,"&lt;"&amp;Parámetros!$B$4)</f>
        <v>1</v>
      </c>
      <c r="I2128" s="7" t="n">
        <f aca="false">IF(H2128=0,"",Parámetros!$B$4-G2128)</f>
        <v>403</v>
      </c>
      <c r="J2128" s="17" t="n">
        <f aca="false">COUNTIFS(Pedidos!$B$2:$B$7000,A2128,Pedidos!$C$2:$C$7000,"&gt;="&amp;(Parámetros!$B$4-180),Pedidos!$C$2:$C$7000,"&lt;"&amp;Parámetros!$B$4)</f>
        <v>0</v>
      </c>
      <c r="K2128" s="18" t="str">
        <f aca="false">IF(H2128&lt;2,"",(G2128-F2128)/(H2128-1))</f>
        <v/>
      </c>
      <c r="L2128" s="19" t="str">
        <f aca="false">IF(OR(K2128="",K2128=0),"",I2128/K2128)</f>
        <v/>
      </c>
      <c r="M2128" s="20" t="n">
        <f aca="false">SUMIFS(Pedidos!$D$2:$D$7000,Pedidos!$B$2:$B$7000,A2128,Pedidos!$C$2:$C$7000,"&gt;="&amp;(Parámetros!$B$4-365),Pedidos!$C$2:$C$7000,"&lt;"&amp;Parámetros!$B$4)</f>
        <v>0</v>
      </c>
      <c r="N2128" s="7" t="str">
        <f aca="false">IF(H2128=0,"Sin compras",IF(H2128=1,"Una sola compra",IF(I2128&gt;Parámetros!$B$5,"Perdido","Activo")))</f>
        <v>Una sola compra</v>
      </c>
      <c r="O2128" s="21" t="str">
        <f aca="false">IF(N2128&lt;&gt;"Activo","",1/(1+EXP(-(Parámetros!$B$10+Parámetros!$B$11*I2128+Parámetros!$B$12*J2128))))</f>
        <v/>
      </c>
      <c r="P2128" s="7" t="str">
        <f aca="false">IF(O2128="","",IF(O2128&gt;=Parámetros!$B$7,"Alto",IF(O2128&gt;=Parámetros!$B$8,"Medio","Bajo")))</f>
        <v/>
      </c>
      <c r="Q2128" s="7" t="str">
        <f aca="false">IF(AND(N2128="Activo",L2128&lt;&gt;""),IF(L2128&gt;Parámetros!$B$6,"Se está retrasando",""),"")</f>
        <v/>
      </c>
    </row>
    <row r="2129" customFormat="false" ht="15" hidden="false" customHeight="false" outlineLevel="0" collapsed="false">
      <c r="A2129" s="13" t="s">
        <v>1044</v>
      </c>
      <c r="B2129" s="13" t="s">
        <v>9000</v>
      </c>
      <c r="C2129" s="13" t="s">
        <v>8990</v>
      </c>
      <c r="D2129" s="13" t="s">
        <v>8994</v>
      </c>
      <c r="E2129" s="13" t="s">
        <v>8988</v>
      </c>
      <c r="F2129" s="16" t="n">
        <f aca="false">_xlfn.MINIFS(Pedidos!$C$2:$C$7000,Pedidos!$B$2:$B$7000,A2129,Pedidos!$C$2:$C$7000,"&lt;"&amp;Parámetros!$B$4)</f>
        <v>45679</v>
      </c>
      <c r="G2129" s="16" t="n">
        <f aca="false">_xlfn.MAXIFS(Pedidos!$C$2:$C$7000,Pedidos!$B$2:$B$7000,A2129,Pedidos!$C$2:$C$7000,"&lt;"&amp;Parámetros!$B$4)</f>
        <v>45826</v>
      </c>
      <c r="H2129" s="17" t="n">
        <f aca="false">COUNTIFS(Pedidos!$B$2:$B$7000,A2129,Pedidos!$C$2:$C$7000,"&lt;"&amp;Parámetros!$B$4)</f>
        <v>2</v>
      </c>
      <c r="I2129" s="7" t="n">
        <f aca="false">IF(H2129=0,"",Parámetros!$B$4-G2129)</f>
        <v>470</v>
      </c>
      <c r="J2129" s="17" t="n">
        <f aca="false">COUNTIFS(Pedidos!$B$2:$B$7000,A2129,Pedidos!$C$2:$C$7000,"&gt;="&amp;(Parámetros!$B$4-180),Pedidos!$C$2:$C$7000,"&lt;"&amp;Parámetros!$B$4)</f>
        <v>0</v>
      </c>
      <c r="K2129" s="18" t="n">
        <f aca="false">IF(H2129&lt;2,"",(G2129-F2129)/(H2129-1))</f>
        <v>147</v>
      </c>
      <c r="L2129" s="19" t="n">
        <f aca="false">IF(OR(K2129="",K2129=0),"",I2129/K2129)</f>
        <v>3.19727891156463</v>
      </c>
      <c r="M2129" s="20" t="n">
        <f aca="false">SUMIFS(Pedidos!$D$2:$D$7000,Pedidos!$B$2:$B$7000,A2129,Pedidos!$C$2:$C$7000,"&gt;="&amp;(Parámetros!$B$4-365),Pedidos!$C$2:$C$7000,"&lt;"&amp;Parámetros!$B$4)</f>
        <v>0</v>
      </c>
      <c r="N2129" s="7" t="str">
        <f aca="false">IF(H2129=0,"Sin compras",IF(H2129=1,"Una sola compra",IF(I2129&gt;Parámetros!$B$5,"Perdido","Activo")))</f>
        <v>Perdido</v>
      </c>
      <c r="O2129" s="21" t="str">
        <f aca="false">IF(N2129&lt;&gt;"Activo","",1/(1+EXP(-(Parámetros!$B$10+Parámetros!$B$11*I2129+Parámetros!$B$12*J2129))))</f>
        <v/>
      </c>
      <c r="P2129" s="7" t="str">
        <f aca="false">IF(O2129="","",IF(O2129&gt;=Parámetros!$B$7,"Alto",IF(O2129&gt;=Parámetros!$B$8,"Medio","Bajo")))</f>
        <v/>
      </c>
      <c r="Q2129" s="7" t="str">
        <f aca="false">IF(AND(N2129="Activo",L2129&lt;&gt;""),IF(L2129&gt;Parámetros!$B$6,"Se está retrasando",""),"")</f>
        <v/>
      </c>
    </row>
    <row r="2130" customFormat="false" ht="15" hidden="false" customHeight="false" outlineLevel="0" collapsed="false">
      <c r="A2130" s="13" t="s">
        <v>3365</v>
      </c>
      <c r="B2130" s="13" t="s">
        <v>8996</v>
      </c>
      <c r="C2130" s="13" t="s">
        <v>8982</v>
      </c>
      <c r="D2130" s="13" t="s">
        <v>8994</v>
      </c>
      <c r="E2130" s="13" t="s">
        <v>8988</v>
      </c>
      <c r="F2130" s="16" t="n">
        <f aca="false">_xlfn.MINIFS(Pedidos!$C$2:$C$7000,Pedidos!$B$2:$B$7000,A2130,Pedidos!$C$2:$C$7000,"&lt;"&amp;Parámetros!$B$4)</f>
        <v>45858</v>
      </c>
      <c r="G2130" s="16" t="n">
        <f aca="false">_xlfn.MAXIFS(Pedidos!$C$2:$C$7000,Pedidos!$B$2:$B$7000,A2130,Pedidos!$C$2:$C$7000,"&lt;"&amp;Parámetros!$B$4)</f>
        <v>45858</v>
      </c>
      <c r="H2130" s="17" t="n">
        <f aca="false">COUNTIFS(Pedidos!$B$2:$B$7000,A2130,Pedidos!$C$2:$C$7000,"&lt;"&amp;Parámetros!$B$4)</f>
        <v>1</v>
      </c>
      <c r="I2130" s="7" t="n">
        <f aca="false">IF(H2130=0,"",Parámetros!$B$4-G2130)</f>
        <v>438</v>
      </c>
      <c r="J2130" s="17" t="n">
        <f aca="false">COUNTIFS(Pedidos!$B$2:$B$7000,A2130,Pedidos!$C$2:$C$7000,"&gt;="&amp;(Parámetros!$B$4-180),Pedidos!$C$2:$C$7000,"&lt;"&amp;Parámetros!$B$4)</f>
        <v>0</v>
      </c>
      <c r="K2130" s="18" t="str">
        <f aca="false">IF(H2130&lt;2,"",(G2130-F2130)/(H2130-1))</f>
        <v/>
      </c>
      <c r="L2130" s="19" t="str">
        <f aca="false">IF(OR(K2130="",K2130=0),"",I2130/K2130)</f>
        <v/>
      </c>
      <c r="M2130" s="20" t="n">
        <f aca="false">SUMIFS(Pedidos!$D$2:$D$7000,Pedidos!$B$2:$B$7000,A2130,Pedidos!$C$2:$C$7000,"&gt;="&amp;(Parámetros!$B$4-365),Pedidos!$C$2:$C$7000,"&lt;"&amp;Parámetros!$B$4)</f>
        <v>0</v>
      </c>
      <c r="N2130" s="7" t="str">
        <f aca="false">IF(H2130=0,"Sin compras",IF(H2130=1,"Una sola compra",IF(I2130&gt;Parámetros!$B$5,"Perdido","Activo")))</f>
        <v>Una sola compra</v>
      </c>
      <c r="O2130" s="21" t="str">
        <f aca="false">IF(N2130&lt;&gt;"Activo","",1/(1+EXP(-(Parámetros!$B$10+Parámetros!$B$11*I2130+Parámetros!$B$12*J2130))))</f>
        <v/>
      </c>
      <c r="P2130" s="7" t="str">
        <f aca="false">IF(O2130="","",IF(O2130&gt;=Parámetros!$B$7,"Alto",IF(O2130&gt;=Parámetros!$B$8,"Medio","Bajo")))</f>
        <v/>
      </c>
      <c r="Q2130" s="7" t="str">
        <f aca="false">IF(AND(N2130="Activo",L2130&lt;&gt;""),IF(L2130&gt;Parámetros!$B$6,"Se está retrasando",""),"")</f>
        <v/>
      </c>
    </row>
    <row r="2131" customFormat="false" ht="15" hidden="false" customHeight="false" outlineLevel="0" collapsed="false">
      <c r="A2131" s="13" t="s">
        <v>3459</v>
      </c>
      <c r="B2131" s="13" t="s">
        <v>8995</v>
      </c>
      <c r="C2131" s="13" t="s">
        <v>8990</v>
      </c>
      <c r="D2131" s="13" t="s">
        <v>8994</v>
      </c>
      <c r="E2131" s="13" t="s">
        <v>8984</v>
      </c>
      <c r="F2131" s="16" t="n">
        <f aca="false">_xlfn.MINIFS(Pedidos!$C$2:$C$7000,Pedidos!$B$2:$B$7000,A2131,Pedidos!$C$2:$C$7000,"&lt;"&amp;Parámetros!$B$4)</f>
        <v>45865</v>
      </c>
      <c r="G2131" s="16" t="n">
        <f aca="false">_xlfn.MAXIFS(Pedidos!$C$2:$C$7000,Pedidos!$B$2:$B$7000,A2131,Pedidos!$C$2:$C$7000,"&lt;"&amp;Parámetros!$B$4)</f>
        <v>45865</v>
      </c>
      <c r="H2131" s="17" t="n">
        <f aca="false">COUNTIFS(Pedidos!$B$2:$B$7000,A2131,Pedidos!$C$2:$C$7000,"&lt;"&amp;Parámetros!$B$4)</f>
        <v>1</v>
      </c>
      <c r="I2131" s="7" t="n">
        <f aca="false">IF(H2131=0,"",Parámetros!$B$4-G2131)</f>
        <v>431</v>
      </c>
      <c r="J2131" s="17" t="n">
        <f aca="false">COUNTIFS(Pedidos!$B$2:$B$7000,A2131,Pedidos!$C$2:$C$7000,"&gt;="&amp;(Parámetros!$B$4-180),Pedidos!$C$2:$C$7000,"&lt;"&amp;Parámetros!$B$4)</f>
        <v>0</v>
      </c>
      <c r="K2131" s="18" t="str">
        <f aca="false">IF(H2131&lt;2,"",(G2131-F2131)/(H2131-1))</f>
        <v/>
      </c>
      <c r="L2131" s="19" t="str">
        <f aca="false">IF(OR(K2131="",K2131=0),"",I2131/K2131)</f>
        <v/>
      </c>
      <c r="M2131" s="20" t="n">
        <f aca="false">SUMIFS(Pedidos!$D$2:$D$7000,Pedidos!$B$2:$B$7000,A2131,Pedidos!$C$2:$C$7000,"&gt;="&amp;(Parámetros!$B$4-365),Pedidos!$C$2:$C$7000,"&lt;"&amp;Parámetros!$B$4)</f>
        <v>0</v>
      </c>
      <c r="N2131" s="7" t="str">
        <f aca="false">IF(H2131=0,"Sin compras",IF(H2131=1,"Una sola compra",IF(I2131&gt;Parámetros!$B$5,"Perdido","Activo")))</f>
        <v>Una sola compra</v>
      </c>
      <c r="O2131" s="21" t="str">
        <f aca="false">IF(N2131&lt;&gt;"Activo","",1/(1+EXP(-(Parámetros!$B$10+Parámetros!$B$11*I2131+Parámetros!$B$12*J2131))))</f>
        <v/>
      </c>
      <c r="P2131" s="7" t="str">
        <f aca="false">IF(O2131="","",IF(O2131&gt;=Parámetros!$B$7,"Alto",IF(O2131&gt;=Parámetros!$B$8,"Medio","Bajo")))</f>
        <v/>
      </c>
      <c r="Q2131" s="7" t="str">
        <f aca="false">IF(AND(N2131="Activo",L2131&lt;&gt;""),IF(L2131&gt;Parámetros!$B$6,"Se está retrasando",""),"")</f>
        <v/>
      </c>
    </row>
    <row r="2132" customFormat="false" ht="15" hidden="false" customHeight="false" outlineLevel="0" collapsed="false">
      <c r="A2132" s="13" t="s">
        <v>2036</v>
      </c>
      <c r="B2132" s="13" t="s">
        <v>8995</v>
      </c>
      <c r="C2132" s="13" t="s">
        <v>8990</v>
      </c>
      <c r="D2132" s="13" t="s">
        <v>8997</v>
      </c>
      <c r="E2132" s="13" t="s">
        <v>8984</v>
      </c>
      <c r="F2132" s="16" t="n">
        <f aca="false">_xlfn.MINIFS(Pedidos!$C$2:$C$7000,Pedidos!$B$2:$B$7000,A2132,Pedidos!$C$2:$C$7000,"&lt;"&amp;Parámetros!$B$4)</f>
        <v>45758</v>
      </c>
      <c r="G2132" s="16" t="n">
        <f aca="false">_xlfn.MAXIFS(Pedidos!$C$2:$C$7000,Pedidos!$B$2:$B$7000,A2132,Pedidos!$C$2:$C$7000,"&lt;"&amp;Parámetros!$B$4)</f>
        <v>45977</v>
      </c>
      <c r="H2132" s="17" t="n">
        <f aca="false">COUNTIFS(Pedidos!$B$2:$B$7000,A2132,Pedidos!$C$2:$C$7000,"&lt;"&amp;Parámetros!$B$4)</f>
        <v>7</v>
      </c>
      <c r="I2132" s="7" t="n">
        <f aca="false">IF(H2132=0,"",Parámetros!$B$4-G2132)</f>
        <v>319</v>
      </c>
      <c r="J2132" s="17" t="n">
        <f aca="false">COUNTIFS(Pedidos!$B$2:$B$7000,A2132,Pedidos!$C$2:$C$7000,"&gt;="&amp;(Parámetros!$B$4-180),Pedidos!$C$2:$C$7000,"&lt;"&amp;Parámetros!$B$4)</f>
        <v>0</v>
      </c>
      <c r="K2132" s="18" t="n">
        <f aca="false">IF(H2132&lt;2,"",(G2132-F2132)/(H2132-1))</f>
        <v>36.5</v>
      </c>
      <c r="L2132" s="19" t="n">
        <f aca="false">IF(OR(K2132="",K2132=0),"",I2132/K2132)</f>
        <v>8.73972602739726</v>
      </c>
      <c r="M2132" s="20" t="n">
        <f aca="false">SUMIFS(Pedidos!$D$2:$D$7000,Pedidos!$B$2:$B$7000,A2132,Pedidos!$C$2:$C$7000,"&gt;="&amp;(Parámetros!$B$4-365),Pedidos!$C$2:$C$7000,"&lt;"&amp;Parámetros!$B$4)</f>
        <v>87.63</v>
      </c>
      <c r="N2132" s="7" t="str">
        <f aca="false">IF(H2132=0,"Sin compras",IF(H2132=1,"Una sola compra",IF(I2132&gt;Parámetros!$B$5,"Perdido","Activo")))</f>
        <v>Perdido</v>
      </c>
      <c r="O2132" s="21" t="str">
        <f aca="false">IF(N2132&lt;&gt;"Activo","",1/(1+EXP(-(Parámetros!$B$10+Parámetros!$B$11*I2132+Parámetros!$B$12*J2132))))</f>
        <v/>
      </c>
      <c r="P2132" s="7" t="str">
        <f aca="false">IF(O2132="","",IF(O2132&gt;=Parámetros!$B$7,"Alto",IF(O2132&gt;=Parámetros!$B$8,"Medio","Bajo")))</f>
        <v/>
      </c>
      <c r="Q2132" s="7" t="str">
        <f aca="false">IF(AND(N2132="Activo",L2132&lt;&gt;""),IF(L2132&gt;Parámetros!$B$6,"Se está retrasando",""),"")</f>
        <v/>
      </c>
    </row>
    <row r="2133" customFormat="false" ht="15" hidden="false" customHeight="false" outlineLevel="0" collapsed="false">
      <c r="A2133" s="13" t="s">
        <v>746</v>
      </c>
      <c r="B2133" s="13" t="s">
        <v>8992</v>
      </c>
      <c r="C2133" s="13" t="s">
        <v>8993</v>
      </c>
      <c r="D2133" s="13" t="s">
        <v>9009</v>
      </c>
      <c r="E2133" s="13" t="s">
        <v>8988</v>
      </c>
      <c r="F2133" s="16" t="n">
        <f aca="false">_xlfn.MINIFS(Pedidos!$C$2:$C$7000,Pedidos!$B$2:$B$7000,A2133,Pedidos!$C$2:$C$7000,"&lt;"&amp;Parámetros!$B$4)</f>
        <v>45649</v>
      </c>
      <c r="G2133" s="16" t="n">
        <f aca="false">_xlfn.MAXIFS(Pedidos!$C$2:$C$7000,Pedidos!$B$2:$B$7000,A2133,Pedidos!$C$2:$C$7000,"&lt;"&amp;Parámetros!$B$4)</f>
        <v>45820</v>
      </c>
      <c r="H2133" s="17" t="n">
        <f aca="false">COUNTIFS(Pedidos!$B$2:$B$7000,A2133,Pedidos!$C$2:$C$7000,"&lt;"&amp;Parámetros!$B$4)</f>
        <v>7</v>
      </c>
      <c r="I2133" s="7" t="n">
        <f aca="false">IF(H2133=0,"",Parámetros!$B$4-G2133)</f>
        <v>476</v>
      </c>
      <c r="J2133" s="17" t="n">
        <f aca="false">COUNTIFS(Pedidos!$B$2:$B$7000,A2133,Pedidos!$C$2:$C$7000,"&gt;="&amp;(Parámetros!$B$4-180),Pedidos!$C$2:$C$7000,"&lt;"&amp;Parámetros!$B$4)</f>
        <v>0</v>
      </c>
      <c r="K2133" s="18" t="n">
        <f aca="false">IF(H2133&lt;2,"",(G2133-F2133)/(H2133-1))</f>
        <v>28.5</v>
      </c>
      <c r="L2133" s="19" t="n">
        <f aca="false">IF(OR(K2133="",K2133=0),"",I2133/K2133)</f>
        <v>16.7017543859649</v>
      </c>
      <c r="M2133" s="20" t="n">
        <f aca="false">SUMIFS(Pedidos!$D$2:$D$7000,Pedidos!$B$2:$B$7000,A2133,Pedidos!$C$2:$C$7000,"&gt;="&amp;(Parámetros!$B$4-365),Pedidos!$C$2:$C$7000,"&lt;"&amp;Parámetros!$B$4)</f>
        <v>0</v>
      </c>
      <c r="N2133" s="7" t="str">
        <f aca="false">IF(H2133=0,"Sin compras",IF(H2133=1,"Una sola compra",IF(I2133&gt;Parámetros!$B$5,"Perdido","Activo")))</f>
        <v>Perdido</v>
      </c>
      <c r="O2133" s="21" t="str">
        <f aca="false">IF(N2133&lt;&gt;"Activo","",1/(1+EXP(-(Parámetros!$B$10+Parámetros!$B$11*I2133+Parámetros!$B$12*J2133))))</f>
        <v/>
      </c>
      <c r="P2133" s="7" t="str">
        <f aca="false">IF(O2133="","",IF(O2133&gt;=Parámetros!$B$7,"Alto",IF(O2133&gt;=Parámetros!$B$8,"Medio","Bajo")))</f>
        <v/>
      </c>
      <c r="Q2133" s="7" t="str">
        <f aca="false">IF(AND(N2133="Activo",L2133&lt;&gt;""),IF(L2133&gt;Parámetros!$B$6,"Se está retrasando",""),"")</f>
        <v/>
      </c>
    </row>
    <row r="2134" customFormat="false" ht="15" hidden="false" customHeight="false" outlineLevel="0" collapsed="false">
      <c r="A2134" s="13" t="s">
        <v>5850</v>
      </c>
      <c r="B2134" s="13" t="s">
        <v>8995</v>
      </c>
      <c r="C2134" s="13" t="s">
        <v>8982</v>
      </c>
      <c r="D2134" s="13" t="s">
        <v>8987</v>
      </c>
      <c r="E2134" s="13" t="s">
        <v>8984</v>
      </c>
      <c r="F2134" s="16" t="n">
        <f aca="false">_xlfn.MINIFS(Pedidos!$C$2:$C$7000,Pedidos!$B$2:$B$7000,A2134,Pedidos!$C$2:$C$7000,"&lt;"&amp;Parámetros!$B$4)</f>
        <v>46043</v>
      </c>
      <c r="G2134" s="16" t="n">
        <f aca="false">_xlfn.MAXIFS(Pedidos!$C$2:$C$7000,Pedidos!$B$2:$B$7000,A2134,Pedidos!$C$2:$C$7000,"&lt;"&amp;Parámetros!$B$4)</f>
        <v>46262</v>
      </c>
      <c r="H2134" s="17" t="n">
        <f aca="false">COUNTIFS(Pedidos!$B$2:$B$7000,A2134,Pedidos!$C$2:$C$7000,"&lt;"&amp;Parámetros!$B$4)</f>
        <v>2</v>
      </c>
      <c r="I2134" s="7" t="n">
        <f aca="false">IF(H2134=0,"",Parámetros!$B$4-G2134)</f>
        <v>34</v>
      </c>
      <c r="J2134" s="17" t="n">
        <f aca="false">COUNTIFS(Pedidos!$B$2:$B$7000,A2134,Pedidos!$C$2:$C$7000,"&gt;="&amp;(Parámetros!$B$4-180),Pedidos!$C$2:$C$7000,"&lt;"&amp;Parámetros!$B$4)</f>
        <v>1</v>
      </c>
      <c r="K2134" s="18" t="n">
        <f aca="false">IF(H2134&lt;2,"",(G2134-F2134)/(H2134-1))</f>
        <v>219</v>
      </c>
      <c r="L2134" s="19" t="n">
        <f aca="false">IF(OR(K2134="",K2134=0),"",I2134/K2134)</f>
        <v>0.155251141552511</v>
      </c>
      <c r="M2134" s="20" t="n">
        <f aca="false">SUMIFS(Pedidos!$D$2:$D$7000,Pedidos!$B$2:$B$7000,A2134,Pedidos!$C$2:$C$7000,"&gt;="&amp;(Parámetros!$B$4-365),Pedidos!$C$2:$C$7000,"&lt;"&amp;Parámetros!$B$4)</f>
        <v>102.27</v>
      </c>
      <c r="N2134" s="7" t="str">
        <f aca="false">IF(H2134=0,"Sin compras",IF(H2134=1,"Una sola compra",IF(I2134&gt;Parámetros!$B$5,"Perdido","Activo")))</f>
        <v>Activo</v>
      </c>
      <c r="O2134" s="21" t="n">
        <f aca="false">IF(N2134&lt;&gt;"Activo","",1/(1+EXP(-(Parámetros!$B$10+Parámetros!$B$11*I2134+Parámetros!$B$12*J2134))))</f>
        <v>0.573929074279695</v>
      </c>
      <c r="P2134" s="7" t="str">
        <f aca="false">IF(O2134="","",IF(O2134&gt;=Parámetros!$B$7,"Alto",IF(O2134&gt;=Parámetros!$B$8,"Medio","Bajo")))</f>
        <v>Medio</v>
      </c>
      <c r="Q2134" s="7" t="str">
        <f aca="false">IF(AND(N2134="Activo",L2134&lt;&gt;""),IF(L2134&gt;Parámetros!$B$6,"Se está retrasando",""),"")</f>
        <v/>
      </c>
    </row>
    <row r="2135" customFormat="false" ht="15" hidden="false" customHeight="false" outlineLevel="0" collapsed="false">
      <c r="A2135" s="13" t="s">
        <v>7122</v>
      </c>
      <c r="B2135" s="13" t="s">
        <v>8989</v>
      </c>
      <c r="C2135" s="13" t="s">
        <v>8990</v>
      </c>
      <c r="D2135" s="13" t="s">
        <v>8991</v>
      </c>
      <c r="E2135" s="13" t="s">
        <v>8988</v>
      </c>
      <c r="F2135" s="16" t="n">
        <f aca="false">_xlfn.MINIFS(Pedidos!$C$2:$C$7000,Pedidos!$B$2:$B$7000,A2135,Pedidos!$C$2:$C$7000,"&lt;"&amp;Parámetros!$B$4)</f>
        <v>46144</v>
      </c>
      <c r="G2135" s="16" t="n">
        <f aca="false">_xlfn.MAXIFS(Pedidos!$C$2:$C$7000,Pedidos!$B$2:$B$7000,A2135,Pedidos!$C$2:$C$7000,"&lt;"&amp;Parámetros!$B$4)</f>
        <v>46144</v>
      </c>
      <c r="H2135" s="17" t="n">
        <f aca="false">COUNTIFS(Pedidos!$B$2:$B$7000,A2135,Pedidos!$C$2:$C$7000,"&lt;"&amp;Parámetros!$B$4)</f>
        <v>1</v>
      </c>
      <c r="I2135" s="7" t="n">
        <f aca="false">IF(H2135=0,"",Parámetros!$B$4-G2135)</f>
        <v>152</v>
      </c>
      <c r="J2135" s="17" t="n">
        <f aca="false">COUNTIFS(Pedidos!$B$2:$B$7000,A2135,Pedidos!$C$2:$C$7000,"&gt;="&amp;(Parámetros!$B$4-180),Pedidos!$C$2:$C$7000,"&lt;"&amp;Parámetros!$B$4)</f>
        <v>1</v>
      </c>
      <c r="K2135" s="18" t="str">
        <f aca="false">IF(H2135&lt;2,"",(G2135-F2135)/(H2135-1))</f>
        <v/>
      </c>
      <c r="L2135" s="19" t="str">
        <f aca="false">IF(OR(K2135="",K2135=0),"",I2135/K2135)</f>
        <v/>
      </c>
      <c r="M2135" s="20" t="n">
        <f aca="false">SUMIFS(Pedidos!$D$2:$D$7000,Pedidos!$B$2:$B$7000,A2135,Pedidos!$C$2:$C$7000,"&gt;="&amp;(Parámetros!$B$4-365),Pedidos!$C$2:$C$7000,"&lt;"&amp;Parámetros!$B$4)</f>
        <v>14.7</v>
      </c>
      <c r="N2135" s="7" t="str">
        <f aca="false">IF(H2135=0,"Sin compras",IF(H2135=1,"Una sola compra",IF(I2135&gt;Parámetros!$B$5,"Perdido","Activo")))</f>
        <v>Una sola compra</v>
      </c>
      <c r="O2135" s="21" t="str">
        <f aca="false">IF(N2135&lt;&gt;"Activo","",1/(1+EXP(-(Parámetros!$B$10+Parámetros!$B$11*I2135+Parámetros!$B$12*J2135))))</f>
        <v/>
      </c>
      <c r="P2135" s="7" t="str">
        <f aca="false">IF(O2135="","",IF(O2135&gt;=Parámetros!$B$7,"Alto",IF(O2135&gt;=Parámetros!$B$8,"Medio","Bajo")))</f>
        <v/>
      </c>
      <c r="Q2135" s="7" t="str">
        <f aca="false">IF(AND(N2135="Activo",L2135&lt;&gt;""),IF(L2135&gt;Parámetros!$B$6,"Se está retrasando",""),"")</f>
        <v/>
      </c>
    </row>
    <row r="2136" customFormat="false" ht="15" hidden="false" customHeight="false" outlineLevel="0" collapsed="false">
      <c r="A2136" s="13" t="s">
        <v>4942</v>
      </c>
      <c r="B2136" s="13" t="s">
        <v>8981</v>
      </c>
      <c r="C2136" s="13" t="s">
        <v>8990</v>
      </c>
      <c r="D2136" s="13" t="s">
        <v>8997</v>
      </c>
      <c r="E2136" s="13" t="s">
        <v>8988</v>
      </c>
      <c r="F2136" s="16" t="n">
        <f aca="false">_xlfn.MINIFS(Pedidos!$C$2:$C$7000,Pedidos!$B$2:$B$7000,A2136,Pedidos!$C$2:$C$7000,"&lt;"&amp;Parámetros!$B$4)</f>
        <v>45974</v>
      </c>
      <c r="G2136" s="16" t="n">
        <f aca="false">_xlfn.MAXIFS(Pedidos!$C$2:$C$7000,Pedidos!$B$2:$B$7000,A2136,Pedidos!$C$2:$C$7000,"&lt;"&amp;Parámetros!$B$4)</f>
        <v>46173</v>
      </c>
      <c r="H2136" s="17" t="n">
        <f aca="false">COUNTIFS(Pedidos!$B$2:$B$7000,A2136,Pedidos!$C$2:$C$7000,"&lt;"&amp;Parámetros!$B$4)</f>
        <v>4</v>
      </c>
      <c r="I2136" s="7" t="n">
        <f aca="false">IF(H2136=0,"",Parámetros!$B$4-G2136)</f>
        <v>123</v>
      </c>
      <c r="J2136" s="17" t="n">
        <f aca="false">COUNTIFS(Pedidos!$B$2:$B$7000,A2136,Pedidos!$C$2:$C$7000,"&gt;="&amp;(Parámetros!$B$4-180),Pedidos!$C$2:$C$7000,"&lt;"&amp;Parámetros!$B$4)</f>
        <v>2</v>
      </c>
      <c r="K2136" s="18" t="n">
        <f aca="false">IF(H2136&lt;2,"",(G2136-F2136)/(H2136-1))</f>
        <v>66.3333333333333</v>
      </c>
      <c r="L2136" s="19" t="n">
        <f aca="false">IF(OR(K2136="",K2136=0),"",I2136/K2136)</f>
        <v>1.85427135678392</v>
      </c>
      <c r="M2136" s="20" t="n">
        <f aca="false">SUMIFS(Pedidos!$D$2:$D$7000,Pedidos!$B$2:$B$7000,A2136,Pedidos!$C$2:$C$7000,"&gt;="&amp;(Parámetros!$B$4-365),Pedidos!$C$2:$C$7000,"&lt;"&amp;Parámetros!$B$4)</f>
        <v>243.15</v>
      </c>
      <c r="N2136" s="7" t="str">
        <f aca="false">IF(H2136=0,"Sin compras",IF(H2136=1,"Una sola compra",IF(I2136&gt;Parámetros!$B$5,"Perdido","Activo")))</f>
        <v>Activo</v>
      </c>
      <c r="O2136" s="21" t="n">
        <f aca="false">IF(N2136&lt;&gt;"Activo","",1/(1+EXP(-(Parámetros!$B$10+Parámetros!$B$11*I2136+Parámetros!$B$12*J2136))))</f>
        <v>0.715897111172647</v>
      </c>
      <c r="P2136" s="7" t="str">
        <f aca="false">IF(O2136="","",IF(O2136&gt;=Parámetros!$B$7,"Alto",IF(O2136&gt;=Parámetros!$B$8,"Medio","Bajo")))</f>
        <v>Alto</v>
      </c>
      <c r="Q2136" s="7" t="str">
        <f aca="false">IF(AND(N2136="Activo",L2136&lt;&gt;""),IF(L2136&gt;Parámetros!$B$6,"Se está retrasando",""),"")</f>
        <v>Se está retrasando</v>
      </c>
    </row>
    <row r="2137" customFormat="false" ht="15" hidden="false" customHeight="false" outlineLevel="0" collapsed="false">
      <c r="A2137" s="13" t="s">
        <v>1628</v>
      </c>
      <c r="B2137" s="13" t="s">
        <v>8995</v>
      </c>
      <c r="C2137" s="13" t="s">
        <v>8982</v>
      </c>
      <c r="D2137" s="13" t="s">
        <v>8994</v>
      </c>
      <c r="E2137" s="13" t="s">
        <v>8988</v>
      </c>
      <c r="F2137" s="16" t="n">
        <f aca="false">_xlfn.MINIFS(Pedidos!$C$2:$C$7000,Pedidos!$B$2:$B$7000,A2137,Pedidos!$C$2:$C$7000,"&lt;"&amp;Parámetros!$B$4)</f>
        <v>45727</v>
      </c>
      <c r="G2137" s="16" t="n">
        <f aca="false">_xlfn.MAXIFS(Pedidos!$C$2:$C$7000,Pedidos!$B$2:$B$7000,A2137,Pedidos!$C$2:$C$7000,"&lt;"&amp;Parámetros!$B$4)</f>
        <v>45727</v>
      </c>
      <c r="H2137" s="17" t="n">
        <f aca="false">COUNTIFS(Pedidos!$B$2:$B$7000,A2137,Pedidos!$C$2:$C$7000,"&lt;"&amp;Parámetros!$B$4)</f>
        <v>1</v>
      </c>
      <c r="I2137" s="7" t="n">
        <f aca="false">IF(H2137=0,"",Parámetros!$B$4-G2137)</f>
        <v>569</v>
      </c>
      <c r="J2137" s="17" t="n">
        <f aca="false">COUNTIFS(Pedidos!$B$2:$B$7000,A2137,Pedidos!$C$2:$C$7000,"&gt;="&amp;(Parámetros!$B$4-180),Pedidos!$C$2:$C$7000,"&lt;"&amp;Parámetros!$B$4)</f>
        <v>0</v>
      </c>
      <c r="K2137" s="18" t="str">
        <f aca="false">IF(H2137&lt;2,"",(G2137-F2137)/(H2137-1))</f>
        <v/>
      </c>
      <c r="L2137" s="19" t="str">
        <f aca="false">IF(OR(K2137="",K2137=0),"",I2137/K2137)</f>
        <v/>
      </c>
      <c r="M2137" s="20" t="n">
        <f aca="false">SUMIFS(Pedidos!$D$2:$D$7000,Pedidos!$B$2:$B$7000,A2137,Pedidos!$C$2:$C$7000,"&gt;="&amp;(Parámetros!$B$4-365),Pedidos!$C$2:$C$7000,"&lt;"&amp;Parámetros!$B$4)</f>
        <v>0</v>
      </c>
      <c r="N2137" s="7" t="str">
        <f aca="false">IF(H2137=0,"Sin compras",IF(H2137=1,"Una sola compra",IF(I2137&gt;Parámetros!$B$5,"Perdido","Activo")))</f>
        <v>Una sola compra</v>
      </c>
      <c r="O2137" s="21" t="str">
        <f aca="false">IF(N2137&lt;&gt;"Activo","",1/(1+EXP(-(Parámetros!$B$10+Parámetros!$B$11*I2137+Parámetros!$B$12*J2137))))</f>
        <v/>
      </c>
      <c r="P2137" s="7" t="str">
        <f aca="false">IF(O2137="","",IF(O2137&gt;=Parámetros!$B$7,"Alto",IF(O2137&gt;=Parámetros!$B$8,"Medio","Bajo")))</f>
        <v/>
      </c>
      <c r="Q2137" s="7" t="str">
        <f aca="false">IF(AND(N2137="Activo",L2137&lt;&gt;""),IF(L2137&gt;Parámetros!$B$6,"Se está retrasando",""),"")</f>
        <v/>
      </c>
    </row>
    <row r="2138" customFormat="false" ht="15" hidden="false" customHeight="false" outlineLevel="0" collapsed="false">
      <c r="A2138" s="13" t="s">
        <v>2341</v>
      </c>
      <c r="B2138" s="13" t="s">
        <v>9011</v>
      </c>
      <c r="C2138" s="13" t="s">
        <v>8993</v>
      </c>
      <c r="D2138" s="13" t="s">
        <v>8994</v>
      </c>
      <c r="E2138" s="13" t="s">
        <v>8988</v>
      </c>
      <c r="F2138" s="16" t="n">
        <f aca="false">_xlfn.MINIFS(Pedidos!$C$2:$C$7000,Pedidos!$B$2:$B$7000,A2138,Pedidos!$C$2:$C$7000,"&lt;"&amp;Parámetros!$B$4)</f>
        <v>45780</v>
      </c>
      <c r="G2138" s="16" t="n">
        <f aca="false">_xlfn.MAXIFS(Pedidos!$C$2:$C$7000,Pedidos!$B$2:$B$7000,A2138,Pedidos!$C$2:$C$7000,"&lt;"&amp;Parámetros!$B$4)</f>
        <v>45780</v>
      </c>
      <c r="H2138" s="17" t="n">
        <f aca="false">COUNTIFS(Pedidos!$B$2:$B$7000,A2138,Pedidos!$C$2:$C$7000,"&lt;"&amp;Parámetros!$B$4)</f>
        <v>1</v>
      </c>
      <c r="I2138" s="7" t="n">
        <f aca="false">IF(H2138=0,"",Parámetros!$B$4-G2138)</f>
        <v>516</v>
      </c>
      <c r="J2138" s="17" t="n">
        <f aca="false">COUNTIFS(Pedidos!$B$2:$B$7000,A2138,Pedidos!$C$2:$C$7000,"&gt;="&amp;(Parámetros!$B$4-180),Pedidos!$C$2:$C$7000,"&lt;"&amp;Parámetros!$B$4)</f>
        <v>0</v>
      </c>
      <c r="K2138" s="18" t="str">
        <f aca="false">IF(H2138&lt;2,"",(G2138-F2138)/(H2138-1))</f>
        <v/>
      </c>
      <c r="L2138" s="19" t="str">
        <f aca="false">IF(OR(K2138="",K2138=0),"",I2138/K2138)</f>
        <v/>
      </c>
      <c r="M2138" s="20" t="n">
        <f aca="false">SUMIFS(Pedidos!$D$2:$D$7000,Pedidos!$B$2:$B$7000,A2138,Pedidos!$C$2:$C$7000,"&gt;="&amp;(Parámetros!$B$4-365),Pedidos!$C$2:$C$7000,"&lt;"&amp;Parámetros!$B$4)</f>
        <v>0</v>
      </c>
      <c r="N2138" s="7" t="str">
        <f aca="false">IF(H2138=0,"Sin compras",IF(H2138=1,"Una sola compra",IF(I2138&gt;Parámetros!$B$5,"Perdido","Activo")))</f>
        <v>Una sola compra</v>
      </c>
      <c r="O2138" s="21" t="str">
        <f aca="false">IF(N2138&lt;&gt;"Activo","",1/(1+EXP(-(Parámetros!$B$10+Parámetros!$B$11*I2138+Parámetros!$B$12*J2138))))</f>
        <v/>
      </c>
      <c r="P2138" s="7" t="str">
        <f aca="false">IF(O2138="","",IF(O2138&gt;=Parámetros!$B$7,"Alto",IF(O2138&gt;=Parámetros!$B$8,"Medio","Bajo")))</f>
        <v/>
      </c>
      <c r="Q2138" s="7" t="str">
        <f aca="false">IF(AND(N2138="Activo",L2138&lt;&gt;""),IF(L2138&gt;Parámetros!$B$6,"Se está retrasando",""),"")</f>
        <v/>
      </c>
    </row>
    <row r="2139" customFormat="false" ht="15" hidden="false" customHeight="false" outlineLevel="0" collapsed="false">
      <c r="A2139" s="13" t="s">
        <v>239</v>
      </c>
      <c r="B2139" s="13" t="s">
        <v>8995</v>
      </c>
      <c r="C2139" s="13" t="s">
        <v>8993</v>
      </c>
      <c r="D2139" s="13" t="s">
        <v>8994</v>
      </c>
      <c r="E2139" s="13" t="s">
        <v>8988</v>
      </c>
      <c r="F2139" s="16" t="n">
        <f aca="false">_xlfn.MINIFS(Pedidos!$C$2:$C$7000,Pedidos!$B$2:$B$7000,A2139,Pedidos!$C$2:$C$7000,"&lt;"&amp;Parámetros!$B$4)</f>
        <v>45591</v>
      </c>
      <c r="G2139" s="16" t="n">
        <f aca="false">_xlfn.MAXIFS(Pedidos!$C$2:$C$7000,Pedidos!$B$2:$B$7000,A2139,Pedidos!$C$2:$C$7000,"&lt;"&amp;Parámetros!$B$4)</f>
        <v>45591</v>
      </c>
      <c r="H2139" s="17" t="n">
        <f aca="false">COUNTIFS(Pedidos!$B$2:$B$7000,A2139,Pedidos!$C$2:$C$7000,"&lt;"&amp;Parámetros!$B$4)</f>
        <v>1</v>
      </c>
      <c r="I2139" s="7" t="n">
        <f aca="false">IF(H2139=0,"",Parámetros!$B$4-G2139)</f>
        <v>705</v>
      </c>
      <c r="J2139" s="17" t="n">
        <f aca="false">COUNTIFS(Pedidos!$B$2:$B$7000,A2139,Pedidos!$C$2:$C$7000,"&gt;="&amp;(Parámetros!$B$4-180),Pedidos!$C$2:$C$7000,"&lt;"&amp;Parámetros!$B$4)</f>
        <v>0</v>
      </c>
      <c r="K2139" s="18" t="str">
        <f aca="false">IF(H2139&lt;2,"",(G2139-F2139)/(H2139-1))</f>
        <v/>
      </c>
      <c r="L2139" s="19" t="str">
        <f aca="false">IF(OR(K2139="",K2139=0),"",I2139/K2139)</f>
        <v/>
      </c>
      <c r="M2139" s="20" t="n">
        <f aca="false">SUMIFS(Pedidos!$D$2:$D$7000,Pedidos!$B$2:$B$7000,A2139,Pedidos!$C$2:$C$7000,"&gt;="&amp;(Parámetros!$B$4-365),Pedidos!$C$2:$C$7000,"&lt;"&amp;Parámetros!$B$4)</f>
        <v>0</v>
      </c>
      <c r="N2139" s="7" t="str">
        <f aca="false">IF(H2139=0,"Sin compras",IF(H2139=1,"Una sola compra",IF(I2139&gt;Parámetros!$B$5,"Perdido","Activo")))</f>
        <v>Una sola compra</v>
      </c>
      <c r="O2139" s="21" t="str">
        <f aca="false">IF(N2139&lt;&gt;"Activo","",1/(1+EXP(-(Parámetros!$B$10+Parámetros!$B$11*I2139+Parámetros!$B$12*J2139))))</f>
        <v/>
      </c>
      <c r="P2139" s="7" t="str">
        <f aca="false">IF(O2139="","",IF(O2139&gt;=Parámetros!$B$7,"Alto",IF(O2139&gt;=Parámetros!$B$8,"Medio","Bajo")))</f>
        <v/>
      </c>
      <c r="Q2139" s="7" t="str">
        <f aca="false">IF(AND(N2139="Activo",L2139&lt;&gt;""),IF(L2139&gt;Parámetros!$B$6,"Se está retrasando",""),"")</f>
        <v/>
      </c>
    </row>
    <row r="2140" customFormat="false" ht="15" hidden="false" customHeight="false" outlineLevel="0" collapsed="false">
      <c r="A2140" s="13" t="s">
        <v>3896</v>
      </c>
      <c r="B2140" s="13" t="s">
        <v>8989</v>
      </c>
      <c r="C2140" s="13" t="s">
        <v>8982</v>
      </c>
      <c r="D2140" s="13" t="s">
        <v>8994</v>
      </c>
      <c r="E2140" s="13" t="s">
        <v>8988</v>
      </c>
      <c r="F2140" s="16" t="n">
        <f aca="false">_xlfn.MINIFS(Pedidos!$C$2:$C$7000,Pedidos!$B$2:$B$7000,A2140,Pedidos!$C$2:$C$7000,"&lt;"&amp;Parámetros!$B$4)</f>
        <v>45896</v>
      </c>
      <c r="G2140" s="16" t="n">
        <f aca="false">_xlfn.MAXIFS(Pedidos!$C$2:$C$7000,Pedidos!$B$2:$B$7000,A2140,Pedidos!$C$2:$C$7000,"&lt;"&amp;Parámetros!$B$4)</f>
        <v>45896</v>
      </c>
      <c r="H2140" s="17" t="n">
        <f aca="false">COUNTIFS(Pedidos!$B$2:$B$7000,A2140,Pedidos!$C$2:$C$7000,"&lt;"&amp;Parámetros!$B$4)</f>
        <v>1</v>
      </c>
      <c r="I2140" s="7" t="n">
        <f aca="false">IF(H2140=0,"",Parámetros!$B$4-G2140)</f>
        <v>400</v>
      </c>
      <c r="J2140" s="17" t="n">
        <f aca="false">COUNTIFS(Pedidos!$B$2:$B$7000,A2140,Pedidos!$C$2:$C$7000,"&gt;="&amp;(Parámetros!$B$4-180),Pedidos!$C$2:$C$7000,"&lt;"&amp;Parámetros!$B$4)</f>
        <v>0</v>
      </c>
      <c r="K2140" s="18" t="str">
        <f aca="false">IF(H2140&lt;2,"",(G2140-F2140)/(H2140-1))</f>
        <v/>
      </c>
      <c r="L2140" s="19" t="str">
        <f aca="false">IF(OR(K2140="",K2140=0),"",I2140/K2140)</f>
        <v/>
      </c>
      <c r="M2140" s="20" t="n">
        <f aca="false">SUMIFS(Pedidos!$D$2:$D$7000,Pedidos!$B$2:$B$7000,A2140,Pedidos!$C$2:$C$7000,"&gt;="&amp;(Parámetros!$B$4-365),Pedidos!$C$2:$C$7000,"&lt;"&amp;Parámetros!$B$4)</f>
        <v>0</v>
      </c>
      <c r="N2140" s="7" t="str">
        <f aca="false">IF(H2140=0,"Sin compras",IF(H2140=1,"Una sola compra",IF(I2140&gt;Parámetros!$B$5,"Perdido","Activo")))</f>
        <v>Una sola compra</v>
      </c>
      <c r="O2140" s="21" t="str">
        <f aca="false">IF(N2140&lt;&gt;"Activo","",1/(1+EXP(-(Parámetros!$B$10+Parámetros!$B$11*I2140+Parámetros!$B$12*J2140))))</f>
        <v/>
      </c>
      <c r="P2140" s="7" t="str">
        <f aca="false">IF(O2140="","",IF(O2140&gt;=Parámetros!$B$7,"Alto",IF(O2140&gt;=Parámetros!$B$8,"Medio","Bajo")))</f>
        <v/>
      </c>
      <c r="Q2140" s="7" t="str">
        <f aca="false">IF(AND(N2140="Activo",L2140&lt;&gt;""),IF(L2140&gt;Parámetros!$B$6,"Se está retrasando",""),"")</f>
        <v/>
      </c>
    </row>
    <row r="2141" customFormat="false" ht="15" hidden="false" customHeight="false" outlineLevel="0" collapsed="false">
      <c r="A2141" s="13" t="s">
        <v>977</v>
      </c>
      <c r="B2141" s="13" t="s">
        <v>9008</v>
      </c>
      <c r="C2141" s="13" t="s">
        <v>8982</v>
      </c>
      <c r="D2141" s="13" t="s">
        <v>8994</v>
      </c>
      <c r="E2141" s="13" t="s">
        <v>8988</v>
      </c>
      <c r="F2141" s="16" t="n">
        <f aca="false">_xlfn.MINIFS(Pedidos!$C$2:$C$7000,Pedidos!$B$2:$B$7000,A2141,Pedidos!$C$2:$C$7000,"&lt;"&amp;Parámetros!$B$4)</f>
        <v>45672</v>
      </c>
      <c r="G2141" s="16" t="n">
        <f aca="false">_xlfn.MAXIFS(Pedidos!$C$2:$C$7000,Pedidos!$B$2:$B$7000,A2141,Pedidos!$C$2:$C$7000,"&lt;"&amp;Parámetros!$B$4)</f>
        <v>45672</v>
      </c>
      <c r="H2141" s="17" t="n">
        <f aca="false">COUNTIFS(Pedidos!$B$2:$B$7000,A2141,Pedidos!$C$2:$C$7000,"&lt;"&amp;Parámetros!$B$4)</f>
        <v>1</v>
      </c>
      <c r="I2141" s="7" t="n">
        <f aca="false">IF(H2141=0,"",Parámetros!$B$4-G2141)</f>
        <v>624</v>
      </c>
      <c r="J2141" s="17" t="n">
        <f aca="false">COUNTIFS(Pedidos!$B$2:$B$7000,A2141,Pedidos!$C$2:$C$7000,"&gt;="&amp;(Parámetros!$B$4-180),Pedidos!$C$2:$C$7000,"&lt;"&amp;Parámetros!$B$4)</f>
        <v>0</v>
      </c>
      <c r="K2141" s="18" t="str">
        <f aca="false">IF(H2141&lt;2,"",(G2141-F2141)/(H2141-1))</f>
        <v/>
      </c>
      <c r="L2141" s="19" t="str">
        <f aca="false">IF(OR(K2141="",K2141=0),"",I2141/K2141)</f>
        <v/>
      </c>
      <c r="M2141" s="20" t="n">
        <f aca="false">SUMIFS(Pedidos!$D$2:$D$7000,Pedidos!$B$2:$B$7000,A2141,Pedidos!$C$2:$C$7000,"&gt;="&amp;(Parámetros!$B$4-365),Pedidos!$C$2:$C$7000,"&lt;"&amp;Parámetros!$B$4)</f>
        <v>0</v>
      </c>
      <c r="N2141" s="7" t="str">
        <f aca="false">IF(H2141=0,"Sin compras",IF(H2141=1,"Una sola compra",IF(I2141&gt;Parámetros!$B$5,"Perdido","Activo")))</f>
        <v>Una sola compra</v>
      </c>
      <c r="O2141" s="21" t="str">
        <f aca="false">IF(N2141&lt;&gt;"Activo","",1/(1+EXP(-(Parámetros!$B$10+Parámetros!$B$11*I2141+Parámetros!$B$12*J2141))))</f>
        <v/>
      </c>
      <c r="P2141" s="7" t="str">
        <f aca="false">IF(O2141="","",IF(O2141&gt;=Parámetros!$B$7,"Alto",IF(O2141&gt;=Parámetros!$B$8,"Medio","Bajo")))</f>
        <v/>
      </c>
      <c r="Q2141" s="7" t="str">
        <f aca="false">IF(AND(N2141="Activo",L2141&lt;&gt;""),IF(L2141&gt;Parámetros!$B$6,"Se está retrasando",""),"")</f>
        <v/>
      </c>
    </row>
    <row r="2142" customFormat="false" ht="15" hidden="false" customHeight="false" outlineLevel="0" collapsed="false">
      <c r="A2142" s="13" t="s">
        <v>8081</v>
      </c>
      <c r="B2142" s="13" t="s">
        <v>8996</v>
      </c>
      <c r="C2142" s="13" t="s">
        <v>8993</v>
      </c>
      <c r="D2142" s="13" t="s">
        <v>8991</v>
      </c>
      <c r="E2142" s="13" t="s">
        <v>8988</v>
      </c>
      <c r="F2142" s="16" t="n">
        <f aca="false">_xlfn.MINIFS(Pedidos!$C$2:$C$7000,Pedidos!$B$2:$B$7000,A2142,Pedidos!$C$2:$C$7000,"&lt;"&amp;Parámetros!$B$4)</f>
        <v>46222</v>
      </c>
      <c r="G2142" s="16" t="n">
        <f aca="false">_xlfn.MAXIFS(Pedidos!$C$2:$C$7000,Pedidos!$B$2:$B$7000,A2142,Pedidos!$C$2:$C$7000,"&lt;"&amp;Parámetros!$B$4)</f>
        <v>46222</v>
      </c>
      <c r="H2142" s="17" t="n">
        <f aca="false">COUNTIFS(Pedidos!$B$2:$B$7000,A2142,Pedidos!$C$2:$C$7000,"&lt;"&amp;Parámetros!$B$4)</f>
        <v>1</v>
      </c>
      <c r="I2142" s="7" t="n">
        <f aca="false">IF(H2142=0,"",Parámetros!$B$4-G2142)</f>
        <v>74</v>
      </c>
      <c r="J2142" s="17" t="n">
        <f aca="false">COUNTIFS(Pedidos!$B$2:$B$7000,A2142,Pedidos!$C$2:$C$7000,"&gt;="&amp;(Parámetros!$B$4-180),Pedidos!$C$2:$C$7000,"&lt;"&amp;Parámetros!$B$4)</f>
        <v>1</v>
      </c>
      <c r="K2142" s="18" t="str">
        <f aca="false">IF(H2142&lt;2,"",(G2142-F2142)/(H2142-1))</f>
        <v/>
      </c>
      <c r="L2142" s="19" t="str">
        <f aca="false">IF(OR(K2142="",K2142=0),"",I2142/K2142)</f>
        <v/>
      </c>
      <c r="M2142" s="20" t="n">
        <f aca="false">SUMIFS(Pedidos!$D$2:$D$7000,Pedidos!$B$2:$B$7000,A2142,Pedidos!$C$2:$C$7000,"&gt;="&amp;(Parámetros!$B$4-365),Pedidos!$C$2:$C$7000,"&lt;"&amp;Parámetros!$B$4)</f>
        <v>39.5</v>
      </c>
      <c r="N2142" s="7" t="str">
        <f aca="false">IF(H2142=0,"Sin compras",IF(H2142=1,"Una sola compra",IF(I2142&gt;Parámetros!$B$5,"Perdido","Activo")))</f>
        <v>Una sola compra</v>
      </c>
      <c r="O2142" s="21" t="str">
        <f aca="false">IF(N2142&lt;&gt;"Activo","",1/(1+EXP(-(Parámetros!$B$10+Parámetros!$B$11*I2142+Parámetros!$B$12*J2142))))</f>
        <v/>
      </c>
      <c r="P2142" s="7" t="str">
        <f aca="false">IF(O2142="","",IF(O2142&gt;=Parámetros!$B$7,"Alto",IF(O2142&gt;=Parámetros!$B$8,"Medio","Bajo")))</f>
        <v/>
      </c>
      <c r="Q2142" s="7" t="str">
        <f aca="false">IF(AND(N2142="Activo",L2142&lt;&gt;""),IF(L2142&gt;Parámetros!$B$6,"Se está retrasando",""),"")</f>
        <v/>
      </c>
    </row>
    <row r="2143" customFormat="false" ht="15" hidden="false" customHeight="false" outlineLevel="0" collapsed="false">
      <c r="A2143" s="13" t="s">
        <v>5806</v>
      </c>
      <c r="B2143" s="13" t="s">
        <v>8989</v>
      </c>
      <c r="C2143" s="13" t="s">
        <v>8993</v>
      </c>
      <c r="D2143" s="13" t="s">
        <v>8983</v>
      </c>
      <c r="E2143" s="13" t="s">
        <v>8984</v>
      </c>
      <c r="F2143" s="16" t="n">
        <f aca="false">_xlfn.MINIFS(Pedidos!$C$2:$C$7000,Pedidos!$B$2:$B$7000,A2143,Pedidos!$C$2:$C$7000,"&lt;"&amp;Parámetros!$B$4)</f>
        <v>46040</v>
      </c>
      <c r="G2143" s="16" t="n">
        <f aca="false">_xlfn.MAXIFS(Pedidos!$C$2:$C$7000,Pedidos!$B$2:$B$7000,A2143,Pedidos!$C$2:$C$7000,"&lt;"&amp;Parámetros!$B$4)</f>
        <v>46040</v>
      </c>
      <c r="H2143" s="17" t="n">
        <f aca="false">COUNTIFS(Pedidos!$B$2:$B$7000,A2143,Pedidos!$C$2:$C$7000,"&lt;"&amp;Parámetros!$B$4)</f>
        <v>1</v>
      </c>
      <c r="I2143" s="7" t="n">
        <f aca="false">IF(H2143=0,"",Parámetros!$B$4-G2143)</f>
        <v>256</v>
      </c>
      <c r="J2143" s="17" t="n">
        <f aca="false">COUNTIFS(Pedidos!$B$2:$B$7000,A2143,Pedidos!$C$2:$C$7000,"&gt;="&amp;(Parámetros!$B$4-180),Pedidos!$C$2:$C$7000,"&lt;"&amp;Parámetros!$B$4)</f>
        <v>0</v>
      </c>
      <c r="K2143" s="18" t="str">
        <f aca="false">IF(H2143&lt;2,"",(G2143-F2143)/(H2143-1))</f>
        <v/>
      </c>
      <c r="L2143" s="19" t="str">
        <f aca="false">IF(OR(K2143="",K2143=0),"",I2143/K2143)</f>
        <v/>
      </c>
      <c r="M2143" s="20" t="n">
        <f aca="false">SUMIFS(Pedidos!$D$2:$D$7000,Pedidos!$B$2:$B$7000,A2143,Pedidos!$C$2:$C$7000,"&gt;="&amp;(Parámetros!$B$4-365),Pedidos!$C$2:$C$7000,"&lt;"&amp;Parámetros!$B$4)</f>
        <v>30.74</v>
      </c>
      <c r="N2143" s="7" t="str">
        <f aca="false">IF(H2143=0,"Sin compras",IF(H2143=1,"Una sola compra",IF(I2143&gt;Parámetros!$B$5,"Perdido","Activo")))</f>
        <v>Una sola compra</v>
      </c>
      <c r="O2143" s="21" t="str">
        <f aca="false">IF(N2143&lt;&gt;"Activo","",1/(1+EXP(-(Parámetros!$B$10+Parámetros!$B$11*I2143+Parámetros!$B$12*J2143))))</f>
        <v/>
      </c>
      <c r="P2143" s="7" t="str">
        <f aca="false">IF(O2143="","",IF(O2143&gt;=Parámetros!$B$7,"Alto",IF(O2143&gt;=Parámetros!$B$8,"Medio","Bajo")))</f>
        <v/>
      </c>
      <c r="Q2143" s="7" t="str">
        <f aca="false">IF(AND(N2143="Activo",L2143&lt;&gt;""),IF(L2143&gt;Parámetros!$B$6,"Se está retrasando",""),"")</f>
        <v/>
      </c>
    </row>
    <row r="2144" customFormat="false" ht="15" hidden="false" customHeight="false" outlineLevel="0" collapsed="false">
      <c r="A2144" s="13" t="s">
        <v>620</v>
      </c>
      <c r="B2144" s="13" t="s">
        <v>9008</v>
      </c>
      <c r="C2144" s="13" t="s">
        <v>8990</v>
      </c>
      <c r="D2144" s="13" t="s">
        <v>8994</v>
      </c>
      <c r="E2144" s="13" t="s">
        <v>8984</v>
      </c>
      <c r="F2144" s="16" t="n">
        <f aca="false">_xlfn.MINIFS(Pedidos!$C$2:$C$7000,Pedidos!$B$2:$B$7000,A2144,Pedidos!$C$2:$C$7000,"&lt;"&amp;Parámetros!$B$4)</f>
        <v>45637</v>
      </c>
      <c r="G2144" s="16" t="n">
        <f aca="false">_xlfn.MAXIFS(Pedidos!$C$2:$C$7000,Pedidos!$B$2:$B$7000,A2144,Pedidos!$C$2:$C$7000,"&lt;"&amp;Parámetros!$B$4)</f>
        <v>45780</v>
      </c>
      <c r="H2144" s="17" t="n">
        <f aca="false">COUNTIFS(Pedidos!$B$2:$B$7000,A2144,Pedidos!$C$2:$C$7000,"&lt;"&amp;Parámetros!$B$4)</f>
        <v>2</v>
      </c>
      <c r="I2144" s="7" t="n">
        <f aca="false">IF(H2144=0,"",Parámetros!$B$4-G2144)</f>
        <v>516</v>
      </c>
      <c r="J2144" s="17" t="n">
        <f aca="false">COUNTIFS(Pedidos!$B$2:$B$7000,A2144,Pedidos!$C$2:$C$7000,"&gt;="&amp;(Parámetros!$B$4-180),Pedidos!$C$2:$C$7000,"&lt;"&amp;Parámetros!$B$4)</f>
        <v>0</v>
      </c>
      <c r="K2144" s="18" t="n">
        <f aca="false">IF(H2144&lt;2,"",(G2144-F2144)/(H2144-1))</f>
        <v>143</v>
      </c>
      <c r="L2144" s="19" t="n">
        <f aca="false">IF(OR(K2144="",K2144=0),"",I2144/K2144)</f>
        <v>3.60839160839161</v>
      </c>
      <c r="M2144" s="20" t="n">
        <f aca="false">SUMIFS(Pedidos!$D$2:$D$7000,Pedidos!$B$2:$B$7000,A2144,Pedidos!$C$2:$C$7000,"&gt;="&amp;(Parámetros!$B$4-365),Pedidos!$C$2:$C$7000,"&lt;"&amp;Parámetros!$B$4)</f>
        <v>0</v>
      </c>
      <c r="N2144" s="7" t="str">
        <f aca="false">IF(H2144=0,"Sin compras",IF(H2144=1,"Una sola compra",IF(I2144&gt;Parámetros!$B$5,"Perdido","Activo")))</f>
        <v>Perdido</v>
      </c>
      <c r="O2144" s="21" t="str">
        <f aca="false">IF(N2144&lt;&gt;"Activo","",1/(1+EXP(-(Parámetros!$B$10+Parámetros!$B$11*I2144+Parámetros!$B$12*J2144))))</f>
        <v/>
      </c>
      <c r="P2144" s="7" t="str">
        <f aca="false">IF(O2144="","",IF(O2144&gt;=Parámetros!$B$7,"Alto",IF(O2144&gt;=Parámetros!$B$8,"Medio","Bajo")))</f>
        <v/>
      </c>
      <c r="Q2144" s="7" t="str">
        <f aca="false">IF(AND(N2144="Activo",L2144&lt;&gt;""),IF(L2144&gt;Parámetros!$B$6,"Se está retrasando",""),"")</f>
        <v/>
      </c>
    </row>
    <row r="2145" customFormat="false" ht="15" hidden="false" customHeight="false" outlineLevel="0" collapsed="false">
      <c r="A2145" s="13" t="s">
        <v>2152</v>
      </c>
      <c r="B2145" s="13" t="s">
        <v>8981</v>
      </c>
      <c r="C2145" s="13" t="s">
        <v>8982</v>
      </c>
      <c r="D2145" s="13" t="s">
        <v>8994</v>
      </c>
      <c r="E2145" s="13" t="s">
        <v>8988</v>
      </c>
      <c r="F2145" s="16" t="n">
        <f aca="false">_xlfn.MINIFS(Pedidos!$C$2:$C$7000,Pedidos!$B$2:$B$7000,A2145,Pedidos!$C$2:$C$7000,"&lt;"&amp;Parámetros!$B$4)</f>
        <v>45766</v>
      </c>
      <c r="G2145" s="16" t="n">
        <f aca="false">_xlfn.MAXIFS(Pedidos!$C$2:$C$7000,Pedidos!$B$2:$B$7000,A2145,Pedidos!$C$2:$C$7000,"&lt;"&amp;Parámetros!$B$4)</f>
        <v>45921</v>
      </c>
      <c r="H2145" s="17" t="n">
        <f aca="false">COUNTIFS(Pedidos!$B$2:$B$7000,A2145,Pedidos!$C$2:$C$7000,"&lt;"&amp;Parámetros!$B$4)</f>
        <v>2</v>
      </c>
      <c r="I2145" s="7" t="n">
        <f aca="false">IF(H2145=0,"",Parámetros!$B$4-G2145)</f>
        <v>375</v>
      </c>
      <c r="J2145" s="17" t="n">
        <f aca="false">COUNTIFS(Pedidos!$B$2:$B$7000,A2145,Pedidos!$C$2:$C$7000,"&gt;="&amp;(Parámetros!$B$4-180),Pedidos!$C$2:$C$7000,"&lt;"&amp;Parámetros!$B$4)</f>
        <v>0</v>
      </c>
      <c r="K2145" s="18" t="n">
        <f aca="false">IF(H2145&lt;2,"",(G2145-F2145)/(H2145-1))</f>
        <v>155</v>
      </c>
      <c r="L2145" s="19" t="n">
        <f aca="false">IF(OR(K2145="",K2145=0),"",I2145/K2145)</f>
        <v>2.41935483870968</v>
      </c>
      <c r="M2145" s="20" t="n">
        <f aca="false">SUMIFS(Pedidos!$D$2:$D$7000,Pedidos!$B$2:$B$7000,A2145,Pedidos!$C$2:$C$7000,"&gt;="&amp;(Parámetros!$B$4-365),Pedidos!$C$2:$C$7000,"&lt;"&amp;Parámetros!$B$4)</f>
        <v>0</v>
      </c>
      <c r="N2145" s="7" t="str">
        <f aca="false">IF(H2145=0,"Sin compras",IF(H2145=1,"Una sola compra",IF(I2145&gt;Parámetros!$B$5,"Perdido","Activo")))</f>
        <v>Perdido</v>
      </c>
      <c r="O2145" s="21" t="str">
        <f aca="false">IF(N2145&lt;&gt;"Activo","",1/(1+EXP(-(Parámetros!$B$10+Parámetros!$B$11*I2145+Parámetros!$B$12*J2145))))</f>
        <v/>
      </c>
      <c r="P2145" s="7" t="str">
        <f aca="false">IF(O2145="","",IF(O2145&gt;=Parámetros!$B$7,"Alto",IF(O2145&gt;=Parámetros!$B$8,"Medio","Bajo")))</f>
        <v/>
      </c>
      <c r="Q2145" s="7" t="str">
        <f aca="false">IF(AND(N2145="Activo",L2145&lt;&gt;""),IF(L2145&gt;Parámetros!$B$6,"Se está retrasando",""),"")</f>
        <v/>
      </c>
    </row>
    <row r="2146" customFormat="false" ht="15" hidden="false" customHeight="false" outlineLevel="0" collapsed="false">
      <c r="A2146" s="13" t="s">
        <v>1232</v>
      </c>
      <c r="B2146" s="13" t="s">
        <v>8981</v>
      </c>
      <c r="C2146" s="13" t="s">
        <v>8990</v>
      </c>
      <c r="D2146" s="13" t="s">
        <v>8999</v>
      </c>
      <c r="E2146" s="13" t="s">
        <v>8988</v>
      </c>
      <c r="F2146" s="16" t="n">
        <f aca="false">_xlfn.MINIFS(Pedidos!$C$2:$C$7000,Pedidos!$B$2:$B$7000,A2146,Pedidos!$C$2:$C$7000,"&lt;"&amp;Parámetros!$B$4)</f>
        <v>45695</v>
      </c>
      <c r="G2146" s="16" t="n">
        <f aca="false">_xlfn.MAXIFS(Pedidos!$C$2:$C$7000,Pedidos!$B$2:$B$7000,A2146,Pedidos!$C$2:$C$7000,"&lt;"&amp;Parámetros!$B$4)</f>
        <v>46287</v>
      </c>
      <c r="H2146" s="17" t="n">
        <f aca="false">COUNTIFS(Pedidos!$B$2:$B$7000,A2146,Pedidos!$C$2:$C$7000,"&lt;"&amp;Parámetros!$B$4)</f>
        <v>11</v>
      </c>
      <c r="I2146" s="7" t="n">
        <f aca="false">IF(H2146=0,"",Parámetros!$B$4-G2146)</f>
        <v>9</v>
      </c>
      <c r="J2146" s="17" t="n">
        <f aca="false">COUNTIFS(Pedidos!$B$2:$B$7000,A2146,Pedidos!$C$2:$C$7000,"&gt;="&amp;(Parámetros!$B$4-180),Pedidos!$C$2:$C$7000,"&lt;"&amp;Parámetros!$B$4)</f>
        <v>4</v>
      </c>
      <c r="K2146" s="18" t="n">
        <f aca="false">IF(H2146&lt;2,"",(G2146-F2146)/(H2146-1))</f>
        <v>59.2</v>
      </c>
      <c r="L2146" s="19" t="n">
        <f aca="false">IF(OR(K2146="",K2146=0),"",I2146/K2146)</f>
        <v>0.152027027027027</v>
      </c>
      <c r="M2146" s="20" t="n">
        <f aca="false">SUMIFS(Pedidos!$D$2:$D$7000,Pedidos!$B$2:$B$7000,A2146,Pedidos!$C$2:$C$7000,"&gt;="&amp;(Parámetros!$B$4-365),Pedidos!$C$2:$C$7000,"&lt;"&amp;Parámetros!$B$4)</f>
        <v>210.42</v>
      </c>
      <c r="N2146" s="7" t="str">
        <f aca="false">IF(H2146=0,"Sin compras",IF(H2146=1,"Una sola compra",IF(I2146&gt;Parámetros!$B$5,"Perdido","Activo")))</f>
        <v>Activo</v>
      </c>
      <c r="O2146" s="21" t="n">
        <f aca="false">IF(N2146&lt;&gt;"Activo","",1/(1+EXP(-(Parámetros!$B$10+Parámetros!$B$11*I2146+Parámetros!$B$12*J2146))))</f>
        <v>0.0580197958270452</v>
      </c>
      <c r="P2146" s="7" t="str">
        <f aca="false">IF(O2146="","",IF(O2146&gt;=Parámetros!$B$7,"Alto",IF(O2146&gt;=Parámetros!$B$8,"Medio","Bajo")))</f>
        <v>Bajo</v>
      </c>
      <c r="Q2146" s="7" t="str">
        <f aca="false">IF(AND(N2146="Activo",L2146&lt;&gt;""),IF(L2146&gt;Parámetros!$B$6,"Se está retrasando",""),"")</f>
        <v/>
      </c>
    </row>
    <row r="2147" customFormat="false" ht="15" hidden="false" customHeight="false" outlineLevel="0" collapsed="false">
      <c r="A2147" s="13" t="s">
        <v>1462</v>
      </c>
      <c r="B2147" s="13" t="s">
        <v>9010</v>
      </c>
      <c r="C2147" s="13" t="s">
        <v>8982</v>
      </c>
      <c r="D2147" s="13" t="s">
        <v>9006</v>
      </c>
      <c r="E2147" s="13" t="s">
        <v>8988</v>
      </c>
      <c r="F2147" s="16" t="n">
        <f aca="false">_xlfn.MINIFS(Pedidos!$C$2:$C$7000,Pedidos!$B$2:$B$7000,A2147,Pedidos!$C$2:$C$7000,"&lt;"&amp;Parámetros!$B$4)</f>
        <v>45714</v>
      </c>
      <c r="G2147" s="16" t="n">
        <f aca="false">_xlfn.MAXIFS(Pedidos!$C$2:$C$7000,Pedidos!$B$2:$B$7000,A2147,Pedidos!$C$2:$C$7000,"&lt;"&amp;Parámetros!$B$4)</f>
        <v>45935</v>
      </c>
      <c r="H2147" s="17" t="n">
        <f aca="false">COUNTIFS(Pedidos!$B$2:$B$7000,A2147,Pedidos!$C$2:$C$7000,"&lt;"&amp;Parámetros!$B$4)</f>
        <v>4</v>
      </c>
      <c r="I2147" s="7" t="n">
        <f aca="false">IF(H2147=0,"",Parámetros!$B$4-G2147)</f>
        <v>361</v>
      </c>
      <c r="J2147" s="17" t="n">
        <f aca="false">COUNTIFS(Pedidos!$B$2:$B$7000,A2147,Pedidos!$C$2:$C$7000,"&gt;="&amp;(Parámetros!$B$4-180),Pedidos!$C$2:$C$7000,"&lt;"&amp;Parámetros!$B$4)</f>
        <v>0</v>
      </c>
      <c r="K2147" s="18" t="n">
        <f aca="false">IF(H2147&lt;2,"",(G2147-F2147)/(H2147-1))</f>
        <v>73.6666666666667</v>
      </c>
      <c r="L2147" s="19" t="n">
        <f aca="false">IF(OR(K2147="",K2147=0),"",I2147/K2147)</f>
        <v>4.90045248868778</v>
      </c>
      <c r="M2147" s="20" t="n">
        <f aca="false">SUMIFS(Pedidos!$D$2:$D$7000,Pedidos!$B$2:$B$7000,A2147,Pedidos!$C$2:$C$7000,"&gt;="&amp;(Parámetros!$B$4-365),Pedidos!$C$2:$C$7000,"&lt;"&amp;Parámetros!$B$4)</f>
        <v>32.97</v>
      </c>
      <c r="N2147" s="7" t="str">
        <f aca="false">IF(H2147=0,"Sin compras",IF(H2147=1,"Una sola compra",IF(I2147&gt;Parámetros!$B$5,"Perdido","Activo")))</f>
        <v>Perdido</v>
      </c>
      <c r="O2147" s="21" t="str">
        <f aca="false">IF(N2147&lt;&gt;"Activo","",1/(1+EXP(-(Parámetros!$B$10+Parámetros!$B$11*I2147+Parámetros!$B$12*J2147))))</f>
        <v/>
      </c>
      <c r="P2147" s="7" t="str">
        <f aca="false">IF(O2147="","",IF(O2147&gt;=Parámetros!$B$7,"Alto",IF(O2147&gt;=Parámetros!$B$8,"Medio","Bajo")))</f>
        <v/>
      </c>
      <c r="Q2147" s="7" t="str">
        <f aca="false">IF(AND(N2147="Activo",L2147&lt;&gt;""),IF(L2147&gt;Parámetros!$B$6,"Se está retrasando",""),"")</f>
        <v/>
      </c>
    </row>
    <row r="2148" customFormat="false" ht="15" hidden="false" customHeight="false" outlineLevel="0" collapsed="false">
      <c r="A2148" s="13" t="s">
        <v>3399</v>
      </c>
      <c r="B2148" s="13" t="s">
        <v>8981</v>
      </c>
      <c r="C2148" s="13" t="s">
        <v>8990</v>
      </c>
      <c r="D2148" s="13" t="s">
        <v>8994</v>
      </c>
      <c r="E2148" s="13" t="s">
        <v>8988</v>
      </c>
      <c r="F2148" s="16" t="n">
        <f aca="false">_xlfn.MINIFS(Pedidos!$C$2:$C$7000,Pedidos!$B$2:$B$7000,A2148,Pedidos!$C$2:$C$7000,"&lt;"&amp;Parámetros!$B$4)</f>
        <v>45861</v>
      </c>
      <c r="G2148" s="16" t="n">
        <f aca="false">_xlfn.MAXIFS(Pedidos!$C$2:$C$7000,Pedidos!$B$2:$B$7000,A2148,Pedidos!$C$2:$C$7000,"&lt;"&amp;Parámetros!$B$4)</f>
        <v>45861</v>
      </c>
      <c r="H2148" s="17" t="n">
        <f aca="false">COUNTIFS(Pedidos!$B$2:$B$7000,A2148,Pedidos!$C$2:$C$7000,"&lt;"&amp;Parámetros!$B$4)</f>
        <v>1</v>
      </c>
      <c r="I2148" s="7" t="n">
        <f aca="false">IF(H2148=0,"",Parámetros!$B$4-G2148)</f>
        <v>435</v>
      </c>
      <c r="J2148" s="17" t="n">
        <f aca="false">COUNTIFS(Pedidos!$B$2:$B$7000,A2148,Pedidos!$C$2:$C$7000,"&gt;="&amp;(Parámetros!$B$4-180),Pedidos!$C$2:$C$7000,"&lt;"&amp;Parámetros!$B$4)</f>
        <v>0</v>
      </c>
      <c r="K2148" s="18" t="str">
        <f aca="false">IF(H2148&lt;2,"",(G2148-F2148)/(H2148-1))</f>
        <v/>
      </c>
      <c r="L2148" s="19" t="str">
        <f aca="false">IF(OR(K2148="",K2148=0),"",I2148/K2148)</f>
        <v/>
      </c>
      <c r="M2148" s="20" t="n">
        <f aca="false">SUMIFS(Pedidos!$D$2:$D$7000,Pedidos!$B$2:$B$7000,A2148,Pedidos!$C$2:$C$7000,"&gt;="&amp;(Parámetros!$B$4-365),Pedidos!$C$2:$C$7000,"&lt;"&amp;Parámetros!$B$4)</f>
        <v>0</v>
      </c>
      <c r="N2148" s="7" t="str">
        <f aca="false">IF(H2148=0,"Sin compras",IF(H2148=1,"Una sola compra",IF(I2148&gt;Parámetros!$B$5,"Perdido","Activo")))</f>
        <v>Una sola compra</v>
      </c>
      <c r="O2148" s="21" t="str">
        <f aca="false">IF(N2148&lt;&gt;"Activo","",1/(1+EXP(-(Parámetros!$B$10+Parámetros!$B$11*I2148+Parámetros!$B$12*J2148))))</f>
        <v/>
      </c>
      <c r="P2148" s="7" t="str">
        <f aca="false">IF(O2148="","",IF(O2148&gt;=Parámetros!$B$7,"Alto",IF(O2148&gt;=Parámetros!$B$8,"Medio","Bajo")))</f>
        <v/>
      </c>
      <c r="Q2148" s="7" t="str">
        <f aca="false">IF(AND(N2148="Activo",L2148&lt;&gt;""),IF(L2148&gt;Parámetros!$B$6,"Se está retrasando",""),"")</f>
        <v/>
      </c>
    </row>
    <row r="2149" customFormat="false" ht="15" hidden="false" customHeight="false" outlineLevel="0" collapsed="false">
      <c r="A2149" s="13" t="s">
        <v>2110</v>
      </c>
      <c r="B2149" s="13" t="s">
        <v>9004</v>
      </c>
      <c r="C2149" s="13" t="s">
        <v>8982</v>
      </c>
      <c r="D2149" s="13" t="s">
        <v>8997</v>
      </c>
      <c r="E2149" s="13" t="s">
        <v>8988</v>
      </c>
      <c r="F2149" s="16" t="n">
        <f aca="false">_xlfn.MINIFS(Pedidos!$C$2:$C$7000,Pedidos!$B$2:$B$7000,A2149,Pedidos!$C$2:$C$7000,"&lt;"&amp;Parámetros!$B$4)</f>
        <v>45763</v>
      </c>
      <c r="G2149" s="16" t="n">
        <f aca="false">_xlfn.MAXIFS(Pedidos!$C$2:$C$7000,Pedidos!$B$2:$B$7000,A2149,Pedidos!$C$2:$C$7000,"&lt;"&amp;Parámetros!$B$4)</f>
        <v>45980</v>
      </c>
      <c r="H2149" s="17" t="n">
        <f aca="false">COUNTIFS(Pedidos!$B$2:$B$7000,A2149,Pedidos!$C$2:$C$7000,"&lt;"&amp;Parámetros!$B$4)</f>
        <v>7</v>
      </c>
      <c r="I2149" s="7" t="n">
        <f aca="false">IF(H2149=0,"",Parámetros!$B$4-G2149)</f>
        <v>316</v>
      </c>
      <c r="J2149" s="17" t="n">
        <f aca="false">COUNTIFS(Pedidos!$B$2:$B$7000,A2149,Pedidos!$C$2:$C$7000,"&gt;="&amp;(Parámetros!$B$4-180),Pedidos!$C$2:$C$7000,"&lt;"&amp;Parámetros!$B$4)</f>
        <v>0</v>
      </c>
      <c r="K2149" s="18" t="n">
        <f aca="false">IF(H2149&lt;2,"",(G2149-F2149)/(H2149-1))</f>
        <v>36.1666666666667</v>
      </c>
      <c r="L2149" s="19" t="n">
        <f aca="false">IF(OR(K2149="",K2149=0),"",I2149/K2149)</f>
        <v>8.73732718894009</v>
      </c>
      <c r="M2149" s="20" t="n">
        <f aca="false">SUMIFS(Pedidos!$D$2:$D$7000,Pedidos!$B$2:$B$7000,A2149,Pedidos!$C$2:$C$7000,"&gt;="&amp;(Parámetros!$B$4-365),Pedidos!$C$2:$C$7000,"&lt;"&amp;Parámetros!$B$4)</f>
        <v>141.05</v>
      </c>
      <c r="N2149" s="7" t="str">
        <f aca="false">IF(H2149=0,"Sin compras",IF(H2149=1,"Una sola compra",IF(I2149&gt;Parámetros!$B$5,"Perdido","Activo")))</f>
        <v>Perdido</v>
      </c>
      <c r="O2149" s="21" t="str">
        <f aca="false">IF(N2149&lt;&gt;"Activo","",1/(1+EXP(-(Parámetros!$B$10+Parámetros!$B$11*I2149+Parámetros!$B$12*J2149))))</f>
        <v/>
      </c>
      <c r="P2149" s="7" t="str">
        <f aca="false">IF(O2149="","",IF(O2149&gt;=Parámetros!$B$7,"Alto",IF(O2149&gt;=Parámetros!$B$8,"Medio","Bajo")))</f>
        <v/>
      </c>
      <c r="Q2149" s="7" t="str">
        <f aca="false">IF(AND(N2149="Activo",L2149&lt;&gt;""),IF(L2149&gt;Parámetros!$B$6,"Se está retrasando",""),"")</f>
        <v/>
      </c>
    </row>
    <row r="2150" customFormat="false" ht="15" hidden="false" customHeight="false" outlineLevel="0" collapsed="false">
      <c r="A2150" s="13" t="s">
        <v>5101</v>
      </c>
      <c r="B2150" s="13" t="s">
        <v>8981</v>
      </c>
      <c r="C2150" s="13" t="s">
        <v>8990</v>
      </c>
      <c r="D2150" s="13" t="s">
        <v>8999</v>
      </c>
      <c r="E2150" s="13" t="s">
        <v>8984</v>
      </c>
      <c r="F2150" s="16" t="n">
        <f aca="false">_xlfn.MINIFS(Pedidos!$C$2:$C$7000,Pedidos!$B$2:$B$7000,A2150,Pedidos!$C$2:$C$7000,"&lt;"&amp;Parámetros!$B$4)</f>
        <v>45986</v>
      </c>
      <c r="G2150" s="16" t="n">
        <f aca="false">_xlfn.MAXIFS(Pedidos!$C$2:$C$7000,Pedidos!$B$2:$B$7000,A2150,Pedidos!$C$2:$C$7000,"&lt;"&amp;Parámetros!$B$4)</f>
        <v>46283</v>
      </c>
      <c r="H2150" s="17" t="n">
        <f aca="false">COUNTIFS(Pedidos!$B$2:$B$7000,A2150,Pedidos!$C$2:$C$7000,"&lt;"&amp;Parámetros!$B$4)</f>
        <v>7</v>
      </c>
      <c r="I2150" s="7" t="n">
        <f aca="false">IF(H2150=0,"",Parámetros!$B$4-G2150)</f>
        <v>13</v>
      </c>
      <c r="J2150" s="17" t="n">
        <f aca="false">COUNTIFS(Pedidos!$B$2:$B$7000,A2150,Pedidos!$C$2:$C$7000,"&gt;="&amp;(Parámetros!$B$4-180),Pedidos!$C$2:$C$7000,"&lt;"&amp;Parámetros!$B$4)</f>
        <v>4</v>
      </c>
      <c r="K2150" s="18" t="n">
        <f aca="false">IF(H2150&lt;2,"",(G2150-F2150)/(H2150-1))</f>
        <v>49.5</v>
      </c>
      <c r="L2150" s="19" t="n">
        <f aca="false">IF(OR(K2150="",K2150=0),"",I2150/K2150)</f>
        <v>0.262626262626263</v>
      </c>
      <c r="M2150" s="20" t="n">
        <f aca="false">SUMIFS(Pedidos!$D$2:$D$7000,Pedidos!$B$2:$B$7000,A2150,Pedidos!$C$2:$C$7000,"&gt;="&amp;(Parámetros!$B$4-365),Pedidos!$C$2:$C$7000,"&lt;"&amp;Parámetros!$B$4)</f>
        <v>296.74</v>
      </c>
      <c r="N2150" s="7" t="str">
        <f aca="false">IF(H2150=0,"Sin compras",IF(H2150=1,"Una sola compra",IF(I2150&gt;Parámetros!$B$5,"Perdido","Activo")))</f>
        <v>Activo</v>
      </c>
      <c r="O2150" s="21" t="n">
        <f aca="false">IF(N2150&lt;&gt;"Activo","",1/(1+EXP(-(Parámetros!$B$10+Parámetros!$B$11*I2150+Parámetros!$B$12*J2150))))</f>
        <v>0.061849869566384</v>
      </c>
      <c r="P2150" s="7" t="str">
        <f aca="false">IF(O2150="","",IF(O2150&gt;=Parámetros!$B$7,"Alto",IF(O2150&gt;=Parámetros!$B$8,"Medio","Bajo")))</f>
        <v>Bajo</v>
      </c>
      <c r="Q2150" s="7" t="str">
        <f aca="false">IF(AND(N2150="Activo",L2150&lt;&gt;""),IF(L2150&gt;Parámetros!$B$6,"Se está retrasando",""),"")</f>
        <v/>
      </c>
    </row>
    <row r="2151" customFormat="false" ht="15" hidden="false" customHeight="false" outlineLevel="0" collapsed="false">
      <c r="A2151" s="13" t="s">
        <v>1500</v>
      </c>
      <c r="B2151" s="13" t="s">
        <v>8989</v>
      </c>
      <c r="C2151" s="13" t="s">
        <v>8986</v>
      </c>
      <c r="D2151" s="13" t="s">
        <v>8994</v>
      </c>
      <c r="E2151" s="13" t="s">
        <v>8984</v>
      </c>
      <c r="F2151" s="16" t="n">
        <f aca="false">_xlfn.MINIFS(Pedidos!$C$2:$C$7000,Pedidos!$B$2:$B$7000,A2151,Pedidos!$C$2:$C$7000,"&lt;"&amp;Parámetros!$B$4)</f>
        <v>45717</v>
      </c>
      <c r="G2151" s="16" t="n">
        <f aca="false">_xlfn.MAXIFS(Pedidos!$C$2:$C$7000,Pedidos!$B$2:$B$7000,A2151,Pedidos!$C$2:$C$7000,"&lt;"&amp;Parámetros!$B$4)</f>
        <v>45717</v>
      </c>
      <c r="H2151" s="17" t="n">
        <f aca="false">COUNTIFS(Pedidos!$B$2:$B$7000,A2151,Pedidos!$C$2:$C$7000,"&lt;"&amp;Parámetros!$B$4)</f>
        <v>1</v>
      </c>
      <c r="I2151" s="7" t="n">
        <f aca="false">IF(H2151=0,"",Parámetros!$B$4-G2151)</f>
        <v>579</v>
      </c>
      <c r="J2151" s="17" t="n">
        <f aca="false">COUNTIFS(Pedidos!$B$2:$B$7000,A2151,Pedidos!$C$2:$C$7000,"&gt;="&amp;(Parámetros!$B$4-180),Pedidos!$C$2:$C$7000,"&lt;"&amp;Parámetros!$B$4)</f>
        <v>0</v>
      </c>
      <c r="K2151" s="18" t="str">
        <f aca="false">IF(H2151&lt;2,"",(G2151-F2151)/(H2151-1))</f>
        <v/>
      </c>
      <c r="L2151" s="19" t="str">
        <f aca="false">IF(OR(K2151="",K2151=0),"",I2151/K2151)</f>
        <v/>
      </c>
      <c r="M2151" s="20" t="n">
        <f aca="false">SUMIFS(Pedidos!$D$2:$D$7000,Pedidos!$B$2:$B$7000,A2151,Pedidos!$C$2:$C$7000,"&gt;="&amp;(Parámetros!$B$4-365),Pedidos!$C$2:$C$7000,"&lt;"&amp;Parámetros!$B$4)</f>
        <v>0</v>
      </c>
      <c r="N2151" s="7" t="str">
        <f aca="false">IF(H2151=0,"Sin compras",IF(H2151=1,"Una sola compra",IF(I2151&gt;Parámetros!$B$5,"Perdido","Activo")))</f>
        <v>Una sola compra</v>
      </c>
      <c r="O2151" s="21" t="str">
        <f aca="false">IF(N2151&lt;&gt;"Activo","",1/(1+EXP(-(Parámetros!$B$10+Parámetros!$B$11*I2151+Parámetros!$B$12*J2151))))</f>
        <v/>
      </c>
      <c r="P2151" s="7" t="str">
        <f aca="false">IF(O2151="","",IF(O2151&gt;=Parámetros!$B$7,"Alto",IF(O2151&gt;=Parámetros!$B$8,"Medio","Bajo")))</f>
        <v/>
      </c>
      <c r="Q2151" s="7" t="str">
        <f aca="false">IF(AND(N2151="Activo",L2151&lt;&gt;""),IF(L2151&gt;Parámetros!$B$6,"Se está retrasando",""),"")</f>
        <v/>
      </c>
    </row>
    <row r="2152" customFormat="false" ht="15" hidden="false" customHeight="false" outlineLevel="0" collapsed="false">
      <c r="A2152" s="13" t="s">
        <v>2931</v>
      </c>
      <c r="B2152" s="13" t="s">
        <v>9001</v>
      </c>
      <c r="C2152" s="13" t="s">
        <v>8990</v>
      </c>
      <c r="D2152" s="13" t="s">
        <v>8983</v>
      </c>
      <c r="E2152" s="13" t="s">
        <v>8988</v>
      </c>
      <c r="F2152" s="16" t="n">
        <f aca="false">_xlfn.MINIFS(Pedidos!$C$2:$C$7000,Pedidos!$B$2:$B$7000,A2152,Pedidos!$C$2:$C$7000,"&lt;"&amp;Parámetros!$B$4)</f>
        <v>45825</v>
      </c>
      <c r="G2152" s="16" t="n">
        <f aca="false">_xlfn.MAXIFS(Pedidos!$C$2:$C$7000,Pedidos!$B$2:$B$7000,A2152,Pedidos!$C$2:$C$7000,"&lt;"&amp;Parámetros!$B$4)</f>
        <v>46007</v>
      </c>
      <c r="H2152" s="17" t="n">
        <f aca="false">COUNTIFS(Pedidos!$B$2:$B$7000,A2152,Pedidos!$C$2:$C$7000,"&lt;"&amp;Parámetros!$B$4)</f>
        <v>2</v>
      </c>
      <c r="I2152" s="7" t="n">
        <f aca="false">IF(H2152=0,"",Parámetros!$B$4-G2152)</f>
        <v>289</v>
      </c>
      <c r="J2152" s="17" t="n">
        <f aca="false">COUNTIFS(Pedidos!$B$2:$B$7000,A2152,Pedidos!$C$2:$C$7000,"&gt;="&amp;(Parámetros!$B$4-180),Pedidos!$C$2:$C$7000,"&lt;"&amp;Parámetros!$B$4)</f>
        <v>0</v>
      </c>
      <c r="K2152" s="18" t="n">
        <f aca="false">IF(H2152&lt;2,"",(G2152-F2152)/(H2152-1))</f>
        <v>182</v>
      </c>
      <c r="L2152" s="19" t="n">
        <f aca="false">IF(OR(K2152="",K2152=0),"",I2152/K2152)</f>
        <v>1.58791208791209</v>
      </c>
      <c r="M2152" s="20" t="n">
        <f aca="false">SUMIFS(Pedidos!$D$2:$D$7000,Pedidos!$B$2:$B$7000,A2152,Pedidos!$C$2:$C$7000,"&gt;="&amp;(Parámetros!$B$4-365),Pedidos!$C$2:$C$7000,"&lt;"&amp;Parámetros!$B$4)</f>
        <v>21.94</v>
      </c>
      <c r="N2152" s="7" t="str">
        <f aca="false">IF(H2152=0,"Sin compras",IF(H2152=1,"Una sola compra",IF(I2152&gt;Parámetros!$B$5,"Perdido","Activo")))</f>
        <v>Perdido</v>
      </c>
      <c r="O2152" s="21" t="str">
        <f aca="false">IF(N2152&lt;&gt;"Activo","",1/(1+EXP(-(Parámetros!$B$10+Parámetros!$B$11*I2152+Parámetros!$B$12*J2152))))</f>
        <v/>
      </c>
      <c r="P2152" s="7" t="str">
        <f aca="false">IF(O2152="","",IF(O2152&gt;=Parámetros!$B$7,"Alto",IF(O2152&gt;=Parámetros!$B$8,"Medio","Bajo")))</f>
        <v/>
      </c>
      <c r="Q2152" s="7" t="str">
        <f aca="false">IF(AND(N2152="Activo",L2152&lt;&gt;""),IF(L2152&gt;Parámetros!$B$6,"Se está retrasando",""),"")</f>
        <v/>
      </c>
    </row>
    <row r="2153" customFormat="false" ht="15" hidden="false" customHeight="false" outlineLevel="0" collapsed="false">
      <c r="A2153" s="13" t="s">
        <v>162</v>
      </c>
      <c r="B2153" s="13" t="s">
        <v>8995</v>
      </c>
      <c r="C2153" s="13" t="s">
        <v>8990</v>
      </c>
      <c r="D2153" s="13" t="s">
        <v>8994</v>
      </c>
      <c r="E2153" s="13" t="s">
        <v>8988</v>
      </c>
      <c r="F2153" s="16" t="n">
        <f aca="false">_xlfn.MINIFS(Pedidos!$C$2:$C$7000,Pedidos!$B$2:$B$7000,A2153,Pedidos!$C$2:$C$7000,"&lt;"&amp;Parámetros!$B$4)</f>
        <v>45582</v>
      </c>
      <c r="G2153" s="16" t="n">
        <f aca="false">_xlfn.MAXIFS(Pedidos!$C$2:$C$7000,Pedidos!$B$2:$B$7000,A2153,Pedidos!$C$2:$C$7000,"&lt;"&amp;Parámetros!$B$4)</f>
        <v>45582</v>
      </c>
      <c r="H2153" s="17" t="n">
        <f aca="false">COUNTIFS(Pedidos!$B$2:$B$7000,A2153,Pedidos!$C$2:$C$7000,"&lt;"&amp;Parámetros!$B$4)</f>
        <v>1</v>
      </c>
      <c r="I2153" s="7" t="n">
        <f aca="false">IF(H2153=0,"",Parámetros!$B$4-G2153)</f>
        <v>714</v>
      </c>
      <c r="J2153" s="17" t="n">
        <f aca="false">COUNTIFS(Pedidos!$B$2:$B$7000,A2153,Pedidos!$C$2:$C$7000,"&gt;="&amp;(Parámetros!$B$4-180),Pedidos!$C$2:$C$7000,"&lt;"&amp;Parámetros!$B$4)</f>
        <v>0</v>
      </c>
      <c r="K2153" s="18" t="str">
        <f aca="false">IF(H2153&lt;2,"",(G2153-F2153)/(H2153-1))</f>
        <v/>
      </c>
      <c r="L2153" s="19" t="str">
        <f aca="false">IF(OR(K2153="",K2153=0),"",I2153/K2153)</f>
        <v/>
      </c>
      <c r="M2153" s="20" t="n">
        <f aca="false">SUMIFS(Pedidos!$D$2:$D$7000,Pedidos!$B$2:$B$7000,A2153,Pedidos!$C$2:$C$7000,"&gt;="&amp;(Parámetros!$B$4-365),Pedidos!$C$2:$C$7000,"&lt;"&amp;Parámetros!$B$4)</f>
        <v>0</v>
      </c>
      <c r="N2153" s="7" t="str">
        <f aca="false">IF(H2153=0,"Sin compras",IF(H2153=1,"Una sola compra",IF(I2153&gt;Parámetros!$B$5,"Perdido","Activo")))</f>
        <v>Una sola compra</v>
      </c>
      <c r="O2153" s="21" t="str">
        <f aca="false">IF(N2153&lt;&gt;"Activo","",1/(1+EXP(-(Parámetros!$B$10+Parámetros!$B$11*I2153+Parámetros!$B$12*J2153))))</f>
        <v/>
      </c>
      <c r="P2153" s="7" t="str">
        <f aca="false">IF(O2153="","",IF(O2153&gt;=Parámetros!$B$7,"Alto",IF(O2153&gt;=Parámetros!$B$8,"Medio","Bajo")))</f>
        <v/>
      </c>
      <c r="Q2153" s="7" t="str">
        <f aca="false">IF(AND(N2153="Activo",L2153&lt;&gt;""),IF(L2153&gt;Parámetros!$B$6,"Se está retrasando",""),"")</f>
        <v/>
      </c>
    </row>
    <row r="2154" customFormat="false" ht="15" hidden="false" customHeight="false" outlineLevel="0" collapsed="false">
      <c r="A2154" s="13" t="s">
        <v>1019</v>
      </c>
      <c r="B2154" s="13" t="s">
        <v>9004</v>
      </c>
      <c r="C2154" s="13" t="s">
        <v>8993</v>
      </c>
      <c r="D2154" s="13" t="s">
        <v>8994</v>
      </c>
      <c r="E2154" s="13" t="s">
        <v>8984</v>
      </c>
      <c r="F2154" s="16" t="n">
        <f aca="false">_xlfn.MINIFS(Pedidos!$C$2:$C$7000,Pedidos!$B$2:$B$7000,A2154,Pedidos!$C$2:$C$7000,"&lt;"&amp;Parámetros!$B$4)</f>
        <v>45676</v>
      </c>
      <c r="G2154" s="16" t="n">
        <f aca="false">_xlfn.MAXIFS(Pedidos!$C$2:$C$7000,Pedidos!$B$2:$B$7000,A2154,Pedidos!$C$2:$C$7000,"&lt;"&amp;Parámetros!$B$4)</f>
        <v>45676</v>
      </c>
      <c r="H2154" s="17" t="n">
        <f aca="false">COUNTIFS(Pedidos!$B$2:$B$7000,A2154,Pedidos!$C$2:$C$7000,"&lt;"&amp;Parámetros!$B$4)</f>
        <v>1</v>
      </c>
      <c r="I2154" s="7" t="n">
        <f aca="false">IF(H2154=0,"",Parámetros!$B$4-G2154)</f>
        <v>620</v>
      </c>
      <c r="J2154" s="17" t="n">
        <f aca="false">COUNTIFS(Pedidos!$B$2:$B$7000,A2154,Pedidos!$C$2:$C$7000,"&gt;="&amp;(Parámetros!$B$4-180),Pedidos!$C$2:$C$7000,"&lt;"&amp;Parámetros!$B$4)</f>
        <v>0</v>
      </c>
      <c r="K2154" s="18" t="str">
        <f aca="false">IF(H2154&lt;2,"",(G2154-F2154)/(H2154-1))</f>
        <v/>
      </c>
      <c r="L2154" s="19" t="str">
        <f aca="false">IF(OR(K2154="",K2154=0),"",I2154/K2154)</f>
        <v/>
      </c>
      <c r="M2154" s="20" t="n">
        <f aca="false">SUMIFS(Pedidos!$D$2:$D$7000,Pedidos!$B$2:$B$7000,A2154,Pedidos!$C$2:$C$7000,"&gt;="&amp;(Parámetros!$B$4-365),Pedidos!$C$2:$C$7000,"&lt;"&amp;Parámetros!$B$4)</f>
        <v>0</v>
      </c>
      <c r="N2154" s="7" t="str">
        <f aca="false">IF(H2154=0,"Sin compras",IF(H2154=1,"Una sola compra",IF(I2154&gt;Parámetros!$B$5,"Perdido","Activo")))</f>
        <v>Una sola compra</v>
      </c>
      <c r="O2154" s="21" t="str">
        <f aca="false">IF(N2154&lt;&gt;"Activo","",1/(1+EXP(-(Parámetros!$B$10+Parámetros!$B$11*I2154+Parámetros!$B$12*J2154))))</f>
        <v/>
      </c>
      <c r="P2154" s="7" t="str">
        <f aca="false">IF(O2154="","",IF(O2154&gt;=Parámetros!$B$7,"Alto",IF(O2154&gt;=Parámetros!$B$8,"Medio","Bajo")))</f>
        <v/>
      </c>
      <c r="Q2154" s="7" t="str">
        <f aca="false">IF(AND(N2154="Activo",L2154&lt;&gt;""),IF(L2154&gt;Parámetros!$B$6,"Se está retrasando",""),"")</f>
        <v/>
      </c>
    </row>
    <row r="2155" customFormat="false" ht="15" hidden="false" customHeight="false" outlineLevel="0" collapsed="false">
      <c r="A2155" s="13" t="s">
        <v>7842</v>
      </c>
      <c r="B2155" s="13" t="s">
        <v>8998</v>
      </c>
      <c r="C2155" s="13" t="s">
        <v>8990</v>
      </c>
      <c r="D2155" s="13" t="s">
        <v>8991</v>
      </c>
      <c r="E2155" s="13" t="s">
        <v>8984</v>
      </c>
      <c r="F2155" s="16" t="n">
        <f aca="false">_xlfn.MINIFS(Pedidos!$C$2:$C$7000,Pedidos!$B$2:$B$7000,A2155,Pedidos!$C$2:$C$7000,"&lt;"&amp;Parámetros!$B$4)</f>
        <v>46204</v>
      </c>
      <c r="G2155" s="16" t="n">
        <f aca="false">_xlfn.MAXIFS(Pedidos!$C$2:$C$7000,Pedidos!$B$2:$B$7000,A2155,Pedidos!$C$2:$C$7000,"&lt;"&amp;Parámetros!$B$4)</f>
        <v>46204</v>
      </c>
      <c r="H2155" s="17" t="n">
        <f aca="false">COUNTIFS(Pedidos!$B$2:$B$7000,A2155,Pedidos!$C$2:$C$7000,"&lt;"&amp;Parámetros!$B$4)</f>
        <v>1</v>
      </c>
      <c r="I2155" s="7" t="n">
        <f aca="false">IF(H2155=0,"",Parámetros!$B$4-G2155)</f>
        <v>92</v>
      </c>
      <c r="J2155" s="17" t="n">
        <f aca="false">COUNTIFS(Pedidos!$B$2:$B$7000,A2155,Pedidos!$C$2:$C$7000,"&gt;="&amp;(Parámetros!$B$4-180),Pedidos!$C$2:$C$7000,"&lt;"&amp;Parámetros!$B$4)</f>
        <v>1</v>
      </c>
      <c r="K2155" s="18" t="str">
        <f aca="false">IF(H2155&lt;2,"",(G2155-F2155)/(H2155-1))</f>
        <v/>
      </c>
      <c r="L2155" s="19" t="str">
        <f aca="false">IF(OR(K2155="",K2155=0),"",I2155/K2155)</f>
        <v/>
      </c>
      <c r="M2155" s="20" t="n">
        <f aca="false">SUMIFS(Pedidos!$D$2:$D$7000,Pedidos!$B$2:$B$7000,A2155,Pedidos!$C$2:$C$7000,"&gt;="&amp;(Parámetros!$B$4-365),Pedidos!$C$2:$C$7000,"&lt;"&amp;Parámetros!$B$4)</f>
        <v>20.01</v>
      </c>
      <c r="N2155" s="7" t="str">
        <f aca="false">IF(H2155=0,"Sin compras",IF(H2155=1,"Una sola compra",IF(I2155&gt;Parámetros!$B$5,"Perdido","Activo")))</f>
        <v>Una sola compra</v>
      </c>
      <c r="O2155" s="21" t="str">
        <f aca="false">IF(N2155&lt;&gt;"Activo","",1/(1+EXP(-(Parámetros!$B$10+Parámetros!$B$11*I2155+Parámetros!$B$12*J2155))))</f>
        <v/>
      </c>
      <c r="P2155" s="7" t="str">
        <f aca="false">IF(O2155="","",IF(O2155&gt;=Parámetros!$B$7,"Alto",IF(O2155&gt;=Parámetros!$B$8,"Medio","Bajo")))</f>
        <v/>
      </c>
      <c r="Q2155" s="7" t="str">
        <f aca="false">IF(AND(N2155="Activo",L2155&lt;&gt;""),IF(L2155&gt;Parámetros!$B$6,"Se está retrasando",""),"")</f>
        <v/>
      </c>
    </row>
    <row r="2156" customFormat="false" ht="15" hidden="false" customHeight="false" outlineLevel="0" collapsed="false">
      <c r="A2156" s="13" t="s">
        <v>1966</v>
      </c>
      <c r="B2156" s="13" t="s">
        <v>8996</v>
      </c>
      <c r="C2156" s="13" t="s">
        <v>8993</v>
      </c>
      <c r="D2156" s="13" t="s">
        <v>8994</v>
      </c>
      <c r="E2156" s="13" t="s">
        <v>8988</v>
      </c>
      <c r="F2156" s="16" t="n">
        <f aca="false">_xlfn.MINIFS(Pedidos!$C$2:$C$7000,Pedidos!$B$2:$B$7000,A2156,Pedidos!$C$2:$C$7000,"&lt;"&amp;Parámetros!$B$4)</f>
        <v>45753</v>
      </c>
      <c r="G2156" s="16" t="n">
        <f aca="false">_xlfn.MAXIFS(Pedidos!$C$2:$C$7000,Pedidos!$B$2:$B$7000,A2156,Pedidos!$C$2:$C$7000,"&lt;"&amp;Parámetros!$B$4)</f>
        <v>45753</v>
      </c>
      <c r="H2156" s="17" t="n">
        <f aca="false">COUNTIFS(Pedidos!$B$2:$B$7000,A2156,Pedidos!$C$2:$C$7000,"&lt;"&amp;Parámetros!$B$4)</f>
        <v>1</v>
      </c>
      <c r="I2156" s="7" t="n">
        <f aca="false">IF(H2156=0,"",Parámetros!$B$4-G2156)</f>
        <v>543</v>
      </c>
      <c r="J2156" s="17" t="n">
        <f aca="false">COUNTIFS(Pedidos!$B$2:$B$7000,A2156,Pedidos!$C$2:$C$7000,"&gt;="&amp;(Parámetros!$B$4-180),Pedidos!$C$2:$C$7000,"&lt;"&amp;Parámetros!$B$4)</f>
        <v>0</v>
      </c>
      <c r="K2156" s="18" t="str">
        <f aca="false">IF(H2156&lt;2,"",(G2156-F2156)/(H2156-1))</f>
        <v/>
      </c>
      <c r="L2156" s="19" t="str">
        <f aca="false">IF(OR(K2156="",K2156=0),"",I2156/K2156)</f>
        <v/>
      </c>
      <c r="M2156" s="20" t="n">
        <f aca="false">SUMIFS(Pedidos!$D$2:$D$7000,Pedidos!$B$2:$B$7000,A2156,Pedidos!$C$2:$C$7000,"&gt;="&amp;(Parámetros!$B$4-365),Pedidos!$C$2:$C$7000,"&lt;"&amp;Parámetros!$B$4)</f>
        <v>0</v>
      </c>
      <c r="N2156" s="7" t="str">
        <f aca="false">IF(H2156=0,"Sin compras",IF(H2156=1,"Una sola compra",IF(I2156&gt;Parámetros!$B$5,"Perdido","Activo")))</f>
        <v>Una sola compra</v>
      </c>
      <c r="O2156" s="21" t="str">
        <f aca="false">IF(N2156&lt;&gt;"Activo","",1/(1+EXP(-(Parámetros!$B$10+Parámetros!$B$11*I2156+Parámetros!$B$12*J2156))))</f>
        <v/>
      </c>
      <c r="P2156" s="7" t="str">
        <f aca="false">IF(O2156="","",IF(O2156&gt;=Parámetros!$B$7,"Alto",IF(O2156&gt;=Parámetros!$B$8,"Medio","Bajo")))</f>
        <v/>
      </c>
      <c r="Q2156" s="7" t="str">
        <f aca="false">IF(AND(N2156="Activo",L2156&lt;&gt;""),IF(L2156&gt;Parámetros!$B$6,"Se está retrasando",""),"")</f>
        <v/>
      </c>
    </row>
    <row r="2157" customFormat="false" ht="15" hidden="false" customHeight="false" outlineLevel="0" collapsed="false">
      <c r="A2157" s="13" t="s">
        <v>8854</v>
      </c>
      <c r="B2157" s="13" t="s">
        <v>9007</v>
      </c>
      <c r="C2157" s="13" t="s">
        <v>8986</v>
      </c>
      <c r="D2157" s="13" t="s">
        <v>9002</v>
      </c>
      <c r="E2157" s="13" t="s">
        <v>8988</v>
      </c>
      <c r="F2157" s="16" t="n">
        <f aca="false">_xlfn.MINIFS(Pedidos!$C$2:$C$7000,Pedidos!$B$2:$B$7000,A2157,Pedidos!$C$2:$C$7000,"&lt;"&amp;Parámetros!$B$4)</f>
        <v>46286</v>
      </c>
      <c r="G2157" s="16" t="n">
        <f aca="false">_xlfn.MAXIFS(Pedidos!$C$2:$C$7000,Pedidos!$B$2:$B$7000,A2157,Pedidos!$C$2:$C$7000,"&lt;"&amp;Parámetros!$B$4)</f>
        <v>46286</v>
      </c>
      <c r="H2157" s="17" t="n">
        <f aca="false">COUNTIFS(Pedidos!$B$2:$B$7000,A2157,Pedidos!$C$2:$C$7000,"&lt;"&amp;Parámetros!$B$4)</f>
        <v>1</v>
      </c>
      <c r="I2157" s="7" t="n">
        <f aca="false">IF(H2157=0,"",Parámetros!$B$4-G2157)</f>
        <v>10</v>
      </c>
      <c r="J2157" s="17" t="n">
        <f aca="false">COUNTIFS(Pedidos!$B$2:$B$7000,A2157,Pedidos!$C$2:$C$7000,"&gt;="&amp;(Parámetros!$B$4-180),Pedidos!$C$2:$C$7000,"&lt;"&amp;Parámetros!$B$4)</f>
        <v>1</v>
      </c>
      <c r="K2157" s="18" t="str">
        <f aca="false">IF(H2157&lt;2,"",(G2157-F2157)/(H2157-1))</f>
        <v/>
      </c>
      <c r="L2157" s="19" t="str">
        <f aca="false">IF(OR(K2157="",K2157=0),"",I2157/K2157)</f>
        <v/>
      </c>
      <c r="M2157" s="20" t="n">
        <f aca="false">SUMIFS(Pedidos!$D$2:$D$7000,Pedidos!$B$2:$B$7000,A2157,Pedidos!$C$2:$C$7000,"&gt;="&amp;(Parámetros!$B$4-365),Pedidos!$C$2:$C$7000,"&lt;"&amp;Parámetros!$B$4)</f>
        <v>25.53</v>
      </c>
      <c r="N2157" s="7" t="str">
        <f aca="false">IF(H2157=0,"Sin compras",IF(H2157=1,"Una sola compra",IF(I2157&gt;Parámetros!$B$5,"Perdido","Activo")))</f>
        <v>Una sola compra</v>
      </c>
      <c r="O2157" s="21" t="str">
        <f aca="false">IF(N2157&lt;&gt;"Activo","",1/(1+EXP(-(Parámetros!$B$10+Parámetros!$B$11*I2157+Parámetros!$B$12*J2157))))</f>
        <v/>
      </c>
      <c r="P2157" s="7" t="str">
        <f aca="false">IF(O2157="","",IF(O2157&gt;=Parámetros!$B$7,"Alto",IF(O2157&gt;=Parámetros!$B$8,"Medio","Bajo")))</f>
        <v/>
      </c>
      <c r="Q2157" s="7" t="str">
        <f aca="false">IF(AND(N2157="Activo",L2157&lt;&gt;""),IF(L2157&gt;Parámetros!$B$6,"Se está retrasando",""),"")</f>
        <v/>
      </c>
    </row>
    <row r="2158" customFormat="false" ht="15" hidden="false" customHeight="false" outlineLevel="0" collapsed="false">
      <c r="A2158" s="13" t="s">
        <v>3401</v>
      </c>
      <c r="B2158" s="13" t="s">
        <v>9000</v>
      </c>
      <c r="C2158" s="13" t="s">
        <v>8986</v>
      </c>
      <c r="D2158" s="13" t="s">
        <v>8997</v>
      </c>
      <c r="E2158" s="13" t="s">
        <v>8988</v>
      </c>
      <c r="F2158" s="16" t="n">
        <f aca="false">_xlfn.MINIFS(Pedidos!$C$2:$C$7000,Pedidos!$B$2:$B$7000,A2158,Pedidos!$C$2:$C$7000,"&lt;"&amp;Parámetros!$B$4)</f>
        <v>45861</v>
      </c>
      <c r="G2158" s="16" t="n">
        <f aca="false">_xlfn.MAXIFS(Pedidos!$C$2:$C$7000,Pedidos!$B$2:$B$7000,A2158,Pedidos!$C$2:$C$7000,"&lt;"&amp;Parámetros!$B$4)</f>
        <v>46146</v>
      </c>
      <c r="H2158" s="17" t="n">
        <f aca="false">COUNTIFS(Pedidos!$B$2:$B$7000,A2158,Pedidos!$C$2:$C$7000,"&lt;"&amp;Parámetros!$B$4)</f>
        <v>8</v>
      </c>
      <c r="I2158" s="7" t="n">
        <f aca="false">IF(H2158=0,"",Parámetros!$B$4-G2158)</f>
        <v>150</v>
      </c>
      <c r="J2158" s="17" t="n">
        <f aca="false">COUNTIFS(Pedidos!$B$2:$B$7000,A2158,Pedidos!$C$2:$C$7000,"&gt;="&amp;(Parámetros!$B$4-180),Pedidos!$C$2:$C$7000,"&lt;"&amp;Parámetros!$B$4)</f>
        <v>1</v>
      </c>
      <c r="K2158" s="18" t="n">
        <f aca="false">IF(H2158&lt;2,"",(G2158-F2158)/(H2158-1))</f>
        <v>40.7142857142857</v>
      </c>
      <c r="L2158" s="19" t="n">
        <f aca="false">IF(OR(K2158="",K2158=0),"",I2158/K2158)</f>
        <v>3.68421052631579</v>
      </c>
      <c r="M2158" s="20" t="n">
        <f aca="false">SUMIFS(Pedidos!$D$2:$D$7000,Pedidos!$B$2:$B$7000,A2158,Pedidos!$C$2:$C$7000,"&gt;="&amp;(Parámetros!$B$4-365),Pedidos!$C$2:$C$7000,"&lt;"&amp;Parámetros!$B$4)</f>
        <v>307.7</v>
      </c>
      <c r="N2158" s="7" t="str">
        <f aca="false">IF(H2158=0,"Sin compras",IF(H2158=1,"Una sola compra",IF(I2158&gt;Parámetros!$B$5,"Perdido","Activo")))</f>
        <v>Activo</v>
      </c>
      <c r="O2158" s="21" t="n">
        <f aca="false">IF(N2158&lt;&gt;"Activo","",1/(1+EXP(-(Parámetros!$B$10+Parámetros!$B$11*I2158+Parámetros!$B$12*J2158))))</f>
        <v>0.906353300407633</v>
      </c>
      <c r="P2158" s="7" t="str">
        <f aca="false">IF(O2158="","",IF(O2158&gt;=Parámetros!$B$7,"Alto",IF(O2158&gt;=Parámetros!$B$8,"Medio","Bajo")))</f>
        <v>Alto</v>
      </c>
      <c r="Q2158" s="7" t="str">
        <f aca="false">IF(AND(N2158="Activo",L2158&lt;&gt;""),IF(L2158&gt;Parámetros!$B$6,"Se está retrasando",""),"")</f>
        <v>Se está retrasando</v>
      </c>
    </row>
    <row r="2159" customFormat="false" ht="15" hidden="false" customHeight="false" outlineLevel="0" collapsed="false">
      <c r="A2159" s="13" t="s">
        <v>1739</v>
      </c>
      <c r="B2159" s="13" t="s">
        <v>8981</v>
      </c>
      <c r="C2159" s="13" t="s">
        <v>8990</v>
      </c>
      <c r="D2159" s="13" t="s">
        <v>8999</v>
      </c>
      <c r="E2159" s="13" t="s">
        <v>8988</v>
      </c>
      <c r="F2159" s="16" t="n">
        <f aca="false">_xlfn.MINIFS(Pedidos!$C$2:$C$7000,Pedidos!$B$2:$B$7000,A2159,Pedidos!$C$2:$C$7000,"&lt;"&amp;Parámetros!$B$4)</f>
        <v>45734</v>
      </c>
      <c r="G2159" s="16" t="n">
        <f aca="false">_xlfn.MAXIFS(Pedidos!$C$2:$C$7000,Pedidos!$B$2:$B$7000,A2159,Pedidos!$C$2:$C$7000,"&lt;"&amp;Parámetros!$B$4)</f>
        <v>46264</v>
      </c>
      <c r="H2159" s="17" t="n">
        <f aca="false">COUNTIFS(Pedidos!$B$2:$B$7000,A2159,Pedidos!$C$2:$C$7000,"&lt;"&amp;Parámetros!$B$4)</f>
        <v>10</v>
      </c>
      <c r="I2159" s="7" t="n">
        <f aca="false">IF(H2159=0,"",Parámetros!$B$4-G2159)</f>
        <v>32</v>
      </c>
      <c r="J2159" s="17" t="n">
        <f aca="false">COUNTIFS(Pedidos!$B$2:$B$7000,A2159,Pedidos!$C$2:$C$7000,"&gt;="&amp;(Parámetros!$B$4-180),Pedidos!$C$2:$C$7000,"&lt;"&amp;Parámetros!$B$4)</f>
        <v>3</v>
      </c>
      <c r="K2159" s="18" t="n">
        <f aca="false">IF(H2159&lt;2,"",(G2159-F2159)/(H2159-1))</f>
        <v>58.8888888888889</v>
      </c>
      <c r="L2159" s="19" t="n">
        <f aca="false">IF(OR(K2159="",K2159=0),"",I2159/K2159)</f>
        <v>0.543396226415094</v>
      </c>
      <c r="M2159" s="20" t="n">
        <f aca="false">SUMIFS(Pedidos!$D$2:$D$7000,Pedidos!$B$2:$B$7000,A2159,Pedidos!$C$2:$C$7000,"&gt;="&amp;(Parámetros!$B$4-365),Pedidos!$C$2:$C$7000,"&lt;"&amp;Parámetros!$B$4)</f>
        <v>239.54</v>
      </c>
      <c r="N2159" s="7" t="str">
        <f aca="false">IF(H2159=0,"Sin compras",IF(H2159=1,"Una sola compra",IF(I2159&gt;Parámetros!$B$5,"Perdido","Activo")))</f>
        <v>Activo</v>
      </c>
      <c r="O2159" s="21" t="n">
        <f aca="false">IF(N2159&lt;&gt;"Activo","",1/(1+EXP(-(Parámetros!$B$10+Parámetros!$B$11*I2159+Parámetros!$B$12*J2159))))</f>
        <v>0.18101290494684</v>
      </c>
      <c r="P2159" s="7" t="str">
        <f aca="false">IF(O2159="","",IF(O2159&gt;=Parámetros!$B$7,"Alto",IF(O2159&gt;=Parámetros!$B$8,"Medio","Bajo")))</f>
        <v>Bajo</v>
      </c>
      <c r="Q2159" s="7" t="str">
        <f aca="false">IF(AND(N2159="Activo",L2159&lt;&gt;""),IF(L2159&gt;Parámetros!$B$6,"Se está retrasando",""),"")</f>
        <v/>
      </c>
    </row>
    <row r="2160" customFormat="false" ht="15" hidden="false" customHeight="false" outlineLevel="0" collapsed="false">
      <c r="A2160" s="13" t="s">
        <v>4374</v>
      </c>
      <c r="B2160" s="13" t="s">
        <v>9003</v>
      </c>
      <c r="C2160" s="13" t="s">
        <v>8990</v>
      </c>
      <c r="D2160" s="13" t="s">
        <v>8994</v>
      </c>
      <c r="E2160" s="13" t="s">
        <v>8988</v>
      </c>
      <c r="F2160" s="16" t="n">
        <f aca="false">_xlfn.MINIFS(Pedidos!$C$2:$C$7000,Pedidos!$B$2:$B$7000,A2160,Pedidos!$C$2:$C$7000,"&lt;"&amp;Parámetros!$B$4)</f>
        <v>45933</v>
      </c>
      <c r="G2160" s="16" t="n">
        <f aca="false">_xlfn.MAXIFS(Pedidos!$C$2:$C$7000,Pedidos!$B$2:$B$7000,A2160,Pedidos!$C$2:$C$7000,"&lt;"&amp;Parámetros!$B$4)</f>
        <v>45933</v>
      </c>
      <c r="H2160" s="17" t="n">
        <f aca="false">COUNTIFS(Pedidos!$B$2:$B$7000,A2160,Pedidos!$C$2:$C$7000,"&lt;"&amp;Parámetros!$B$4)</f>
        <v>1</v>
      </c>
      <c r="I2160" s="7" t="n">
        <f aca="false">IF(H2160=0,"",Parámetros!$B$4-G2160)</f>
        <v>363</v>
      </c>
      <c r="J2160" s="17" t="n">
        <f aca="false">COUNTIFS(Pedidos!$B$2:$B$7000,A2160,Pedidos!$C$2:$C$7000,"&gt;="&amp;(Parámetros!$B$4-180),Pedidos!$C$2:$C$7000,"&lt;"&amp;Parámetros!$B$4)</f>
        <v>0</v>
      </c>
      <c r="K2160" s="18" t="str">
        <f aca="false">IF(H2160&lt;2,"",(G2160-F2160)/(H2160-1))</f>
        <v/>
      </c>
      <c r="L2160" s="19" t="str">
        <f aca="false">IF(OR(K2160="",K2160=0),"",I2160/K2160)</f>
        <v/>
      </c>
      <c r="M2160" s="20" t="n">
        <f aca="false">SUMIFS(Pedidos!$D$2:$D$7000,Pedidos!$B$2:$B$7000,A2160,Pedidos!$C$2:$C$7000,"&gt;="&amp;(Parámetros!$B$4-365),Pedidos!$C$2:$C$7000,"&lt;"&amp;Parámetros!$B$4)</f>
        <v>54.81</v>
      </c>
      <c r="N2160" s="7" t="str">
        <f aca="false">IF(H2160=0,"Sin compras",IF(H2160=1,"Una sola compra",IF(I2160&gt;Parámetros!$B$5,"Perdido","Activo")))</f>
        <v>Una sola compra</v>
      </c>
      <c r="O2160" s="21" t="str">
        <f aca="false">IF(N2160&lt;&gt;"Activo","",1/(1+EXP(-(Parámetros!$B$10+Parámetros!$B$11*I2160+Parámetros!$B$12*J2160))))</f>
        <v/>
      </c>
      <c r="P2160" s="7" t="str">
        <f aca="false">IF(O2160="","",IF(O2160&gt;=Parámetros!$B$7,"Alto",IF(O2160&gt;=Parámetros!$B$8,"Medio","Bajo")))</f>
        <v/>
      </c>
      <c r="Q2160" s="7" t="str">
        <f aca="false">IF(AND(N2160="Activo",L2160&lt;&gt;""),IF(L2160&gt;Parámetros!$B$6,"Se está retrasando",""),"")</f>
        <v/>
      </c>
    </row>
    <row r="2161" customFormat="false" ht="15" hidden="false" customHeight="false" outlineLevel="0" collapsed="false">
      <c r="A2161" s="13" t="s">
        <v>6751</v>
      </c>
      <c r="B2161" s="13" t="s">
        <v>9007</v>
      </c>
      <c r="C2161" s="13" t="s">
        <v>8990</v>
      </c>
      <c r="D2161" s="13" t="s">
        <v>8999</v>
      </c>
      <c r="E2161" s="13" t="s">
        <v>8988</v>
      </c>
      <c r="F2161" s="16" t="n">
        <f aca="false">_xlfn.MINIFS(Pedidos!$C$2:$C$7000,Pedidos!$B$2:$B$7000,A2161,Pedidos!$C$2:$C$7000,"&lt;"&amp;Parámetros!$B$4)</f>
        <v>46112</v>
      </c>
      <c r="G2161" s="16" t="n">
        <f aca="false">_xlfn.MAXIFS(Pedidos!$C$2:$C$7000,Pedidos!$B$2:$B$7000,A2161,Pedidos!$C$2:$C$7000,"&lt;"&amp;Parámetros!$B$4)</f>
        <v>46260</v>
      </c>
      <c r="H2161" s="17" t="n">
        <f aca="false">COUNTIFS(Pedidos!$B$2:$B$7000,A2161,Pedidos!$C$2:$C$7000,"&lt;"&amp;Parámetros!$B$4)</f>
        <v>4</v>
      </c>
      <c r="I2161" s="7" t="n">
        <f aca="false">IF(H2161=0,"",Parámetros!$B$4-G2161)</f>
        <v>36</v>
      </c>
      <c r="J2161" s="17" t="n">
        <f aca="false">COUNTIFS(Pedidos!$B$2:$B$7000,A2161,Pedidos!$C$2:$C$7000,"&gt;="&amp;(Parámetros!$B$4-180),Pedidos!$C$2:$C$7000,"&lt;"&amp;Parámetros!$B$4)</f>
        <v>3</v>
      </c>
      <c r="K2161" s="18" t="n">
        <f aca="false">IF(H2161&lt;2,"",(G2161-F2161)/(H2161-1))</f>
        <v>49.3333333333333</v>
      </c>
      <c r="L2161" s="19" t="n">
        <f aca="false">IF(OR(K2161="",K2161=0),"",I2161/K2161)</f>
        <v>0.72972972972973</v>
      </c>
      <c r="M2161" s="20" t="n">
        <f aca="false">SUMIFS(Pedidos!$D$2:$D$7000,Pedidos!$B$2:$B$7000,A2161,Pedidos!$C$2:$C$7000,"&gt;="&amp;(Parámetros!$B$4-365),Pedidos!$C$2:$C$7000,"&lt;"&amp;Parámetros!$B$4)</f>
        <v>119.85</v>
      </c>
      <c r="N2161" s="7" t="str">
        <f aca="false">IF(H2161=0,"Sin compras",IF(H2161=1,"Una sola compra",IF(I2161&gt;Parámetros!$B$5,"Perdido","Activo")))</f>
        <v>Activo</v>
      </c>
      <c r="O2161" s="21" t="n">
        <f aca="false">IF(N2161&lt;&gt;"Activo","",1/(1+EXP(-(Parámetros!$B$10+Parámetros!$B$11*I2161+Parámetros!$B$12*J2161))))</f>
        <v>0.1913131724367</v>
      </c>
      <c r="P2161" s="7" t="str">
        <f aca="false">IF(O2161="","",IF(O2161&gt;=Parámetros!$B$7,"Alto",IF(O2161&gt;=Parámetros!$B$8,"Medio","Bajo")))</f>
        <v>Bajo</v>
      </c>
      <c r="Q2161" s="7" t="str">
        <f aca="false">IF(AND(N2161="Activo",L2161&lt;&gt;""),IF(L2161&gt;Parámetros!$B$6,"Se está retrasando",""),"")</f>
        <v/>
      </c>
    </row>
    <row r="2162" customFormat="false" ht="15" hidden="false" customHeight="false" outlineLevel="0" collapsed="false">
      <c r="A2162" s="13" t="s">
        <v>4376</v>
      </c>
      <c r="B2162" s="13" t="s">
        <v>9007</v>
      </c>
      <c r="C2162" s="13" t="s">
        <v>8990</v>
      </c>
      <c r="D2162" s="13" t="s">
        <v>8994</v>
      </c>
      <c r="E2162" s="13" t="s">
        <v>8988</v>
      </c>
      <c r="F2162" s="16" t="n">
        <f aca="false">_xlfn.MINIFS(Pedidos!$C$2:$C$7000,Pedidos!$B$2:$B$7000,A2162,Pedidos!$C$2:$C$7000,"&lt;"&amp;Parámetros!$B$4)</f>
        <v>45933</v>
      </c>
      <c r="G2162" s="16" t="n">
        <f aca="false">_xlfn.MAXIFS(Pedidos!$C$2:$C$7000,Pedidos!$B$2:$B$7000,A2162,Pedidos!$C$2:$C$7000,"&lt;"&amp;Parámetros!$B$4)</f>
        <v>45933</v>
      </c>
      <c r="H2162" s="17" t="n">
        <f aca="false">COUNTIFS(Pedidos!$B$2:$B$7000,A2162,Pedidos!$C$2:$C$7000,"&lt;"&amp;Parámetros!$B$4)</f>
        <v>1</v>
      </c>
      <c r="I2162" s="7" t="n">
        <f aca="false">IF(H2162=0,"",Parámetros!$B$4-G2162)</f>
        <v>363</v>
      </c>
      <c r="J2162" s="17" t="n">
        <f aca="false">COUNTIFS(Pedidos!$B$2:$B$7000,A2162,Pedidos!$C$2:$C$7000,"&gt;="&amp;(Parámetros!$B$4-180),Pedidos!$C$2:$C$7000,"&lt;"&amp;Parámetros!$B$4)</f>
        <v>0</v>
      </c>
      <c r="K2162" s="18" t="str">
        <f aca="false">IF(H2162&lt;2,"",(G2162-F2162)/(H2162-1))</f>
        <v/>
      </c>
      <c r="L2162" s="19" t="str">
        <f aca="false">IF(OR(K2162="",K2162=0),"",I2162/K2162)</f>
        <v/>
      </c>
      <c r="M2162" s="20" t="n">
        <f aca="false">SUMIFS(Pedidos!$D$2:$D$7000,Pedidos!$B$2:$B$7000,A2162,Pedidos!$C$2:$C$7000,"&gt;="&amp;(Parámetros!$B$4-365),Pedidos!$C$2:$C$7000,"&lt;"&amp;Parámetros!$B$4)</f>
        <v>38.35</v>
      </c>
      <c r="N2162" s="7" t="str">
        <f aca="false">IF(H2162=0,"Sin compras",IF(H2162=1,"Una sola compra",IF(I2162&gt;Parámetros!$B$5,"Perdido","Activo")))</f>
        <v>Una sola compra</v>
      </c>
      <c r="O2162" s="21" t="str">
        <f aca="false">IF(N2162&lt;&gt;"Activo","",1/(1+EXP(-(Parámetros!$B$10+Parámetros!$B$11*I2162+Parámetros!$B$12*J2162))))</f>
        <v/>
      </c>
      <c r="P2162" s="7" t="str">
        <f aca="false">IF(O2162="","",IF(O2162&gt;=Parámetros!$B$7,"Alto",IF(O2162&gt;=Parámetros!$B$8,"Medio","Bajo")))</f>
        <v/>
      </c>
      <c r="Q2162" s="7" t="str">
        <f aca="false">IF(AND(N2162="Activo",L2162&lt;&gt;""),IF(L2162&gt;Parámetros!$B$6,"Se está retrasando",""),"")</f>
        <v/>
      </c>
    </row>
    <row r="2163" customFormat="false" ht="15" hidden="false" customHeight="false" outlineLevel="0" collapsed="false">
      <c r="A2163" s="13" t="s">
        <v>6792</v>
      </c>
      <c r="B2163" s="13" t="s">
        <v>9008</v>
      </c>
      <c r="C2163" s="13" t="s">
        <v>8993</v>
      </c>
      <c r="D2163" s="13" t="s">
        <v>8991</v>
      </c>
      <c r="E2163" s="13" t="s">
        <v>8988</v>
      </c>
      <c r="F2163" s="16" t="n">
        <f aca="false">_xlfn.MINIFS(Pedidos!$C$2:$C$7000,Pedidos!$B$2:$B$7000,A2163,Pedidos!$C$2:$C$7000,"&lt;"&amp;Parámetros!$B$4)</f>
        <v>46115</v>
      </c>
      <c r="G2163" s="16" t="n">
        <f aca="false">_xlfn.MAXIFS(Pedidos!$C$2:$C$7000,Pedidos!$B$2:$B$7000,A2163,Pedidos!$C$2:$C$7000,"&lt;"&amp;Parámetros!$B$4)</f>
        <v>46115</v>
      </c>
      <c r="H2163" s="17" t="n">
        <f aca="false">COUNTIFS(Pedidos!$B$2:$B$7000,A2163,Pedidos!$C$2:$C$7000,"&lt;"&amp;Parámetros!$B$4)</f>
        <v>1</v>
      </c>
      <c r="I2163" s="7" t="n">
        <f aca="false">IF(H2163=0,"",Parámetros!$B$4-G2163)</f>
        <v>181</v>
      </c>
      <c r="J2163" s="17" t="n">
        <f aca="false">COUNTIFS(Pedidos!$B$2:$B$7000,A2163,Pedidos!$C$2:$C$7000,"&gt;="&amp;(Parámetros!$B$4-180),Pedidos!$C$2:$C$7000,"&lt;"&amp;Parámetros!$B$4)</f>
        <v>0</v>
      </c>
      <c r="K2163" s="18" t="str">
        <f aca="false">IF(H2163&lt;2,"",(G2163-F2163)/(H2163-1))</f>
        <v/>
      </c>
      <c r="L2163" s="19" t="str">
        <f aca="false">IF(OR(K2163="",K2163=0),"",I2163/K2163)</f>
        <v/>
      </c>
      <c r="M2163" s="20" t="n">
        <f aca="false">SUMIFS(Pedidos!$D$2:$D$7000,Pedidos!$B$2:$B$7000,A2163,Pedidos!$C$2:$C$7000,"&gt;="&amp;(Parámetros!$B$4-365),Pedidos!$C$2:$C$7000,"&lt;"&amp;Parámetros!$B$4)</f>
        <v>29.32</v>
      </c>
      <c r="N2163" s="7" t="str">
        <f aca="false">IF(H2163=0,"Sin compras",IF(H2163=1,"Una sola compra",IF(I2163&gt;Parámetros!$B$5,"Perdido","Activo")))</f>
        <v>Una sola compra</v>
      </c>
      <c r="O2163" s="21" t="str">
        <f aca="false">IF(N2163&lt;&gt;"Activo","",1/(1+EXP(-(Parámetros!$B$10+Parámetros!$B$11*I2163+Parámetros!$B$12*J2163))))</f>
        <v/>
      </c>
      <c r="P2163" s="7" t="str">
        <f aca="false">IF(O2163="","",IF(O2163&gt;=Parámetros!$B$7,"Alto",IF(O2163&gt;=Parámetros!$B$8,"Medio","Bajo")))</f>
        <v/>
      </c>
      <c r="Q2163" s="7" t="str">
        <f aca="false">IF(AND(N2163="Activo",L2163&lt;&gt;""),IF(L2163&gt;Parámetros!$B$6,"Se está retrasando",""),"")</f>
        <v/>
      </c>
    </row>
    <row r="2164" customFormat="false" ht="15" hidden="false" customHeight="false" outlineLevel="0" collapsed="false">
      <c r="A2164" s="13" t="s">
        <v>4764</v>
      </c>
      <c r="B2164" s="13" t="s">
        <v>9004</v>
      </c>
      <c r="C2164" s="13" t="s">
        <v>8986</v>
      </c>
      <c r="D2164" s="13" t="s">
        <v>8983</v>
      </c>
      <c r="E2164" s="13" t="s">
        <v>8984</v>
      </c>
      <c r="F2164" s="16" t="n">
        <f aca="false">_xlfn.MINIFS(Pedidos!$C$2:$C$7000,Pedidos!$B$2:$B$7000,A2164,Pedidos!$C$2:$C$7000,"&lt;"&amp;Parámetros!$B$4)</f>
        <v>45961</v>
      </c>
      <c r="G2164" s="16" t="n">
        <f aca="false">_xlfn.MAXIFS(Pedidos!$C$2:$C$7000,Pedidos!$B$2:$B$7000,A2164,Pedidos!$C$2:$C$7000,"&lt;"&amp;Parámetros!$B$4)</f>
        <v>45961</v>
      </c>
      <c r="H2164" s="17" t="n">
        <f aca="false">COUNTIFS(Pedidos!$B$2:$B$7000,A2164,Pedidos!$C$2:$C$7000,"&lt;"&amp;Parámetros!$B$4)</f>
        <v>1</v>
      </c>
      <c r="I2164" s="7" t="n">
        <f aca="false">IF(H2164=0,"",Parámetros!$B$4-G2164)</f>
        <v>335</v>
      </c>
      <c r="J2164" s="17" t="n">
        <f aca="false">COUNTIFS(Pedidos!$B$2:$B$7000,A2164,Pedidos!$C$2:$C$7000,"&gt;="&amp;(Parámetros!$B$4-180),Pedidos!$C$2:$C$7000,"&lt;"&amp;Parámetros!$B$4)</f>
        <v>0</v>
      </c>
      <c r="K2164" s="18" t="str">
        <f aca="false">IF(H2164&lt;2,"",(G2164-F2164)/(H2164-1))</f>
        <v/>
      </c>
      <c r="L2164" s="19" t="str">
        <f aca="false">IF(OR(K2164="",K2164=0),"",I2164/K2164)</f>
        <v/>
      </c>
      <c r="M2164" s="20" t="n">
        <f aca="false">SUMIFS(Pedidos!$D$2:$D$7000,Pedidos!$B$2:$B$7000,A2164,Pedidos!$C$2:$C$7000,"&gt;="&amp;(Parámetros!$B$4-365),Pedidos!$C$2:$C$7000,"&lt;"&amp;Parámetros!$B$4)</f>
        <v>18.46</v>
      </c>
      <c r="N2164" s="7" t="str">
        <f aca="false">IF(H2164=0,"Sin compras",IF(H2164=1,"Una sola compra",IF(I2164&gt;Parámetros!$B$5,"Perdido","Activo")))</f>
        <v>Una sola compra</v>
      </c>
      <c r="O2164" s="21" t="str">
        <f aca="false">IF(N2164&lt;&gt;"Activo","",1/(1+EXP(-(Parámetros!$B$10+Parámetros!$B$11*I2164+Parámetros!$B$12*J2164))))</f>
        <v/>
      </c>
      <c r="P2164" s="7" t="str">
        <f aca="false">IF(O2164="","",IF(O2164&gt;=Parámetros!$B$7,"Alto",IF(O2164&gt;=Parámetros!$B$8,"Medio","Bajo")))</f>
        <v/>
      </c>
      <c r="Q2164" s="7" t="str">
        <f aca="false">IF(AND(N2164="Activo",L2164&lt;&gt;""),IF(L2164&gt;Parámetros!$B$6,"Se está retrasando",""),"")</f>
        <v/>
      </c>
    </row>
    <row r="2165" customFormat="false" ht="15" hidden="false" customHeight="false" outlineLevel="0" collapsed="false">
      <c r="A2165" s="13" t="s">
        <v>8254</v>
      </c>
      <c r="B2165" s="13" t="s">
        <v>8981</v>
      </c>
      <c r="C2165" s="13" t="s">
        <v>8990</v>
      </c>
      <c r="D2165" s="13" t="s">
        <v>9002</v>
      </c>
      <c r="E2165" s="13" t="s">
        <v>8988</v>
      </c>
      <c r="F2165" s="16" t="n">
        <f aca="false">_xlfn.MINIFS(Pedidos!$C$2:$C$7000,Pedidos!$B$2:$B$7000,A2165,Pedidos!$C$2:$C$7000,"&lt;"&amp;Parámetros!$B$4)</f>
        <v>46237</v>
      </c>
      <c r="G2165" s="16" t="n">
        <f aca="false">_xlfn.MAXIFS(Pedidos!$C$2:$C$7000,Pedidos!$B$2:$B$7000,A2165,Pedidos!$C$2:$C$7000,"&lt;"&amp;Parámetros!$B$4)</f>
        <v>46237</v>
      </c>
      <c r="H2165" s="17" t="n">
        <f aca="false">COUNTIFS(Pedidos!$B$2:$B$7000,A2165,Pedidos!$C$2:$C$7000,"&lt;"&amp;Parámetros!$B$4)</f>
        <v>1</v>
      </c>
      <c r="I2165" s="7" t="n">
        <f aca="false">IF(H2165=0,"",Parámetros!$B$4-G2165)</f>
        <v>59</v>
      </c>
      <c r="J2165" s="17" t="n">
        <f aca="false">COUNTIFS(Pedidos!$B$2:$B$7000,A2165,Pedidos!$C$2:$C$7000,"&gt;="&amp;(Parámetros!$B$4-180),Pedidos!$C$2:$C$7000,"&lt;"&amp;Parámetros!$B$4)</f>
        <v>1</v>
      </c>
      <c r="K2165" s="18" t="str">
        <f aca="false">IF(H2165&lt;2,"",(G2165-F2165)/(H2165-1))</f>
        <v/>
      </c>
      <c r="L2165" s="19" t="str">
        <f aca="false">IF(OR(K2165="",K2165=0),"",I2165/K2165)</f>
        <v/>
      </c>
      <c r="M2165" s="20" t="n">
        <f aca="false">SUMIFS(Pedidos!$D$2:$D$7000,Pedidos!$B$2:$B$7000,A2165,Pedidos!$C$2:$C$7000,"&gt;="&amp;(Parámetros!$B$4-365),Pedidos!$C$2:$C$7000,"&lt;"&amp;Parámetros!$B$4)</f>
        <v>24.84</v>
      </c>
      <c r="N2165" s="7" t="str">
        <f aca="false">IF(H2165=0,"Sin compras",IF(H2165=1,"Una sola compra",IF(I2165&gt;Parámetros!$B$5,"Perdido","Activo")))</f>
        <v>Una sola compra</v>
      </c>
      <c r="O2165" s="21" t="str">
        <f aca="false">IF(N2165&lt;&gt;"Activo","",1/(1+EXP(-(Parámetros!$B$10+Parámetros!$B$11*I2165+Parámetros!$B$12*J2165))))</f>
        <v/>
      </c>
      <c r="P2165" s="7" t="str">
        <f aca="false">IF(O2165="","",IF(O2165&gt;=Parámetros!$B$7,"Alto",IF(O2165&gt;=Parámetros!$B$8,"Medio","Bajo")))</f>
        <v/>
      </c>
      <c r="Q2165" s="7" t="str">
        <f aca="false">IF(AND(N2165="Activo",L2165&lt;&gt;""),IF(L2165&gt;Parámetros!$B$6,"Se está retrasando",""),"")</f>
        <v/>
      </c>
    </row>
    <row r="2166" customFormat="false" ht="15" hidden="false" customHeight="false" outlineLevel="0" collapsed="false">
      <c r="A2166" s="13" t="s">
        <v>7142</v>
      </c>
      <c r="B2166" s="13" t="s">
        <v>8996</v>
      </c>
      <c r="C2166" s="13" t="s">
        <v>8993</v>
      </c>
      <c r="D2166" s="13" t="s">
        <v>8987</v>
      </c>
      <c r="E2166" s="13" t="s">
        <v>8984</v>
      </c>
      <c r="F2166" s="16" t="n">
        <f aca="false">_xlfn.MINIFS(Pedidos!$C$2:$C$7000,Pedidos!$B$2:$B$7000,A2166,Pedidos!$C$2:$C$7000,"&lt;"&amp;Parámetros!$B$4)</f>
        <v>46145</v>
      </c>
      <c r="G2166" s="16" t="n">
        <f aca="false">_xlfn.MAXIFS(Pedidos!$C$2:$C$7000,Pedidos!$B$2:$B$7000,A2166,Pedidos!$C$2:$C$7000,"&lt;"&amp;Parámetros!$B$4)</f>
        <v>46249</v>
      </c>
      <c r="H2166" s="17" t="n">
        <f aca="false">COUNTIFS(Pedidos!$B$2:$B$7000,A2166,Pedidos!$C$2:$C$7000,"&lt;"&amp;Parámetros!$B$4)</f>
        <v>2</v>
      </c>
      <c r="I2166" s="7" t="n">
        <f aca="false">IF(H2166=0,"",Parámetros!$B$4-G2166)</f>
        <v>47</v>
      </c>
      <c r="J2166" s="17" t="n">
        <f aca="false">COUNTIFS(Pedidos!$B$2:$B$7000,A2166,Pedidos!$C$2:$C$7000,"&gt;="&amp;(Parámetros!$B$4-180),Pedidos!$C$2:$C$7000,"&lt;"&amp;Parámetros!$B$4)</f>
        <v>2</v>
      </c>
      <c r="K2166" s="18" t="n">
        <f aca="false">IF(H2166&lt;2,"",(G2166-F2166)/(H2166-1))</f>
        <v>104</v>
      </c>
      <c r="L2166" s="19" t="n">
        <f aca="false">IF(OR(K2166="",K2166=0),"",I2166/K2166)</f>
        <v>0.451923076923077</v>
      </c>
      <c r="M2166" s="20" t="n">
        <f aca="false">SUMIFS(Pedidos!$D$2:$D$7000,Pedidos!$B$2:$B$7000,A2166,Pedidos!$C$2:$C$7000,"&gt;="&amp;(Parámetros!$B$4-365),Pedidos!$C$2:$C$7000,"&lt;"&amp;Parámetros!$B$4)</f>
        <v>56.54</v>
      </c>
      <c r="N2166" s="7" t="str">
        <f aca="false">IF(H2166=0,"Sin compras",IF(H2166=1,"Una sola compra",IF(I2166&gt;Parámetros!$B$5,"Perdido","Activo")))</f>
        <v>Activo</v>
      </c>
      <c r="O2166" s="21" t="n">
        <f aca="false">IF(N2166&lt;&gt;"Activo","",1/(1+EXP(-(Parámetros!$B$10+Parámetros!$B$11*I2166+Parámetros!$B$12*J2166))))</f>
        <v>0.409072725898444</v>
      </c>
      <c r="P2166" s="7" t="str">
        <f aca="false">IF(O2166="","",IF(O2166&gt;=Parámetros!$B$7,"Alto",IF(O2166&gt;=Parámetros!$B$8,"Medio","Bajo")))</f>
        <v>Medio</v>
      </c>
      <c r="Q2166" s="7" t="str">
        <f aca="false">IF(AND(N2166="Activo",L2166&lt;&gt;""),IF(L2166&gt;Parámetros!$B$6,"Se está retrasando",""),"")</f>
        <v/>
      </c>
    </row>
    <row r="2167" customFormat="false" ht="15" hidden="false" customHeight="false" outlineLevel="0" collapsed="false">
      <c r="A2167" s="13" t="s">
        <v>5629</v>
      </c>
      <c r="B2167" s="13" t="s">
        <v>8981</v>
      </c>
      <c r="C2167" s="13" t="s">
        <v>8982</v>
      </c>
      <c r="D2167" s="13" t="s">
        <v>8999</v>
      </c>
      <c r="E2167" s="13" t="s">
        <v>8988</v>
      </c>
      <c r="F2167" s="16" t="n">
        <f aca="false">_xlfn.MINIFS(Pedidos!$C$2:$C$7000,Pedidos!$B$2:$B$7000,A2167,Pedidos!$C$2:$C$7000,"&lt;"&amp;Parámetros!$B$4)</f>
        <v>46027</v>
      </c>
      <c r="G2167" s="16" t="n">
        <f aca="false">_xlfn.MAXIFS(Pedidos!$C$2:$C$7000,Pedidos!$B$2:$B$7000,A2167,Pedidos!$C$2:$C$7000,"&lt;"&amp;Parámetros!$B$4)</f>
        <v>46266</v>
      </c>
      <c r="H2167" s="17" t="n">
        <f aca="false">COUNTIFS(Pedidos!$B$2:$B$7000,A2167,Pedidos!$C$2:$C$7000,"&lt;"&amp;Parámetros!$B$4)</f>
        <v>5</v>
      </c>
      <c r="I2167" s="7" t="n">
        <f aca="false">IF(H2167=0,"",Parámetros!$B$4-G2167)</f>
        <v>30</v>
      </c>
      <c r="J2167" s="17" t="n">
        <f aca="false">COUNTIFS(Pedidos!$B$2:$B$7000,A2167,Pedidos!$C$2:$C$7000,"&gt;="&amp;(Parámetros!$B$4-180),Pedidos!$C$2:$C$7000,"&lt;"&amp;Parámetros!$B$4)</f>
        <v>3</v>
      </c>
      <c r="K2167" s="18" t="n">
        <f aca="false">IF(H2167&lt;2,"",(G2167-F2167)/(H2167-1))</f>
        <v>59.75</v>
      </c>
      <c r="L2167" s="19" t="n">
        <f aca="false">IF(OR(K2167="",K2167=0),"",I2167/K2167)</f>
        <v>0.502092050209205</v>
      </c>
      <c r="M2167" s="20" t="n">
        <f aca="false">SUMIFS(Pedidos!$D$2:$D$7000,Pedidos!$B$2:$B$7000,A2167,Pedidos!$C$2:$C$7000,"&gt;="&amp;(Parámetros!$B$4-365),Pedidos!$C$2:$C$7000,"&lt;"&amp;Parámetros!$B$4)</f>
        <v>186.93</v>
      </c>
      <c r="N2167" s="7" t="str">
        <f aca="false">IF(H2167=0,"Sin compras",IF(H2167=1,"Una sola compra",IF(I2167&gt;Parámetros!$B$5,"Perdido","Activo")))</f>
        <v>Activo</v>
      </c>
      <c r="O2167" s="21" t="n">
        <f aca="false">IF(N2167&lt;&gt;"Activo","",1/(1+EXP(-(Parámetros!$B$10+Parámetros!$B$11*I2167+Parámetros!$B$12*J2167))))</f>
        <v>0.176027053668151</v>
      </c>
      <c r="P2167" s="7" t="str">
        <f aca="false">IF(O2167="","",IF(O2167&gt;=Parámetros!$B$7,"Alto",IF(O2167&gt;=Parámetros!$B$8,"Medio","Bajo")))</f>
        <v>Bajo</v>
      </c>
      <c r="Q2167" s="7" t="str">
        <f aca="false">IF(AND(N2167="Activo",L2167&lt;&gt;""),IF(L2167&gt;Parámetros!$B$6,"Se está retrasando",""),"")</f>
        <v/>
      </c>
    </row>
    <row r="2168" customFormat="false" ht="15" hidden="false" customHeight="false" outlineLevel="0" collapsed="false">
      <c r="A2168" s="13" t="s">
        <v>6836</v>
      </c>
      <c r="B2168" s="13" t="s">
        <v>8985</v>
      </c>
      <c r="C2168" s="13" t="s">
        <v>8982</v>
      </c>
      <c r="D2168" s="13" t="s">
        <v>8991</v>
      </c>
      <c r="E2168" s="13" t="s">
        <v>8988</v>
      </c>
      <c r="F2168" s="16" t="n">
        <f aca="false">_xlfn.MINIFS(Pedidos!$C$2:$C$7000,Pedidos!$B$2:$B$7000,A2168,Pedidos!$C$2:$C$7000,"&lt;"&amp;Parámetros!$B$4)</f>
        <v>46119</v>
      </c>
      <c r="G2168" s="16" t="n">
        <f aca="false">_xlfn.MAXIFS(Pedidos!$C$2:$C$7000,Pedidos!$B$2:$B$7000,A2168,Pedidos!$C$2:$C$7000,"&lt;"&amp;Parámetros!$B$4)</f>
        <v>46119</v>
      </c>
      <c r="H2168" s="17" t="n">
        <f aca="false">COUNTIFS(Pedidos!$B$2:$B$7000,A2168,Pedidos!$C$2:$C$7000,"&lt;"&amp;Parámetros!$B$4)</f>
        <v>1</v>
      </c>
      <c r="I2168" s="7" t="n">
        <f aca="false">IF(H2168=0,"",Parámetros!$B$4-G2168)</f>
        <v>177</v>
      </c>
      <c r="J2168" s="17" t="n">
        <f aca="false">COUNTIFS(Pedidos!$B$2:$B$7000,A2168,Pedidos!$C$2:$C$7000,"&gt;="&amp;(Parámetros!$B$4-180),Pedidos!$C$2:$C$7000,"&lt;"&amp;Parámetros!$B$4)</f>
        <v>1</v>
      </c>
      <c r="K2168" s="18" t="str">
        <f aca="false">IF(H2168&lt;2,"",(G2168-F2168)/(H2168-1))</f>
        <v/>
      </c>
      <c r="L2168" s="19" t="str">
        <f aca="false">IF(OR(K2168="",K2168=0),"",I2168/K2168)</f>
        <v/>
      </c>
      <c r="M2168" s="20" t="n">
        <f aca="false">SUMIFS(Pedidos!$D$2:$D$7000,Pedidos!$B$2:$B$7000,A2168,Pedidos!$C$2:$C$7000,"&gt;="&amp;(Parámetros!$B$4-365),Pedidos!$C$2:$C$7000,"&lt;"&amp;Parámetros!$B$4)</f>
        <v>17.7</v>
      </c>
      <c r="N2168" s="7" t="str">
        <f aca="false">IF(H2168=0,"Sin compras",IF(H2168=1,"Una sola compra",IF(I2168&gt;Parámetros!$B$5,"Perdido","Activo")))</f>
        <v>Una sola compra</v>
      </c>
      <c r="O2168" s="21" t="str">
        <f aca="false">IF(N2168&lt;&gt;"Activo","",1/(1+EXP(-(Parámetros!$B$10+Parámetros!$B$11*I2168+Parámetros!$B$12*J2168))))</f>
        <v/>
      </c>
      <c r="P2168" s="7" t="str">
        <f aca="false">IF(O2168="","",IF(O2168&gt;=Parámetros!$B$7,"Alto",IF(O2168&gt;=Parámetros!$B$8,"Medio","Bajo")))</f>
        <v/>
      </c>
      <c r="Q2168" s="7" t="str">
        <f aca="false">IF(AND(N2168="Activo",L2168&lt;&gt;""),IF(L2168&gt;Parámetros!$B$6,"Se está retrasando",""),"")</f>
        <v/>
      </c>
    </row>
    <row r="2169" customFormat="false" ht="15" hidden="false" customHeight="false" outlineLevel="0" collapsed="false">
      <c r="A2169" s="13" t="s">
        <v>4732</v>
      </c>
      <c r="B2169" s="13" t="s">
        <v>9001</v>
      </c>
      <c r="C2169" s="13" t="s">
        <v>8990</v>
      </c>
      <c r="D2169" s="13" t="s">
        <v>8983</v>
      </c>
      <c r="E2169" s="13" t="s">
        <v>8988</v>
      </c>
      <c r="F2169" s="16" t="n">
        <f aca="false">_xlfn.MINIFS(Pedidos!$C$2:$C$7000,Pedidos!$B$2:$B$7000,A2169,Pedidos!$C$2:$C$7000,"&lt;"&amp;Parámetros!$B$4)</f>
        <v>45959</v>
      </c>
      <c r="G2169" s="16" t="n">
        <f aca="false">_xlfn.MAXIFS(Pedidos!$C$2:$C$7000,Pedidos!$B$2:$B$7000,A2169,Pedidos!$C$2:$C$7000,"&lt;"&amp;Parámetros!$B$4)</f>
        <v>45959</v>
      </c>
      <c r="H2169" s="17" t="n">
        <f aca="false">COUNTIFS(Pedidos!$B$2:$B$7000,A2169,Pedidos!$C$2:$C$7000,"&lt;"&amp;Parámetros!$B$4)</f>
        <v>1</v>
      </c>
      <c r="I2169" s="7" t="n">
        <f aca="false">IF(H2169=0,"",Parámetros!$B$4-G2169)</f>
        <v>337</v>
      </c>
      <c r="J2169" s="17" t="n">
        <f aca="false">COUNTIFS(Pedidos!$B$2:$B$7000,A2169,Pedidos!$C$2:$C$7000,"&gt;="&amp;(Parámetros!$B$4-180),Pedidos!$C$2:$C$7000,"&lt;"&amp;Parámetros!$B$4)</f>
        <v>0</v>
      </c>
      <c r="K2169" s="18" t="str">
        <f aca="false">IF(H2169&lt;2,"",(G2169-F2169)/(H2169-1))</f>
        <v/>
      </c>
      <c r="L2169" s="19" t="str">
        <f aca="false">IF(OR(K2169="",K2169=0),"",I2169/K2169)</f>
        <v/>
      </c>
      <c r="M2169" s="20" t="n">
        <f aca="false">SUMIFS(Pedidos!$D$2:$D$7000,Pedidos!$B$2:$B$7000,A2169,Pedidos!$C$2:$C$7000,"&gt;="&amp;(Parámetros!$B$4-365),Pedidos!$C$2:$C$7000,"&lt;"&amp;Parámetros!$B$4)</f>
        <v>37.75</v>
      </c>
      <c r="N2169" s="7" t="str">
        <f aca="false">IF(H2169=0,"Sin compras",IF(H2169=1,"Una sola compra",IF(I2169&gt;Parámetros!$B$5,"Perdido","Activo")))</f>
        <v>Una sola compra</v>
      </c>
      <c r="O2169" s="21" t="str">
        <f aca="false">IF(N2169&lt;&gt;"Activo","",1/(1+EXP(-(Parámetros!$B$10+Parámetros!$B$11*I2169+Parámetros!$B$12*J2169))))</f>
        <v/>
      </c>
      <c r="P2169" s="7" t="str">
        <f aca="false">IF(O2169="","",IF(O2169&gt;=Parámetros!$B$7,"Alto",IF(O2169&gt;=Parámetros!$B$8,"Medio","Bajo")))</f>
        <v/>
      </c>
      <c r="Q2169" s="7" t="str">
        <f aca="false">IF(AND(N2169="Activo",L2169&lt;&gt;""),IF(L2169&gt;Parámetros!$B$6,"Se está retrasando",""),"")</f>
        <v/>
      </c>
    </row>
    <row r="2170" customFormat="false" ht="15" hidden="false" customHeight="false" outlineLevel="0" collapsed="false">
      <c r="A2170" s="13" t="s">
        <v>4135</v>
      </c>
      <c r="B2170" s="13" t="s">
        <v>8995</v>
      </c>
      <c r="C2170" s="13" t="s">
        <v>8993</v>
      </c>
      <c r="D2170" s="13" t="s">
        <v>8994</v>
      </c>
      <c r="E2170" s="13" t="s">
        <v>8988</v>
      </c>
      <c r="F2170" s="16" t="n">
        <f aca="false">_xlfn.MINIFS(Pedidos!$C$2:$C$7000,Pedidos!$B$2:$B$7000,A2170,Pedidos!$C$2:$C$7000,"&lt;"&amp;Parámetros!$B$4)</f>
        <v>45915</v>
      </c>
      <c r="G2170" s="16" t="n">
        <f aca="false">_xlfn.MAXIFS(Pedidos!$C$2:$C$7000,Pedidos!$B$2:$B$7000,A2170,Pedidos!$C$2:$C$7000,"&lt;"&amp;Parámetros!$B$4)</f>
        <v>45915</v>
      </c>
      <c r="H2170" s="17" t="n">
        <f aca="false">COUNTIFS(Pedidos!$B$2:$B$7000,A2170,Pedidos!$C$2:$C$7000,"&lt;"&amp;Parámetros!$B$4)</f>
        <v>1</v>
      </c>
      <c r="I2170" s="7" t="n">
        <f aca="false">IF(H2170=0,"",Parámetros!$B$4-G2170)</f>
        <v>381</v>
      </c>
      <c r="J2170" s="17" t="n">
        <f aca="false">COUNTIFS(Pedidos!$B$2:$B$7000,A2170,Pedidos!$C$2:$C$7000,"&gt;="&amp;(Parámetros!$B$4-180),Pedidos!$C$2:$C$7000,"&lt;"&amp;Parámetros!$B$4)</f>
        <v>0</v>
      </c>
      <c r="K2170" s="18" t="str">
        <f aca="false">IF(H2170&lt;2,"",(G2170-F2170)/(H2170-1))</f>
        <v/>
      </c>
      <c r="L2170" s="19" t="str">
        <f aca="false">IF(OR(K2170="",K2170=0),"",I2170/K2170)</f>
        <v/>
      </c>
      <c r="M2170" s="20" t="n">
        <f aca="false">SUMIFS(Pedidos!$D$2:$D$7000,Pedidos!$B$2:$B$7000,A2170,Pedidos!$C$2:$C$7000,"&gt;="&amp;(Parámetros!$B$4-365),Pedidos!$C$2:$C$7000,"&lt;"&amp;Parámetros!$B$4)</f>
        <v>0</v>
      </c>
      <c r="N2170" s="7" t="str">
        <f aca="false">IF(H2170=0,"Sin compras",IF(H2170=1,"Una sola compra",IF(I2170&gt;Parámetros!$B$5,"Perdido","Activo")))</f>
        <v>Una sola compra</v>
      </c>
      <c r="O2170" s="21" t="str">
        <f aca="false">IF(N2170&lt;&gt;"Activo","",1/(1+EXP(-(Parámetros!$B$10+Parámetros!$B$11*I2170+Parámetros!$B$12*J2170))))</f>
        <v/>
      </c>
      <c r="P2170" s="7" t="str">
        <f aca="false">IF(O2170="","",IF(O2170&gt;=Parámetros!$B$7,"Alto",IF(O2170&gt;=Parámetros!$B$8,"Medio","Bajo")))</f>
        <v/>
      </c>
      <c r="Q2170" s="7" t="str">
        <f aca="false">IF(AND(N2170="Activo",L2170&lt;&gt;""),IF(L2170&gt;Parámetros!$B$6,"Se está retrasando",""),"")</f>
        <v/>
      </c>
    </row>
    <row r="2171" customFormat="false" ht="15" hidden="false" customHeight="false" outlineLevel="0" collapsed="false">
      <c r="A2171" s="13" t="s">
        <v>7327</v>
      </c>
      <c r="B2171" s="13" t="s">
        <v>8981</v>
      </c>
      <c r="C2171" s="13" t="s">
        <v>8986</v>
      </c>
      <c r="D2171" s="13" t="s">
        <v>8991</v>
      </c>
      <c r="E2171" s="13" t="s">
        <v>8988</v>
      </c>
      <c r="F2171" s="16" t="n">
        <f aca="false">_xlfn.MINIFS(Pedidos!$C$2:$C$7000,Pedidos!$B$2:$B$7000,A2171,Pedidos!$C$2:$C$7000,"&lt;"&amp;Parámetros!$B$4)</f>
        <v>46162</v>
      </c>
      <c r="G2171" s="16" t="n">
        <f aca="false">_xlfn.MAXIFS(Pedidos!$C$2:$C$7000,Pedidos!$B$2:$B$7000,A2171,Pedidos!$C$2:$C$7000,"&lt;"&amp;Parámetros!$B$4)</f>
        <v>46162</v>
      </c>
      <c r="H2171" s="17" t="n">
        <f aca="false">COUNTIFS(Pedidos!$B$2:$B$7000,A2171,Pedidos!$C$2:$C$7000,"&lt;"&amp;Parámetros!$B$4)</f>
        <v>1</v>
      </c>
      <c r="I2171" s="7" t="n">
        <f aca="false">IF(H2171=0,"",Parámetros!$B$4-G2171)</f>
        <v>134</v>
      </c>
      <c r="J2171" s="17" t="n">
        <f aca="false">COUNTIFS(Pedidos!$B$2:$B$7000,A2171,Pedidos!$C$2:$C$7000,"&gt;="&amp;(Parámetros!$B$4-180),Pedidos!$C$2:$C$7000,"&lt;"&amp;Parámetros!$B$4)</f>
        <v>1</v>
      </c>
      <c r="K2171" s="18" t="str">
        <f aca="false">IF(H2171&lt;2,"",(G2171-F2171)/(H2171-1))</f>
        <v/>
      </c>
      <c r="L2171" s="19" t="str">
        <f aca="false">IF(OR(K2171="",K2171=0),"",I2171/K2171)</f>
        <v/>
      </c>
      <c r="M2171" s="20" t="n">
        <f aca="false">SUMIFS(Pedidos!$D$2:$D$7000,Pedidos!$B$2:$B$7000,A2171,Pedidos!$C$2:$C$7000,"&gt;="&amp;(Parámetros!$B$4-365),Pedidos!$C$2:$C$7000,"&lt;"&amp;Parámetros!$B$4)</f>
        <v>22.32</v>
      </c>
      <c r="N2171" s="7" t="str">
        <f aca="false">IF(H2171=0,"Sin compras",IF(H2171=1,"Una sola compra",IF(I2171&gt;Parámetros!$B$5,"Perdido","Activo")))</f>
        <v>Una sola compra</v>
      </c>
      <c r="O2171" s="21" t="str">
        <f aca="false">IF(N2171&lt;&gt;"Activo","",1/(1+EXP(-(Parámetros!$B$10+Parámetros!$B$11*I2171+Parámetros!$B$12*J2171))))</f>
        <v/>
      </c>
      <c r="P2171" s="7" t="str">
        <f aca="false">IF(O2171="","",IF(O2171&gt;=Parámetros!$B$7,"Alto",IF(O2171&gt;=Parámetros!$B$8,"Medio","Bajo")))</f>
        <v/>
      </c>
      <c r="Q2171" s="7" t="str">
        <f aca="false">IF(AND(N2171="Activo",L2171&lt;&gt;""),IF(L2171&gt;Parámetros!$B$6,"Se está retrasando",""),"")</f>
        <v/>
      </c>
    </row>
    <row r="2172" customFormat="false" ht="15" hidden="false" customHeight="false" outlineLevel="0" collapsed="false">
      <c r="A2172" s="13" t="s">
        <v>7468</v>
      </c>
      <c r="B2172" s="13" t="s">
        <v>8981</v>
      </c>
      <c r="C2172" s="13" t="s">
        <v>8993</v>
      </c>
      <c r="D2172" s="13" t="s">
        <v>8991</v>
      </c>
      <c r="E2172" s="13" t="s">
        <v>8988</v>
      </c>
      <c r="F2172" s="16" t="n">
        <f aca="false">_xlfn.MINIFS(Pedidos!$C$2:$C$7000,Pedidos!$B$2:$B$7000,A2172,Pedidos!$C$2:$C$7000,"&lt;"&amp;Parámetros!$B$4)</f>
        <v>46173</v>
      </c>
      <c r="G2172" s="16" t="n">
        <f aca="false">_xlfn.MAXIFS(Pedidos!$C$2:$C$7000,Pedidos!$B$2:$B$7000,A2172,Pedidos!$C$2:$C$7000,"&lt;"&amp;Parámetros!$B$4)</f>
        <v>46173</v>
      </c>
      <c r="H2172" s="17" t="n">
        <f aca="false">COUNTIFS(Pedidos!$B$2:$B$7000,A2172,Pedidos!$C$2:$C$7000,"&lt;"&amp;Parámetros!$B$4)</f>
        <v>1</v>
      </c>
      <c r="I2172" s="7" t="n">
        <f aca="false">IF(H2172=0,"",Parámetros!$B$4-G2172)</f>
        <v>123</v>
      </c>
      <c r="J2172" s="17" t="n">
        <f aca="false">COUNTIFS(Pedidos!$B$2:$B$7000,A2172,Pedidos!$C$2:$C$7000,"&gt;="&amp;(Parámetros!$B$4-180),Pedidos!$C$2:$C$7000,"&lt;"&amp;Parámetros!$B$4)</f>
        <v>1</v>
      </c>
      <c r="K2172" s="18" t="str">
        <f aca="false">IF(H2172&lt;2,"",(G2172-F2172)/(H2172-1))</f>
        <v/>
      </c>
      <c r="L2172" s="19" t="str">
        <f aca="false">IF(OR(K2172="",K2172=0),"",I2172/K2172)</f>
        <v/>
      </c>
      <c r="M2172" s="20" t="n">
        <f aca="false">SUMIFS(Pedidos!$D$2:$D$7000,Pedidos!$B$2:$B$7000,A2172,Pedidos!$C$2:$C$7000,"&gt;="&amp;(Parámetros!$B$4-365),Pedidos!$C$2:$C$7000,"&lt;"&amp;Parámetros!$B$4)</f>
        <v>39.36</v>
      </c>
      <c r="N2172" s="7" t="str">
        <f aca="false">IF(H2172=0,"Sin compras",IF(H2172=1,"Una sola compra",IF(I2172&gt;Parámetros!$B$5,"Perdido","Activo")))</f>
        <v>Una sola compra</v>
      </c>
      <c r="O2172" s="21" t="str">
        <f aca="false">IF(N2172&lt;&gt;"Activo","",1/(1+EXP(-(Parámetros!$B$10+Parámetros!$B$11*I2172+Parámetros!$B$12*J2172))))</f>
        <v/>
      </c>
      <c r="P2172" s="7" t="str">
        <f aca="false">IF(O2172="","",IF(O2172&gt;=Parámetros!$B$7,"Alto",IF(O2172&gt;=Parámetros!$B$8,"Medio","Bajo")))</f>
        <v/>
      </c>
      <c r="Q2172" s="7" t="str">
        <f aca="false">IF(AND(N2172="Activo",L2172&lt;&gt;""),IF(L2172&gt;Parámetros!$B$6,"Se está retrasando",""),"")</f>
        <v/>
      </c>
    </row>
    <row r="2173" customFormat="false" ht="15" hidden="false" customHeight="false" outlineLevel="0" collapsed="false">
      <c r="A2173" s="13" t="s">
        <v>3862</v>
      </c>
      <c r="B2173" s="13" t="s">
        <v>8995</v>
      </c>
      <c r="C2173" s="13" t="s">
        <v>8986</v>
      </c>
      <c r="D2173" s="13" t="s">
        <v>8983</v>
      </c>
      <c r="E2173" s="13" t="s">
        <v>8984</v>
      </c>
      <c r="F2173" s="16" t="n">
        <f aca="false">_xlfn.MINIFS(Pedidos!$C$2:$C$7000,Pedidos!$B$2:$B$7000,A2173,Pedidos!$C$2:$C$7000,"&lt;"&amp;Parámetros!$B$4)</f>
        <v>45893</v>
      </c>
      <c r="G2173" s="16" t="n">
        <f aca="false">_xlfn.MAXIFS(Pedidos!$C$2:$C$7000,Pedidos!$B$2:$B$7000,A2173,Pedidos!$C$2:$C$7000,"&lt;"&amp;Parámetros!$B$4)</f>
        <v>46025</v>
      </c>
      <c r="H2173" s="17" t="n">
        <f aca="false">COUNTIFS(Pedidos!$B$2:$B$7000,A2173,Pedidos!$C$2:$C$7000,"&lt;"&amp;Parámetros!$B$4)</f>
        <v>2</v>
      </c>
      <c r="I2173" s="7" t="n">
        <f aca="false">IF(H2173=0,"",Parámetros!$B$4-G2173)</f>
        <v>271</v>
      </c>
      <c r="J2173" s="17" t="n">
        <f aca="false">COUNTIFS(Pedidos!$B$2:$B$7000,A2173,Pedidos!$C$2:$C$7000,"&gt;="&amp;(Parámetros!$B$4-180),Pedidos!$C$2:$C$7000,"&lt;"&amp;Parámetros!$B$4)</f>
        <v>0</v>
      </c>
      <c r="K2173" s="18" t="n">
        <f aca="false">IF(H2173&lt;2,"",(G2173-F2173)/(H2173-1))</f>
        <v>132</v>
      </c>
      <c r="L2173" s="19" t="n">
        <f aca="false">IF(OR(K2173="",K2173=0),"",I2173/K2173)</f>
        <v>2.0530303030303</v>
      </c>
      <c r="M2173" s="20" t="n">
        <f aca="false">SUMIFS(Pedidos!$D$2:$D$7000,Pedidos!$B$2:$B$7000,A2173,Pedidos!$C$2:$C$7000,"&gt;="&amp;(Parámetros!$B$4-365),Pedidos!$C$2:$C$7000,"&lt;"&amp;Parámetros!$B$4)</f>
        <v>61.42</v>
      </c>
      <c r="N2173" s="7" t="str">
        <f aca="false">IF(H2173=0,"Sin compras",IF(H2173=1,"Una sola compra",IF(I2173&gt;Parámetros!$B$5,"Perdido","Activo")))</f>
        <v>Perdido</v>
      </c>
      <c r="O2173" s="21" t="str">
        <f aca="false">IF(N2173&lt;&gt;"Activo","",1/(1+EXP(-(Parámetros!$B$10+Parámetros!$B$11*I2173+Parámetros!$B$12*J2173))))</f>
        <v/>
      </c>
      <c r="P2173" s="7" t="str">
        <f aca="false">IF(O2173="","",IF(O2173&gt;=Parámetros!$B$7,"Alto",IF(O2173&gt;=Parámetros!$B$8,"Medio","Bajo")))</f>
        <v/>
      </c>
      <c r="Q2173" s="7" t="str">
        <f aca="false">IF(AND(N2173="Activo",L2173&lt;&gt;""),IF(L2173&gt;Parámetros!$B$6,"Se está retrasando",""),"")</f>
        <v/>
      </c>
    </row>
    <row r="2174" customFormat="false" ht="15" hidden="false" customHeight="false" outlineLevel="0" collapsed="false">
      <c r="A2174" s="13" t="s">
        <v>4556</v>
      </c>
      <c r="B2174" s="13" t="s">
        <v>8981</v>
      </c>
      <c r="C2174" s="13" t="s">
        <v>8990</v>
      </c>
      <c r="D2174" s="13" t="s">
        <v>8983</v>
      </c>
      <c r="E2174" s="13" t="s">
        <v>8984</v>
      </c>
      <c r="F2174" s="16" t="n">
        <f aca="false">_xlfn.MINIFS(Pedidos!$C$2:$C$7000,Pedidos!$B$2:$B$7000,A2174,Pedidos!$C$2:$C$7000,"&lt;"&amp;Parámetros!$B$4)</f>
        <v>45945</v>
      </c>
      <c r="G2174" s="16" t="n">
        <f aca="false">_xlfn.MAXIFS(Pedidos!$C$2:$C$7000,Pedidos!$B$2:$B$7000,A2174,Pedidos!$C$2:$C$7000,"&lt;"&amp;Parámetros!$B$4)</f>
        <v>45945</v>
      </c>
      <c r="H2174" s="17" t="n">
        <f aca="false">COUNTIFS(Pedidos!$B$2:$B$7000,A2174,Pedidos!$C$2:$C$7000,"&lt;"&amp;Parámetros!$B$4)</f>
        <v>1</v>
      </c>
      <c r="I2174" s="7" t="n">
        <f aca="false">IF(H2174=0,"",Parámetros!$B$4-G2174)</f>
        <v>351</v>
      </c>
      <c r="J2174" s="17" t="n">
        <f aca="false">COUNTIFS(Pedidos!$B$2:$B$7000,A2174,Pedidos!$C$2:$C$7000,"&gt;="&amp;(Parámetros!$B$4-180),Pedidos!$C$2:$C$7000,"&lt;"&amp;Parámetros!$B$4)</f>
        <v>0</v>
      </c>
      <c r="K2174" s="18" t="str">
        <f aca="false">IF(H2174&lt;2,"",(G2174-F2174)/(H2174-1))</f>
        <v/>
      </c>
      <c r="L2174" s="19" t="str">
        <f aca="false">IF(OR(K2174="",K2174=0),"",I2174/K2174)</f>
        <v/>
      </c>
      <c r="M2174" s="20" t="n">
        <f aca="false">SUMIFS(Pedidos!$D$2:$D$7000,Pedidos!$B$2:$B$7000,A2174,Pedidos!$C$2:$C$7000,"&gt;="&amp;(Parámetros!$B$4-365),Pedidos!$C$2:$C$7000,"&lt;"&amp;Parámetros!$B$4)</f>
        <v>35.62</v>
      </c>
      <c r="N2174" s="7" t="str">
        <f aca="false">IF(H2174=0,"Sin compras",IF(H2174=1,"Una sola compra",IF(I2174&gt;Parámetros!$B$5,"Perdido","Activo")))</f>
        <v>Una sola compra</v>
      </c>
      <c r="O2174" s="21" t="str">
        <f aca="false">IF(N2174&lt;&gt;"Activo","",1/(1+EXP(-(Parámetros!$B$10+Parámetros!$B$11*I2174+Parámetros!$B$12*J2174))))</f>
        <v/>
      </c>
      <c r="P2174" s="7" t="str">
        <f aca="false">IF(O2174="","",IF(O2174&gt;=Parámetros!$B$7,"Alto",IF(O2174&gt;=Parámetros!$B$8,"Medio","Bajo")))</f>
        <v/>
      </c>
      <c r="Q2174" s="7" t="str">
        <f aca="false">IF(AND(N2174="Activo",L2174&lt;&gt;""),IF(L2174&gt;Parámetros!$B$6,"Se está retrasando",""),"")</f>
        <v/>
      </c>
    </row>
    <row r="2175" customFormat="false" ht="15" hidden="false" customHeight="false" outlineLevel="0" collapsed="false">
      <c r="A2175" s="13" t="s">
        <v>924</v>
      </c>
      <c r="B2175" s="13" t="s">
        <v>9003</v>
      </c>
      <c r="C2175" s="13" t="s">
        <v>8982</v>
      </c>
      <c r="D2175" s="13" t="s">
        <v>8987</v>
      </c>
      <c r="E2175" s="13" t="s">
        <v>8988</v>
      </c>
      <c r="F2175" s="16" t="n">
        <f aca="false">_xlfn.MINIFS(Pedidos!$C$2:$C$7000,Pedidos!$B$2:$B$7000,A2175,Pedidos!$C$2:$C$7000,"&lt;"&amp;Parámetros!$B$4)</f>
        <v>45667</v>
      </c>
      <c r="G2175" s="16" t="n">
        <f aca="false">_xlfn.MAXIFS(Pedidos!$C$2:$C$7000,Pedidos!$B$2:$B$7000,A2175,Pedidos!$C$2:$C$7000,"&lt;"&amp;Parámetros!$B$4)</f>
        <v>46092</v>
      </c>
      <c r="H2175" s="17" t="n">
        <f aca="false">COUNTIFS(Pedidos!$B$2:$B$7000,A2175,Pedidos!$C$2:$C$7000,"&lt;"&amp;Parámetros!$B$4)</f>
        <v>3</v>
      </c>
      <c r="I2175" s="7" t="n">
        <f aca="false">IF(H2175=0,"",Parámetros!$B$4-G2175)</f>
        <v>204</v>
      </c>
      <c r="J2175" s="17" t="n">
        <f aca="false">COUNTIFS(Pedidos!$B$2:$B$7000,A2175,Pedidos!$C$2:$C$7000,"&gt;="&amp;(Parámetros!$B$4-180),Pedidos!$C$2:$C$7000,"&lt;"&amp;Parámetros!$B$4)</f>
        <v>0</v>
      </c>
      <c r="K2175" s="18" t="n">
        <f aca="false">IF(H2175&lt;2,"",(G2175-F2175)/(H2175-1))</f>
        <v>212.5</v>
      </c>
      <c r="L2175" s="19" t="n">
        <f aca="false">IF(OR(K2175="",K2175=0),"",I2175/K2175)</f>
        <v>0.96</v>
      </c>
      <c r="M2175" s="20" t="n">
        <f aca="false">SUMIFS(Pedidos!$D$2:$D$7000,Pedidos!$B$2:$B$7000,A2175,Pedidos!$C$2:$C$7000,"&gt;="&amp;(Parámetros!$B$4-365),Pedidos!$C$2:$C$7000,"&lt;"&amp;Parámetros!$B$4)</f>
        <v>29.1</v>
      </c>
      <c r="N2175" s="7" t="str">
        <f aca="false">IF(H2175=0,"Sin compras",IF(H2175=1,"Una sola compra",IF(I2175&gt;Parámetros!$B$5,"Perdido","Activo")))</f>
        <v>Perdido</v>
      </c>
      <c r="O2175" s="21" t="str">
        <f aca="false">IF(N2175&lt;&gt;"Activo","",1/(1+EXP(-(Parámetros!$B$10+Parámetros!$B$11*I2175+Parámetros!$B$12*J2175))))</f>
        <v/>
      </c>
      <c r="P2175" s="7" t="str">
        <f aca="false">IF(O2175="","",IF(O2175&gt;=Parámetros!$B$7,"Alto",IF(O2175&gt;=Parámetros!$B$8,"Medio","Bajo")))</f>
        <v/>
      </c>
      <c r="Q2175" s="7" t="str">
        <f aca="false">IF(AND(N2175="Activo",L2175&lt;&gt;""),IF(L2175&gt;Parámetros!$B$6,"Se está retrasando",""),"")</f>
        <v/>
      </c>
    </row>
    <row r="2176" customFormat="false" ht="15" hidden="false" customHeight="false" outlineLevel="0" collapsed="false">
      <c r="A2176" s="13" t="s">
        <v>2595</v>
      </c>
      <c r="B2176" s="13" t="s">
        <v>9008</v>
      </c>
      <c r="C2176" s="13" t="s">
        <v>8993</v>
      </c>
      <c r="D2176" s="13" t="s">
        <v>8994</v>
      </c>
      <c r="E2176" s="13" t="s">
        <v>8988</v>
      </c>
      <c r="F2176" s="16" t="n">
        <f aca="false">_xlfn.MINIFS(Pedidos!$C$2:$C$7000,Pedidos!$B$2:$B$7000,A2176,Pedidos!$C$2:$C$7000,"&lt;"&amp;Parámetros!$B$4)</f>
        <v>45800</v>
      </c>
      <c r="G2176" s="16" t="n">
        <f aca="false">_xlfn.MAXIFS(Pedidos!$C$2:$C$7000,Pedidos!$B$2:$B$7000,A2176,Pedidos!$C$2:$C$7000,"&lt;"&amp;Parámetros!$B$4)</f>
        <v>45800</v>
      </c>
      <c r="H2176" s="17" t="n">
        <f aca="false">COUNTIFS(Pedidos!$B$2:$B$7000,A2176,Pedidos!$C$2:$C$7000,"&lt;"&amp;Parámetros!$B$4)</f>
        <v>1</v>
      </c>
      <c r="I2176" s="7" t="n">
        <f aca="false">IF(H2176=0,"",Parámetros!$B$4-G2176)</f>
        <v>496</v>
      </c>
      <c r="J2176" s="17" t="n">
        <f aca="false">COUNTIFS(Pedidos!$B$2:$B$7000,A2176,Pedidos!$C$2:$C$7000,"&gt;="&amp;(Parámetros!$B$4-180),Pedidos!$C$2:$C$7000,"&lt;"&amp;Parámetros!$B$4)</f>
        <v>0</v>
      </c>
      <c r="K2176" s="18" t="str">
        <f aca="false">IF(H2176&lt;2,"",(G2176-F2176)/(H2176-1))</f>
        <v/>
      </c>
      <c r="L2176" s="19" t="str">
        <f aca="false">IF(OR(K2176="",K2176=0),"",I2176/K2176)</f>
        <v/>
      </c>
      <c r="M2176" s="20" t="n">
        <f aca="false">SUMIFS(Pedidos!$D$2:$D$7000,Pedidos!$B$2:$B$7000,A2176,Pedidos!$C$2:$C$7000,"&gt;="&amp;(Parámetros!$B$4-365),Pedidos!$C$2:$C$7000,"&lt;"&amp;Parámetros!$B$4)</f>
        <v>0</v>
      </c>
      <c r="N2176" s="7" t="str">
        <f aca="false">IF(H2176=0,"Sin compras",IF(H2176=1,"Una sola compra",IF(I2176&gt;Parámetros!$B$5,"Perdido","Activo")))</f>
        <v>Una sola compra</v>
      </c>
      <c r="O2176" s="21" t="str">
        <f aca="false">IF(N2176&lt;&gt;"Activo","",1/(1+EXP(-(Parámetros!$B$10+Parámetros!$B$11*I2176+Parámetros!$B$12*J2176))))</f>
        <v/>
      </c>
      <c r="P2176" s="7" t="str">
        <f aca="false">IF(O2176="","",IF(O2176&gt;=Parámetros!$B$7,"Alto",IF(O2176&gt;=Parámetros!$B$8,"Medio","Bajo")))</f>
        <v/>
      </c>
      <c r="Q2176" s="7" t="str">
        <f aca="false">IF(AND(N2176="Activo",L2176&lt;&gt;""),IF(L2176&gt;Parámetros!$B$6,"Se está retrasando",""),"")</f>
        <v/>
      </c>
    </row>
    <row r="2177" customFormat="false" ht="15" hidden="false" customHeight="false" outlineLevel="0" collapsed="false">
      <c r="A2177" s="13" t="s">
        <v>2839</v>
      </c>
      <c r="B2177" s="13" t="s">
        <v>9000</v>
      </c>
      <c r="C2177" s="13" t="s">
        <v>8993</v>
      </c>
      <c r="D2177" s="13" t="s">
        <v>8994</v>
      </c>
      <c r="E2177" s="13" t="s">
        <v>8988</v>
      </c>
      <c r="F2177" s="16" t="n">
        <f aca="false">_xlfn.MINIFS(Pedidos!$C$2:$C$7000,Pedidos!$B$2:$B$7000,A2177,Pedidos!$C$2:$C$7000,"&lt;"&amp;Parámetros!$B$4)</f>
        <v>45818</v>
      </c>
      <c r="G2177" s="16" t="n">
        <f aca="false">_xlfn.MAXIFS(Pedidos!$C$2:$C$7000,Pedidos!$B$2:$B$7000,A2177,Pedidos!$C$2:$C$7000,"&lt;"&amp;Parámetros!$B$4)</f>
        <v>45818</v>
      </c>
      <c r="H2177" s="17" t="n">
        <f aca="false">COUNTIFS(Pedidos!$B$2:$B$7000,A2177,Pedidos!$C$2:$C$7000,"&lt;"&amp;Parámetros!$B$4)</f>
        <v>1</v>
      </c>
      <c r="I2177" s="7" t="n">
        <f aca="false">IF(H2177=0,"",Parámetros!$B$4-G2177)</f>
        <v>478</v>
      </c>
      <c r="J2177" s="17" t="n">
        <f aca="false">COUNTIFS(Pedidos!$B$2:$B$7000,A2177,Pedidos!$C$2:$C$7000,"&gt;="&amp;(Parámetros!$B$4-180),Pedidos!$C$2:$C$7000,"&lt;"&amp;Parámetros!$B$4)</f>
        <v>0</v>
      </c>
      <c r="K2177" s="18" t="str">
        <f aca="false">IF(H2177&lt;2,"",(G2177-F2177)/(H2177-1))</f>
        <v/>
      </c>
      <c r="L2177" s="19" t="str">
        <f aca="false">IF(OR(K2177="",K2177=0),"",I2177/K2177)</f>
        <v/>
      </c>
      <c r="M2177" s="20" t="n">
        <f aca="false">SUMIFS(Pedidos!$D$2:$D$7000,Pedidos!$B$2:$B$7000,A2177,Pedidos!$C$2:$C$7000,"&gt;="&amp;(Parámetros!$B$4-365),Pedidos!$C$2:$C$7000,"&lt;"&amp;Parámetros!$B$4)</f>
        <v>0</v>
      </c>
      <c r="N2177" s="7" t="str">
        <f aca="false">IF(H2177=0,"Sin compras",IF(H2177=1,"Una sola compra",IF(I2177&gt;Parámetros!$B$5,"Perdido","Activo")))</f>
        <v>Una sola compra</v>
      </c>
      <c r="O2177" s="21" t="str">
        <f aca="false">IF(N2177&lt;&gt;"Activo","",1/(1+EXP(-(Parámetros!$B$10+Parámetros!$B$11*I2177+Parámetros!$B$12*J2177))))</f>
        <v/>
      </c>
      <c r="P2177" s="7" t="str">
        <f aca="false">IF(O2177="","",IF(O2177&gt;=Parámetros!$B$7,"Alto",IF(O2177&gt;=Parámetros!$B$8,"Medio","Bajo")))</f>
        <v/>
      </c>
      <c r="Q2177" s="7" t="str">
        <f aca="false">IF(AND(N2177="Activo",L2177&lt;&gt;""),IF(L2177&gt;Parámetros!$B$6,"Se está retrasando",""),"")</f>
        <v/>
      </c>
    </row>
    <row r="2178" customFormat="false" ht="15" hidden="false" customHeight="false" outlineLevel="0" collapsed="false">
      <c r="A2178" s="13" t="s">
        <v>4026</v>
      </c>
      <c r="B2178" s="13" t="s">
        <v>9000</v>
      </c>
      <c r="C2178" s="13" t="s">
        <v>8993</v>
      </c>
      <c r="D2178" s="13" t="s">
        <v>8983</v>
      </c>
      <c r="E2178" s="13" t="s">
        <v>8988</v>
      </c>
      <c r="F2178" s="16" t="n">
        <f aca="false">_xlfn.MINIFS(Pedidos!$C$2:$C$7000,Pedidos!$B$2:$B$7000,A2178,Pedidos!$C$2:$C$7000,"&lt;"&amp;Parámetros!$B$4)</f>
        <v>45905</v>
      </c>
      <c r="G2178" s="16" t="n">
        <f aca="false">_xlfn.MAXIFS(Pedidos!$C$2:$C$7000,Pedidos!$B$2:$B$7000,A2178,Pedidos!$C$2:$C$7000,"&lt;"&amp;Parámetros!$B$4)</f>
        <v>45947</v>
      </c>
      <c r="H2178" s="17" t="n">
        <f aca="false">COUNTIFS(Pedidos!$B$2:$B$7000,A2178,Pedidos!$C$2:$C$7000,"&lt;"&amp;Parámetros!$B$4)</f>
        <v>2</v>
      </c>
      <c r="I2178" s="7" t="n">
        <f aca="false">IF(H2178=0,"",Parámetros!$B$4-G2178)</f>
        <v>349</v>
      </c>
      <c r="J2178" s="17" t="n">
        <f aca="false">COUNTIFS(Pedidos!$B$2:$B$7000,A2178,Pedidos!$C$2:$C$7000,"&gt;="&amp;(Parámetros!$B$4-180),Pedidos!$C$2:$C$7000,"&lt;"&amp;Parámetros!$B$4)</f>
        <v>0</v>
      </c>
      <c r="K2178" s="18" t="n">
        <f aca="false">IF(H2178&lt;2,"",(G2178-F2178)/(H2178-1))</f>
        <v>42</v>
      </c>
      <c r="L2178" s="19" t="n">
        <f aca="false">IF(OR(K2178="",K2178=0),"",I2178/K2178)</f>
        <v>8.30952380952381</v>
      </c>
      <c r="M2178" s="20" t="n">
        <f aca="false">SUMIFS(Pedidos!$D$2:$D$7000,Pedidos!$B$2:$B$7000,A2178,Pedidos!$C$2:$C$7000,"&gt;="&amp;(Parámetros!$B$4-365),Pedidos!$C$2:$C$7000,"&lt;"&amp;Parámetros!$B$4)</f>
        <v>49.11</v>
      </c>
      <c r="N2178" s="7" t="str">
        <f aca="false">IF(H2178=0,"Sin compras",IF(H2178=1,"Una sola compra",IF(I2178&gt;Parámetros!$B$5,"Perdido","Activo")))</f>
        <v>Perdido</v>
      </c>
      <c r="O2178" s="21" t="str">
        <f aca="false">IF(N2178&lt;&gt;"Activo","",1/(1+EXP(-(Parámetros!$B$10+Parámetros!$B$11*I2178+Parámetros!$B$12*J2178))))</f>
        <v/>
      </c>
      <c r="P2178" s="7" t="str">
        <f aca="false">IF(O2178="","",IF(O2178&gt;=Parámetros!$B$7,"Alto",IF(O2178&gt;=Parámetros!$B$8,"Medio","Bajo")))</f>
        <v/>
      </c>
      <c r="Q2178" s="7" t="str">
        <f aca="false">IF(AND(N2178="Activo",L2178&lt;&gt;""),IF(L2178&gt;Parámetros!$B$6,"Se está retrasando",""),"")</f>
        <v/>
      </c>
    </row>
    <row r="2179" customFormat="false" ht="15" hidden="false" customHeight="false" outlineLevel="0" collapsed="false">
      <c r="A2179" s="13" t="s">
        <v>1072</v>
      </c>
      <c r="B2179" s="13" t="s">
        <v>8981</v>
      </c>
      <c r="C2179" s="13" t="s">
        <v>8990</v>
      </c>
      <c r="D2179" s="13" t="s">
        <v>9006</v>
      </c>
      <c r="E2179" s="13" t="s">
        <v>8988</v>
      </c>
      <c r="F2179" s="16" t="n">
        <f aca="false">_xlfn.MINIFS(Pedidos!$C$2:$C$7000,Pedidos!$B$2:$B$7000,A2179,Pedidos!$C$2:$C$7000,"&lt;"&amp;Parámetros!$B$4)</f>
        <v>45681</v>
      </c>
      <c r="G2179" s="16" t="n">
        <f aca="false">_xlfn.MAXIFS(Pedidos!$C$2:$C$7000,Pedidos!$B$2:$B$7000,A2179,Pedidos!$C$2:$C$7000,"&lt;"&amp;Parámetros!$B$4)</f>
        <v>45899</v>
      </c>
      <c r="H2179" s="17" t="n">
        <f aca="false">COUNTIFS(Pedidos!$B$2:$B$7000,A2179,Pedidos!$C$2:$C$7000,"&lt;"&amp;Parámetros!$B$4)</f>
        <v>4</v>
      </c>
      <c r="I2179" s="7" t="n">
        <f aca="false">IF(H2179=0,"",Parámetros!$B$4-G2179)</f>
        <v>397</v>
      </c>
      <c r="J2179" s="17" t="n">
        <f aca="false">COUNTIFS(Pedidos!$B$2:$B$7000,A2179,Pedidos!$C$2:$C$7000,"&gt;="&amp;(Parámetros!$B$4-180),Pedidos!$C$2:$C$7000,"&lt;"&amp;Parámetros!$B$4)</f>
        <v>0</v>
      </c>
      <c r="K2179" s="18" t="n">
        <f aca="false">IF(H2179&lt;2,"",(G2179-F2179)/(H2179-1))</f>
        <v>72.6666666666667</v>
      </c>
      <c r="L2179" s="19" t="n">
        <f aca="false">IF(OR(K2179="",K2179=0),"",I2179/K2179)</f>
        <v>5.46330275229358</v>
      </c>
      <c r="M2179" s="20" t="n">
        <f aca="false">SUMIFS(Pedidos!$D$2:$D$7000,Pedidos!$B$2:$B$7000,A2179,Pedidos!$C$2:$C$7000,"&gt;="&amp;(Parámetros!$B$4-365),Pedidos!$C$2:$C$7000,"&lt;"&amp;Parámetros!$B$4)</f>
        <v>0</v>
      </c>
      <c r="N2179" s="7" t="str">
        <f aca="false">IF(H2179=0,"Sin compras",IF(H2179=1,"Una sola compra",IF(I2179&gt;Parámetros!$B$5,"Perdido","Activo")))</f>
        <v>Perdido</v>
      </c>
      <c r="O2179" s="21" t="str">
        <f aca="false">IF(N2179&lt;&gt;"Activo","",1/(1+EXP(-(Parámetros!$B$10+Parámetros!$B$11*I2179+Parámetros!$B$12*J2179))))</f>
        <v/>
      </c>
      <c r="P2179" s="7" t="str">
        <f aca="false">IF(O2179="","",IF(O2179&gt;=Parámetros!$B$7,"Alto",IF(O2179&gt;=Parámetros!$B$8,"Medio","Bajo")))</f>
        <v/>
      </c>
      <c r="Q2179" s="7" t="str">
        <f aca="false">IF(AND(N2179="Activo",L2179&lt;&gt;""),IF(L2179&gt;Parámetros!$B$6,"Se está retrasando",""),"")</f>
        <v/>
      </c>
    </row>
    <row r="2180" customFormat="false" ht="15" hidden="false" customHeight="false" outlineLevel="0" collapsed="false">
      <c r="A2180" s="13" t="s">
        <v>2733</v>
      </c>
      <c r="B2180" s="13" t="s">
        <v>9001</v>
      </c>
      <c r="C2180" s="13" t="s">
        <v>8990</v>
      </c>
      <c r="D2180" s="13" t="s">
        <v>8994</v>
      </c>
      <c r="E2180" s="13" t="s">
        <v>8988</v>
      </c>
      <c r="F2180" s="16" t="n">
        <f aca="false">_xlfn.MINIFS(Pedidos!$C$2:$C$7000,Pedidos!$B$2:$B$7000,A2180,Pedidos!$C$2:$C$7000,"&lt;"&amp;Parámetros!$B$4)</f>
        <v>45812</v>
      </c>
      <c r="G2180" s="16" t="n">
        <f aca="false">_xlfn.MAXIFS(Pedidos!$C$2:$C$7000,Pedidos!$B$2:$B$7000,A2180,Pedidos!$C$2:$C$7000,"&lt;"&amp;Parámetros!$B$4)</f>
        <v>45812</v>
      </c>
      <c r="H2180" s="17" t="n">
        <f aca="false">COUNTIFS(Pedidos!$B$2:$B$7000,A2180,Pedidos!$C$2:$C$7000,"&lt;"&amp;Parámetros!$B$4)</f>
        <v>1</v>
      </c>
      <c r="I2180" s="7" t="n">
        <f aca="false">IF(H2180=0,"",Parámetros!$B$4-G2180)</f>
        <v>484</v>
      </c>
      <c r="J2180" s="17" t="n">
        <f aca="false">COUNTIFS(Pedidos!$B$2:$B$7000,A2180,Pedidos!$C$2:$C$7000,"&gt;="&amp;(Parámetros!$B$4-180),Pedidos!$C$2:$C$7000,"&lt;"&amp;Parámetros!$B$4)</f>
        <v>0</v>
      </c>
      <c r="K2180" s="18" t="str">
        <f aca="false">IF(H2180&lt;2,"",(G2180-F2180)/(H2180-1))</f>
        <v/>
      </c>
      <c r="L2180" s="19" t="str">
        <f aca="false">IF(OR(K2180="",K2180=0),"",I2180/K2180)</f>
        <v/>
      </c>
      <c r="M2180" s="20" t="n">
        <f aca="false">SUMIFS(Pedidos!$D$2:$D$7000,Pedidos!$B$2:$B$7000,A2180,Pedidos!$C$2:$C$7000,"&gt;="&amp;(Parámetros!$B$4-365),Pedidos!$C$2:$C$7000,"&lt;"&amp;Parámetros!$B$4)</f>
        <v>0</v>
      </c>
      <c r="N2180" s="7" t="str">
        <f aca="false">IF(H2180=0,"Sin compras",IF(H2180=1,"Una sola compra",IF(I2180&gt;Parámetros!$B$5,"Perdido","Activo")))</f>
        <v>Una sola compra</v>
      </c>
      <c r="O2180" s="21" t="str">
        <f aca="false">IF(N2180&lt;&gt;"Activo","",1/(1+EXP(-(Parámetros!$B$10+Parámetros!$B$11*I2180+Parámetros!$B$12*J2180))))</f>
        <v/>
      </c>
      <c r="P2180" s="7" t="str">
        <f aca="false">IF(O2180="","",IF(O2180&gt;=Parámetros!$B$7,"Alto",IF(O2180&gt;=Parámetros!$B$8,"Medio","Bajo")))</f>
        <v/>
      </c>
      <c r="Q2180" s="7" t="str">
        <f aca="false">IF(AND(N2180="Activo",L2180&lt;&gt;""),IF(L2180&gt;Parámetros!$B$6,"Se está retrasando",""),"")</f>
        <v/>
      </c>
    </row>
    <row r="2181" customFormat="false" ht="15" hidden="false" customHeight="false" outlineLevel="0" collapsed="false">
      <c r="A2181" s="13" t="s">
        <v>2154</v>
      </c>
      <c r="B2181" s="13" t="s">
        <v>8998</v>
      </c>
      <c r="C2181" s="13" t="s">
        <v>8990</v>
      </c>
      <c r="D2181" s="13" t="s">
        <v>8994</v>
      </c>
      <c r="E2181" s="13" t="s">
        <v>8988</v>
      </c>
      <c r="F2181" s="16" t="n">
        <f aca="false">_xlfn.MINIFS(Pedidos!$C$2:$C$7000,Pedidos!$B$2:$B$7000,A2181,Pedidos!$C$2:$C$7000,"&lt;"&amp;Parámetros!$B$4)</f>
        <v>45766</v>
      </c>
      <c r="G2181" s="16" t="n">
        <f aca="false">_xlfn.MAXIFS(Pedidos!$C$2:$C$7000,Pedidos!$B$2:$B$7000,A2181,Pedidos!$C$2:$C$7000,"&lt;"&amp;Parámetros!$B$4)</f>
        <v>45766</v>
      </c>
      <c r="H2181" s="17" t="n">
        <f aca="false">COUNTIFS(Pedidos!$B$2:$B$7000,A2181,Pedidos!$C$2:$C$7000,"&lt;"&amp;Parámetros!$B$4)</f>
        <v>1</v>
      </c>
      <c r="I2181" s="7" t="n">
        <f aca="false">IF(H2181=0,"",Parámetros!$B$4-G2181)</f>
        <v>530</v>
      </c>
      <c r="J2181" s="17" t="n">
        <f aca="false">COUNTIFS(Pedidos!$B$2:$B$7000,A2181,Pedidos!$C$2:$C$7000,"&gt;="&amp;(Parámetros!$B$4-180),Pedidos!$C$2:$C$7000,"&lt;"&amp;Parámetros!$B$4)</f>
        <v>0</v>
      </c>
      <c r="K2181" s="18" t="str">
        <f aca="false">IF(H2181&lt;2,"",(G2181-F2181)/(H2181-1))</f>
        <v/>
      </c>
      <c r="L2181" s="19" t="str">
        <f aca="false">IF(OR(K2181="",K2181=0),"",I2181/K2181)</f>
        <v/>
      </c>
      <c r="M2181" s="20" t="n">
        <f aca="false">SUMIFS(Pedidos!$D$2:$D$7000,Pedidos!$B$2:$B$7000,A2181,Pedidos!$C$2:$C$7000,"&gt;="&amp;(Parámetros!$B$4-365),Pedidos!$C$2:$C$7000,"&lt;"&amp;Parámetros!$B$4)</f>
        <v>0</v>
      </c>
      <c r="N2181" s="7" t="str">
        <f aca="false">IF(H2181=0,"Sin compras",IF(H2181=1,"Una sola compra",IF(I2181&gt;Parámetros!$B$5,"Perdido","Activo")))</f>
        <v>Una sola compra</v>
      </c>
      <c r="O2181" s="21" t="str">
        <f aca="false">IF(N2181&lt;&gt;"Activo","",1/(1+EXP(-(Parámetros!$B$10+Parámetros!$B$11*I2181+Parámetros!$B$12*J2181))))</f>
        <v/>
      </c>
      <c r="P2181" s="7" t="str">
        <f aca="false">IF(O2181="","",IF(O2181&gt;=Parámetros!$B$7,"Alto",IF(O2181&gt;=Parámetros!$B$8,"Medio","Bajo")))</f>
        <v/>
      </c>
      <c r="Q2181" s="7" t="str">
        <f aca="false">IF(AND(N2181="Activo",L2181&lt;&gt;""),IF(L2181&gt;Parámetros!$B$6,"Se está retrasando",""),"")</f>
        <v/>
      </c>
    </row>
    <row r="2182" customFormat="false" ht="15" hidden="false" customHeight="false" outlineLevel="0" collapsed="false">
      <c r="A2182" s="13" t="s">
        <v>3378</v>
      </c>
      <c r="B2182" s="13" t="s">
        <v>9007</v>
      </c>
      <c r="C2182" s="13" t="s">
        <v>8982</v>
      </c>
      <c r="D2182" s="13" t="s">
        <v>8983</v>
      </c>
      <c r="E2182" s="13" t="s">
        <v>8988</v>
      </c>
      <c r="F2182" s="16" t="n">
        <f aca="false">_xlfn.MINIFS(Pedidos!$C$2:$C$7000,Pedidos!$B$2:$B$7000,A2182,Pedidos!$C$2:$C$7000,"&lt;"&amp;Parámetros!$B$4)</f>
        <v>45859</v>
      </c>
      <c r="G2182" s="16" t="n">
        <f aca="false">_xlfn.MAXIFS(Pedidos!$C$2:$C$7000,Pedidos!$B$2:$B$7000,A2182,Pedidos!$C$2:$C$7000,"&lt;"&amp;Parámetros!$B$4)</f>
        <v>46072</v>
      </c>
      <c r="H2182" s="17" t="n">
        <f aca="false">COUNTIFS(Pedidos!$B$2:$B$7000,A2182,Pedidos!$C$2:$C$7000,"&lt;"&amp;Parámetros!$B$4)</f>
        <v>2</v>
      </c>
      <c r="I2182" s="7" t="n">
        <f aca="false">IF(H2182=0,"",Parámetros!$B$4-G2182)</f>
        <v>224</v>
      </c>
      <c r="J2182" s="17" t="n">
        <f aca="false">COUNTIFS(Pedidos!$B$2:$B$7000,A2182,Pedidos!$C$2:$C$7000,"&gt;="&amp;(Parámetros!$B$4-180),Pedidos!$C$2:$C$7000,"&lt;"&amp;Parámetros!$B$4)</f>
        <v>0</v>
      </c>
      <c r="K2182" s="18" t="n">
        <f aca="false">IF(H2182&lt;2,"",(G2182-F2182)/(H2182-1))</f>
        <v>213</v>
      </c>
      <c r="L2182" s="19" t="n">
        <f aca="false">IF(OR(K2182="",K2182=0),"",I2182/K2182)</f>
        <v>1.05164319248826</v>
      </c>
      <c r="M2182" s="20" t="n">
        <f aca="false">SUMIFS(Pedidos!$D$2:$D$7000,Pedidos!$B$2:$B$7000,A2182,Pedidos!$C$2:$C$7000,"&gt;="&amp;(Parámetros!$B$4-365),Pedidos!$C$2:$C$7000,"&lt;"&amp;Parámetros!$B$4)</f>
        <v>37.18</v>
      </c>
      <c r="N2182" s="7" t="str">
        <f aca="false">IF(H2182=0,"Sin compras",IF(H2182=1,"Una sola compra",IF(I2182&gt;Parámetros!$B$5,"Perdido","Activo")))</f>
        <v>Perdido</v>
      </c>
      <c r="O2182" s="21" t="str">
        <f aca="false">IF(N2182&lt;&gt;"Activo","",1/(1+EXP(-(Parámetros!$B$10+Parámetros!$B$11*I2182+Parámetros!$B$12*J2182))))</f>
        <v/>
      </c>
      <c r="P2182" s="7" t="str">
        <f aca="false">IF(O2182="","",IF(O2182&gt;=Parámetros!$B$7,"Alto",IF(O2182&gt;=Parámetros!$B$8,"Medio","Bajo")))</f>
        <v/>
      </c>
      <c r="Q2182" s="7" t="str">
        <f aca="false">IF(AND(N2182="Activo",L2182&lt;&gt;""),IF(L2182&gt;Parámetros!$B$6,"Se está retrasando",""),"")</f>
        <v/>
      </c>
    </row>
    <row r="2183" customFormat="false" ht="15" hidden="false" customHeight="false" outlineLevel="0" collapsed="false">
      <c r="A2183" s="13" t="s">
        <v>8673</v>
      </c>
      <c r="B2183" s="13" t="s">
        <v>8981</v>
      </c>
      <c r="C2183" s="13" t="s">
        <v>8986</v>
      </c>
      <c r="D2183" s="13" t="s">
        <v>9002</v>
      </c>
      <c r="E2183" s="13" t="s">
        <v>8988</v>
      </c>
      <c r="F2183" s="16" t="n">
        <f aca="false">_xlfn.MINIFS(Pedidos!$C$2:$C$7000,Pedidos!$B$2:$B$7000,A2183,Pedidos!$C$2:$C$7000,"&lt;"&amp;Parámetros!$B$4)</f>
        <v>46271</v>
      </c>
      <c r="G2183" s="16" t="n">
        <f aca="false">_xlfn.MAXIFS(Pedidos!$C$2:$C$7000,Pedidos!$B$2:$B$7000,A2183,Pedidos!$C$2:$C$7000,"&lt;"&amp;Parámetros!$B$4)</f>
        <v>46271</v>
      </c>
      <c r="H2183" s="17" t="n">
        <f aca="false">COUNTIFS(Pedidos!$B$2:$B$7000,A2183,Pedidos!$C$2:$C$7000,"&lt;"&amp;Parámetros!$B$4)</f>
        <v>1</v>
      </c>
      <c r="I2183" s="7" t="n">
        <f aca="false">IF(H2183=0,"",Parámetros!$B$4-G2183)</f>
        <v>25</v>
      </c>
      <c r="J2183" s="17" t="n">
        <f aca="false">COUNTIFS(Pedidos!$B$2:$B$7000,A2183,Pedidos!$C$2:$C$7000,"&gt;="&amp;(Parámetros!$B$4-180),Pedidos!$C$2:$C$7000,"&lt;"&amp;Parámetros!$B$4)</f>
        <v>1</v>
      </c>
      <c r="K2183" s="18" t="str">
        <f aca="false">IF(H2183&lt;2,"",(G2183-F2183)/(H2183-1))</f>
        <v/>
      </c>
      <c r="L2183" s="19" t="str">
        <f aca="false">IF(OR(K2183="",K2183=0),"",I2183/K2183)</f>
        <v/>
      </c>
      <c r="M2183" s="20" t="n">
        <f aca="false">SUMIFS(Pedidos!$D$2:$D$7000,Pedidos!$B$2:$B$7000,A2183,Pedidos!$C$2:$C$7000,"&gt;="&amp;(Parámetros!$B$4-365),Pedidos!$C$2:$C$7000,"&lt;"&amp;Parámetros!$B$4)</f>
        <v>33.01</v>
      </c>
      <c r="N2183" s="7" t="str">
        <f aca="false">IF(H2183=0,"Sin compras",IF(H2183=1,"Una sola compra",IF(I2183&gt;Parámetros!$B$5,"Perdido","Activo")))</f>
        <v>Una sola compra</v>
      </c>
      <c r="O2183" s="21" t="str">
        <f aca="false">IF(N2183&lt;&gt;"Activo","",1/(1+EXP(-(Parámetros!$B$10+Parámetros!$B$11*I2183+Parámetros!$B$12*J2183))))</f>
        <v/>
      </c>
      <c r="P2183" s="7" t="str">
        <f aca="false">IF(O2183="","",IF(O2183&gt;=Parámetros!$B$7,"Alto",IF(O2183&gt;=Parámetros!$B$8,"Medio","Bajo")))</f>
        <v/>
      </c>
      <c r="Q2183" s="7" t="str">
        <f aca="false">IF(AND(N2183="Activo",L2183&lt;&gt;""),IF(L2183&gt;Parámetros!$B$6,"Se está retrasando",""),"")</f>
        <v/>
      </c>
    </row>
    <row r="2184" customFormat="false" ht="15" hidden="false" customHeight="false" outlineLevel="0" collapsed="false">
      <c r="A2184" s="13" t="s">
        <v>6418</v>
      </c>
      <c r="B2184" s="13" t="s">
        <v>9001</v>
      </c>
      <c r="C2184" s="13" t="s">
        <v>8993</v>
      </c>
      <c r="D2184" s="13" t="s">
        <v>8983</v>
      </c>
      <c r="E2184" s="13" t="s">
        <v>8988</v>
      </c>
      <c r="F2184" s="16" t="n">
        <f aca="false">_xlfn.MINIFS(Pedidos!$C$2:$C$7000,Pedidos!$B$2:$B$7000,A2184,Pedidos!$C$2:$C$7000,"&lt;"&amp;Parámetros!$B$4)</f>
        <v>46086</v>
      </c>
      <c r="G2184" s="16" t="n">
        <f aca="false">_xlfn.MAXIFS(Pedidos!$C$2:$C$7000,Pedidos!$B$2:$B$7000,A2184,Pedidos!$C$2:$C$7000,"&lt;"&amp;Parámetros!$B$4)</f>
        <v>46086</v>
      </c>
      <c r="H2184" s="17" t="n">
        <f aca="false">COUNTIFS(Pedidos!$B$2:$B$7000,A2184,Pedidos!$C$2:$C$7000,"&lt;"&amp;Parámetros!$B$4)</f>
        <v>1</v>
      </c>
      <c r="I2184" s="7" t="n">
        <f aca="false">IF(H2184=0,"",Parámetros!$B$4-G2184)</f>
        <v>210</v>
      </c>
      <c r="J2184" s="17" t="n">
        <f aca="false">COUNTIFS(Pedidos!$B$2:$B$7000,A2184,Pedidos!$C$2:$C$7000,"&gt;="&amp;(Parámetros!$B$4-180),Pedidos!$C$2:$C$7000,"&lt;"&amp;Parámetros!$B$4)</f>
        <v>0</v>
      </c>
      <c r="K2184" s="18" t="str">
        <f aca="false">IF(H2184&lt;2,"",(G2184-F2184)/(H2184-1))</f>
        <v/>
      </c>
      <c r="L2184" s="19" t="str">
        <f aca="false">IF(OR(K2184="",K2184=0),"",I2184/K2184)</f>
        <v/>
      </c>
      <c r="M2184" s="20" t="n">
        <f aca="false">SUMIFS(Pedidos!$D$2:$D$7000,Pedidos!$B$2:$B$7000,A2184,Pedidos!$C$2:$C$7000,"&gt;="&amp;(Parámetros!$B$4-365),Pedidos!$C$2:$C$7000,"&lt;"&amp;Parámetros!$B$4)</f>
        <v>19.63</v>
      </c>
      <c r="N2184" s="7" t="str">
        <f aca="false">IF(H2184=0,"Sin compras",IF(H2184=1,"Una sola compra",IF(I2184&gt;Parámetros!$B$5,"Perdido","Activo")))</f>
        <v>Una sola compra</v>
      </c>
      <c r="O2184" s="21" t="str">
        <f aca="false">IF(N2184&lt;&gt;"Activo","",1/(1+EXP(-(Parámetros!$B$10+Parámetros!$B$11*I2184+Parámetros!$B$12*J2184))))</f>
        <v/>
      </c>
      <c r="P2184" s="7" t="str">
        <f aca="false">IF(O2184="","",IF(O2184&gt;=Parámetros!$B$7,"Alto",IF(O2184&gt;=Parámetros!$B$8,"Medio","Bajo")))</f>
        <v/>
      </c>
      <c r="Q2184" s="7" t="str">
        <f aca="false">IF(AND(N2184="Activo",L2184&lt;&gt;""),IF(L2184&gt;Parámetros!$B$6,"Se está retrasando",""),"")</f>
        <v/>
      </c>
    </row>
    <row r="2185" customFormat="false" ht="15" hidden="false" customHeight="false" outlineLevel="0" collapsed="false">
      <c r="A2185" s="13" t="s">
        <v>8455</v>
      </c>
      <c r="B2185" s="13" t="s">
        <v>8995</v>
      </c>
      <c r="C2185" s="13" t="s">
        <v>8986</v>
      </c>
      <c r="D2185" s="13" t="s">
        <v>9002</v>
      </c>
      <c r="E2185" s="13" t="s">
        <v>8988</v>
      </c>
      <c r="F2185" s="16" t="n">
        <f aca="false">_xlfn.MINIFS(Pedidos!$C$2:$C$7000,Pedidos!$B$2:$B$7000,A2185,Pedidos!$C$2:$C$7000,"&lt;"&amp;Parámetros!$B$4)</f>
        <v>46251</v>
      </c>
      <c r="G2185" s="16" t="n">
        <f aca="false">_xlfn.MAXIFS(Pedidos!$C$2:$C$7000,Pedidos!$B$2:$B$7000,A2185,Pedidos!$C$2:$C$7000,"&lt;"&amp;Parámetros!$B$4)</f>
        <v>46251</v>
      </c>
      <c r="H2185" s="17" t="n">
        <f aca="false">COUNTIFS(Pedidos!$B$2:$B$7000,A2185,Pedidos!$C$2:$C$7000,"&lt;"&amp;Parámetros!$B$4)</f>
        <v>1</v>
      </c>
      <c r="I2185" s="7" t="n">
        <f aca="false">IF(H2185=0,"",Parámetros!$B$4-G2185)</f>
        <v>45</v>
      </c>
      <c r="J2185" s="17" t="n">
        <f aca="false">COUNTIFS(Pedidos!$B$2:$B$7000,A2185,Pedidos!$C$2:$C$7000,"&gt;="&amp;(Parámetros!$B$4-180),Pedidos!$C$2:$C$7000,"&lt;"&amp;Parámetros!$B$4)</f>
        <v>1</v>
      </c>
      <c r="K2185" s="18" t="str">
        <f aca="false">IF(H2185&lt;2,"",(G2185-F2185)/(H2185-1))</f>
        <v/>
      </c>
      <c r="L2185" s="19" t="str">
        <f aca="false">IF(OR(K2185="",K2185=0),"",I2185/K2185)</f>
        <v/>
      </c>
      <c r="M2185" s="20" t="n">
        <f aca="false">SUMIFS(Pedidos!$D$2:$D$7000,Pedidos!$B$2:$B$7000,A2185,Pedidos!$C$2:$C$7000,"&gt;="&amp;(Parámetros!$B$4-365),Pedidos!$C$2:$C$7000,"&lt;"&amp;Parámetros!$B$4)</f>
        <v>16.04</v>
      </c>
      <c r="N2185" s="7" t="str">
        <f aca="false">IF(H2185=0,"Sin compras",IF(H2185=1,"Una sola compra",IF(I2185&gt;Parámetros!$B$5,"Perdido","Activo")))</f>
        <v>Una sola compra</v>
      </c>
      <c r="O2185" s="21" t="str">
        <f aca="false">IF(N2185&lt;&gt;"Activo","",1/(1+EXP(-(Parámetros!$B$10+Parámetros!$B$11*I2185+Parámetros!$B$12*J2185))))</f>
        <v/>
      </c>
      <c r="P2185" s="7" t="str">
        <f aca="false">IF(O2185="","",IF(O2185&gt;=Parámetros!$B$7,"Alto",IF(O2185&gt;=Parámetros!$B$8,"Medio","Bajo")))</f>
        <v/>
      </c>
      <c r="Q2185" s="7" t="str">
        <f aca="false">IF(AND(N2185="Activo",L2185&lt;&gt;""),IF(L2185&gt;Parámetros!$B$6,"Se está retrasando",""),"")</f>
        <v/>
      </c>
    </row>
    <row r="2186" customFormat="false" ht="15" hidden="false" customHeight="false" outlineLevel="0" collapsed="false">
      <c r="A2186" s="13" t="s">
        <v>6861</v>
      </c>
      <c r="B2186" s="13" t="s">
        <v>8998</v>
      </c>
      <c r="C2186" s="13" t="s">
        <v>8990</v>
      </c>
      <c r="D2186" s="13" t="s">
        <v>8991</v>
      </c>
      <c r="E2186" s="13" t="s">
        <v>8988</v>
      </c>
      <c r="F2186" s="16" t="n">
        <f aca="false">_xlfn.MINIFS(Pedidos!$C$2:$C$7000,Pedidos!$B$2:$B$7000,A2186,Pedidos!$C$2:$C$7000,"&lt;"&amp;Parámetros!$B$4)</f>
        <v>46121</v>
      </c>
      <c r="G2186" s="16" t="n">
        <f aca="false">_xlfn.MAXIFS(Pedidos!$C$2:$C$7000,Pedidos!$B$2:$B$7000,A2186,Pedidos!$C$2:$C$7000,"&lt;"&amp;Parámetros!$B$4)</f>
        <v>46121</v>
      </c>
      <c r="H2186" s="17" t="n">
        <f aca="false">COUNTIFS(Pedidos!$B$2:$B$7000,A2186,Pedidos!$C$2:$C$7000,"&lt;"&amp;Parámetros!$B$4)</f>
        <v>1</v>
      </c>
      <c r="I2186" s="7" t="n">
        <f aca="false">IF(H2186=0,"",Parámetros!$B$4-G2186)</f>
        <v>175</v>
      </c>
      <c r="J2186" s="17" t="n">
        <f aca="false">COUNTIFS(Pedidos!$B$2:$B$7000,A2186,Pedidos!$C$2:$C$7000,"&gt;="&amp;(Parámetros!$B$4-180),Pedidos!$C$2:$C$7000,"&lt;"&amp;Parámetros!$B$4)</f>
        <v>1</v>
      </c>
      <c r="K2186" s="18" t="str">
        <f aca="false">IF(H2186&lt;2,"",(G2186-F2186)/(H2186-1))</f>
        <v/>
      </c>
      <c r="L2186" s="19" t="str">
        <f aca="false">IF(OR(K2186="",K2186=0),"",I2186/K2186)</f>
        <v/>
      </c>
      <c r="M2186" s="20" t="n">
        <f aca="false">SUMIFS(Pedidos!$D$2:$D$7000,Pedidos!$B$2:$B$7000,A2186,Pedidos!$C$2:$C$7000,"&gt;="&amp;(Parámetros!$B$4-365),Pedidos!$C$2:$C$7000,"&lt;"&amp;Parámetros!$B$4)</f>
        <v>24.35</v>
      </c>
      <c r="N2186" s="7" t="str">
        <f aca="false">IF(H2186=0,"Sin compras",IF(H2186=1,"Una sola compra",IF(I2186&gt;Parámetros!$B$5,"Perdido","Activo")))</f>
        <v>Una sola compra</v>
      </c>
      <c r="O2186" s="21" t="str">
        <f aca="false">IF(N2186&lt;&gt;"Activo","",1/(1+EXP(-(Parámetros!$B$10+Parámetros!$B$11*I2186+Parámetros!$B$12*J2186))))</f>
        <v/>
      </c>
      <c r="P2186" s="7" t="str">
        <f aca="false">IF(O2186="","",IF(O2186&gt;=Parámetros!$B$7,"Alto",IF(O2186&gt;=Parámetros!$B$8,"Medio","Bajo")))</f>
        <v/>
      </c>
      <c r="Q2186" s="7" t="str">
        <f aca="false">IF(AND(N2186="Activo",L2186&lt;&gt;""),IF(L2186&gt;Parámetros!$B$6,"Se está retrasando",""),"")</f>
        <v/>
      </c>
    </row>
    <row r="2187" customFormat="false" ht="15" hidden="false" customHeight="false" outlineLevel="0" collapsed="false">
      <c r="A2187" s="13" t="s">
        <v>2536</v>
      </c>
      <c r="B2187" s="13" t="s">
        <v>8996</v>
      </c>
      <c r="C2187" s="13" t="s">
        <v>8993</v>
      </c>
      <c r="D2187" s="13" t="s">
        <v>8994</v>
      </c>
      <c r="E2187" s="13" t="s">
        <v>8988</v>
      </c>
      <c r="F2187" s="16" t="n">
        <f aca="false">_xlfn.MINIFS(Pedidos!$C$2:$C$7000,Pedidos!$B$2:$B$7000,A2187,Pedidos!$C$2:$C$7000,"&lt;"&amp;Parámetros!$B$4)</f>
        <v>45795</v>
      </c>
      <c r="G2187" s="16" t="n">
        <f aca="false">_xlfn.MAXIFS(Pedidos!$C$2:$C$7000,Pedidos!$B$2:$B$7000,A2187,Pedidos!$C$2:$C$7000,"&lt;"&amp;Parámetros!$B$4)</f>
        <v>45857</v>
      </c>
      <c r="H2187" s="17" t="n">
        <f aca="false">COUNTIFS(Pedidos!$B$2:$B$7000,A2187,Pedidos!$C$2:$C$7000,"&lt;"&amp;Parámetros!$B$4)</f>
        <v>2</v>
      </c>
      <c r="I2187" s="7" t="n">
        <f aca="false">IF(H2187=0,"",Parámetros!$B$4-G2187)</f>
        <v>439</v>
      </c>
      <c r="J2187" s="17" t="n">
        <f aca="false">COUNTIFS(Pedidos!$B$2:$B$7000,A2187,Pedidos!$C$2:$C$7000,"&gt;="&amp;(Parámetros!$B$4-180),Pedidos!$C$2:$C$7000,"&lt;"&amp;Parámetros!$B$4)</f>
        <v>0</v>
      </c>
      <c r="K2187" s="18" t="n">
        <f aca="false">IF(H2187&lt;2,"",(G2187-F2187)/(H2187-1))</f>
        <v>62</v>
      </c>
      <c r="L2187" s="19" t="n">
        <f aca="false">IF(OR(K2187="",K2187=0),"",I2187/K2187)</f>
        <v>7.08064516129032</v>
      </c>
      <c r="M2187" s="20" t="n">
        <f aca="false">SUMIFS(Pedidos!$D$2:$D$7000,Pedidos!$B$2:$B$7000,A2187,Pedidos!$C$2:$C$7000,"&gt;="&amp;(Parámetros!$B$4-365),Pedidos!$C$2:$C$7000,"&lt;"&amp;Parámetros!$B$4)</f>
        <v>0</v>
      </c>
      <c r="N2187" s="7" t="str">
        <f aca="false">IF(H2187=0,"Sin compras",IF(H2187=1,"Una sola compra",IF(I2187&gt;Parámetros!$B$5,"Perdido","Activo")))</f>
        <v>Perdido</v>
      </c>
      <c r="O2187" s="21" t="str">
        <f aca="false">IF(N2187&lt;&gt;"Activo","",1/(1+EXP(-(Parámetros!$B$10+Parámetros!$B$11*I2187+Parámetros!$B$12*J2187))))</f>
        <v/>
      </c>
      <c r="P2187" s="7" t="str">
        <f aca="false">IF(O2187="","",IF(O2187&gt;=Parámetros!$B$7,"Alto",IF(O2187&gt;=Parámetros!$B$8,"Medio","Bajo")))</f>
        <v/>
      </c>
      <c r="Q2187" s="7" t="str">
        <f aca="false">IF(AND(N2187="Activo",L2187&lt;&gt;""),IF(L2187&gt;Parámetros!$B$6,"Se está retrasando",""),"")</f>
        <v/>
      </c>
    </row>
    <row r="2188" customFormat="false" ht="15" hidden="false" customHeight="false" outlineLevel="0" collapsed="false">
      <c r="A2188" s="13" t="s">
        <v>1074</v>
      </c>
      <c r="B2188" s="13" t="s">
        <v>8992</v>
      </c>
      <c r="C2188" s="13" t="s">
        <v>8990</v>
      </c>
      <c r="D2188" s="13" t="s">
        <v>9006</v>
      </c>
      <c r="E2188" s="13" t="s">
        <v>8988</v>
      </c>
      <c r="F2188" s="16" t="n">
        <f aca="false">_xlfn.MINIFS(Pedidos!$C$2:$C$7000,Pedidos!$B$2:$B$7000,A2188,Pedidos!$C$2:$C$7000,"&lt;"&amp;Parámetros!$B$4)</f>
        <v>45681</v>
      </c>
      <c r="G2188" s="16" t="n">
        <f aca="false">_xlfn.MAXIFS(Pedidos!$C$2:$C$7000,Pedidos!$B$2:$B$7000,A2188,Pedidos!$C$2:$C$7000,"&lt;"&amp;Parámetros!$B$4)</f>
        <v>45859</v>
      </c>
      <c r="H2188" s="17" t="n">
        <f aca="false">COUNTIFS(Pedidos!$B$2:$B$7000,A2188,Pedidos!$C$2:$C$7000,"&lt;"&amp;Parámetros!$B$4)</f>
        <v>3</v>
      </c>
      <c r="I2188" s="7" t="n">
        <f aca="false">IF(H2188=0,"",Parámetros!$B$4-G2188)</f>
        <v>437</v>
      </c>
      <c r="J2188" s="17" t="n">
        <f aca="false">COUNTIFS(Pedidos!$B$2:$B$7000,A2188,Pedidos!$C$2:$C$7000,"&gt;="&amp;(Parámetros!$B$4-180),Pedidos!$C$2:$C$7000,"&lt;"&amp;Parámetros!$B$4)</f>
        <v>0</v>
      </c>
      <c r="K2188" s="18" t="n">
        <f aca="false">IF(H2188&lt;2,"",(G2188-F2188)/(H2188-1))</f>
        <v>89</v>
      </c>
      <c r="L2188" s="19" t="n">
        <f aca="false">IF(OR(K2188="",K2188=0),"",I2188/K2188)</f>
        <v>4.91011235955056</v>
      </c>
      <c r="M2188" s="20" t="n">
        <f aca="false">SUMIFS(Pedidos!$D$2:$D$7000,Pedidos!$B$2:$B$7000,A2188,Pedidos!$C$2:$C$7000,"&gt;="&amp;(Parámetros!$B$4-365),Pedidos!$C$2:$C$7000,"&lt;"&amp;Parámetros!$B$4)</f>
        <v>0</v>
      </c>
      <c r="N2188" s="7" t="str">
        <f aca="false">IF(H2188=0,"Sin compras",IF(H2188=1,"Una sola compra",IF(I2188&gt;Parámetros!$B$5,"Perdido","Activo")))</f>
        <v>Perdido</v>
      </c>
      <c r="O2188" s="21" t="str">
        <f aca="false">IF(N2188&lt;&gt;"Activo","",1/(1+EXP(-(Parámetros!$B$10+Parámetros!$B$11*I2188+Parámetros!$B$12*J2188))))</f>
        <v/>
      </c>
      <c r="P2188" s="7" t="str">
        <f aca="false">IF(O2188="","",IF(O2188&gt;=Parámetros!$B$7,"Alto",IF(O2188&gt;=Parámetros!$B$8,"Medio","Bajo")))</f>
        <v/>
      </c>
      <c r="Q2188" s="7" t="str">
        <f aca="false">IF(AND(N2188="Activo",L2188&lt;&gt;""),IF(L2188&gt;Parámetros!$B$6,"Se está retrasando",""),"")</f>
        <v/>
      </c>
    </row>
    <row r="2189" customFormat="false" ht="15" hidden="false" customHeight="false" outlineLevel="0" collapsed="false">
      <c r="A2189" s="13" t="s">
        <v>754</v>
      </c>
      <c r="B2189" s="13" t="s">
        <v>9007</v>
      </c>
      <c r="C2189" s="13" t="s">
        <v>8990</v>
      </c>
      <c r="D2189" s="13" t="s">
        <v>9009</v>
      </c>
      <c r="E2189" s="13" t="s">
        <v>8988</v>
      </c>
      <c r="F2189" s="16" t="n">
        <f aca="false">_xlfn.MINIFS(Pedidos!$C$2:$C$7000,Pedidos!$B$2:$B$7000,A2189,Pedidos!$C$2:$C$7000,"&lt;"&amp;Parámetros!$B$4)</f>
        <v>45650</v>
      </c>
      <c r="G2189" s="16" t="n">
        <f aca="false">_xlfn.MAXIFS(Pedidos!$C$2:$C$7000,Pedidos!$B$2:$B$7000,A2189,Pedidos!$C$2:$C$7000,"&lt;"&amp;Parámetros!$B$4)</f>
        <v>45872</v>
      </c>
      <c r="H2189" s="17" t="n">
        <f aca="false">COUNTIFS(Pedidos!$B$2:$B$7000,A2189,Pedidos!$C$2:$C$7000,"&lt;"&amp;Parámetros!$B$4)</f>
        <v>7</v>
      </c>
      <c r="I2189" s="7" t="n">
        <f aca="false">IF(H2189=0,"",Parámetros!$B$4-G2189)</f>
        <v>424</v>
      </c>
      <c r="J2189" s="17" t="n">
        <f aca="false">COUNTIFS(Pedidos!$B$2:$B$7000,A2189,Pedidos!$C$2:$C$7000,"&gt;="&amp;(Parámetros!$B$4-180),Pedidos!$C$2:$C$7000,"&lt;"&amp;Parámetros!$B$4)</f>
        <v>0</v>
      </c>
      <c r="K2189" s="18" t="n">
        <f aca="false">IF(H2189&lt;2,"",(G2189-F2189)/(H2189-1))</f>
        <v>37</v>
      </c>
      <c r="L2189" s="19" t="n">
        <f aca="false">IF(OR(K2189="",K2189=0),"",I2189/K2189)</f>
        <v>11.4594594594595</v>
      </c>
      <c r="M2189" s="20" t="n">
        <f aca="false">SUMIFS(Pedidos!$D$2:$D$7000,Pedidos!$B$2:$B$7000,A2189,Pedidos!$C$2:$C$7000,"&gt;="&amp;(Parámetros!$B$4-365),Pedidos!$C$2:$C$7000,"&lt;"&amp;Parámetros!$B$4)</f>
        <v>0</v>
      </c>
      <c r="N2189" s="7" t="str">
        <f aca="false">IF(H2189=0,"Sin compras",IF(H2189=1,"Una sola compra",IF(I2189&gt;Parámetros!$B$5,"Perdido","Activo")))</f>
        <v>Perdido</v>
      </c>
      <c r="O2189" s="21" t="str">
        <f aca="false">IF(N2189&lt;&gt;"Activo","",1/(1+EXP(-(Parámetros!$B$10+Parámetros!$B$11*I2189+Parámetros!$B$12*J2189))))</f>
        <v/>
      </c>
      <c r="P2189" s="7" t="str">
        <f aca="false">IF(O2189="","",IF(O2189&gt;=Parámetros!$B$7,"Alto",IF(O2189&gt;=Parámetros!$B$8,"Medio","Bajo")))</f>
        <v/>
      </c>
      <c r="Q2189" s="7" t="str">
        <f aca="false">IF(AND(N2189="Activo",L2189&lt;&gt;""),IF(L2189&gt;Parámetros!$B$6,"Se está retrasando",""),"")</f>
        <v/>
      </c>
    </row>
    <row r="2190" customFormat="false" ht="15" hidden="false" customHeight="false" outlineLevel="0" collapsed="false">
      <c r="A2190" s="13" t="s">
        <v>680</v>
      </c>
      <c r="B2190" s="13" t="s">
        <v>8996</v>
      </c>
      <c r="C2190" s="13" t="s">
        <v>8982</v>
      </c>
      <c r="D2190" s="13" t="s">
        <v>8994</v>
      </c>
      <c r="E2190" s="13" t="s">
        <v>8984</v>
      </c>
      <c r="F2190" s="16" t="n">
        <f aca="false">_xlfn.MINIFS(Pedidos!$C$2:$C$7000,Pedidos!$B$2:$B$7000,A2190,Pedidos!$C$2:$C$7000,"&lt;"&amp;Parámetros!$B$4)</f>
        <v>45643</v>
      </c>
      <c r="G2190" s="16" t="n">
        <f aca="false">_xlfn.MAXIFS(Pedidos!$C$2:$C$7000,Pedidos!$B$2:$B$7000,A2190,Pedidos!$C$2:$C$7000,"&lt;"&amp;Parámetros!$B$4)</f>
        <v>45643</v>
      </c>
      <c r="H2190" s="17" t="n">
        <f aca="false">COUNTIFS(Pedidos!$B$2:$B$7000,A2190,Pedidos!$C$2:$C$7000,"&lt;"&amp;Parámetros!$B$4)</f>
        <v>1</v>
      </c>
      <c r="I2190" s="7" t="n">
        <f aca="false">IF(H2190=0,"",Parámetros!$B$4-G2190)</f>
        <v>653</v>
      </c>
      <c r="J2190" s="17" t="n">
        <f aca="false">COUNTIFS(Pedidos!$B$2:$B$7000,A2190,Pedidos!$C$2:$C$7000,"&gt;="&amp;(Parámetros!$B$4-180),Pedidos!$C$2:$C$7000,"&lt;"&amp;Parámetros!$B$4)</f>
        <v>0</v>
      </c>
      <c r="K2190" s="18" t="str">
        <f aca="false">IF(H2190&lt;2,"",(G2190-F2190)/(H2190-1))</f>
        <v/>
      </c>
      <c r="L2190" s="19" t="str">
        <f aca="false">IF(OR(K2190="",K2190=0),"",I2190/K2190)</f>
        <v/>
      </c>
      <c r="M2190" s="20" t="n">
        <f aca="false">SUMIFS(Pedidos!$D$2:$D$7000,Pedidos!$B$2:$B$7000,A2190,Pedidos!$C$2:$C$7000,"&gt;="&amp;(Parámetros!$B$4-365),Pedidos!$C$2:$C$7000,"&lt;"&amp;Parámetros!$B$4)</f>
        <v>0</v>
      </c>
      <c r="N2190" s="7" t="str">
        <f aca="false">IF(H2190=0,"Sin compras",IF(H2190=1,"Una sola compra",IF(I2190&gt;Parámetros!$B$5,"Perdido","Activo")))</f>
        <v>Una sola compra</v>
      </c>
      <c r="O2190" s="21" t="str">
        <f aca="false">IF(N2190&lt;&gt;"Activo","",1/(1+EXP(-(Parámetros!$B$10+Parámetros!$B$11*I2190+Parámetros!$B$12*J2190))))</f>
        <v/>
      </c>
      <c r="P2190" s="7" t="str">
        <f aca="false">IF(O2190="","",IF(O2190&gt;=Parámetros!$B$7,"Alto",IF(O2190&gt;=Parámetros!$B$8,"Medio","Bajo")))</f>
        <v/>
      </c>
      <c r="Q2190" s="7" t="str">
        <f aca="false">IF(AND(N2190="Activo",L2190&lt;&gt;""),IF(L2190&gt;Parámetros!$B$6,"Se está retrasando",""),"")</f>
        <v/>
      </c>
    </row>
    <row r="2191" customFormat="false" ht="15" hidden="false" customHeight="false" outlineLevel="0" collapsed="false">
      <c r="A2191" s="13" t="s">
        <v>7293</v>
      </c>
      <c r="B2191" s="13" t="s">
        <v>9008</v>
      </c>
      <c r="C2191" s="13" t="s">
        <v>8990</v>
      </c>
      <c r="D2191" s="13" t="s">
        <v>8987</v>
      </c>
      <c r="E2191" s="13" t="s">
        <v>8988</v>
      </c>
      <c r="F2191" s="16" t="n">
        <f aca="false">_xlfn.MINIFS(Pedidos!$C$2:$C$7000,Pedidos!$B$2:$B$7000,A2191,Pedidos!$C$2:$C$7000,"&lt;"&amp;Parámetros!$B$4)</f>
        <v>46159</v>
      </c>
      <c r="G2191" s="16" t="n">
        <f aca="false">_xlfn.MAXIFS(Pedidos!$C$2:$C$7000,Pedidos!$B$2:$B$7000,A2191,Pedidos!$C$2:$C$7000,"&lt;"&amp;Parámetros!$B$4)</f>
        <v>46200</v>
      </c>
      <c r="H2191" s="17" t="n">
        <f aca="false">COUNTIFS(Pedidos!$B$2:$B$7000,A2191,Pedidos!$C$2:$C$7000,"&lt;"&amp;Parámetros!$B$4)</f>
        <v>2</v>
      </c>
      <c r="I2191" s="7" t="n">
        <f aca="false">IF(H2191=0,"",Parámetros!$B$4-G2191)</f>
        <v>96</v>
      </c>
      <c r="J2191" s="17" t="n">
        <f aca="false">COUNTIFS(Pedidos!$B$2:$B$7000,A2191,Pedidos!$C$2:$C$7000,"&gt;="&amp;(Parámetros!$B$4-180),Pedidos!$C$2:$C$7000,"&lt;"&amp;Parámetros!$B$4)</f>
        <v>2</v>
      </c>
      <c r="K2191" s="18" t="n">
        <f aca="false">IF(H2191&lt;2,"",(G2191-F2191)/(H2191-1))</f>
        <v>41</v>
      </c>
      <c r="L2191" s="19" t="n">
        <f aca="false">IF(OR(K2191="",K2191=0),"",I2191/K2191)</f>
        <v>2.34146341463415</v>
      </c>
      <c r="M2191" s="20" t="n">
        <f aca="false">SUMIFS(Pedidos!$D$2:$D$7000,Pedidos!$B$2:$B$7000,A2191,Pedidos!$C$2:$C$7000,"&gt;="&amp;(Parámetros!$B$4-365),Pedidos!$C$2:$C$7000,"&lt;"&amp;Parámetros!$B$4)</f>
        <v>90.52</v>
      </c>
      <c r="N2191" s="7" t="str">
        <f aca="false">IF(H2191=0,"Sin compras",IF(H2191=1,"Una sola compra",IF(I2191&gt;Parámetros!$B$5,"Perdido","Activo")))</f>
        <v>Activo</v>
      </c>
      <c r="O2191" s="21" t="n">
        <f aca="false">IF(N2191&lt;&gt;"Activo","",1/(1+EXP(-(Parámetros!$B$10+Parámetros!$B$11*I2191+Parámetros!$B$12*J2191))))</f>
        <v>0.614247033382657</v>
      </c>
      <c r="P2191" s="7" t="str">
        <f aca="false">IF(O2191="","",IF(O2191&gt;=Parámetros!$B$7,"Alto",IF(O2191&gt;=Parámetros!$B$8,"Medio","Bajo")))</f>
        <v>Medio</v>
      </c>
      <c r="Q2191" s="7" t="str">
        <f aca="false">IF(AND(N2191="Activo",L2191&lt;&gt;""),IF(L2191&gt;Parámetros!$B$6,"Se está retrasando",""),"")</f>
        <v>Se está retrasando</v>
      </c>
    </row>
    <row r="2192" customFormat="false" ht="15" hidden="false" customHeight="false" outlineLevel="0" collapsed="false">
      <c r="A2192" s="13" t="s">
        <v>8012</v>
      </c>
      <c r="B2192" s="13" t="s">
        <v>8992</v>
      </c>
      <c r="C2192" s="13" t="s">
        <v>8982</v>
      </c>
      <c r="D2192" s="13" t="s">
        <v>8991</v>
      </c>
      <c r="E2192" s="13" t="s">
        <v>8988</v>
      </c>
      <c r="F2192" s="16" t="n">
        <f aca="false">_xlfn.MINIFS(Pedidos!$C$2:$C$7000,Pedidos!$B$2:$B$7000,A2192,Pedidos!$C$2:$C$7000,"&lt;"&amp;Parámetros!$B$4)</f>
        <v>46217</v>
      </c>
      <c r="G2192" s="16" t="n">
        <f aca="false">_xlfn.MAXIFS(Pedidos!$C$2:$C$7000,Pedidos!$B$2:$B$7000,A2192,Pedidos!$C$2:$C$7000,"&lt;"&amp;Parámetros!$B$4)</f>
        <v>46217</v>
      </c>
      <c r="H2192" s="17" t="n">
        <f aca="false">COUNTIFS(Pedidos!$B$2:$B$7000,A2192,Pedidos!$C$2:$C$7000,"&lt;"&amp;Parámetros!$B$4)</f>
        <v>1</v>
      </c>
      <c r="I2192" s="7" t="n">
        <f aca="false">IF(H2192=0,"",Parámetros!$B$4-G2192)</f>
        <v>79</v>
      </c>
      <c r="J2192" s="17" t="n">
        <f aca="false">COUNTIFS(Pedidos!$B$2:$B$7000,A2192,Pedidos!$C$2:$C$7000,"&gt;="&amp;(Parámetros!$B$4-180),Pedidos!$C$2:$C$7000,"&lt;"&amp;Parámetros!$B$4)</f>
        <v>1</v>
      </c>
      <c r="K2192" s="18" t="str">
        <f aca="false">IF(H2192&lt;2,"",(G2192-F2192)/(H2192-1))</f>
        <v/>
      </c>
      <c r="L2192" s="19" t="str">
        <f aca="false">IF(OR(K2192="",K2192=0),"",I2192/K2192)</f>
        <v/>
      </c>
      <c r="M2192" s="20" t="n">
        <f aca="false">SUMIFS(Pedidos!$D$2:$D$7000,Pedidos!$B$2:$B$7000,A2192,Pedidos!$C$2:$C$7000,"&gt;="&amp;(Parámetros!$B$4-365),Pedidos!$C$2:$C$7000,"&lt;"&amp;Parámetros!$B$4)</f>
        <v>23.94</v>
      </c>
      <c r="N2192" s="7" t="str">
        <f aca="false">IF(H2192=0,"Sin compras",IF(H2192=1,"Una sola compra",IF(I2192&gt;Parámetros!$B$5,"Perdido","Activo")))</f>
        <v>Una sola compra</v>
      </c>
      <c r="O2192" s="21" t="str">
        <f aca="false">IF(N2192&lt;&gt;"Activo","",1/(1+EXP(-(Parámetros!$B$10+Parámetros!$B$11*I2192+Parámetros!$B$12*J2192))))</f>
        <v/>
      </c>
      <c r="P2192" s="7" t="str">
        <f aca="false">IF(O2192="","",IF(O2192&gt;=Parámetros!$B$7,"Alto",IF(O2192&gt;=Parámetros!$B$8,"Medio","Bajo")))</f>
        <v/>
      </c>
      <c r="Q2192" s="7" t="str">
        <f aca="false">IF(AND(N2192="Activo",L2192&lt;&gt;""),IF(L2192&gt;Parámetros!$B$6,"Se está retrasando",""),"")</f>
        <v/>
      </c>
    </row>
    <row r="2193" customFormat="false" ht="15" hidden="false" customHeight="false" outlineLevel="0" collapsed="false">
      <c r="A2193" s="13" t="s">
        <v>5027</v>
      </c>
      <c r="B2193" s="13" t="s">
        <v>8989</v>
      </c>
      <c r="C2193" s="13" t="s">
        <v>8990</v>
      </c>
      <c r="D2193" s="13" t="s">
        <v>8999</v>
      </c>
      <c r="E2193" s="13" t="s">
        <v>8988</v>
      </c>
      <c r="F2193" s="16" t="n">
        <f aca="false">_xlfn.MINIFS(Pedidos!$C$2:$C$7000,Pedidos!$B$2:$B$7000,A2193,Pedidos!$C$2:$C$7000,"&lt;"&amp;Parámetros!$B$4)</f>
        <v>45981</v>
      </c>
      <c r="G2193" s="16" t="n">
        <f aca="false">_xlfn.MAXIFS(Pedidos!$C$2:$C$7000,Pedidos!$B$2:$B$7000,A2193,Pedidos!$C$2:$C$7000,"&lt;"&amp;Parámetros!$B$4)</f>
        <v>46280</v>
      </c>
      <c r="H2193" s="17" t="n">
        <f aca="false">COUNTIFS(Pedidos!$B$2:$B$7000,A2193,Pedidos!$C$2:$C$7000,"&lt;"&amp;Parámetros!$B$4)</f>
        <v>11</v>
      </c>
      <c r="I2193" s="7" t="n">
        <f aca="false">IF(H2193=0,"",Parámetros!$B$4-G2193)</f>
        <v>16</v>
      </c>
      <c r="J2193" s="17" t="n">
        <f aca="false">COUNTIFS(Pedidos!$B$2:$B$7000,A2193,Pedidos!$C$2:$C$7000,"&gt;="&amp;(Parámetros!$B$4-180),Pedidos!$C$2:$C$7000,"&lt;"&amp;Parámetros!$B$4)</f>
        <v>6</v>
      </c>
      <c r="K2193" s="18" t="n">
        <f aca="false">IF(H2193&lt;2,"",(G2193-F2193)/(H2193-1))</f>
        <v>29.9</v>
      </c>
      <c r="L2193" s="19" t="n">
        <f aca="false">IF(OR(K2193="",K2193=0),"",I2193/K2193)</f>
        <v>0.535117056856187</v>
      </c>
      <c r="M2193" s="20" t="n">
        <f aca="false">SUMIFS(Pedidos!$D$2:$D$7000,Pedidos!$B$2:$B$7000,A2193,Pedidos!$C$2:$C$7000,"&gt;="&amp;(Parámetros!$B$4-365),Pedidos!$C$2:$C$7000,"&lt;"&amp;Parámetros!$B$4)</f>
        <v>445.1</v>
      </c>
      <c r="N2193" s="7" t="str">
        <f aca="false">IF(H2193=0,"Sin compras",IF(H2193=1,"Una sola compra",IF(I2193&gt;Parámetros!$B$5,"Perdido","Activo")))</f>
        <v>Activo</v>
      </c>
      <c r="O2193" s="21" t="n">
        <f aca="false">IF(N2193&lt;&gt;"Activo","",1/(1+EXP(-(Parámetros!$B$10+Parámetros!$B$11*I2193+Parámetros!$B$12*J2193))))</f>
        <v>0.0116399949558104</v>
      </c>
      <c r="P2193" s="7" t="str">
        <f aca="false">IF(O2193="","",IF(O2193&gt;=Parámetros!$B$7,"Alto",IF(O2193&gt;=Parámetros!$B$8,"Medio","Bajo")))</f>
        <v>Bajo</v>
      </c>
      <c r="Q2193" s="7" t="str">
        <f aca="false">IF(AND(N2193="Activo",L2193&lt;&gt;""),IF(L2193&gt;Parámetros!$B$6,"Se está retrasando",""),"")</f>
        <v/>
      </c>
    </row>
    <row r="2194" customFormat="false" ht="15" hidden="false" customHeight="false" outlineLevel="0" collapsed="false">
      <c r="A2194" s="13" t="s">
        <v>3907</v>
      </c>
      <c r="B2194" s="13" t="s">
        <v>8981</v>
      </c>
      <c r="C2194" s="13" t="s">
        <v>8982</v>
      </c>
      <c r="D2194" s="13" t="s">
        <v>8999</v>
      </c>
      <c r="E2194" s="13" t="s">
        <v>8988</v>
      </c>
      <c r="F2194" s="16" t="n">
        <f aca="false">_xlfn.MINIFS(Pedidos!$C$2:$C$7000,Pedidos!$B$2:$B$7000,A2194,Pedidos!$C$2:$C$7000,"&lt;"&amp;Parámetros!$B$4)</f>
        <v>45897</v>
      </c>
      <c r="G2194" s="16" t="n">
        <f aca="false">_xlfn.MAXIFS(Pedidos!$C$2:$C$7000,Pedidos!$B$2:$B$7000,A2194,Pedidos!$C$2:$C$7000,"&lt;"&amp;Parámetros!$B$4)</f>
        <v>46285</v>
      </c>
      <c r="H2194" s="17" t="n">
        <f aca="false">COUNTIFS(Pedidos!$B$2:$B$7000,A2194,Pedidos!$C$2:$C$7000,"&lt;"&amp;Parámetros!$B$4)</f>
        <v>14</v>
      </c>
      <c r="I2194" s="7" t="n">
        <f aca="false">IF(H2194=0,"",Parámetros!$B$4-G2194)</f>
        <v>11</v>
      </c>
      <c r="J2194" s="17" t="n">
        <f aca="false">COUNTIFS(Pedidos!$B$2:$B$7000,A2194,Pedidos!$C$2:$C$7000,"&gt;="&amp;(Parámetros!$B$4-180),Pedidos!$C$2:$C$7000,"&lt;"&amp;Parámetros!$B$4)</f>
        <v>6</v>
      </c>
      <c r="K2194" s="18" t="n">
        <f aca="false">IF(H2194&lt;2,"",(G2194-F2194)/(H2194-1))</f>
        <v>29.8461538461538</v>
      </c>
      <c r="L2194" s="19" t="n">
        <f aca="false">IF(OR(K2194="",K2194=0),"",I2194/K2194)</f>
        <v>0.368556701030928</v>
      </c>
      <c r="M2194" s="20" t="n">
        <f aca="false">SUMIFS(Pedidos!$D$2:$D$7000,Pedidos!$B$2:$B$7000,A2194,Pedidos!$C$2:$C$7000,"&gt;="&amp;(Parámetros!$B$4-365),Pedidos!$C$2:$C$7000,"&lt;"&amp;Parámetros!$B$4)</f>
        <v>639.26</v>
      </c>
      <c r="N2194" s="7" t="str">
        <f aca="false">IF(H2194=0,"Sin compras",IF(H2194=1,"Una sola compra",IF(I2194&gt;Parámetros!$B$5,"Perdido","Activo")))</f>
        <v>Activo</v>
      </c>
      <c r="O2194" s="21" t="n">
        <f aca="false">IF(N2194&lt;&gt;"Activo","",1/(1+EXP(-(Parámetros!$B$10+Parámetros!$B$11*I2194+Parámetros!$B$12*J2194))))</f>
        <v>0.0107016290300491</v>
      </c>
      <c r="P2194" s="7" t="str">
        <f aca="false">IF(O2194="","",IF(O2194&gt;=Parámetros!$B$7,"Alto",IF(O2194&gt;=Parámetros!$B$8,"Medio","Bajo")))</f>
        <v>Bajo</v>
      </c>
      <c r="Q2194" s="7" t="str">
        <f aca="false">IF(AND(N2194="Activo",L2194&lt;&gt;""),IF(L2194&gt;Parámetros!$B$6,"Se está retrasando",""),"")</f>
        <v/>
      </c>
    </row>
    <row r="2195" customFormat="false" ht="15" hidden="false" customHeight="false" outlineLevel="0" collapsed="false">
      <c r="A2195" s="13" t="s">
        <v>3668</v>
      </c>
      <c r="B2195" s="13" t="s">
        <v>9000</v>
      </c>
      <c r="C2195" s="13" t="s">
        <v>8990</v>
      </c>
      <c r="D2195" s="13" t="s">
        <v>8994</v>
      </c>
      <c r="E2195" s="13" t="s">
        <v>8988</v>
      </c>
      <c r="F2195" s="16" t="n">
        <f aca="false">_xlfn.MINIFS(Pedidos!$C$2:$C$7000,Pedidos!$B$2:$B$7000,A2195,Pedidos!$C$2:$C$7000,"&lt;"&amp;Parámetros!$B$4)</f>
        <v>45879</v>
      </c>
      <c r="G2195" s="16" t="n">
        <f aca="false">_xlfn.MAXIFS(Pedidos!$C$2:$C$7000,Pedidos!$B$2:$B$7000,A2195,Pedidos!$C$2:$C$7000,"&lt;"&amp;Parámetros!$B$4)</f>
        <v>45879</v>
      </c>
      <c r="H2195" s="17" t="n">
        <f aca="false">COUNTIFS(Pedidos!$B$2:$B$7000,A2195,Pedidos!$C$2:$C$7000,"&lt;"&amp;Parámetros!$B$4)</f>
        <v>1</v>
      </c>
      <c r="I2195" s="7" t="n">
        <f aca="false">IF(H2195=0,"",Parámetros!$B$4-G2195)</f>
        <v>417</v>
      </c>
      <c r="J2195" s="17" t="n">
        <f aca="false">COUNTIFS(Pedidos!$B$2:$B$7000,A2195,Pedidos!$C$2:$C$7000,"&gt;="&amp;(Parámetros!$B$4-180),Pedidos!$C$2:$C$7000,"&lt;"&amp;Parámetros!$B$4)</f>
        <v>0</v>
      </c>
      <c r="K2195" s="18" t="str">
        <f aca="false">IF(H2195&lt;2,"",(G2195-F2195)/(H2195-1))</f>
        <v/>
      </c>
      <c r="L2195" s="19" t="str">
        <f aca="false">IF(OR(K2195="",K2195=0),"",I2195/K2195)</f>
        <v/>
      </c>
      <c r="M2195" s="20" t="n">
        <f aca="false">SUMIFS(Pedidos!$D$2:$D$7000,Pedidos!$B$2:$B$7000,A2195,Pedidos!$C$2:$C$7000,"&gt;="&amp;(Parámetros!$B$4-365),Pedidos!$C$2:$C$7000,"&lt;"&amp;Parámetros!$B$4)</f>
        <v>0</v>
      </c>
      <c r="N2195" s="7" t="str">
        <f aca="false">IF(H2195=0,"Sin compras",IF(H2195=1,"Una sola compra",IF(I2195&gt;Parámetros!$B$5,"Perdido","Activo")))</f>
        <v>Una sola compra</v>
      </c>
      <c r="O2195" s="21" t="str">
        <f aca="false">IF(N2195&lt;&gt;"Activo","",1/(1+EXP(-(Parámetros!$B$10+Parámetros!$B$11*I2195+Parámetros!$B$12*J2195))))</f>
        <v/>
      </c>
      <c r="P2195" s="7" t="str">
        <f aca="false">IF(O2195="","",IF(O2195&gt;=Parámetros!$B$7,"Alto",IF(O2195&gt;=Parámetros!$B$8,"Medio","Bajo")))</f>
        <v/>
      </c>
      <c r="Q2195" s="7" t="str">
        <f aca="false">IF(AND(N2195="Activo",L2195&lt;&gt;""),IF(L2195&gt;Parámetros!$B$6,"Se está retrasando",""),"")</f>
        <v/>
      </c>
    </row>
    <row r="2196" customFormat="false" ht="15" hidden="false" customHeight="false" outlineLevel="0" collapsed="false">
      <c r="A2196" s="13" t="s">
        <v>130</v>
      </c>
      <c r="B2196" s="13" t="s">
        <v>8995</v>
      </c>
      <c r="C2196" s="13" t="s">
        <v>8990</v>
      </c>
      <c r="D2196" s="13" t="s">
        <v>8994</v>
      </c>
      <c r="E2196" s="13" t="s">
        <v>8988</v>
      </c>
      <c r="F2196" s="16" t="n">
        <f aca="false">_xlfn.MINIFS(Pedidos!$C$2:$C$7000,Pedidos!$B$2:$B$7000,A2196,Pedidos!$C$2:$C$7000,"&lt;"&amp;Parámetros!$B$4)</f>
        <v>45577</v>
      </c>
      <c r="G2196" s="16" t="n">
        <f aca="false">_xlfn.MAXIFS(Pedidos!$C$2:$C$7000,Pedidos!$B$2:$B$7000,A2196,Pedidos!$C$2:$C$7000,"&lt;"&amp;Parámetros!$B$4)</f>
        <v>45577</v>
      </c>
      <c r="H2196" s="17" t="n">
        <f aca="false">COUNTIFS(Pedidos!$B$2:$B$7000,A2196,Pedidos!$C$2:$C$7000,"&lt;"&amp;Parámetros!$B$4)</f>
        <v>1</v>
      </c>
      <c r="I2196" s="7" t="n">
        <f aca="false">IF(H2196=0,"",Parámetros!$B$4-G2196)</f>
        <v>719</v>
      </c>
      <c r="J2196" s="17" t="n">
        <f aca="false">COUNTIFS(Pedidos!$B$2:$B$7000,A2196,Pedidos!$C$2:$C$7000,"&gt;="&amp;(Parámetros!$B$4-180),Pedidos!$C$2:$C$7000,"&lt;"&amp;Parámetros!$B$4)</f>
        <v>0</v>
      </c>
      <c r="K2196" s="18" t="str">
        <f aca="false">IF(H2196&lt;2,"",(G2196-F2196)/(H2196-1))</f>
        <v/>
      </c>
      <c r="L2196" s="19" t="str">
        <f aca="false">IF(OR(K2196="",K2196=0),"",I2196/K2196)</f>
        <v/>
      </c>
      <c r="M2196" s="20" t="n">
        <f aca="false">SUMIFS(Pedidos!$D$2:$D$7000,Pedidos!$B$2:$B$7000,A2196,Pedidos!$C$2:$C$7000,"&gt;="&amp;(Parámetros!$B$4-365),Pedidos!$C$2:$C$7000,"&lt;"&amp;Parámetros!$B$4)</f>
        <v>0</v>
      </c>
      <c r="N2196" s="7" t="str">
        <f aca="false">IF(H2196=0,"Sin compras",IF(H2196=1,"Una sola compra",IF(I2196&gt;Parámetros!$B$5,"Perdido","Activo")))</f>
        <v>Una sola compra</v>
      </c>
      <c r="O2196" s="21" t="str">
        <f aca="false">IF(N2196&lt;&gt;"Activo","",1/(1+EXP(-(Parámetros!$B$10+Parámetros!$B$11*I2196+Parámetros!$B$12*J2196))))</f>
        <v/>
      </c>
      <c r="P2196" s="7" t="str">
        <f aca="false">IF(O2196="","",IF(O2196&gt;=Parámetros!$B$7,"Alto",IF(O2196&gt;=Parámetros!$B$8,"Medio","Bajo")))</f>
        <v/>
      </c>
      <c r="Q2196" s="7" t="str">
        <f aca="false">IF(AND(N2196="Activo",L2196&lt;&gt;""),IF(L2196&gt;Parámetros!$B$6,"Se está retrasando",""),"")</f>
        <v/>
      </c>
    </row>
    <row r="2197" customFormat="false" ht="15" hidden="false" customHeight="false" outlineLevel="0" collapsed="false">
      <c r="A2197" s="13" t="s">
        <v>96</v>
      </c>
      <c r="B2197" s="13" t="s">
        <v>8995</v>
      </c>
      <c r="C2197" s="13" t="s">
        <v>8993</v>
      </c>
      <c r="D2197" s="13" t="s">
        <v>9006</v>
      </c>
      <c r="E2197" s="13" t="s">
        <v>8988</v>
      </c>
      <c r="F2197" s="16" t="n">
        <f aca="false">_xlfn.MINIFS(Pedidos!$C$2:$C$7000,Pedidos!$B$2:$B$7000,A2197,Pedidos!$C$2:$C$7000,"&lt;"&amp;Parámetros!$B$4)</f>
        <v>45572</v>
      </c>
      <c r="G2197" s="16" t="n">
        <f aca="false">_xlfn.MAXIFS(Pedidos!$C$2:$C$7000,Pedidos!$B$2:$B$7000,A2197,Pedidos!$C$2:$C$7000,"&lt;"&amp;Parámetros!$B$4)</f>
        <v>45752</v>
      </c>
      <c r="H2197" s="17" t="n">
        <f aca="false">COUNTIFS(Pedidos!$B$2:$B$7000,A2197,Pedidos!$C$2:$C$7000,"&lt;"&amp;Parámetros!$B$4)</f>
        <v>4</v>
      </c>
      <c r="I2197" s="7" t="n">
        <f aca="false">IF(H2197=0,"",Parámetros!$B$4-G2197)</f>
        <v>544</v>
      </c>
      <c r="J2197" s="17" t="n">
        <f aca="false">COUNTIFS(Pedidos!$B$2:$B$7000,A2197,Pedidos!$C$2:$C$7000,"&gt;="&amp;(Parámetros!$B$4-180),Pedidos!$C$2:$C$7000,"&lt;"&amp;Parámetros!$B$4)</f>
        <v>0</v>
      </c>
      <c r="K2197" s="18" t="n">
        <f aca="false">IF(H2197&lt;2,"",(G2197-F2197)/(H2197-1))</f>
        <v>60</v>
      </c>
      <c r="L2197" s="19" t="n">
        <f aca="false">IF(OR(K2197="",K2197=0),"",I2197/K2197)</f>
        <v>9.06666666666667</v>
      </c>
      <c r="M2197" s="20" t="n">
        <f aca="false">SUMIFS(Pedidos!$D$2:$D$7000,Pedidos!$B$2:$B$7000,A2197,Pedidos!$C$2:$C$7000,"&gt;="&amp;(Parámetros!$B$4-365),Pedidos!$C$2:$C$7000,"&lt;"&amp;Parámetros!$B$4)</f>
        <v>0</v>
      </c>
      <c r="N2197" s="7" t="str">
        <f aca="false">IF(H2197=0,"Sin compras",IF(H2197=1,"Una sola compra",IF(I2197&gt;Parámetros!$B$5,"Perdido","Activo")))</f>
        <v>Perdido</v>
      </c>
      <c r="O2197" s="21" t="str">
        <f aca="false">IF(N2197&lt;&gt;"Activo","",1/(1+EXP(-(Parámetros!$B$10+Parámetros!$B$11*I2197+Parámetros!$B$12*J2197))))</f>
        <v/>
      </c>
      <c r="P2197" s="7" t="str">
        <f aca="false">IF(O2197="","",IF(O2197&gt;=Parámetros!$B$7,"Alto",IF(O2197&gt;=Parámetros!$B$8,"Medio","Bajo")))</f>
        <v/>
      </c>
      <c r="Q2197" s="7" t="str">
        <f aca="false">IF(AND(N2197="Activo",L2197&lt;&gt;""),IF(L2197&gt;Parámetros!$B$6,"Se está retrasando",""),"")</f>
        <v/>
      </c>
    </row>
    <row r="2198" customFormat="false" ht="15" hidden="false" customHeight="false" outlineLevel="0" collapsed="false">
      <c r="A2198" s="13" t="s">
        <v>1002</v>
      </c>
      <c r="B2198" s="13" t="s">
        <v>8995</v>
      </c>
      <c r="C2198" s="13" t="s">
        <v>8990</v>
      </c>
      <c r="D2198" s="13" t="s">
        <v>8994</v>
      </c>
      <c r="E2198" s="13" t="s">
        <v>8988</v>
      </c>
      <c r="F2198" s="16" t="n">
        <f aca="false">_xlfn.MINIFS(Pedidos!$C$2:$C$7000,Pedidos!$B$2:$B$7000,A2198,Pedidos!$C$2:$C$7000,"&lt;"&amp;Parámetros!$B$4)</f>
        <v>45674</v>
      </c>
      <c r="G2198" s="16" t="n">
        <f aca="false">_xlfn.MAXIFS(Pedidos!$C$2:$C$7000,Pedidos!$B$2:$B$7000,A2198,Pedidos!$C$2:$C$7000,"&lt;"&amp;Parámetros!$B$4)</f>
        <v>45674</v>
      </c>
      <c r="H2198" s="17" t="n">
        <f aca="false">COUNTIFS(Pedidos!$B$2:$B$7000,A2198,Pedidos!$C$2:$C$7000,"&lt;"&amp;Parámetros!$B$4)</f>
        <v>1</v>
      </c>
      <c r="I2198" s="7" t="n">
        <f aca="false">IF(H2198=0,"",Parámetros!$B$4-G2198)</f>
        <v>622</v>
      </c>
      <c r="J2198" s="17" t="n">
        <f aca="false">COUNTIFS(Pedidos!$B$2:$B$7000,A2198,Pedidos!$C$2:$C$7000,"&gt;="&amp;(Parámetros!$B$4-180),Pedidos!$C$2:$C$7000,"&lt;"&amp;Parámetros!$B$4)</f>
        <v>0</v>
      </c>
      <c r="K2198" s="18" t="str">
        <f aca="false">IF(H2198&lt;2,"",(G2198-F2198)/(H2198-1))</f>
        <v/>
      </c>
      <c r="L2198" s="19" t="str">
        <f aca="false">IF(OR(K2198="",K2198=0),"",I2198/K2198)</f>
        <v/>
      </c>
      <c r="M2198" s="20" t="n">
        <f aca="false">SUMIFS(Pedidos!$D$2:$D$7000,Pedidos!$B$2:$B$7000,A2198,Pedidos!$C$2:$C$7000,"&gt;="&amp;(Parámetros!$B$4-365),Pedidos!$C$2:$C$7000,"&lt;"&amp;Parámetros!$B$4)</f>
        <v>0</v>
      </c>
      <c r="N2198" s="7" t="str">
        <f aca="false">IF(H2198=0,"Sin compras",IF(H2198=1,"Una sola compra",IF(I2198&gt;Parámetros!$B$5,"Perdido","Activo")))</f>
        <v>Una sola compra</v>
      </c>
      <c r="O2198" s="21" t="str">
        <f aca="false">IF(N2198&lt;&gt;"Activo","",1/(1+EXP(-(Parámetros!$B$10+Parámetros!$B$11*I2198+Parámetros!$B$12*J2198))))</f>
        <v/>
      </c>
      <c r="P2198" s="7" t="str">
        <f aca="false">IF(O2198="","",IF(O2198&gt;=Parámetros!$B$7,"Alto",IF(O2198&gt;=Parámetros!$B$8,"Medio","Bajo")))</f>
        <v/>
      </c>
      <c r="Q2198" s="7" t="str">
        <f aca="false">IF(AND(N2198="Activo",L2198&lt;&gt;""),IF(L2198&gt;Parámetros!$B$6,"Se está retrasando",""),"")</f>
        <v/>
      </c>
    </row>
    <row r="2199" customFormat="false" ht="15" hidden="false" customHeight="false" outlineLevel="0" collapsed="false">
      <c r="A2199" s="13" t="s">
        <v>2490</v>
      </c>
      <c r="B2199" s="13" t="s">
        <v>8981</v>
      </c>
      <c r="C2199" s="13" t="s">
        <v>8993</v>
      </c>
      <c r="D2199" s="13" t="s">
        <v>8994</v>
      </c>
      <c r="E2199" s="13" t="s">
        <v>8988</v>
      </c>
      <c r="F2199" s="16" t="n">
        <f aca="false">_xlfn.MINIFS(Pedidos!$C$2:$C$7000,Pedidos!$B$2:$B$7000,A2199,Pedidos!$C$2:$C$7000,"&lt;"&amp;Parámetros!$B$4)</f>
        <v>45791</v>
      </c>
      <c r="G2199" s="16" t="n">
        <f aca="false">_xlfn.MAXIFS(Pedidos!$C$2:$C$7000,Pedidos!$B$2:$B$7000,A2199,Pedidos!$C$2:$C$7000,"&lt;"&amp;Parámetros!$B$4)</f>
        <v>45888</v>
      </c>
      <c r="H2199" s="17" t="n">
        <f aca="false">COUNTIFS(Pedidos!$B$2:$B$7000,A2199,Pedidos!$C$2:$C$7000,"&lt;"&amp;Parámetros!$B$4)</f>
        <v>2</v>
      </c>
      <c r="I2199" s="7" t="n">
        <f aca="false">IF(H2199=0,"",Parámetros!$B$4-G2199)</f>
        <v>408</v>
      </c>
      <c r="J2199" s="17" t="n">
        <f aca="false">COUNTIFS(Pedidos!$B$2:$B$7000,A2199,Pedidos!$C$2:$C$7000,"&gt;="&amp;(Parámetros!$B$4-180),Pedidos!$C$2:$C$7000,"&lt;"&amp;Parámetros!$B$4)</f>
        <v>0</v>
      </c>
      <c r="K2199" s="18" t="n">
        <f aca="false">IF(H2199&lt;2,"",(G2199-F2199)/(H2199-1))</f>
        <v>97</v>
      </c>
      <c r="L2199" s="19" t="n">
        <f aca="false">IF(OR(K2199="",K2199=0),"",I2199/K2199)</f>
        <v>4.20618556701031</v>
      </c>
      <c r="M2199" s="20" t="n">
        <f aca="false">SUMIFS(Pedidos!$D$2:$D$7000,Pedidos!$B$2:$B$7000,A2199,Pedidos!$C$2:$C$7000,"&gt;="&amp;(Parámetros!$B$4-365),Pedidos!$C$2:$C$7000,"&lt;"&amp;Parámetros!$B$4)</f>
        <v>0</v>
      </c>
      <c r="N2199" s="7" t="str">
        <f aca="false">IF(H2199=0,"Sin compras",IF(H2199=1,"Una sola compra",IF(I2199&gt;Parámetros!$B$5,"Perdido","Activo")))</f>
        <v>Perdido</v>
      </c>
      <c r="O2199" s="21" t="str">
        <f aca="false">IF(N2199&lt;&gt;"Activo","",1/(1+EXP(-(Parámetros!$B$10+Parámetros!$B$11*I2199+Parámetros!$B$12*J2199))))</f>
        <v/>
      </c>
      <c r="P2199" s="7" t="str">
        <f aca="false">IF(O2199="","",IF(O2199&gt;=Parámetros!$B$7,"Alto",IF(O2199&gt;=Parámetros!$B$8,"Medio","Bajo")))</f>
        <v/>
      </c>
      <c r="Q2199" s="7" t="str">
        <f aca="false">IF(AND(N2199="Activo",L2199&lt;&gt;""),IF(L2199&gt;Parámetros!$B$6,"Se está retrasando",""),"")</f>
        <v/>
      </c>
    </row>
    <row r="2200" customFormat="false" ht="15" hidden="false" customHeight="false" outlineLevel="0" collapsed="false">
      <c r="A2200" s="13" t="s">
        <v>1362</v>
      </c>
      <c r="B2200" s="13" t="s">
        <v>8981</v>
      </c>
      <c r="C2200" s="13" t="s">
        <v>8982</v>
      </c>
      <c r="D2200" s="13" t="s">
        <v>8999</v>
      </c>
      <c r="E2200" s="13" t="s">
        <v>8988</v>
      </c>
      <c r="F2200" s="16" t="n">
        <f aca="false">_xlfn.MINIFS(Pedidos!$C$2:$C$7000,Pedidos!$B$2:$B$7000,A2200,Pedidos!$C$2:$C$7000,"&lt;"&amp;Parámetros!$B$4)</f>
        <v>45705</v>
      </c>
      <c r="G2200" s="16" t="n">
        <f aca="false">_xlfn.MAXIFS(Pedidos!$C$2:$C$7000,Pedidos!$B$2:$B$7000,A2200,Pedidos!$C$2:$C$7000,"&lt;"&amp;Parámetros!$B$4)</f>
        <v>46248</v>
      </c>
      <c r="H2200" s="17" t="n">
        <f aca="false">COUNTIFS(Pedidos!$B$2:$B$7000,A2200,Pedidos!$C$2:$C$7000,"&lt;"&amp;Parámetros!$B$4)</f>
        <v>9</v>
      </c>
      <c r="I2200" s="7" t="n">
        <f aca="false">IF(H2200=0,"",Parámetros!$B$4-G2200)</f>
        <v>48</v>
      </c>
      <c r="J2200" s="17" t="n">
        <f aca="false">COUNTIFS(Pedidos!$B$2:$B$7000,A2200,Pedidos!$C$2:$C$7000,"&gt;="&amp;(Parámetros!$B$4-180),Pedidos!$C$2:$C$7000,"&lt;"&amp;Parámetros!$B$4)</f>
        <v>2</v>
      </c>
      <c r="K2200" s="18" t="n">
        <f aca="false">IF(H2200&lt;2,"",(G2200-F2200)/(H2200-1))</f>
        <v>67.875</v>
      </c>
      <c r="L2200" s="19" t="n">
        <f aca="false">IF(OR(K2200="",K2200=0),"",I2200/K2200)</f>
        <v>0.707182320441989</v>
      </c>
      <c r="M2200" s="20" t="n">
        <f aca="false">SUMIFS(Pedidos!$D$2:$D$7000,Pedidos!$B$2:$B$7000,A2200,Pedidos!$C$2:$C$7000,"&gt;="&amp;(Parámetros!$B$4-365),Pedidos!$C$2:$C$7000,"&lt;"&amp;Parámetros!$B$4)</f>
        <v>174.96</v>
      </c>
      <c r="N2200" s="7" t="str">
        <f aca="false">IF(H2200=0,"Sin compras",IF(H2200=1,"Una sola compra",IF(I2200&gt;Parámetros!$B$5,"Perdido","Activo")))</f>
        <v>Activo</v>
      </c>
      <c r="O2200" s="21" t="n">
        <f aca="false">IF(N2200&lt;&gt;"Activo","",1/(1+EXP(-(Parámetros!$B$10+Parámetros!$B$11*I2200+Parámetros!$B$12*J2200))))</f>
        <v>0.41318843661897</v>
      </c>
      <c r="P2200" s="7" t="str">
        <f aca="false">IF(O2200="","",IF(O2200&gt;=Parámetros!$B$7,"Alto",IF(O2200&gt;=Parámetros!$B$8,"Medio","Bajo")))</f>
        <v>Medio</v>
      </c>
      <c r="Q2200" s="7" t="str">
        <f aca="false">IF(AND(N2200="Activo",L2200&lt;&gt;""),IF(L2200&gt;Parámetros!$B$6,"Se está retrasando",""),"")</f>
        <v/>
      </c>
    </row>
    <row r="2201" customFormat="false" ht="15" hidden="false" customHeight="false" outlineLevel="0" collapsed="false">
      <c r="A2201" s="13" t="s">
        <v>68</v>
      </c>
      <c r="B2201" s="13" t="s">
        <v>9000</v>
      </c>
      <c r="C2201" s="13" t="s">
        <v>8982</v>
      </c>
      <c r="D2201" s="13" t="s">
        <v>9006</v>
      </c>
      <c r="E2201" s="13" t="s">
        <v>8984</v>
      </c>
      <c r="F2201" s="16" t="n">
        <f aca="false">_xlfn.MINIFS(Pedidos!$C$2:$C$7000,Pedidos!$B$2:$B$7000,A2201,Pedidos!$C$2:$C$7000,"&lt;"&amp;Parámetros!$B$4)</f>
        <v>45570</v>
      </c>
      <c r="G2201" s="16" t="n">
        <f aca="false">_xlfn.MAXIFS(Pedidos!$C$2:$C$7000,Pedidos!$B$2:$B$7000,A2201,Pedidos!$C$2:$C$7000,"&lt;"&amp;Parámetros!$B$4)</f>
        <v>45823</v>
      </c>
      <c r="H2201" s="17" t="n">
        <f aca="false">COUNTIFS(Pedidos!$B$2:$B$7000,A2201,Pedidos!$C$2:$C$7000,"&lt;"&amp;Parámetros!$B$4)</f>
        <v>4</v>
      </c>
      <c r="I2201" s="7" t="n">
        <f aca="false">IF(H2201=0,"",Parámetros!$B$4-G2201)</f>
        <v>473</v>
      </c>
      <c r="J2201" s="17" t="n">
        <f aca="false">COUNTIFS(Pedidos!$B$2:$B$7000,A2201,Pedidos!$C$2:$C$7000,"&gt;="&amp;(Parámetros!$B$4-180),Pedidos!$C$2:$C$7000,"&lt;"&amp;Parámetros!$B$4)</f>
        <v>0</v>
      </c>
      <c r="K2201" s="18" t="n">
        <f aca="false">IF(H2201&lt;2,"",(G2201-F2201)/(H2201-1))</f>
        <v>84.3333333333333</v>
      </c>
      <c r="L2201" s="19" t="n">
        <f aca="false">IF(OR(K2201="",K2201=0),"",I2201/K2201)</f>
        <v>5.60869565217391</v>
      </c>
      <c r="M2201" s="20" t="n">
        <f aca="false">SUMIFS(Pedidos!$D$2:$D$7000,Pedidos!$B$2:$B$7000,A2201,Pedidos!$C$2:$C$7000,"&gt;="&amp;(Parámetros!$B$4-365),Pedidos!$C$2:$C$7000,"&lt;"&amp;Parámetros!$B$4)</f>
        <v>0</v>
      </c>
      <c r="N2201" s="7" t="str">
        <f aca="false">IF(H2201=0,"Sin compras",IF(H2201=1,"Una sola compra",IF(I2201&gt;Parámetros!$B$5,"Perdido","Activo")))</f>
        <v>Perdido</v>
      </c>
      <c r="O2201" s="21" t="str">
        <f aca="false">IF(N2201&lt;&gt;"Activo","",1/(1+EXP(-(Parámetros!$B$10+Parámetros!$B$11*I2201+Parámetros!$B$12*J2201))))</f>
        <v/>
      </c>
      <c r="P2201" s="7" t="str">
        <f aca="false">IF(O2201="","",IF(O2201&gt;=Parámetros!$B$7,"Alto",IF(O2201&gt;=Parámetros!$B$8,"Medio","Bajo")))</f>
        <v/>
      </c>
      <c r="Q2201" s="7" t="str">
        <f aca="false">IF(AND(N2201="Activo",L2201&lt;&gt;""),IF(L2201&gt;Parámetros!$B$6,"Se está retrasando",""),"")</f>
        <v/>
      </c>
    </row>
    <row r="2202" customFormat="false" ht="15" hidden="false" customHeight="false" outlineLevel="0" collapsed="false">
      <c r="A2202" s="13" t="s">
        <v>622</v>
      </c>
      <c r="B2202" s="13" t="s">
        <v>8995</v>
      </c>
      <c r="C2202" s="13" t="s">
        <v>8982</v>
      </c>
      <c r="D2202" s="13" t="s">
        <v>8994</v>
      </c>
      <c r="E2202" s="13" t="s">
        <v>8988</v>
      </c>
      <c r="F2202" s="16" t="n">
        <f aca="false">_xlfn.MINIFS(Pedidos!$C$2:$C$7000,Pedidos!$B$2:$B$7000,A2202,Pedidos!$C$2:$C$7000,"&lt;"&amp;Parámetros!$B$4)</f>
        <v>45637</v>
      </c>
      <c r="G2202" s="16" t="n">
        <f aca="false">_xlfn.MAXIFS(Pedidos!$C$2:$C$7000,Pedidos!$B$2:$B$7000,A2202,Pedidos!$C$2:$C$7000,"&lt;"&amp;Parámetros!$B$4)</f>
        <v>45637</v>
      </c>
      <c r="H2202" s="17" t="n">
        <f aca="false">COUNTIFS(Pedidos!$B$2:$B$7000,A2202,Pedidos!$C$2:$C$7000,"&lt;"&amp;Parámetros!$B$4)</f>
        <v>1</v>
      </c>
      <c r="I2202" s="7" t="n">
        <f aca="false">IF(H2202=0,"",Parámetros!$B$4-G2202)</f>
        <v>659</v>
      </c>
      <c r="J2202" s="17" t="n">
        <f aca="false">COUNTIFS(Pedidos!$B$2:$B$7000,A2202,Pedidos!$C$2:$C$7000,"&gt;="&amp;(Parámetros!$B$4-180),Pedidos!$C$2:$C$7000,"&lt;"&amp;Parámetros!$B$4)</f>
        <v>0</v>
      </c>
      <c r="K2202" s="18" t="str">
        <f aca="false">IF(H2202&lt;2,"",(G2202-F2202)/(H2202-1))</f>
        <v/>
      </c>
      <c r="L2202" s="19" t="str">
        <f aca="false">IF(OR(K2202="",K2202=0),"",I2202/K2202)</f>
        <v/>
      </c>
      <c r="M2202" s="20" t="n">
        <f aca="false">SUMIFS(Pedidos!$D$2:$D$7000,Pedidos!$B$2:$B$7000,A2202,Pedidos!$C$2:$C$7000,"&gt;="&amp;(Parámetros!$B$4-365),Pedidos!$C$2:$C$7000,"&lt;"&amp;Parámetros!$B$4)</f>
        <v>0</v>
      </c>
      <c r="N2202" s="7" t="str">
        <f aca="false">IF(H2202=0,"Sin compras",IF(H2202=1,"Una sola compra",IF(I2202&gt;Parámetros!$B$5,"Perdido","Activo")))</f>
        <v>Una sola compra</v>
      </c>
      <c r="O2202" s="21" t="str">
        <f aca="false">IF(N2202&lt;&gt;"Activo","",1/(1+EXP(-(Parámetros!$B$10+Parámetros!$B$11*I2202+Parámetros!$B$12*J2202))))</f>
        <v/>
      </c>
      <c r="P2202" s="7" t="str">
        <f aca="false">IF(O2202="","",IF(O2202&gt;=Parámetros!$B$7,"Alto",IF(O2202&gt;=Parámetros!$B$8,"Medio","Bajo")))</f>
        <v/>
      </c>
      <c r="Q2202" s="7" t="str">
        <f aca="false">IF(AND(N2202="Activo",L2202&lt;&gt;""),IF(L2202&gt;Parámetros!$B$6,"Se está retrasando",""),"")</f>
        <v/>
      </c>
    </row>
    <row r="2203" customFormat="false" ht="15" hidden="false" customHeight="false" outlineLevel="0" collapsed="false">
      <c r="A2203" s="13" t="s">
        <v>2994</v>
      </c>
      <c r="B2203" s="13" t="s">
        <v>8989</v>
      </c>
      <c r="C2203" s="13" t="s">
        <v>8993</v>
      </c>
      <c r="D2203" s="13" t="s">
        <v>8983</v>
      </c>
      <c r="E2203" s="13" t="s">
        <v>8988</v>
      </c>
      <c r="F2203" s="16" t="n">
        <f aca="false">_xlfn.MINIFS(Pedidos!$C$2:$C$7000,Pedidos!$B$2:$B$7000,A2203,Pedidos!$C$2:$C$7000,"&lt;"&amp;Parámetros!$B$4)</f>
        <v>45830</v>
      </c>
      <c r="G2203" s="16" t="n">
        <f aca="false">_xlfn.MAXIFS(Pedidos!$C$2:$C$7000,Pedidos!$B$2:$B$7000,A2203,Pedidos!$C$2:$C$7000,"&lt;"&amp;Parámetros!$B$4)</f>
        <v>46009</v>
      </c>
      <c r="H2203" s="17" t="n">
        <f aca="false">COUNTIFS(Pedidos!$B$2:$B$7000,A2203,Pedidos!$C$2:$C$7000,"&lt;"&amp;Parámetros!$B$4)</f>
        <v>2</v>
      </c>
      <c r="I2203" s="7" t="n">
        <f aca="false">IF(H2203=0,"",Parámetros!$B$4-G2203)</f>
        <v>287</v>
      </c>
      <c r="J2203" s="17" t="n">
        <f aca="false">COUNTIFS(Pedidos!$B$2:$B$7000,A2203,Pedidos!$C$2:$C$7000,"&gt;="&amp;(Parámetros!$B$4-180),Pedidos!$C$2:$C$7000,"&lt;"&amp;Parámetros!$B$4)</f>
        <v>0</v>
      </c>
      <c r="K2203" s="18" t="n">
        <f aca="false">IF(H2203&lt;2,"",(G2203-F2203)/(H2203-1))</f>
        <v>179</v>
      </c>
      <c r="L2203" s="19" t="n">
        <f aca="false">IF(OR(K2203="",K2203=0),"",I2203/K2203)</f>
        <v>1.60335195530726</v>
      </c>
      <c r="M2203" s="20" t="n">
        <f aca="false">SUMIFS(Pedidos!$D$2:$D$7000,Pedidos!$B$2:$B$7000,A2203,Pedidos!$C$2:$C$7000,"&gt;="&amp;(Parámetros!$B$4-365),Pedidos!$C$2:$C$7000,"&lt;"&amp;Parámetros!$B$4)</f>
        <v>26.3</v>
      </c>
      <c r="N2203" s="7" t="str">
        <f aca="false">IF(H2203=0,"Sin compras",IF(H2203=1,"Una sola compra",IF(I2203&gt;Parámetros!$B$5,"Perdido","Activo")))</f>
        <v>Perdido</v>
      </c>
      <c r="O2203" s="21" t="str">
        <f aca="false">IF(N2203&lt;&gt;"Activo","",1/(1+EXP(-(Parámetros!$B$10+Parámetros!$B$11*I2203+Parámetros!$B$12*J2203))))</f>
        <v/>
      </c>
      <c r="P2203" s="7" t="str">
        <f aca="false">IF(O2203="","",IF(O2203&gt;=Parámetros!$B$7,"Alto",IF(O2203&gt;=Parámetros!$B$8,"Medio","Bajo")))</f>
        <v/>
      </c>
      <c r="Q2203" s="7" t="str">
        <f aca="false">IF(AND(N2203="Activo",L2203&lt;&gt;""),IF(L2203&gt;Parámetros!$B$6,"Se está retrasando",""),"")</f>
        <v/>
      </c>
    </row>
    <row r="2204" customFormat="false" ht="15" hidden="false" customHeight="false" outlineLevel="0" collapsed="false">
      <c r="A2204" s="13" t="s">
        <v>4548</v>
      </c>
      <c r="B2204" s="13" t="s">
        <v>8992</v>
      </c>
      <c r="C2204" s="13" t="s">
        <v>8993</v>
      </c>
      <c r="D2204" s="13" t="s">
        <v>8983</v>
      </c>
      <c r="E2204" s="13" t="s">
        <v>8988</v>
      </c>
      <c r="F2204" s="16" t="n">
        <f aca="false">_xlfn.MINIFS(Pedidos!$C$2:$C$7000,Pedidos!$B$2:$B$7000,A2204,Pedidos!$C$2:$C$7000,"&lt;"&amp;Parámetros!$B$4)</f>
        <v>45944</v>
      </c>
      <c r="G2204" s="16" t="n">
        <f aca="false">_xlfn.MAXIFS(Pedidos!$C$2:$C$7000,Pedidos!$B$2:$B$7000,A2204,Pedidos!$C$2:$C$7000,"&lt;"&amp;Parámetros!$B$4)</f>
        <v>45944</v>
      </c>
      <c r="H2204" s="17" t="n">
        <f aca="false">COUNTIFS(Pedidos!$B$2:$B$7000,A2204,Pedidos!$C$2:$C$7000,"&lt;"&amp;Parámetros!$B$4)</f>
        <v>1</v>
      </c>
      <c r="I2204" s="7" t="n">
        <f aca="false">IF(H2204=0,"",Parámetros!$B$4-G2204)</f>
        <v>352</v>
      </c>
      <c r="J2204" s="17" t="n">
        <f aca="false">COUNTIFS(Pedidos!$B$2:$B$7000,A2204,Pedidos!$C$2:$C$7000,"&gt;="&amp;(Parámetros!$B$4-180),Pedidos!$C$2:$C$7000,"&lt;"&amp;Parámetros!$B$4)</f>
        <v>0</v>
      </c>
      <c r="K2204" s="18" t="str">
        <f aca="false">IF(H2204&lt;2,"",(G2204-F2204)/(H2204-1))</f>
        <v/>
      </c>
      <c r="L2204" s="19" t="str">
        <f aca="false">IF(OR(K2204="",K2204=0),"",I2204/K2204)</f>
        <v/>
      </c>
      <c r="M2204" s="20" t="n">
        <f aca="false">SUMIFS(Pedidos!$D$2:$D$7000,Pedidos!$B$2:$B$7000,A2204,Pedidos!$C$2:$C$7000,"&gt;="&amp;(Parámetros!$B$4-365),Pedidos!$C$2:$C$7000,"&lt;"&amp;Parámetros!$B$4)</f>
        <v>16.3</v>
      </c>
      <c r="N2204" s="7" t="str">
        <f aca="false">IF(H2204=0,"Sin compras",IF(H2204=1,"Una sola compra",IF(I2204&gt;Parámetros!$B$5,"Perdido","Activo")))</f>
        <v>Una sola compra</v>
      </c>
      <c r="O2204" s="21" t="str">
        <f aca="false">IF(N2204&lt;&gt;"Activo","",1/(1+EXP(-(Parámetros!$B$10+Parámetros!$B$11*I2204+Parámetros!$B$12*J2204))))</f>
        <v/>
      </c>
      <c r="P2204" s="7" t="str">
        <f aca="false">IF(O2204="","",IF(O2204&gt;=Parámetros!$B$7,"Alto",IF(O2204&gt;=Parámetros!$B$8,"Medio","Bajo")))</f>
        <v/>
      </c>
      <c r="Q2204" s="7" t="str">
        <f aca="false">IF(AND(N2204="Activo",L2204&lt;&gt;""),IF(L2204&gt;Parámetros!$B$6,"Se está retrasando",""),"")</f>
        <v/>
      </c>
    </row>
    <row r="2205" customFormat="false" ht="15" hidden="false" customHeight="false" outlineLevel="0" collapsed="false">
      <c r="A2205" s="13" t="s">
        <v>333</v>
      </c>
      <c r="B2205" s="13" t="s">
        <v>8992</v>
      </c>
      <c r="C2205" s="13" t="s">
        <v>8993</v>
      </c>
      <c r="D2205" s="13" t="s">
        <v>8994</v>
      </c>
      <c r="E2205" s="13" t="s">
        <v>8988</v>
      </c>
      <c r="F2205" s="16" t="n">
        <f aca="false">_xlfn.MINIFS(Pedidos!$C$2:$C$7000,Pedidos!$B$2:$B$7000,A2205,Pedidos!$C$2:$C$7000,"&lt;"&amp;Parámetros!$B$4)</f>
        <v>45603</v>
      </c>
      <c r="G2205" s="16" t="n">
        <f aca="false">_xlfn.MAXIFS(Pedidos!$C$2:$C$7000,Pedidos!$B$2:$B$7000,A2205,Pedidos!$C$2:$C$7000,"&lt;"&amp;Parámetros!$B$4)</f>
        <v>45603</v>
      </c>
      <c r="H2205" s="17" t="n">
        <f aca="false">COUNTIFS(Pedidos!$B$2:$B$7000,A2205,Pedidos!$C$2:$C$7000,"&lt;"&amp;Parámetros!$B$4)</f>
        <v>1</v>
      </c>
      <c r="I2205" s="7" t="n">
        <f aca="false">IF(H2205=0,"",Parámetros!$B$4-G2205)</f>
        <v>693</v>
      </c>
      <c r="J2205" s="17" t="n">
        <f aca="false">COUNTIFS(Pedidos!$B$2:$B$7000,A2205,Pedidos!$C$2:$C$7000,"&gt;="&amp;(Parámetros!$B$4-180),Pedidos!$C$2:$C$7000,"&lt;"&amp;Parámetros!$B$4)</f>
        <v>0</v>
      </c>
      <c r="K2205" s="18" t="str">
        <f aca="false">IF(H2205&lt;2,"",(G2205-F2205)/(H2205-1))</f>
        <v/>
      </c>
      <c r="L2205" s="19" t="str">
        <f aca="false">IF(OR(K2205="",K2205=0),"",I2205/K2205)</f>
        <v/>
      </c>
      <c r="M2205" s="20" t="n">
        <f aca="false">SUMIFS(Pedidos!$D$2:$D$7000,Pedidos!$B$2:$B$7000,A2205,Pedidos!$C$2:$C$7000,"&gt;="&amp;(Parámetros!$B$4-365),Pedidos!$C$2:$C$7000,"&lt;"&amp;Parámetros!$B$4)</f>
        <v>0</v>
      </c>
      <c r="N2205" s="7" t="str">
        <f aca="false">IF(H2205=0,"Sin compras",IF(H2205=1,"Una sola compra",IF(I2205&gt;Parámetros!$B$5,"Perdido","Activo")))</f>
        <v>Una sola compra</v>
      </c>
      <c r="O2205" s="21" t="str">
        <f aca="false">IF(N2205&lt;&gt;"Activo","",1/(1+EXP(-(Parámetros!$B$10+Parámetros!$B$11*I2205+Parámetros!$B$12*J2205))))</f>
        <v/>
      </c>
      <c r="P2205" s="7" t="str">
        <f aca="false">IF(O2205="","",IF(O2205&gt;=Parámetros!$B$7,"Alto",IF(O2205&gt;=Parámetros!$B$8,"Medio","Bajo")))</f>
        <v/>
      </c>
      <c r="Q2205" s="7" t="str">
        <f aca="false">IF(AND(N2205="Activo",L2205&lt;&gt;""),IF(L2205&gt;Parámetros!$B$6,"Se está retrasando",""),"")</f>
        <v/>
      </c>
    </row>
    <row r="2206" customFormat="false" ht="15" hidden="false" customHeight="false" outlineLevel="0" collapsed="false">
      <c r="A2206" s="13" t="s">
        <v>6459</v>
      </c>
      <c r="B2206" s="13" t="s">
        <v>9003</v>
      </c>
      <c r="C2206" s="13" t="s">
        <v>8982</v>
      </c>
      <c r="D2206" s="13" t="s">
        <v>8987</v>
      </c>
      <c r="E2206" s="13" t="s">
        <v>8988</v>
      </c>
      <c r="F2206" s="16" t="n">
        <f aca="false">_xlfn.MINIFS(Pedidos!$C$2:$C$7000,Pedidos!$B$2:$B$7000,A2206,Pedidos!$C$2:$C$7000,"&lt;"&amp;Parámetros!$B$4)</f>
        <v>46089</v>
      </c>
      <c r="G2206" s="16" t="n">
        <f aca="false">_xlfn.MAXIFS(Pedidos!$C$2:$C$7000,Pedidos!$B$2:$B$7000,A2206,Pedidos!$C$2:$C$7000,"&lt;"&amp;Parámetros!$B$4)</f>
        <v>46224</v>
      </c>
      <c r="H2206" s="17" t="n">
        <f aca="false">COUNTIFS(Pedidos!$B$2:$B$7000,A2206,Pedidos!$C$2:$C$7000,"&lt;"&amp;Parámetros!$B$4)</f>
        <v>2</v>
      </c>
      <c r="I2206" s="7" t="n">
        <f aca="false">IF(H2206=0,"",Parámetros!$B$4-G2206)</f>
        <v>72</v>
      </c>
      <c r="J2206" s="17" t="n">
        <f aca="false">COUNTIFS(Pedidos!$B$2:$B$7000,A2206,Pedidos!$C$2:$C$7000,"&gt;="&amp;(Parámetros!$B$4-180),Pedidos!$C$2:$C$7000,"&lt;"&amp;Parámetros!$B$4)</f>
        <v>1</v>
      </c>
      <c r="K2206" s="18" t="n">
        <f aca="false">IF(H2206&lt;2,"",(G2206-F2206)/(H2206-1))</f>
        <v>135</v>
      </c>
      <c r="L2206" s="19" t="n">
        <f aca="false">IF(OR(K2206="",K2206=0),"",I2206/K2206)</f>
        <v>0.533333333333333</v>
      </c>
      <c r="M2206" s="20" t="n">
        <f aca="false">SUMIFS(Pedidos!$D$2:$D$7000,Pedidos!$B$2:$B$7000,A2206,Pedidos!$C$2:$C$7000,"&gt;="&amp;(Parámetros!$B$4-365),Pedidos!$C$2:$C$7000,"&lt;"&amp;Parámetros!$B$4)</f>
        <v>93.85</v>
      </c>
      <c r="N2206" s="7" t="str">
        <f aca="false">IF(H2206=0,"Sin compras",IF(H2206=1,"Una sola compra",IF(I2206&gt;Parámetros!$B$5,"Perdido","Activo")))</f>
        <v>Activo</v>
      </c>
      <c r="O2206" s="21" t="n">
        <f aca="false">IF(N2206&lt;&gt;"Activo","",1/(1+EXP(-(Parámetros!$B$10+Parámetros!$B$11*I2206+Parámetros!$B$12*J2206))))</f>
        <v>0.719886765670112</v>
      </c>
      <c r="P2206" s="7" t="str">
        <f aca="false">IF(O2206="","",IF(O2206&gt;=Parámetros!$B$7,"Alto",IF(O2206&gt;=Parámetros!$B$8,"Medio","Bajo")))</f>
        <v>Alto</v>
      </c>
      <c r="Q2206" s="7" t="str">
        <f aca="false">IF(AND(N2206="Activo",L2206&lt;&gt;""),IF(L2206&gt;Parámetros!$B$6,"Se está retrasando",""),"")</f>
        <v/>
      </c>
    </row>
    <row r="2207" customFormat="false" ht="15" hidden="false" customHeight="false" outlineLevel="0" collapsed="false">
      <c r="A2207" s="13" t="s">
        <v>2227</v>
      </c>
      <c r="B2207" s="13" t="s">
        <v>8981</v>
      </c>
      <c r="C2207" s="13" t="s">
        <v>8990</v>
      </c>
      <c r="D2207" s="13" t="s">
        <v>8994</v>
      </c>
      <c r="E2207" s="13" t="s">
        <v>8988</v>
      </c>
      <c r="F2207" s="16" t="n">
        <f aca="false">_xlfn.MINIFS(Pedidos!$C$2:$C$7000,Pedidos!$B$2:$B$7000,A2207,Pedidos!$C$2:$C$7000,"&lt;"&amp;Parámetros!$B$4)</f>
        <v>45772</v>
      </c>
      <c r="G2207" s="16" t="n">
        <f aca="false">_xlfn.MAXIFS(Pedidos!$C$2:$C$7000,Pedidos!$B$2:$B$7000,A2207,Pedidos!$C$2:$C$7000,"&lt;"&amp;Parámetros!$B$4)</f>
        <v>45772</v>
      </c>
      <c r="H2207" s="17" t="n">
        <f aca="false">COUNTIFS(Pedidos!$B$2:$B$7000,A2207,Pedidos!$C$2:$C$7000,"&lt;"&amp;Parámetros!$B$4)</f>
        <v>1</v>
      </c>
      <c r="I2207" s="7" t="n">
        <f aca="false">IF(H2207=0,"",Parámetros!$B$4-G2207)</f>
        <v>524</v>
      </c>
      <c r="J2207" s="17" t="n">
        <f aca="false">COUNTIFS(Pedidos!$B$2:$B$7000,A2207,Pedidos!$C$2:$C$7000,"&gt;="&amp;(Parámetros!$B$4-180),Pedidos!$C$2:$C$7000,"&lt;"&amp;Parámetros!$B$4)</f>
        <v>0</v>
      </c>
      <c r="K2207" s="18" t="str">
        <f aca="false">IF(H2207&lt;2,"",(G2207-F2207)/(H2207-1))</f>
        <v/>
      </c>
      <c r="L2207" s="19" t="str">
        <f aca="false">IF(OR(K2207="",K2207=0),"",I2207/K2207)</f>
        <v/>
      </c>
      <c r="M2207" s="20" t="n">
        <f aca="false">SUMIFS(Pedidos!$D$2:$D$7000,Pedidos!$B$2:$B$7000,A2207,Pedidos!$C$2:$C$7000,"&gt;="&amp;(Parámetros!$B$4-365),Pedidos!$C$2:$C$7000,"&lt;"&amp;Parámetros!$B$4)</f>
        <v>0</v>
      </c>
      <c r="N2207" s="7" t="str">
        <f aca="false">IF(H2207=0,"Sin compras",IF(H2207=1,"Una sola compra",IF(I2207&gt;Parámetros!$B$5,"Perdido","Activo")))</f>
        <v>Una sola compra</v>
      </c>
      <c r="O2207" s="21" t="str">
        <f aca="false">IF(N2207&lt;&gt;"Activo","",1/(1+EXP(-(Parámetros!$B$10+Parámetros!$B$11*I2207+Parámetros!$B$12*J2207))))</f>
        <v/>
      </c>
      <c r="P2207" s="7" t="str">
        <f aca="false">IF(O2207="","",IF(O2207&gt;=Parámetros!$B$7,"Alto",IF(O2207&gt;=Parámetros!$B$8,"Medio","Bajo")))</f>
        <v/>
      </c>
      <c r="Q2207" s="7" t="str">
        <f aca="false">IF(AND(N2207="Activo",L2207&lt;&gt;""),IF(L2207&gt;Parámetros!$B$6,"Se está retrasando",""),"")</f>
        <v/>
      </c>
    </row>
    <row r="2208" customFormat="false" ht="15" hidden="false" customHeight="false" outlineLevel="0" collapsed="false">
      <c r="A2208" s="13" t="s">
        <v>184</v>
      </c>
      <c r="B2208" s="13" t="s">
        <v>8992</v>
      </c>
      <c r="C2208" s="13" t="s">
        <v>8993</v>
      </c>
      <c r="D2208" s="13" t="s">
        <v>8994</v>
      </c>
      <c r="E2208" s="13" t="s">
        <v>8988</v>
      </c>
      <c r="F2208" s="16" t="n">
        <f aca="false">_xlfn.MINIFS(Pedidos!$C$2:$C$7000,Pedidos!$B$2:$B$7000,A2208,Pedidos!$C$2:$C$7000,"&lt;"&amp;Parámetros!$B$4)</f>
        <v>45584</v>
      </c>
      <c r="G2208" s="16" t="n">
        <f aca="false">_xlfn.MAXIFS(Pedidos!$C$2:$C$7000,Pedidos!$B$2:$B$7000,A2208,Pedidos!$C$2:$C$7000,"&lt;"&amp;Parámetros!$B$4)</f>
        <v>45726</v>
      </c>
      <c r="H2208" s="17" t="n">
        <f aca="false">COUNTIFS(Pedidos!$B$2:$B$7000,A2208,Pedidos!$C$2:$C$7000,"&lt;"&amp;Parámetros!$B$4)</f>
        <v>2</v>
      </c>
      <c r="I2208" s="7" t="n">
        <f aca="false">IF(H2208=0,"",Parámetros!$B$4-G2208)</f>
        <v>570</v>
      </c>
      <c r="J2208" s="17" t="n">
        <f aca="false">COUNTIFS(Pedidos!$B$2:$B$7000,A2208,Pedidos!$C$2:$C$7000,"&gt;="&amp;(Parámetros!$B$4-180),Pedidos!$C$2:$C$7000,"&lt;"&amp;Parámetros!$B$4)</f>
        <v>0</v>
      </c>
      <c r="K2208" s="18" t="n">
        <f aca="false">IF(H2208&lt;2,"",(G2208-F2208)/(H2208-1))</f>
        <v>142</v>
      </c>
      <c r="L2208" s="19" t="n">
        <f aca="false">IF(OR(K2208="",K2208=0),"",I2208/K2208)</f>
        <v>4.01408450704225</v>
      </c>
      <c r="M2208" s="20" t="n">
        <f aca="false">SUMIFS(Pedidos!$D$2:$D$7000,Pedidos!$B$2:$B$7000,A2208,Pedidos!$C$2:$C$7000,"&gt;="&amp;(Parámetros!$B$4-365),Pedidos!$C$2:$C$7000,"&lt;"&amp;Parámetros!$B$4)</f>
        <v>0</v>
      </c>
      <c r="N2208" s="7" t="str">
        <f aca="false">IF(H2208=0,"Sin compras",IF(H2208=1,"Una sola compra",IF(I2208&gt;Parámetros!$B$5,"Perdido","Activo")))</f>
        <v>Perdido</v>
      </c>
      <c r="O2208" s="21" t="str">
        <f aca="false">IF(N2208&lt;&gt;"Activo","",1/(1+EXP(-(Parámetros!$B$10+Parámetros!$B$11*I2208+Parámetros!$B$12*J2208))))</f>
        <v/>
      </c>
      <c r="P2208" s="7" t="str">
        <f aca="false">IF(O2208="","",IF(O2208&gt;=Parámetros!$B$7,"Alto",IF(O2208&gt;=Parámetros!$B$8,"Medio","Bajo")))</f>
        <v/>
      </c>
      <c r="Q2208" s="7" t="str">
        <f aca="false">IF(AND(N2208="Activo",L2208&lt;&gt;""),IF(L2208&gt;Parámetros!$B$6,"Se está retrasando",""),"")</f>
        <v/>
      </c>
    </row>
    <row r="2209" customFormat="false" ht="15" hidden="false" customHeight="false" outlineLevel="0" collapsed="false">
      <c r="A2209" s="13" t="s">
        <v>1920</v>
      </c>
      <c r="B2209" s="13" t="s">
        <v>9008</v>
      </c>
      <c r="C2209" s="13" t="s">
        <v>8982</v>
      </c>
      <c r="D2209" s="13" t="s">
        <v>8994</v>
      </c>
      <c r="E2209" s="13" t="s">
        <v>8984</v>
      </c>
      <c r="F2209" s="16" t="n">
        <f aca="false">_xlfn.MINIFS(Pedidos!$C$2:$C$7000,Pedidos!$B$2:$B$7000,A2209,Pedidos!$C$2:$C$7000,"&lt;"&amp;Parámetros!$B$4)</f>
        <v>45749</v>
      </c>
      <c r="G2209" s="16" t="n">
        <f aca="false">_xlfn.MAXIFS(Pedidos!$C$2:$C$7000,Pedidos!$B$2:$B$7000,A2209,Pedidos!$C$2:$C$7000,"&lt;"&amp;Parámetros!$B$4)</f>
        <v>45749</v>
      </c>
      <c r="H2209" s="17" t="n">
        <f aca="false">COUNTIFS(Pedidos!$B$2:$B$7000,A2209,Pedidos!$C$2:$C$7000,"&lt;"&amp;Parámetros!$B$4)</f>
        <v>1</v>
      </c>
      <c r="I2209" s="7" t="n">
        <f aca="false">IF(H2209=0,"",Parámetros!$B$4-G2209)</f>
        <v>547</v>
      </c>
      <c r="J2209" s="17" t="n">
        <f aca="false">COUNTIFS(Pedidos!$B$2:$B$7000,A2209,Pedidos!$C$2:$C$7000,"&gt;="&amp;(Parámetros!$B$4-180),Pedidos!$C$2:$C$7000,"&lt;"&amp;Parámetros!$B$4)</f>
        <v>0</v>
      </c>
      <c r="K2209" s="18" t="str">
        <f aca="false">IF(H2209&lt;2,"",(G2209-F2209)/(H2209-1))</f>
        <v/>
      </c>
      <c r="L2209" s="19" t="str">
        <f aca="false">IF(OR(K2209="",K2209=0),"",I2209/K2209)</f>
        <v/>
      </c>
      <c r="M2209" s="20" t="n">
        <f aca="false">SUMIFS(Pedidos!$D$2:$D$7000,Pedidos!$B$2:$B$7000,A2209,Pedidos!$C$2:$C$7000,"&gt;="&amp;(Parámetros!$B$4-365),Pedidos!$C$2:$C$7000,"&lt;"&amp;Parámetros!$B$4)</f>
        <v>0</v>
      </c>
      <c r="N2209" s="7" t="str">
        <f aca="false">IF(H2209=0,"Sin compras",IF(H2209=1,"Una sola compra",IF(I2209&gt;Parámetros!$B$5,"Perdido","Activo")))</f>
        <v>Una sola compra</v>
      </c>
      <c r="O2209" s="21" t="str">
        <f aca="false">IF(N2209&lt;&gt;"Activo","",1/(1+EXP(-(Parámetros!$B$10+Parámetros!$B$11*I2209+Parámetros!$B$12*J2209))))</f>
        <v/>
      </c>
      <c r="P2209" s="7" t="str">
        <f aca="false">IF(O2209="","",IF(O2209&gt;=Parámetros!$B$7,"Alto",IF(O2209&gt;=Parámetros!$B$8,"Medio","Bajo")))</f>
        <v/>
      </c>
      <c r="Q2209" s="7" t="str">
        <f aca="false">IF(AND(N2209="Activo",L2209&lt;&gt;""),IF(L2209&gt;Parámetros!$B$6,"Se está retrasando",""),"")</f>
        <v/>
      </c>
    </row>
    <row r="2210" customFormat="false" ht="15" hidden="false" customHeight="false" outlineLevel="0" collapsed="false">
      <c r="A2210" s="13" t="s">
        <v>8279</v>
      </c>
      <c r="B2210" s="13" t="s">
        <v>9008</v>
      </c>
      <c r="C2210" s="13" t="s">
        <v>8982</v>
      </c>
      <c r="D2210" s="13" t="s">
        <v>9002</v>
      </c>
      <c r="E2210" s="13" t="s">
        <v>8988</v>
      </c>
      <c r="F2210" s="16" t="n">
        <f aca="false">_xlfn.MINIFS(Pedidos!$C$2:$C$7000,Pedidos!$B$2:$B$7000,A2210,Pedidos!$C$2:$C$7000,"&lt;"&amp;Parámetros!$B$4)</f>
        <v>46239</v>
      </c>
      <c r="G2210" s="16" t="n">
        <f aca="false">_xlfn.MAXIFS(Pedidos!$C$2:$C$7000,Pedidos!$B$2:$B$7000,A2210,Pedidos!$C$2:$C$7000,"&lt;"&amp;Parámetros!$B$4)</f>
        <v>46239</v>
      </c>
      <c r="H2210" s="17" t="n">
        <f aca="false">COUNTIFS(Pedidos!$B$2:$B$7000,A2210,Pedidos!$C$2:$C$7000,"&lt;"&amp;Parámetros!$B$4)</f>
        <v>1</v>
      </c>
      <c r="I2210" s="7" t="n">
        <f aca="false">IF(H2210=0,"",Parámetros!$B$4-G2210)</f>
        <v>57</v>
      </c>
      <c r="J2210" s="17" t="n">
        <f aca="false">COUNTIFS(Pedidos!$B$2:$B$7000,A2210,Pedidos!$C$2:$C$7000,"&gt;="&amp;(Parámetros!$B$4-180),Pedidos!$C$2:$C$7000,"&lt;"&amp;Parámetros!$B$4)</f>
        <v>1</v>
      </c>
      <c r="K2210" s="18" t="str">
        <f aca="false">IF(H2210&lt;2,"",(G2210-F2210)/(H2210-1))</f>
        <v/>
      </c>
      <c r="L2210" s="19" t="str">
        <f aca="false">IF(OR(K2210="",K2210=0),"",I2210/K2210)</f>
        <v/>
      </c>
      <c r="M2210" s="20" t="n">
        <f aca="false">SUMIFS(Pedidos!$D$2:$D$7000,Pedidos!$B$2:$B$7000,A2210,Pedidos!$C$2:$C$7000,"&gt;="&amp;(Parámetros!$B$4-365),Pedidos!$C$2:$C$7000,"&lt;"&amp;Parámetros!$B$4)</f>
        <v>20.28</v>
      </c>
      <c r="N2210" s="7" t="str">
        <f aca="false">IF(H2210=0,"Sin compras",IF(H2210=1,"Una sola compra",IF(I2210&gt;Parámetros!$B$5,"Perdido","Activo")))</f>
        <v>Una sola compra</v>
      </c>
      <c r="O2210" s="21" t="str">
        <f aca="false">IF(N2210&lt;&gt;"Activo","",1/(1+EXP(-(Parámetros!$B$10+Parámetros!$B$11*I2210+Parámetros!$B$12*J2210))))</f>
        <v/>
      </c>
      <c r="P2210" s="7" t="str">
        <f aca="false">IF(O2210="","",IF(O2210&gt;=Parámetros!$B$7,"Alto",IF(O2210&gt;=Parámetros!$B$8,"Medio","Bajo")))</f>
        <v/>
      </c>
      <c r="Q2210" s="7" t="str">
        <f aca="false">IF(AND(N2210="Activo",L2210&lt;&gt;""),IF(L2210&gt;Parámetros!$B$6,"Se está retrasando",""),"")</f>
        <v/>
      </c>
    </row>
    <row r="2211" customFormat="false" ht="15" hidden="false" customHeight="false" outlineLevel="0" collapsed="false">
      <c r="A2211" s="13" t="s">
        <v>2038</v>
      </c>
      <c r="B2211" s="13" t="s">
        <v>9000</v>
      </c>
      <c r="C2211" s="13" t="s">
        <v>8993</v>
      </c>
      <c r="D2211" s="13" t="s">
        <v>8997</v>
      </c>
      <c r="E2211" s="13" t="s">
        <v>8984</v>
      </c>
      <c r="F2211" s="16" t="n">
        <f aca="false">_xlfn.MINIFS(Pedidos!$C$2:$C$7000,Pedidos!$B$2:$B$7000,A2211,Pedidos!$C$2:$C$7000,"&lt;"&amp;Parámetros!$B$4)</f>
        <v>45758</v>
      </c>
      <c r="G2211" s="16" t="n">
        <f aca="false">_xlfn.MAXIFS(Pedidos!$C$2:$C$7000,Pedidos!$B$2:$B$7000,A2211,Pedidos!$C$2:$C$7000,"&lt;"&amp;Parámetros!$B$4)</f>
        <v>45949</v>
      </c>
      <c r="H2211" s="17" t="n">
        <f aca="false">COUNTIFS(Pedidos!$B$2:$B$7000,A2211,Pedidos!$C$2:$C$7000,"&lt;"&amp;Parámetros!$B$4)</f>
        <v>4</v>
      </c>
      <c r="I2211" s="7" t="n">
        <f aca="false">IF(H2211=0,"",Parámetros!$B$4-G2211)</f>
        <v>347</v>
      </c>
      <c r="J2211" s="17" t="n">
        <f aca="false">COUNTIFS(Pedidos!$B$2:$B$7000,A2211,Pedidos!$C$2:$C$7000,"&gt;="&amp;(Parámetros!$B$4-180),Pedidos!$C$2:$C$7000,"&lt;"&amp;Parámetros!$B$4)</f>
        <v>0</v>
      </c>
      <c r="K2211" s="18" t="n">
        <f aca="false">IF(H2211&lt;2,"",(G2211-F2211)/(H2211-1))</f>
        <v>63.6666666666667</v>
      </c>
      <c r="L2211" s="19" t="n">
        <f aca="false">IF(OR(K2211="",K2211=0),"",I2211/K2211)</f>
        <v>5.45026178010471</v>
      </c>
      <c r="M2211" s="20" t="n">
        <f aca="false">SUMIFS(Pedidos!$D$2:$D$7000,Pedidos!$B$2:$B$7000,A2211,Pedidos!$C$2:$C$7000,"&gt;="&amp;(Parámetros!$B$4-365),Pedidos!$C$2:$C$7000,"&lt;"&amp;Parámetros!$B$4)</f>
        <v>91.35</v>
      </c>
      <c r="N2211" s="7" t="str">
        <f aca="false">IF(H2211=0,"Sin compras",IF(H2211=1,"Una sola compra",IF(I2211&gt;Parámetros!$B$5,"Perdido","Activo")))</f>
        <v>Perdido</v>
      </c>
      <c r="O2211" s="21" t="str">
        <f aca="false">IF(N2211&lt;&gt;"Activo","",1/(1+EXP(-(Parámetros!$B$10+Parámetros!$B$11*I2211+Parámetros!$B$12*J2211))))</f>
        <v/>
      </c>
      <c r="P2211" s="7" t="str">
        <f aca="false">IF(O2211="","",IF(O2211&gt;=Parámetros!$B$7,"Alto",IF(O2211&gt;=Parámetros!$B$8,"Medio","Bajo")))</f>
        <v/>
      </c>
      <c r="Q2211" s="7" t="str">
        <f aca="false">IF(AND(N2211="Activo",L2211&lt;&gt;""),IF(L2211&gt;Parámetros!$B$6,"Se está retrasando",""),"")</f>
        <v/>
      </c>
    </row>
    <row r="2212" customFormat="false" ht="15" hidden="false" customHeight="false" outlineLevel="0" collapsed="false">
      <c r="A2212" s="13" t="s">
        <v>5476</v>
      </c>
      <c r="B2212" s="13" t="s">
        <v>9004</v>
      </c>
      <c r="C2212" s="13" t="s">
        <v>8982</v>
      </c>
      <c r="D2212" s="13" t="s">
        <v>8999</v>
      </c>
      <c r="E2212" s="13" t="s">
        <v>8988</v>
      </c>
      <c r="F2212" s="16" t="n">
        <f aca="false">_xlfn.MINIFS(Pedidos!$C$2:$C$7000,Pedidos!$B$2:$B$7000,A2212,Pedidos!$C$2:$C$7000,"&lt;"&amp;Parámetros!$B$4)</f>
        <v>46014</v>
      </c>
      <c r="G2212" s="16" t="n">
        <f aca="false">_xlfn.MAXIFS(Pedidos!$C$2:$C$7000,Pedidos!$B$2:$B$7000,A2212,Pedidos!$C$2:$C$7000,"&lt;"&amp;Parámetros!$B$4)</f>
        <v>46287</v>
      </c>
      <c r="H2212" s="17" t="n">
        <f aca="false">COUNTIFS(Pedidos!$B$2:$B$7000,A2212,Pedidos!$C$2:$C$7000,"&lt;"&amp;Parámetros!$B$4)</f>
        <v>5</v>
      </c>
      <c r="I2212" s="7" t="n">
        <f aca="false">IF(H2212=0,"",Parámetros!$B$4-G2212)</f>
        <v>9</v>
      </c>
      <c r="J2212" s="17" t="n">
        <f aca="false">COUNTIFS(Pedidos!$B$2:$B$7000,A2212,Pedidos!$C$2:$C$7000,"&gt;="&amp;(Parámetros!$B$4-180),Pedidos!$C$2:$C$7000,"&lt;"&amp;Parámetros!$B$4)</f>
        <v>3</v>
      </c>
      <c r="K2212" s="18" t="n">
        <f aca="false">IF(H2212&lt;2,"",(G2212-F2212)/(H2212-1))</f>
        <v>68.25</v>
      </c>
      <c r="L2212" s="19" t="n">
        <f aca="false">IF(OR(K2212="",K2212=0),"",I2212/K2212)</f>
        <v>0.131868131868132</v>
      </c>
      <c r="M2212" s="20" t="n">
        <f aca="false">SUMIFS(Pedidos!$D$2:$D$7000,Pedidos!$B$2:$B$7000,A2212,Pedidos!$C$2:$C$7000,"&gt;="&amp;(Parámetros!$B$4-365),Pedidos!$C$2:$C$7000,"&lt;"&amp;Parámetros!$B$4)</f>
        <v>241.79</v>
      </c>
      <c r="N2212" s="7" t="str">
        <f aca="false">IF(H2212=0,"Sin compras",IF(H2212=1,"Una sola compra",IF(I2212&gt;Parámetros!$B$5,"Perdido","Activo")))</f>
        <v>Activo</v>
      </c>
      <c r="O2212" s="21" t="n">
        <f aca="false">IF(N2212&lt;&gt;"Activo","",1/(1+EXP(-(Parámetros!$B$10+Parámetros!$B$11*I2212+Parámetros!$B$12*J2212))))</f>
        <v>0.130051894698715</v>
      </c>
      <c r="P2212" s="7" t="str">
        <f aca="false">IF(O2212="","",IF(O2212&gt;=Parámetros!$B$7,"Alto",IF(O2212&gt;=Parámetros!$B$8,"Medio","Bajo")))</f>
        <v>Bajo</v>
      </c>
      <c r="Q2212" s="7" t="str">
        <f aca="false">IF(AND(N2212="Activo",L2212&lt;&gt;""),IF(L2212&gt;Parámetros!$B$6,"Se está retrasando",""),"")</f>
        <v/>
      </c>
    </row>
    <row r="2213" customFormat="false" ht="15" hidden="false" customHeight="false" outlineLevel="0" collapsed="false">
      <c r="A2213" s="13" t="s">
        <v>8269</v>
      </c>
      <c r="B2213" s="13" t="s">
        <v>9008</v>
      </c>
      <c r="C2213" s="13" t="s">
        <v>8990</v>
      </c>
      <c r="D2213" s="13" t="s">
        <v>9002</v>
      </c>
      <c r="E2213" s="13" t="s">
        <v>8988</v>
      </c>
      <c r="F2213" s="16" t="n">
        <f aca="false">_xlfn.MINIFS(Pedidos!$C$2:$C$7000,Pedidos!$B$2:$B$7000,A2213,Pedidos!$C$2:$C$7000,"&lt;"&amp;Parámetros!$B$4)</f>
        <v>46238</v>
      </c>
      <c r="G2213" s="16" t="n">
        <f aca="false">_xlfn.MAXIFS(Pedidos!$C$2:$C$7000,Pedidos!$B$2:$B$7000,A2213,Pedidos!$C$2:$C$7000,"&lt;"&amp;Parámetros!$B$4)</f>
        <v>46238</v>
      </c>
      <c r="H2213" s="17" t="n">
        <f aca="false">COUNTIFS(Pedidos!$B$2:$B$7000,A2213,Pedidos!$C$2:$C$7000,"&lt;"&amp;Parámetros!$B$4)</f>
        <v>1</v>
      </c>
      <c r="I2213" s="7" t="n">
        <f aca="false">IF(H2213=0,"",Parámetros!$B$4-G2213)</f>
        <v>58</v>
      </c>
      <c r="J2213" s="17" t="n">
        <f aca="false">COUNTIFS(Pedidos!$B$2:$B$7000,A2213,Pedidos!$C$2:$C$7000,"&gt;="&amp;(Parámetros!$B$4-180),Pedidos!$C$2:$C$7000,"&lt;"&amp;Parámetros!$B$4)</f>
        <v>1</v>
      </c>
      <c r="K2213" s="18" t="str">
        <f aca="false">IF(H2213&lt;2,"",(G2213-F2213)/(H2213-1))</f>
        <v/>
      </c>
      <c r="L2213" s="19" t="str">
        <f aca="false">IF(OR(K2213="",K2213=0),"",I2213/K2213)</f>
        <v/>
      </c>
      <c r="M2213" s="20" t="n">
        <f aca="false">SUMIFS(Pedidos!$D$2:$D$7000,Pedidos!$B$2:$B$7000,A2213,Pedidos!$C$2:$C$7000,"&gt;="&amp;(Parámetros!$B$4-365),Pedidos!$C$2:$C$7000,"&lt;"&amp;Parámetros!$B$4)</f>
        <v>42.67</v>
      </c>
      <c r="N2213" s="7" t="str">
        <f aca="false">IF(H2213=0,"Sin compras",IF(H2213=1,"Una sola compra",IF(I2213&gt;Parámetros!$B$5,"Perdido","Activo")))</f>
        <v>Una sola compra</v>
      </c>
      <c r="O2213" s="21" t="str">
        <f aca="false">IF(N2213&lt;&gt;"Activo","",1/(1+EXP(-(Parámetros!$B$10+Parámetros!$B$11*I2213+Parámetros!$B$12*J2213))))</f>
        <v/>
      </c>
      <c r="P2213" s="7" t="str">
        <f aca="false">IF(O2213="","",IF(O2213&gt;=Parámetros!$B$7,"Alto",IF(O2213&gt;=Parámetros!$B$8,"Medio","Bajo")))</f>
        <v/>
      </c>
      <c r="Q2213" s="7" t="str">
        <f aca="false">IF(AND(N2213="Activo",L2213&lt;&gt;""),IF(L2213&gt;Parámetros!$B$6,"Se está retrasando",""),"")</f>
        <v/>
      </c>
    </row>
    <row r="2214" customFormat="false" ht="15" hidden="false" customHeight="false" outlineLevel="0" collapsed="false">
      <c r="A2214" s="13" t="s">
        <v>7795</v>
      </c>
      <c r="B2214" s="13" t="s">
        <v>8981</v>
      </c>
      <c r="C2214" s="13" t="s">
        <v>8986</v>
      </c>
      <c r="D2214" s="13" t="s">
        <v>8991</v>
      </c>
      <c r="E2214" s="13" t="s">
        <v>8988</v>
      </c>
      <c r="F2214" s="16" t="n">
        <f aca="false">_xlfn.MINIFS(Pedidos!$C$2:$C$7000,Pedidos!$B$2:$B$7000,A2214,Pedidos!$C$2:$C$7000,"&lt;"&amp;Parámetros!$B$4)</f>
        <v>46201</v>
      </c>
      <c r="G2214" s="16" t="n">
        <f aca="false">_xlfn.MAXIFS(Pedidos!$C$2:$C$7000,Pedidos!$B$2:$B$7000,A2214,Pedidos!$C$2:$C$7000,"&lt;"&amp;Parámetros!$B$4)</f>
        <v>46201</v>
      </c>
      <c r="H2214" s="17" t="n">
        <f aca="false">COUNTIFS(Pedidos!$B$2:$B$7000,A2214,Pedidos!$C$2:$C$7000,"&lt;"&amp;Parámetros!$B$4)</f>
        <v>1</v>
      </c>
      <c r="I2214" s="7" t="n">
        <f aca="false">IF(H2214=0,"",Parámetros!$B$4-G2214)</f>
        <v>95</v>
      </c>
      <c r="J2214" s="17" t="n">
        <f aca="false">COUNTIFS(Pedidos!$B$2:$B$7000,A2214,Pedidos!$C$2:$C$7000,"&gt;="&amp;(Parámetros!$B$4-180),Pedidos!$C$2:$C$7000,"&lt;"&amp;Parámetros!$B$4)</f>
        <v>1</v>
      </c>
      <c r="K2214" s="18" t="str">
        <f aca="false">IF(H2214&lt;2,"",(G2214-F2214)/(H2214-1))</f>
        <v/>
      </c>
      <c r="L2214" s="19" t="str">
        <f aca="false">IF(OR(K2214="",K2214=0),"",I2214/K2214)</f>
        <v/>
      </c>
      <c r="M2214" s="20" t="n">
        <f aca="false">SUMIFS(Pedidos!$D$2:$D$7000,Pedidos!$B$2:$B$7000,A2214,Pedidos!$C$2:$C$7000,"&gt;="&amp;(Parámetros!$B$4-365),Pedidos!$C$2:$C$7000,"&lt;"&amp;Parámetros!$B$4)</f>
        <v>33.5</v>
      </c>
      <c r="N2214" s="7" t="str">
        <f aca="false">IF(H2214=0,"Sin compras",IF(H2214=1,"Una sola compra",IF(I2214&gt;Parámetros!$B$5,"Perdido","Activo")))</f>
        <v>Una sola compra</v>
      </c>
      <c r="O2214" s="21" t="str">
        <f aca="false">IF(N2214&lt;&gt;"Activo","",1/(1+EXP(-(Parámetros!$B$10+Parámetros!$B$11*I2214+Parámetros!$B$12*J2214))))</f>
        <v/>
      </c>
      <c r="P2214" s="7" t="str">
        <f aca="false">IF(O2214="","",IF(O2214&gt;=Parámetros!$B$7,"Alto",IF(O2214&gt;=Parámetros!$B$8,"Medio","Bajo")))</f>
        <v/>
      </c>
      <c r="Q2214" s="7" t="str">
        <f aca="false">IF(AND(N2214="Activo",L2214&lt;&gt;""),IF(L2214&gt;Parámetros!$B$6,"Se está retrasando",""),"")</f>
        <v/>
      </c>
    </row>
    <row r="2215" customFormat="false" ht="15" hidden="false" customHeight="false" outlineLevel="0" collapsed="false">
      <c r="A2215" s="13" t="s">
        <v>120</v>
      </c>
      <c r="B2215" s="13" t="s">
        <v>9010</v>
      </c>
      <c r="C2215" s="13" t="s">
        <v>8990</v>
      </c>
      <c r="D2215" s="13" t="s">
        <v>8994</v>
      </c>
      <c r="E2215" s="13" t="s">
        <v>8988</v>
      </c>
      <c r="F2215" s="16" t="n">
        <f aca="false">_xlfn.MINIFS(Pedidos!$C$2:$C$7000,Pedidos!$B$2:$B$7000,A2215,Pedidos!$C$2:$C$7000,"&lt;"&amp;Parámetros!$B$4)</f>
        <v>45575</v>
      </c>
      <c r="G2215" s="16" t="n">
        <f aca="false">_xlfn.MAXIFS(Pedidos!$C$2:$C$7000,Pedidos!$B$2:$B$7000,A2215,Pedidos!$C$2:$C$7000,"&lt;"&amp;Parámetros!$B$4)</f>
        <v>45575</v>
      </c>
      <c r="H2215" s="17" t="n">
        <f aca="false">COUNTIFS(Pedidos!$B$2:$B$7000,A2215,Pedidos!$C$2:$C$7000,"&lt;"&amp;Parámetros!$B$4)</f>
        <v>1</v>
      </c>
      <c r="I2215" s="7" t="n">
        <f aca="false">IF(H2215=0,"",Parámetros!$B$4-G2215)</f>
        <v>721</v>
      </c>
      <c r="J2215" s="17" t="n">
        <f aca="false">COUNTIFS(Pedidos!$B$2:$B$7000,A2215,Pedidos!$C$2:$C$7000,"&gt;="&amp;(Parámetros!$B$4-180),Pedidos!$C$2:$C$7000,"&lt;"&amp;Parámetros!$B$4)</f>
        <v>0</v>
      </c>
      <c r="K2215" s="18" t="str">
        <f aca="false">IF(H2215&lt;2,"",(G2215-F2215)/(H2215-1))</f>
        <v/>
      </c>
      <c r="L2215" s="19" t="str">
        <f aca="false">IF(OR(K2215="",K2215=0),"",I2215/K2215)</f>
        <v/>
      </c>
      <c r="M2215" s="20" t="n">
        <f aca="false">SUMIFS(Pedidos!$D$2:$D$7000,Pedidos!$B$2:$B$7000,A2215,Pedidos!$C$2:$C$7000,"&gt;="&amp;(Parámetros!$B$4-365),Pedidos!$C$2:$C$7000,"&lt;"&amp;Parámetros!$B$4)</f>
        <v>0</v>
      </c>
      <c r="N2215" s="7" t="str">
        <f aca="false">IF(H2215=0,"Sin compras",IF(H2215=1,"Una sola compra",IF(I2215&gt;Parámetros!$B$5,"Perdido","Activo")))</f>
        <v>Una sola compra</v>
      </c>
      <c r="O2215" s="21" t="str">
        <f aca="false">IF(N2215&lt;&gt;"Activo","",1/(1+EXP(-(Parámetros!$B$10+Parámetros!$B$11*I2215+Parámetros!$B$12*J2215))))</f>
        <v/>
      </c>
      <c r="P2215" s="7" t="str">
        <f aca="false">IF(O2215="","",IF(O2215&gt;=Parámetros!$B$7,"Alto",IF(O2215&gt;=Parámetros!$B$8,"Medio","Bajo")))</f>
        <v/>
      </c>
      <c r="Q2215" s="7" t="str">
        <f aca="false">IF(AND(N2215="Activo",L2215&lt;&gt;""),IF(L2215&gt;Parámetros!$B$6,"Se está retrasando",""),"")</f>
        <v/>
      </c>
    </row>
    <row r="2216" customFormat="false" ht="15" hidden="false" customHeight="false" outlineLevel="0" collapsed="false">
      <c r="A2216" s="13" t="s">
        <v>8957</v>
      </c>
      <c r="B2216" s="13" t="s">
        <v>9003</v>
      </c>
      <c r="C2216" s="13" t="s">
        <v>8993</v>
      </c>
      <c r="D2216" s="13" t="s">
        <v>9002</v>
      </c>
      <c r="E2216" s="13" t="s">
        <v>8988</v>
      </c>
      <c r="F2216" s="16" t="n">
        <f aca="false">_xlfn.MINIFS(Pedidos!$C$2:$C$7000,Pedidos!$B$2:$B$7000,A2216,Pedidos!$C$2:$C$7000,"&lt;"&amp;Parámetros!$B$4)</f>
        <v>46294</v>
      </c>
      <c r="G2216" s="16" t="n">
        <f aca="false">_xlfn.MAXIFS(Pedidos!$C$2:$C$7000,Pedidos!$B$2:$B$7000,A2216,Pedidos!$C$2:$C$7000,"&lt;"&amp;Parámetros!$B$4)</f>
        <v>46294</v>
      </c>
      <c r="H2216" s="17" t="n">
        <f aca="false">COUNTIFS(Pedidos!$B$2:$B$7000,A2216,Pedidos!$C$2:$C$7000,"&lt;"&amp;Parámetros!$B$4)</f>
        <v>1</v>
      </c>
      <c r="I2216" s="7" t="n">
        <f aca="false">IF(H2216=0,"",Parámetros!$B$4-G2216)</f>
        <v>2</v>
      </c>
      <c r="J2216" s="17" t="n">
        <f aca="false">COUNTIFS(Pedidos!$B$2:$B$7000,A2216,Pedidos!$C$2:$C$7000,"&gt;="&amp;(Parámetros!$B$4-180),Pedidos!$C$2:$C$7000,"&lt;"&amp;Parámetros!$B$4)</f>
        <v>1</v>
      </c>
      <c r="K2216" s="18" t="str">
        <f aca="false">IF(H2216&lt;2,"",(G2216-F2216)/(H2216-1))</f>
        <v/>
      </c>
      <c r="L2216" s="19" t="str">
        <f aca="false">IF(OR(K2216="",K2216=0),"",I2216/K2216)</f>
        <v/>
      </c>
      <c r="M2216" s="20" t="n">
        <f aca="false">SUMIFS(Pedidos!$D$2:$D$7000,Pedidos!$B$2:$B$7000,A2216,Pedidos!$C$2:$C$7000,"&gt;="&amp;(Parámetros!$B$4-365),Pedidos!$C$2:$C$7000,"&lt;"&amp;Parámetros!$B$4)</f>
        <v>97.23</v>
      </c>
      <c r="N2216" s="7" t="str">
        <f aca="false">IF(H2216=0,"Sin compras",IF(H2216=1,"Una sola compra",IF(I2216&gt;Parámetros!$B$5,"Perdido","Activo")))</f>
        <v>Una sola compra</v>
      </c>
      <c r="O2216" s="21" t="str">
        <f aca="false">IF(N2216&lt;&gt;"Activo","",1/(1+EXP(-(Parámetros!$B$10+Parámetros!$B$11*I2216+Parámetros!$B$12*J2216))))</f>
        <v/>
      </c>
      <c r="P2216" s="7" t="str">
        <f aca="false">IF(O2216="","",IF(O2216&gt;=Parámetros!$B$7,"Alto",IF(O2216&gt;=Parámetros!$B$8,"Medio","Bajo")))</f>
        <v/>
      </c>
      <c r="Q2216" s="7" t="str">
        <f aca="false">IF(AND(N2216="Activo",L2216&lt;&gt;""),IF(L2216&gt;Parámetros!$B$6,"Se está retrasando",""),"")</f>
        <v/>
      </c>
    </row>
    <row r="2217" customFormat="false" ht="15" hidden="false" customHeight="false" outlineLevel="0" collapsed="false">
      <c r="A2217" s="13" t="s">
        <v>2475</v>
      </c>
      <c r="B2217" s="13" t="s">
        <v>9004</v>
      </c>
      <c r="C2217" s="13" t="s">
        <v>8990</v>
      </c>
      <c r="D2217" s="13" t="s">
        <v>8994</v>
      </c>
      <c r="E2217" s="13" t="s">
        <v>8988</v>
      </c>
      <c r="F2217" s="16" t="n">
        <f aca="false">_xlfn.MINIFS(Pedidos!$C$2:$C$7000,Pedidos!$B$2:$B$7000,A2217,Pedidos!$C$2:$C$7000,"&lt;"&amp;Parámetros!$B$4)</f>
        <v>45790</v>
      </c>
      <c r="G2217" s="16" t="n">
        <f aca="false">_xlfn.MAXIFS(Pedidos!$C$2:$C$7000,Pedidos!$B$2:$B$7000,A2217,Pedidos!$C$2:$C$7000,"&lt;"&amp;Parámetros!$B$4)</f>
        <v>45790</v>
      </c>
      <c r="H2217" s="17" t="n">
        <f aca="false">COUNTIFS(Pedidos!$B$2:$B$7000,A2217,Pedidos!$C$2:$C$7000,"&lt;"&amp;Parámetros!$B$4)</f>
        <v>1</v>
      </c>
      <c r="I2217" s="7" t="n">
        <f aca="false">IF(H2217=0,"",Parámetros!$B$4-G2217)</f>
        <v>506</v>
      </c>
      <c r="J2217" s="17" t="n">
        <f aca="false">COUNTIFS(Pedidos!$B$2:$B$7000,A2217,Pedidos!$C$2:$C$7000,"&gt;="&amp;(Parámetros!$B$4-180),Pedidos!$C$2:$C$7000,"&lt;"&amp;Parámetros!$B$4)</f>
        <v>0</v>
      </c>
      <c r="K2217" s="18" t="str">
        <f aca="false">IF(H2217&lt;2,"",(G2217-F2217)/(H2217-1))</f>
        <v/>
      </c>
      <c r="L2217" s="19" t="str">
        <f aca="false">IF(OR(K2217="",K2217=0),"",I2217/K2217)</f>
        <v/>
      </c>
      <c r="M2217" s="20" t="n">
        <f aca="false">SUMIFS(Pedidos!$D$2:$D$7000,Pedidos!$B$2:$B$7000,A2217,Pedidos!$C$2:$C$7000,"&gt;="&amp;(Parámetros!$B$4-365),Pedidos!$C$2:$C$7000,"&lt;"&amp;Parámetros!$B$4)</f>
        <v>0</v>
      </c>
      <c r="N2217" s="7" t="str">
        <f aca="false">IF(H2217=0,"Sin compras",IF(H2217=1,"Una sola compra",IF(I2217&gt;Parámetros!$B$5,"Perdido","Activo")))</f>
        <v>Una sola compra</v>
      </c>
      <c r="O2217" s="21" t="str">
        <f aca="false">IF(N2217&lt;&gt;"Activo","",1/(1+EXP(-(Parámetros!$B$10+Parámetros!$B$11*I2217+Parámetros!$B$12*J2217))))</f>
        <v/>
      </c>
      <c r="P2217" s="7" t="str">
        <f aca="false">IF(O2217="","",IF(O2217&gt;=Parámetros!$B$7,"Alto",IF(O2217&gt;=Parámetros!$B$8,"Medio","Bajo")))</f>
        <v/>
      </c>
      <c r="Q2217" s="7" t="str">
        <f aca="false">IF(AND(N2217="Activo",L2217&lt;&gt;""),IF(L2217&gt;Parámetros!$B$6,"Se está retrasando",""),"")</f>
        <v/>
      </c>
    </row>
    <row r="2218" customFormat="false" ht="15" hidden="false" customHeight="false" outlineLevel="0" collapsed="false">
      <c r="A2218" s="13" t="s">
        <v>7966</v>
      </c>
      <c r="B2218" s="13" t="s">
        <v>9000</v>
      </c>
      <c r="C2218" s="13" t="s">
        <v>8982</v>
      </c>
      <c r="D2218" s="13" t="s">
        <v>8991</v>
      </c>
      <c r="E2218" s="13" t="s">
        <v>8988</v>
      </c>
      <c r="F2218" s="16" t="n">
        <f aca="false">_xlfn.MINIFS(Pedidos!$C$2:$C$7000,Pedidos!$B$2:$B$7000,A2218,Pedidos!$C$2:$C$7000,"&lt;"&amp;Parámetros!$B$4)</f>
        <v>46214</v>
      </c>
      <c r="G2218" s="16" t="n">
        <f aca="false">_xlfn.MAXIFS(Pedidos!$C$2:$C$7000,Pedidos!$B$2:$B$7000,A2218,Pedidos!$C$2:$C$7000,"&lt;"&amp;Parámetros!$B$4)</f>
        <v>46214</v>
      </c>
      <c r="H2218" s="17" t="n">
        <f aca="false">COUNTIFS(Pedidos!$B$2:$B$7000,A2218,Pedidos!$C$2:$C$7000,"&lt;"&amp;Parámetros!$B$4)</f>
        <v>1</v>
      </c>
      <c r="I2218" s="7" t="n">
        <f aca="false">IF(H2218=0,"",Parámetros!$B$4-G2218)</f>
        <v>82</v>
      </c>
      <c r="J2218" s="17" t="n">
        <f aca="false">COUNTIFS(Pedidos!$B$2:$B$7000,A2218,Pedidos!$C$2:$C$7000,"&gt;="&amp;(Parámetros!$B$4-180),Pedidos!$C$2:$C$7000,"&lt;"&amp;Parámetros!$B$4)</f>
        <v>1</v>
      </c>
      <c r="K2218" s="18" t="str">
        <f aca="false">IF(H2218&lt;2,"",(G2218-F2218)/(H2218-1))</f>
        <v/>
      </c>
      <c r="L2218" s="19" t="str">
        <f aca="false">IF(OR(K2218="",K2218=0),"",I2218/K2218)</f>
        <v/>
      </c>
      <c r="M2218" s="20" t="n">
        <f aca="false">SUMIFS(Pedidos!$D$2:$D$7000,Pedidos!$B$2:$B$7000,A2218,Pedidos!$C$2:$C$7000,"&gt;="&amp;(Parámetros!$B$4-365),Pedidos!$C$2:$C$7000,"&lt;"&amp;Parámetros!$B$4)</f>
        <v>51.45</v>
      </c>
      <c r="N2218" s="7" t="str">
        <f aca="false">IF(H2218=0,"Sin compras",IF(H2218=1,"Una sola compra",IF(I2218&gt;Parámetros!$B$5,"Perdido","Activo")))</f>
        <v>Una sola compra</v>
      </c>
      <c r="O2218" s="21" t="str">
        <f aca="false">IF(N2218&lt;&gt;"Activo","",1/(1+EXP(-(Parámetros!$B$10+Parámetros!$B$11*I2218+Parámetros!$B$12*J2218))))</f>
        <v/>
      </c>
      <c r="P2218" s="7" t="str">
        <f aca="false">IF(O2218="","",IF(O2218&gt;=Parámetros!$B$7,"Alto",IF(O2218&gt;=Parámetros!$B$8,"Medio","Bajo")))</f>
        <v/>
      </c>
      <c r="Q2218" s="7" t="str">
        <f aca="false">IF(AND(N2218="Activo",L2218&lt;&gt;""),IF(L2218&gt;Parámetros!$B$6,"Se está retrasando",""),"")</f>
        <v/>
      </c>
    </row>
    <row r="2219" customFormat="false" ht="15" hidden="false" customHeight="false" outlineLevel="0" collapsed="false">
      <c r="A2219" s="13" t="s">
        <v>4283</v>
      </c>
      <c r="B2219" s="13" t="s">
        <v>8996</v>
      </c>
      <c r="C2219" s="13" t="s">
        <v>8993</v>
      </c>
      <c r="D2219" s="13" t="s">
        <v>8983</v>
      </c>
      <c r="E2219" s="13" t="s">
        <v>8988</v>
      </c>
      <c r="F2219" s="16" t="n">
        <f aca="false">_xlfn.MINIFS(Pedidos!$C$2:$C$7000,Pedidos!$B$2:$B$7000,A2219,Pedidos!$C$2:$C$7000,"&lt;"&amp;Parámetros!$B$4)</f>
        <v>45926</v>
      </c>
      <c r="G2219" s="16" t="n">
        <f aca="false">_xlfn.MAXIFS(Pedidos!$C$2:$C$7000,Pedidos!$B$2:$B$7000,A2219,Pedidos!$C$2:$C$7000,"&lt;"&amp;Parámetros!$B$4)</f>
        <v>46023</v>
      </c>
      <c r="H2219" s="17" t="n">
        <f aca="false">COUNTIFS(Pedidos!$B$2:$B$7000,A2219,Pedidos!$C$2:$C$7000,"&lt;"&amp;Parámetros!$B$4)</f>
        <v>2</v>
      </c>
      <c r="I2219" s="7" t="n">
        <f aca="false">IF(H2219=0,"",Parámetros!$B$4-G2219)</f>
        <v>273</v>
      </c>
      <c r="J2219" s="17" t="n">
        <f aca="false">COUNTIFS(Pedidos!$B$2:$B$7000,A2219,Pedidos!$C$2:$C$7000,"&gt;="&amp;(Parámetros!$B$4-180),Pedidos!$C$2:$C$7000,"&lt;"&amp;Parámetros!$B$4)</f>
        <v>0</v>
      </c>
      <c r="K2219" s="18" t="n">
        <f aca="false">IF(H2219&lt;2,"",(G2219-F2219)/(H2219-1))</f>
        <v>97</v>
      </c>
      <c r="L2219" s="19" t="n">
        <f aca="false">IF(OR(K2219="",K2219=0),"",I2219/K2219)</f>
        <v>2.81443298969072</v>
      </c>
      <c r="M2219" s="20" t="n">
        <f aca="false">SUMIFS(Pedidos!$D$2:$D$7000,Pedidos!$B$2:$B$7000,A2219,Pedidos!$C$2:$C$7000,"&gt;="&amp;(Parámetros!$B$4-365),Pedidos!$C$2:$C$7000,"&lt;"&amp;Parámetros!$B$4)</f>
        <v>31.15</v>
      </c>
      <c r="N2219" s="7" t="str">
        <f aca="false">IF(H2219=0,"Sin compras",IF(H2219=1,"Una sola compra",IF(I2219&gt;Parámetros!$B$5,"Perdido","Activo")))</f>
        <v>Perdido</v>
      </c>
      <c r="O2219" s="21" t="str">
        <f aca="false">IF(N2219&lt;&gt;"Activo","",1/(1+EXP(-(Parámetros!$B$10+Parámetros!$B$11*I2219+Parámetros!$B$12*J2219))))</f>
        <v/>
      </c>
      <c r="P2219" s="7" t="str">
        <f aca="false">IF(O2219="","",IF(O2219&gt;=Parámetros!$B$7,"Alto",IF(O2219&gt;=Parámetros!$B$8,"Medio","Bajo")))</f>
        <v/>
      </c>
      <c r="Q2219" s="7" t="str">
        <f aca="false">IF(AND(N2219="Activo",L2219&lt;&gt;""),IF(L2219&gt;Parámetros!$B$6,"Se está retrasando",""),"")</f>
        <v/>
      </c>
    </row>
    <row r="2220" customFormat="false" ht="15" hidden="false" customHeight="false" outlineLevel="0" collapsed="false">
      <c r="A2220" s="13" t="s">
        <v>775</v>
      </c>
      <c r="B2220" s="13" t="s">
        <v>8995</v>
      </c>
      <c r="C2220" s="13" t="s">
        <v>8982</v>
      </c>
      <c r="D2220" s="13" t="s">
        <v>8994</v>
      </c>
      <c r="E2220" s="13" t="s">
        <v>8984</v>
      </c>
      <c r="F2220" s="16" t="n">
        <f aca="false">_xlfn.MINIFS(Pedidos!$C$2:$C$7000,Pedidos!$B$2:$B$7000,A2220,Pedidos!$C$2:$C$7000,"&lt;"&amp;Parámetros!$B$4)</f>
        <v>45652</v>
      </c>
      <c r="G2220" s="16" t="n">
        <f aca="false">_xlfn.MAXIFS(Pedidos!$C$2:$C$7000,Pedidos!$B$2:$B$7000,A2220,Pedidos!$C$2:$C$7000,"&lt;"&amp;Parámetros!$B$4)</f>
        <v>45652</v>
      </c>
      <c r="H2220" s="17" t="n">
        <f aca="false">COUNTIFS(Pedidos!$B$2:$B$7000,A2220,Pedidos!$C$2:$C$7000,"&lt;"&amp;Parámetros!$B$4)</f>
        <v>1</v>
      </c>
      <c r="I2220" s="7" t="n">
        <f aca="false">IF(H2220=0,"",Parámetros!$B$4-G2220)</f>
        <v>644</v>
      </c>
      <c r="J2220" s="17" t="n">
        <f aca="false">COUNTIFS(Pedidos!$B$2:$B$7000,A2220,Pedidos!$C$2:$C$7000,"&gt;="&amp;(Parámetros!$B$4-180),Pedidos!$C$2:$C$7000,"&lt;"&amp;Parámetros!$B$4)</f>
        <v>0</v>
      </c>
      <c r="K2220" s="18" t="str">
        <f aca="false">IF(H2220&lt;2,"",(G2220-F2220)/(H2220-1))</f>
        <v/>
      </c>
      <c r="L2220" s="19" t="str">
        <f aca="false">IF(OR(K2220="",K2220=0),"",I2220/K2220)</f>
        <v/>
      </c>
      <c r="M2220" s="20" t="n">
        <f aca="false">SUMIFS(Pedidos!$D$2:$D$7000,Pedidos!$B$2:$B$7000,A2220,Pedidos!$C$2:$C$7000,"&gt;="&amp;(Parámetros!$B$4-365),Pedidos!$C$2:$C$7000,"&lt;"&amp;Parámetros!$B$4)</f>
        <v>0</v>
      </c>
      <c r="N2220" s="7" t="str">
        <f aca="false">IF(H2220=0,"Sin compras",IF(H2220=1,"Una sola compra",IF(I2220&gt;Parámetros!$B$5,"Perdido","Activo")))</f>
        <v>Una sola compra</v>
      </c>
      <c r="O2220" s="21" t="str">
        <f aca="false">IF(N2220&lt;&gt;"Activo","",1/(1+EXP(-(Parámetros!$B$10+Parámetros!$B$11*I2220+Parámetros!$B$12*J2220))))</f>
        <v/>
      </c>
      <c r="P2220" s="7" t="str">
        <f aca="false">IF(O2220="","",IF(O2220&gt;=Parámetros!$B$7,"Alto",IF(O2220&gt;=Parámetros!$B$8,"Medio","Bajo")))</f>
        <v/>
      </c>
      <c r="Q2220" s="7" t="str">
        <f aca="false">IF(AND(N2220="Activo",L2220&lt;&gt;""),IF(L2220&gt;Parámetros!$B$6,"Se está retrasando",""),"")</f>
        <v/>
      </c>
    </row>
    <row r="2221" customFormat="false" ht="15" hidden="false" customHeight="false" outlineLevel="0" collapsed="false">
      <c r="A2221" s="13" t="s">
        <v>5963</v>
      </c>
      <c r="B2221" s="13" t="s">
        <v>9004</v>
      </c>
      <c r="C2221" s="13" t="s">
        <v>8986</v>
      </c>
      <c r="D2221" s="13" t="s">
        <v>8983</v>
      </c>
      <c r="E2221" s="13" t="s">
        <v>8988</v>
      </c>
      <c r="F2221" s="16" t="n">
        <f aca="false">_xlfn.MINIFS(Pedidos!$C$2:$C$7000,Pedidos!$B$2:$B$7000,A2221,Pedidos!$C$2:$C$7000,"&lt;"&amp;Parámetros!$B$4)</f>
        <v>46053</v>
      </c>
      <c r="G2221" s="16" t="n">
        <f aca="false">_xlfn.MAXIFS(Pedidos!$C$2:$C$7000,Pedidos!$B$2:$B$7000,A2221,Pedidos!$C$2:$C$7000,"&lt;"&amp;Parámetros!$B$4)</f>
        <v>46053</v>
      </c>
      <c r="H2221" s="17" t="n">
        <f aca="false">COUNTIFS(Pedidos!$B$2:$B$7000,A2221,Pedidos!$C$2:$C$7000,"&lt;"&amp;Parámetros!$B$4)</f>
        <v>1</v>
      </c>
      <c r="I2221" s="7" t="n">
        <f aca="false">IF(H2221=0,"",Parámetros!$B$4-G2221)</f>
        <v>243</v>
      </c>
      <c r="J2221" s="17" t="n">
        <f aca="false">COUNTIFS(Pedidos!$B$2:$B$7000,A2221,Pedidos!$C$2:$C$7000,"&gt;="&amp;(Parámetros!$B$4-180),Pedidos!$C$2:$C$7000,"&lt;"&amp;Parámetros!$B$4)</f>
        <v>0</v>
      </c>
      <c r="K2221" s="18" t="str">
        <f aca="false">IF(H2221&lt;2,"",(G2221-F2221)/(H2221-1))</f>
        <v/>
      </c>
      <c r="L2221" s="19" t="str">
        <f aca="false">IF(OR(K2221="",K2221=0),"",I2221/K2221)</f>
        <v/>
      </c>
      <c r="M2221" s="20" t="n">
        <f aca="false">SUMIFS(Pedidos!$D$2:$D$7000,Pedidos!$B$2:$B$7000,A2221,Pedidos!$C$2:$C$7000,"&gt;="&amp;(Parámetros!$B$4-365),Pedidos!$C$2:$C$7000,"&lt;"&amp;Parámetros!$B$4)</f>
        <v>52.96</v>
      </c>
      <c r="N2221" s="7" t="str">
        <f aca="false">IF(H2221=0,"Sin compras",IF(H2221=1,"Una sola compra",IF(I2221&gt;Parámetros!$B$5,"Perdido","Activo")))</f>
        <v>Una sola compra</v>
      </c>
      <c r="O2221" s="21" t="str">
        <f aca="false">IF(N2221&lt;&gt;"Activo","",1/(1+EXP(-(Parámetros!$B$10+Parámetros!$B$11*I2221+Parámetros!$B$12*J2221))))</f>
        <v/>
      </c>
      <c r="P2221" s="7" t="str">
        <f aca="false">IF(O2221="","",IF(O2221&gt;=Parámetros!$B$7,"Alto",IF(O2221&gt;=Parámetros!$B$8,"Medio","Bajo")))</f>
        <v/>
      </c>
      <c r="Q2221" s="7" t="str">
        <f aca="false">IF(AND(N2221="Activo",L2221&lt;&gt;""),IF(L2221&gt;Parámetros!$B$6,"Se está retrasando",""),"")</f>
        <v/>
      </c>
    </row>
    <row r="2222" customFormat="false" ht="15" hidden="false" customHeight="false" outlineLevel="0" collapsed="false">
      <c r="A2222" s="13" t="s">
        <v>1046</v>
      </c>
      <c r="B2222" s="13" t="s">
        <v>8995</v>
      </c>
      <c r="C2222" s="13" t="s">
        <v>8990</v>
      </c>
      <c r="D2222" s="13" t="s">
        <v>8994</v>
      </c>
      <c r="E2222" s="13" t="s">
        <v>8988</v>
      </c>
      <c r="F2222" s="16" t="n">
        <f aca="false">_xlfn.MINIFS(Pedidos!$C$2:$C$7000,Pedidos!$B$2:$B$7000,A2222,Pedidos!$C$2:$C$7000,"&lt;"&amp;Parámetros!$B$4)</f>
        <v>45679</v>
      </c>
      <c r="G2222" s="16" t="n">
        <f aca="false">_xlfn.MAXIFS(Pedidos!$C$2:$C$7000,Pedidos!$B$2:$B$7000,A2222,Pedidos!$C$2:$C$7000,"&lt;"&amp;Parámetros!$B$4)</f>
        <v>45679</v>
      </c>
      <c r="H2222" s="17" t="n">
        <f aca="false">COUNTIFS(Pedidos!$B$2:$B$7000,A2222,Pedidos!$C$2:$C$7000,"&lt;"&amp;Parámetros!$B$4)</f>
        <v>1</v>
      </c>
      <c r="I2222" s="7" t="n">
        <f aca="false">IF(H2222=0,"",Parámetros!$B$4-G2222)</f>
        <v>617</v>
      </c>
      <c r="J2222" s="17" t="n">
        <f aca="false">COUNTIFS(Pedidos!$B$2:$B$7000,A2222,Pedidos!$C$2:$C$7000,"&gt;="&amp;(Parámetros!$B$4-180),Pedidos!$C$2:$C$7000,"&lt;"&amp;Parámetros!$B$4)</f>
        <v>0</v>
      </c>
      <c r="K2222" s="18" t="str">
        <f aca="false">IF(H2222&lt;2,"",(G2222-F2222)/(H2222-1))</f>
        <v/>
      </c>
      <c r="L2222" s="19" t="str">
        <f aca="false">IF(OR(K2222="",K2222=0),"",I2222/K2222)</f>
        <v/>
      </c>
      <c r="M2222" s="20" t="n">
        <f aca="false">SUMIFS(Pedidos!$D$2:$D$7000,Pedidos!$B$2:$B$7000,A2222,Pedidos!$C$2:$C$7000,"&gt;="&amp;(Parámetros!$B$4-365),Pedidos!$C$2:$C$7000,"&lt;"&amp;Parámetros!$B$4)</f>
        <v>0</v>
      </c>
      <c r="N2222" s="7" t="str">
        <f aca="false">IF(H2222=0,"Sin compras",IF(H2222=1,"Una sola compra",IF(I2222&gt;Parámetros!$B$5,"Perdido","Activo")))</f>
        <v>Una sola compra</v>
      </c>
      <c r="O2222" s="21" t="str">
        <f aca="false">IF(N2222&lt;&gt;"Activo","",1/(1+EXP(-(Parámetros!$B$10+Parámetros!$B$11*I2222+Parámetros!$B$12*J2222))))</f>
        <v/>
      </c>
      <c r="P2222" s="7" t="str">
        <f aca="false">IF(O2222="","",IF(O2222&gt;=Parámetros!$B$7,"Alto",IF(O2222&gt;=Parámetros!$B$8,"Medio","Bajo")))</f>
        <v/>
      </c>
      <c r="Q2222" s="7" t="str">
        <f aca="false">IF(AND(N2222="Activo",L2222&lt;&gt;""),IF(L2222&gt;Parámetros!$B$6,"Se está retrasando",""),"")</f>
        <v/>
      </c>
    </row>
    <row r="2223" customFormat="false" ht="15" hidden="false" customHeight="false" outlineLevel="0" collapsed="false">
      <c r="A2223" s="13" t="s">
        <v>2844</v>
      </c>
      <c r="B2223" s="13" t="s">
        <v>9000</v>
      </c>
      <c r="C2223" s="13" t="s">
        <v>8993</v>
      </c>
      <c r="D2223" s="13" t="s">
        <v>8994</v>
      </c>
      <c r="E2223" s="13" t="s">
        <v>8988</v>
      </c>
      <c r="F2223" s="16" t="n">
        <f aca="false">_xlfn.MINIFS(Pedidos!$C$2:$C$7000,Pedidos!$B$2:$B$7000,A2223,Pedidos!$C$2:$C$7000,"&lt;"&amp;Parámetros!$B$4)</f>
        <v>45819</v>
      </c>
      <c r="G2223" s="16" t="n">
        <f aca="false">_xlfn.MAXIFS(Pedidos!$C$2:$C$7000,Pedidos!$B$2:$B$7000,A2223,Pedidos!$C$2:$C$7000,"&lt;"&amp;Parámetros!$B$4)</f>
        <v>45819</v>
      </c>
      <c r="H2223" s="17" t="n">
        <f aca="false">COUNTIFS(Pedidos!$B$2:$B$7000,A2223,Pedidos!$C$2:$C$7000,"&lt;"&amp;Parámetros!$B$4)</f>
        <v>1</v>
      </c>
      <c r="I2223" s="7" t="n">
        <f aca="false">IF(H2223=0,"",Parámetros!$B$4-G2223)</f>
        <v>477</v>
      </c>
      <c r="J2223" s="17" t="n">
        <f aca="false">COUNTIFS(Pedidos!$B$2:$B$7000,A2223,Pedidos!$C$2:$C$7000,"&gt;="&amp;(Parámetros!$B$4-180),Pedidos!$C$2:$C$7000,"&lt;"&amp;Parámetros!$B$4)</f>
        <v>0</v>
      </c>
      <c r="K2223" s="18" t="str">
        <f aca="false">IF(H2223&lt;2,"",(G2223-F2223)/(H2223-1))</f>
        <v/>
      </c>
      <c r="L2223" s="19" t="str">
        <f aca="false">IF(OR(K2223="",K2223=0),"",I2223/K2223)</f>
        <v/>
      </c>
      <c r="M2223" s="20" t="n">
        <f aca="false">SUMIFS(Pedidos!$D$2:$D$7000,Pedidos!$B$2:$B$7000,A2223,Pedidos!$C$2:$C$7000,"&gt;="&amp;(Parámetros!$B$4-365),Pedidos!$C$2:$C$7000,"&lt;"&amp;Parámetros!$B$4)</f>
        <v>0</v>
      </c>
      <c r="N2223" s="7" t="str">
        <f aca="false">IF(H2223=0,"Sin compras",IF(H2223=1,"Una sola compra",IF(I2223&gt;Parámetros!$B$5,"Perdido","Activo")))</f>
        <v>Una sola compra</v>
      </c>
      <c r="O2223" s="21" t="str">
        <f aca="false">IF(N2223&lt;&gt;"Activo","",1/(1+EXP(-(Parámetros!$B$10+Parámetros!$B$11*I2223+Parámetros!$B$12*J2223))))</f>
        <v/>
      </c>
      <c r="P2223" s="7" t="str">
        <f aca="false">IF(O2223="","",IF(O2223&gt;=Parámetros!$B$7,"Alto",IF(O2223&gt;=Parámetros!$B$8,"Medio","Bajo")))</f>
        <v/>
      </c>
      <c r="Q2223" s="7" t="str">
        <f aca="false">IF(AND(N2223="Activo",L2223&lt;&gt;""),IF(L2223&gt;Parámetros!$B$6,"Se está retrasando",""),"")</f>
        <v/>
      </c>
    </row>
    <row r="2224" customFormat="false" ht="15" hidden="false" customHeight="false" outlineLevel="0" collapsed="false">
      <c r="A2224" s="13" t="s">
        <v>1012</v>
      </c>
      <c r="B2224" s="13" t="s">
        <v>8995</v>
      </c>
      <c r="C2224" s="13" t="s">
        <v>8993</v>
      </c>
      <c r="D2224" s="13" t="s">
        <v>9006</v>
      </c>
      <c r="E2224" s="13" t="s">
        <v>8984</v>
      </c>
      <c r="F2224" s="16" t="n">
        <f aca="false">_xlfn.MINIFS(Pedidos!$C$2:$C$7000,Pedidos!$B$2:$B$7000,A2224,Pedidos!$C$2:$C$7000,"&lt;"&amp;Parámetros!$B$4)</f>
        <v>45675</v>
      </c>
      <c r="G2224" s="16" t="n">
        <f aca="false">_xlfn.MAXIFS(Pedidos!$C$2:$C$7000,Pedidos!$B$2:$B$7000,A2224,Pedidos!$C$2:$C$7000,"&lt;"&amp;Parámetros!$B$4)</f>
        <v>45820</v>
      </c>
      <c r="H2224" s="17" t="n">
        <f aca="false">COUNTIFS(Pedidos!$B$2:$B$7000,A2224,Pedidos!$C$2:$C$7000,"&lt;"&amp;Parámetros!$B$4)</f>
        <v>4</v>
      </c>
      <c r="I2224" s="7" t="n">
        <f aca="false">IF(H2224=0,"",Parámetros!$B$4-G2224)</f>
        <v>476</v>
      </c>
      <c r="J2224" s="17" t="n">
        <f aca="false">COUNTIFS(Pedidos!$B$2:$B$7000,A2224,Pedidos!$C$2:$C$7000,"&gt;="&amp;(Parámetros!$B$4-180),Pedidos!$C$2:$C$7000,"&lt;"&amp;Parámetros!$B$4)</f>
        <v>0</v>
      </c>
      <c r="K2224" s="18" t="n">
        <f aca="false">IF(H2224&lt;2,"",(G2224-F2224)/(H2224-1))</f>
        <v>48.3333333333333</v>
      </c>
      <c r="L2224" s="19" t="n">
        <f aca="false">IF(OR(K2224="",K2224=0),"",I2224/K2224)</f>
        <v>9.84827586206897</v>
      </c>
      <c r="M2224" s="20" t="n">
        <f aca="false">SUMIFS(Pedidos!$D$2:$D$7000,Pedidos!$B$2:$B$7000,A2224,Pedidos!$C$2:$C$7000,"&gt;="&amp;(Parámetros!$B$4-365),Pedidos!$C$2:$C$7000,"&lt;"&amp;Parámetros!$B$4)</f>
        <v>0</v>
      </c>
      <c r="N2224" s="7" t="str">
        <f aca="false">IF(H2224=0,"Sin compras",IF(H2224=1,"Una sola compra",IF(I2224&gt;Parámetros!$B$5,"Perdido","Activo")))</f>
        <v>Perdido</v>
      </c>
      <c r="O2224" s="21" t="str">
        <f aca="false">IF(N2224&lt;&gt;"Activo","",1/(1+EXP(-(Parámetros!$B$10+Parámetros!$B$11*I2224+Parámetros!$B$12*J2224))))</f>
        <v/>
      </c>
      <c r="P2224" s="7" t="str">
        <f aca="false">IF(O2224="","",IF(O2224&gt;=Parámetros!$B$7,"Alto",IF(O2224&gt;=Parámetros!$B$8,"Medio","Bajo")))</f>
        <v/>
      </c>
      <c r="Q2224" s="7" t="str">
        <f aca="false">IF(AND(N2224="Activo",L2224&lt;&gt;""),IF(L2224&gt;Parámetros!$B$6,"Se está retrasando",""),"")</f>
        <v/>
      </c>
    </row>
    <row r="2225" customFormat="false" ht="15" hidden="false" customHeight="false" outlineLevel="0" collapsed="false">
      <c r="A2225" s="13" t="s">
        <v>720</v>
      </c>
      <c r="B2225" s="13" t="s">
        <v>9004</v>
      </c>
      <c r="C2225" s="13" t="s">
        <v>8990</v>
      </c>
      <c r="D2225" s="13" t="s">
        <v>8994</v>
      </c>
      <c r="E2225" s="13" t="s">
        <v>8988</v>
      </c>
      <c r="F2225" s="16" t="n">
        <f aca="false">_xlfn.MINIFS(Pedidos!$C$2:$C$7000,Pedidos!$B$2:$B$7000,A2225,Pedidos!$C$2:$C$7000,"&lt;"&amp;Parámetros!$B$4)</f>
        <v>45647</v>
      </c>
      <c r="G2225" s="16" t="n">
        <f aca="false">_xlfn.MAXIFS(Pedidos!$C$2:$C$7000,Pedidos!$B$2:$B$7000,A2225,Pedidos!$C$2:$C$7000,"&lt;"&amp;Parámetros!$B$4)</f>
        <v>45647</v>
      </c>
      <c r="H2225" s="17" t="n">
        <f aca="false">COUNTIFS(Pedidos!$B$2:$B$7000,A2225,Pedidos!$C$2:$C$7000,"&lt;"&amp;Parámetros!$B$4)</f>
        <v>1</v>
      </c>
      <c r="I2225" s="7" t="n">
        <f aca="false">IF(H2225=0,"",Parámetros!$B$4-G2225)</f>
        <v>649</v>
      </c>
      <c r="J2225" s="17" t="n">
        <f aca="false">COUNTIFS(Pedidos!$B$2:$B$7000,A2225,Pedidos!$C$2:$C$7000,"&gt;="&amp;(Parámetros!$B$4-180),Pedidos!$C$2:$C$7000,"&lt;"&amp;Parámetros!$B$4)</f>
        <v>0</v>
      </c>
      <c r="K2225" s="18" t="str">
        <f aca="false">IF(H2225&lt;2,"",(G2225-F2225)/(H2225-1))</f>
        <v/>
      </c>
      <c r="L2225" s="19" t="str">
        <f aca="false">IF(OR(K2225="",K2225=0),"",I2225/K2225)</f>
        <v/>
      </c>
      <c r="M2225" s="20" t="n">
        <f aca="false">SUMIFS(Pedidos!$D$2:$D$7000,Pedidos!$B$2:$B$7000,A2225,Pedidos!$C$2:$C$7000,"&gt;="&amp;(Parámetros!$B$4-365),Pedidos!$C$2:$C$7000,"&lt;"&amp;Parámetros!$B$4)</f>
        <v>0</v>
      </c>
      <c r="N2225" s="7" t="str">
        <f aca="false">IF(H2225=0,"Sin compras",IF(H2225=1,"Una sola compra",IF(I2225&gt;Parámetros!$B$5,"Perdido","Activo")))</f>
        <v>Una sola compra</v>
      </c>
      <c r="O2225" s="21" t="str">
        <f aca="false">IF(N2225&lt;&gt;"Activo","",1/(1+EXP(-(Parámetros!$B$10+Parámetros!$B$11*I2225+Parámetros!$B$12*J2225))))</f>
        <v/>
      </c>
      <c r="P2225" s="7" t="str">
        <f aca="false">IF(O2225="","",IF(O2225&gt;=Parámetros!$B$7,"Alto",IF(O2225&gt;=Parámetros!$B$8,"Medio","Bajo")))</f>
        <v/>
      </c>
      <c r="Q2225" s="7" t="str">
        <f aca="false">IF(AND(N2225="Activo",L2225&lt;&gt;""),IF(L2225&gt;Parámetros!$B$6,"Se está retrasando",""),"")</f>
        <v/>
      </c>
    </row>
    <row r="2226" customFormat="false" ht="15" hidden="false" customHeight="false" outlineLevel="0" collapsed="false">
      <c r="A2226" s="13" t="s">
        <v>1170</v>
      </c>
      <c r="B2226" s="13" t="s">
        <v>9004</v>
      </c>
      <c r="C2226" s="13" t="s">
        <v>8986</v>
      </c>
      <c r="D2226" s="13" t="s">
        <v>8994</v>
      </c>
      <c r="E2226" s="13" t="s">
        <v>8984</v>
      </c>
      <c r="F2226" s="16" t="n">
        <f aca="false">_xlfn.MINIFS(Pedidos!$C$2:$C$7000,Pedidos!$B$2:$B$7000,A2226,Pedidos!$C$2:$C$7000,"&lt;"&amp;Parámetros!$B$4)</f>
        <v>45690</v>
      </c>
      <c r="G2226" s="16" t="n">
        <f aca="false">_xlfn.MAXIFS(Pedidos!$C$2:$C$7000,Pedidos!$B$2:$B$7000,A2226,Pedidos!$C$2:$C$7000,"&lt;"&amp;Parámetros!$B$4)</f>
        <v>45690</v>
      </c>
      <c r="H2226" s="17" t="n">
        <f aca="false">COUNTIFS(Pedidos!$B$2:$B$7000,A2226,Pedidos!$C$2:$C$7000,"&lt;"&amp;Parámetros!$B$4)</f>
        <v>1</v>
      </c>
      <c r="I2226" s="7" t="n">
        <f aca="false">IF(H2226=0,"",Parámetros!$B$4-G2226)</f>
        <v>606</v>
      </c>
      <c r="J2226" s="17" t="n">
        <f aca="false">COUNTIFS(Pedidos!$B$2:$B$7000,A2226,Pedidos!$C$2:$C$7000,"&gt;="&amp;(Parámetros!$B$4-180),Pedidos!$C$2:$C$7000,"&lt;"&amp;Parámetros!$B$4)</f>
        <v>0</v>
      </c>
      <c r="K2226" s="18" t="str">
        <f aca="false">IF(H2226&lt;2,"",(G2226-F2226)/(H2226-1))</f>
        <v/>
      </c>
      <c r="L2226" s="19" t="str">
        <f aca="false">IF(OR(K2226="",K2226=0),"",I2226/K2226)</f>
        <v/>
      </c>
      <c r="M2226" s="20" t="n">
        <f aca="false">SUMIFS(Pedidos!$D$2:$D$7000,Pedidos!$B$2:$B$7000,A2226,Pedidos!$C$2:$C$7000,"&gt;="&amp;(Parámetros!$B$4-365),Pedidos!$C$2:$C$7000,"&lt;"&amp;Parámetros!$B$4)</f>
        <v>0</v>
      </c>
      <c r="N2226" s="7" t="str">
        <f aca="false">IF(H2226=0,"Sin compras",IF(H2226=1,"Una sola compra",IF(I2226&gt;Parámetros!$B$5,"Perdido","Activo")))</f>
        <v>Una sola compra</v>
      </c>
      <c r="O2226" s="21" t="str">
        <f aca="false">IF(N2226&lt;&gt;"Activo","",1/(1+EXP(-(Parámetros!$B$10+Parámetros!$B$11*I2226+Parámetros!$B$12*J2226))))</f>
        <v/>
      </c>
      <c r="P2226" s="7" t="str">
        <f aca="false">IF(O2226="","",IF(O2226&gt;=Parámetros!$B$7,"Alto",IF(O2226&gt;=Parámetros!$B$8,"Medio","Bajo")))</f>
        <v/>
      </c>
      <c r="Q2226" s="7" t="str">
        <f aca="false">IF(AND(N2226="Activo",L2226&lt;&gt;""),IF(L2226&gt;Parámetros!$B$6,"Se está retrasando",""),"")</f>
        <v/>
      </c>
    </row>
    <row r="2227" customFormat="false" ht="15" hidden="false" customHeight="false" outlineLevel="0" collapsed="false">
      <c r="A2227" s="13" t="s">
        <v>335</v>
      </c>
      <c r="B2227" s="13" t="s">
        <v>9011</v>
      </c>
      <c r="C2227" s="13" t="s">
        <v>8990</v>
      </c>
      <c r="D2227" s="13" t="s">
        <v>9009</v>
      </c>
      <c r="E2227" s="13" t="s">
        <v>8988</v>
      </c>
      <c r="F2227" s="16" t="n">
        <f aca="false">_xlfn.MINIFS(Pedidos!$C$2:$C$7000,Pedidos!$B$2:$B$7000,A2227,Pedidos!$C$2:$C$7000,"&lt;"&amp;Parámetros!$B$4)</f>
        <v>45603</v>
      </c>
      <c r="G2227" s="16" t="n">
        <f aca="false">_xlfn.MAXIFS(Pedidos!$C$2:$C$7000,Pedidos!$B$2:$B$7000,A2227,Pedidos!$C$2:$C$7000,"&lt;"&amp;Parámetros!$B$4)</f>
        <v>45879</v>
      </c>
      <c r="H2227" s="17" t="n">
        <f aca="false">COUNTIFS(Pedidos!$B$2:$B$7000,A2227,Pedidos!$C$2:$C$7000,"&lt;"&amp;Parámetros!$B$4)</f>
        <v>6</v>
      </c>
      <c r="I2227" s="7" t="n">
        <f aca="false">IF(H2227=0,"",Parámetros!$B$4-G2227)</f>
        <v>417</v>
      </c>
      <c r="J2227" s="17" t="n">
        <f aca="false">COUNTIFS(Pedidos!$B$2:$B$7000,A2227,Pedidos!$C$2:$C$7000,"&gt;="&amp;(Parámetros!$B$4-180),Pedidos!$C$2:$C$7000,"&lt;"&amp;Parámetros!$B$4)</f>
        <v>0</v>
      </c>
      <c r="K2227" s="18" t="n">
        <f aca="false">IF(H2227&lt;2,"",(G2227-F2227)/(H2227-1))</f>
        <v>55.2</v>
      </c>
      <c r="L2227" s="19" t="n">
        <f aca="false">IF(OR(K2227="",K2227=0),"",I2227/K2227)</f>
        <v>7.55434782608696</v>
      </c>
      <c r="M2227" s="20" t="n">
        <f aca="false">SUMIFS(Pedidos!$D$2:$D$7000,Pedidos!$B$2:$B$7000,A2227,Pedidos!$C$2:$C$7000,"&gt;="&amp;(Parámetros!$B$4-365),Pedidos!$C$2:$C$7000,"&lt;"&amp;Parámetros!$B$4)</f>
        <v>0</v>
      </c>
      <c r="N2227" s="7" t="str">
        <f aca="false">IF(H2227=0,"Sin compras",IF(H2227=1,"Una sola compra",IF(I2227&gt;Parámetros!$B$5,"Perdido","Activo")))</f>
        <v>Perdido</v>
      </c>
      <c r="O2227" s="21" t="str">
        <f aca="false">IF(N2227&lt;&gt;"Activo","",1/(1+EXP(-(Parámetros!$B$10+Parámetros!$B$11*I2227+Parámetros!$B$12*J2227))))</f>
        <v/>
      </c>
      <c r="P2227" s="7" t="str">
        <f aca="false">IF(O2227="","",IF(O2227&gt;=Parámetros!$B$7,"Alto",IF(O2227&gt;=Parámetros!$B$8,"Medio","Bajo")))</f>
        <v/>
      </c>
      <c r="Q2227" s="7" t="str">
        <f aca="false">IF(AND(N2227="Activo",L2227&lt;&gt;""),IF(L2227&gt;Parámetros!$B$6,"Se está retrasando",""),"")</f>
        <v/>
      </c>
    </row>
    <row r="2228" customFormat="false" ht="15" hidden="false" customHeight="false" outlineLevel="0" collapsed="false">
      <c r="A2228" s="13" t="s">
        <v>722</v>
      </c>
      <c r="B2228" s="13" t="s">
        <v>9011</v>
      </c>
      <c r="C2228" s="13" t="s">
        <v>8982</v>
      </c>
      <c r="D2228" s="13" t="s">
        <v>9006</v>
      </c>
      <c r="E2228" s="13" t="s">
        <v>8988</v>
      </c>
      <c r="F2228" s="16" t="n">
        <f aca="false">_xlfn.MINIFS(Pedidos!$C$2:$C$7000,Pedidos!$B$2:$B$7000,A2228,Pedidos!$C$2:$C$7000,"&lt;"&amp;Parámetros!$B$4)</f>
        <v>45647</v>
      </c>
      <c r="G2228" s="16" t="n">
        <f aca="false">_xlfn.MAXIFS(Pedidos!$C$2:$C$7000,Pedidos!$B$2:$B$7000,A2228,Pedidos!$C$2:$C$7000,"&lt;"&amp;Parámetros!$B$4)</f>
        <v>45871</v>
      </c>
      <c r="H2228" s="17" t="n">
        <f aca="false">COUNTIFS(Pedidos!$B$2:$B$7000,A2228,Pedidos!$C$2:$C$7000,"&lt;"&amp;Parámetros!$B$4)</f>
        <v>4</v>
      </c>
      <c r="I2228" s="7" t="n">
        <f aca="false">IF(H2228=0,"",Parámetros!$B$4-G2228)</f>
        <v>425</v>
      </c>
      <c r="J2228" s="17" t="n">
        <f aca="false">COUNTIFS(Pedidos!$B$2:$B$7000,A2228,Pedidos!$C$2:$C$7000,"&gt;="&amp;(Parámetros!$B$4-180),Pedidos!$C$2:$C$7000,"&lt;"&amp;Parámetros!$B$4)</f>
        <v>0</v>
      </c>
      <c r="K2228" s="18" t="n">
        <f aca="false">IF(H2228&lt;2,"",(G2228-F2228)/(H2228-1))</f>
        <v>74.6666666666667</v>
      </c>
      <c r="L2228" s="19" t="n">
        <f aca="false">IF(OR(K2228="",K2228=0),"",I2228/K2228)</f>
        <v>5.69196428571429</v>
      </c>
      <c r="M2228" s="20" t="n">
        <f aca="false">SUMIFS(Pedidos!$D$2:$D$7000,Pedidos!$B$2:$B$7000,A2228,Pedidos!$C$2:$C$7000,"&gt;="&amp;(Parámetros!$B$4-365),Pedidos!$C$2:$C$7000,"&lt;"&amp;Parámetros!$B$4)</f>
        <v>0</v>
      </c>
      <c r="N2228" s="7" t="str">
        <f aca="false">IF(H2228=0,"Sin compras",IF(H2228=1,"Una sola compra",IF(I2228&gt;Parámetros!$B$5,"Perdido","Activo")))</f>
        <v>Perdido</v>
      </c>
      <c r="O2228" s="21" t="str">
        <f aca="false">IF(N2228&lt;&gt;"Activo","",1/(1+EXP(-(Parámetros!$B$10+Parámetros!$B$11*I2228+Parámetros!$B$12*J2228))))</f>
        <v/>
      </c>
      <c r="P2228" s="7" t="str">
        <f aca="false">IF(O2228="","",IF(O2228&gt;=Parámetros!$B$7,"Alto",IF(O2228&gt;=Parámetros!$B$8,"Medio","Bajo")))</f>
        <v/>
      </c>
      <c r="Q2228" s="7" t="str">
        <f aca="false">IF(AND(N2228="Activo",L2228&lt;&gt;""),IF(L2228&gt;Parámetros!$B$6,"Se está retrasando",""),"")</f>
        <v/>
      </c>
    </row>
    <row r="2229" customFormat="false" ht="15" hidden="false" customHeight="false" outlineLevel="0" collapsed="false">
      <c r="A2229" s="13" t="s">
        <v>552</v>
      </c>
      <c r="B2229" s="13" t="s">
        <v>8996</v>
      </c>
      <c r="C2229" s="13" t="s">
        <v>8982</v>
      </c>
      <c r="D2229" s="13" t="s">
        <v>8994</v>
      </c>
      <c r="E2229" s="13" t="s">
        <v>8988</v>
      </c>
      <c r="F2229" s="16" t="n">
        <f aca="false">_xlfn.MINIFS(Pedidos!$C$2:$C$7000,Pedidos!$B$2:$B$7000,A2229,Pedidos!$C$2:$C$7000,"&lt;"&amp;Parámetros!$B$4)</f>
        <v>45630</v>
      </c>
      <c r="G2229" s="16" t="n">
        <f aca="false">_xlfn.MAXIFS(Pedidos!$C$2:$C$7000,Pedidos!$B$2:$B$7000,A2229,Pedidos!$C$2:$C$7000,"&lt;"&amp;Parámetros!$B$4)</f>
        <v>45630</v>
      </c>
      <c r="H2229" s="17" t="n">
        <f aca="false">COUNTIFS(Pedidos!$B$2:$B$7000,A2229,Pedidos!$C$2:$C$7000,"&lt;"&amp;Parámetros!$B$4)</f>
        <v>1</v>
      </c>
      <c r="I2229" s="7" t="n">
        <f aca="false">IF(H2229=0,"",Parámetros!$B$4-G2229)</f>
        <v>666</v>
      </c>
      <c r="J2229" s="17" t="n">
        <f aca="false">COUNTIFS(Pedidos!$B$2:$B$7000,A2229,Pedidos!$C$2:$C$7000,"&gt;="&amp;(Parámetros!$B$4-180),Pedidos!$C$2:$C$7000,"&lt;"&amp;Parámetros!$B$4)</f>
        <v>0</v>
      </c>
      <c r="K2229" s="18" t="str">
        <f aca="false">IF(H2229&lt;2,"",(G2229-F2229)/(H2229-1))</f>
        <v/>
      </c>
      <c r="L2229" s="19" t="str">
        <f aca="false">IF(OR(K2229="",K2229=0),"",I2229/K2229)</f>
        <v/>
      </c>
      <c r="M2229" s="20" t="n">
        <f aca="false">SUMIFS(Pedidos!$D$2:$D$7000,Pedidos!$B$2:$B$7000,A2229,Pedidos!$C$2:$C$7000,"&gt;="&amp;(Parámetros!$B$4-365),Pedidos!$C$2:$C$7000,"&lt;"&amp;Parámetros!$B$4)</f>
        <v>0</v>
      </c>
      <c r="N2229" s="7" t="str">
        <f aca="false">IF(H2229=0,"Sin compras",IF(H2229=1,"Una sola compra",IF(I2229&gt;Parámetros!$B$5,"Perdido","Activo")))</f>
        <v>Una sola compra</v>
      </c>
      <c r="O2229" s="21" t="str">
        <f aca="false">IF(N2229&lt;&gt;"Activo","",1/(1+EXP(-(Parámetros!$B$10+Parámetros!$B$11*I2229+Parámetros!$B$12*J2229))))</f>
        <v/>
      </c>
      <c r="P2229" s="7" t="str">
        <f aca="false">IF(O2229="","",IF(O2229&gt;=Parámetros!$B$7,"Alto",IF(O2229&gt;=Parámetros!$B$8,"Medio","Bajo")))</f>
        <v/>
      </c>
      <c r="Q2229" s="7" t="str">
        <f aca="false">IF(AND(N2229="Activo",L2229&lt;&gt;""),IF(L2229&gt;Parámetros!$B$6,"Se está retrasando",""),"")</f>
        <v/>
      </c>
    </row>
    <row r="2230" customFormat="false" ht="15" hidden="false" customHeight="false" outlineLevel="0" collapsed="false">
      <c r="A2230" s="13" t="s">
        <v>8469</v>
      </c>
      <c r="B2230" s="13" t="s">
        <v>9003</v>
      </c>
      <c r="C2230" s="13" t="s">
        <v>8982</v>
      </c>
      <c r="D2230" s="13" t="s">
        <v>9002</v>
      </c>
      <c r="E2230" s="13" t="s">
        <v>8988</v>
      </c>
      <c r="F2230" s="16" t="n">
        <f aca="false">_xlfn.MINIFS(Pedidos!$C$2:$C$7000,Pedidos!$B$2:$B$7000,A2230,Pedidos!$C$2:$C$7000,"&lt;"&amp;Parámetros!$B$4)</f>
        <v>46253</v>
      </c>
      <c r="G2230" s="16" t="n">
        <f aca="false">_xlfn.MAXIFS(Pedidos!$C$2:$C$7000,Pedidos!$B$2:$B$7000,A2230,Pedidos!$C$2:$C$7000,"&lt;"&amp;Parámetros!$B$4)</f>
        <v>46253</v>
      </c>
      <c r="H2230" s="17" t="n">
        <f aca="false">COUNTIFS(Pedidos!$B$2:$B$7000,A2230,Pedidos!$C$2:$C$7000,"&lt;"&amp;Parámetros!$B$4)</f>
        <v>1</v>
      </c>
      <c r="I2230" s="7" t="n">
        <f aca="false">IF(H2230=0,"",Parámetros!$B$4-G2230)</f>
        <v>43</v>
      </c>
      <c r="J2230" s="17" t="n">
        <f aca="false">COUNTIFS(Pedidos!$B$2:$B$7000,A2230,Pedidos!$C$2:$C$7000,"&gt;="&amp;(Parámetros!$B$4-180),Pedidos!$C$2:$C$7000,"&lt;"&amp;Parámetros!$B$4)</f>
        <v>1</v>
      </c>
      <c r="K2230" s="18" t="str">
        <f aca="false">IF(H2230&lt;2,"",(G2230-F2230)/(H2230-1))</f>
        <v/>
      </c>
      <c r="L2230" s="19" t="str">
        <f aca="false">IF(OR(K2230="",K2230=0),"",I2230/K2230)</f>
        <v/>
      </c>
      <c r="M2230" s="20" t="n">
        <f aca="false">SUMIFS(Pedidos!$D$2:$D$7000,Pedidos!$B$2:$B$7000,A2230,Pedidos!$C$2:$C$7000,"&gt;="&amp;(Parámetros!$B$4-365),Pedidos!$C$2:$C$7000,"&lt;"&amp;Parámetros!$B$4)</f>
        <v>41.44</v>
      </c>
      <c r="N2230" s="7" t="str">
        <f aca="false">IF(H2230=0,"Sin compras",IF(H2230=1,"Una sola compra",IF(I2230&gt;Parámetros!$B$5,"Perdido","Activo")))</f>
        <v>Una sola compra</v>
      </c>
      <c r="O2230" s="21" t="str">
        <f aca="false">IF(N2230&lt;&gt;"Activo","",1/(1+EXP(-(Parámetros!$B$10+Parámetros!$B$11*I2230+Parámetros!$B$12*J2230))))</f>
        <v/>
      </c>
      <c r="P2230" s="7" t="str">
        <f aca="false">IF(O2230="","",IF(O2230&gt;=Parámetros!$B$7,"Alto",IF(O2230&gt;=Parámetros!$B$8,"Medio","Bajo")))</f>
        <v/>
      </c>
      <c r="Q2230" s="7" t="str">
        <f aca="false">IF(AND(N2230="Activo",L2230&lt;&gt;""),IF(L2230&gt;Parámetros!$B$6,"Se está retrasando",""),"")</f>
        <v/>
      </c>
    </row>
    <row r="2231" customFormat="false" ht="15" hidden="false" customHeight="false" outlineLevel="0" collapsed="false">
      <c r="A2231" s="13" t="s">
        <v>6683</v>
      </c>
      <c r="B2231" s="13" t="s">
        <v>8981</v>
      </c>
      <c r="C2231" s="13" t="s">
        <v>8982</v>
      </c>
      <c r="D2231" s="13" t="s">
        <v>8991</v>
      </c>
      <c r="E2231" s="13" t="s">
        <v>8984</v>
      </c>
      <c r="F2231" s="16" t="n">
        <f aca="false">_xlfn.MINIFS(Pedidos!$C$2:$C$7000,Pedidos!$B$2:$B$7000,A2231,Pedidos!$C$2:$C$7000,"&lt;"&amp;Parámetros!$B$4)</f>
        <v>46107</v>
      </c>
      <c r="G2231" s="16" t="n">
        <f aca="false">_xlfn.MAXIFS(Pedidos!$C$2:$C$7000,Pedidos!$B$2:$B$7000,A2231,Pedidos!$C$2:$C$7000,"&lt;"&amp;Parámetros!$B$4)</f>
        <v>46107</v>
      </c>
      <c r="H2231" s="17" t="n">
        <f aca="false">COUNTIFS(Pedidos!$B$2:$B$7000,A2231,Pedidos!$C$2:$C$7000,"&lt;"&amp;Parámetros!$B$4)</f>
        <v>1</v>
      </c>
      <c r="I2231" s="7" t="n">
        <f aca="false">IF(H2231=0,"",Parámetros!$B$4-G2231)</f>
        <v>189</v>
      </c>
      <c r="J2231" s="17" t="n">
        <f aca="false">COUNTIFS(Pedidos!$B$2:$B$7000,A2231,Pedidos!$C$2:$C$7000,"&gt;="&amp;(Parámetros!$B$4-180),Pedidos!$C$2:$C$7000,"&lt;"&amp;Parámetros!$B$4)</f>
        <v>0</v>
      </c>
      <c r="K2231" s="18" t="str">
        <f aca="false">IF(H2231&lt;2,"",(G2231-F2231)/(H2231-1))</f>
        <v/>
      </c>
      <c r="L2231" s="19" t="str">
        <f aca="false">IF(OR(K2231="",K2231=0),"",I2231/K2231)</f>
        <v/>
      </c>
      <c r="M2231" s="20" t="n">
        <f aca="false">SUMIFS(Pedidos!$D$2:$D$7000,Pedidos!$B$2:$B$7000,A2231,Pedidos!$C$2:$C$7000,"&gt;="&amp;(Parámetros!$B$4-365),Pedidos!$C$2:$C$7000,"&lt;"&amp;Parámetros!$B$4)</f>
        <v>63.01</v>
      </c>
      <c r="N2231" s="7" t="str">
        <f aca="false">IF(H2231=0,"Sin compras",IF(H2231=1,"Una sola compra",IF(I2231&gt;Parámetros!$B$5,"Perdido","Activo")))</f>
        <v>Una sola compra</v>
      </c>
      <c r="O2231" s="21" t="str">
        <f aca="false">IF(N2231&lt;&gt;"Activo","",1/(1+EXP(-(Parámetros!$B$10+Parámetros!$B$11*I2231+Parámetros!$B$12*J2231))))</f>
        <v/>
      </c>
      <c r="P2231" s="7" t="str">
        <f aca="false">IF(O2231="","",IF(O2231&gt;=Parámetros!$B$7,"Alto",IF(O2231&gt;=Parámetros!$B$8,"Medio","Bajo")))</f>
        <v/>
      </c>
      <c r="Q2231" s="7" t="str">
        <f aca="false">IF(AND(N2231="Activo",L2231&lt;&gt;""),IF(L2231&gt;Parámetros!$B$6,"Se está retrasando",""),"")</f>
        <v/>
      </c>
    </row>
    <row r="2232" customFormat="false" ht="15" hidden="false" customHeight="false" outlineLevel="0" collapsed="false">
      <c r="A2232" s="13" t="s">
        <v>4225</v>
      </c>
      <c r="B2232" s="13" t="s">
        <v>8989</v>
      </c>
      <c r="C2232" s="13" t="s">
        <v>8982</v>
      </c>
      <c r="D2232" s="13" t="s">
        <v>8983</v>
      </c>
      <c r="E2232" s="13" t="s">
        <v>8988</v>
      </c>
      <c r="F2232" s="16" t="n">
        <f aca="false">_xlfn.MINIFS(Pedidos!$C$2:$C$7000,Pedidos!$B$2:$B$7000,A2232,Pedidos!$C$2:$C$7000,"&lt;"&amp;Parámetros!$B$4)</f>
        <v>45921</v>
      </c>
      <c r="G2232" s="16" t="n">
        <f aca="false">_xlfn.MAXIFS(Pedidos!$C$2:$C$7000,Pedidos!$B$2:$B$7000,A2232,Pedidos!$C$2:$C$7000,"&lt;"&amp;Parámetros!$B$4)</f>
        <v>46025</v>
      </c>
      <c r="H2232" s="17" t="n">
        <f aca="false">COUNTIFS(Pedidos!$B$2:$B$7000,A2232,Pedidos!$C$2:$C$7000,"&lt;"&amp;Parámetros!$B$4)</f>
        <v>2</v>
      </c>
      <c r="I2232" s="7" t="n">
        <f aca="false">IF(H2232=0,"",Parámetros!$B$4-G2232)</f>
        <v>271</v>
      </c>
      <c r="J2232" s="17" t="n">
        <f aca="false">COUNTIFS(Pedidos!$B$2:$B$7000,A2232,Pedidos!$C$2:$C$7000,"&gt;="&amp;(Parámetros!$B$4-180),Pedidos!$C$2:$C$7000,"&lt;"&amp;Parámetros!$B$4)</f>
        <v>0</v>
      </c>
      <c r="K2232" s="18" t="n">
        <f aca="false">IF(H2232&lt;2,"",(G2232-F2232)/(H2232-1))</f>
        <v>104</v>
      </c>
      <c r="L2232" s="19" t="n">
        <f aca="false">IF(OR(K2232="",K2232=0),"",I2232/K2232)</f>
        <v>2.60576923076923</v>
      </c>
      <c r="M2232" s="20" t="n">
        <f aca="false">SUMIFS(Pedidos!$D$2:$D$7000,Pedidos!$B$2:$B$7000,A2232,Pedidos!$C$2:$C$7000,"&gt;="&amp;(Parámetros!$B$4-365),Pedidos!$C$2:$C$7000,"&lt;"&amp;Parámetros!$B$4)</f>
        <v>56.18</v>
      </c>
      <c r="N2232" s="7" t="str">
        <f aca="false">IF(H2232=0,"Sin compras",IF(H2232=1,"Una sola compra",IF(I2232&gt;Parámetros!$B$5,"Perdido","Activo")))</f>
        <v>Perdido</v>
      </c>
      <c r="O2232" s="21" t="str">
        <f aca="false">IF(N2232&lt;&gt;"Activo","",1/(1+EXP(-(Parámetros!$B$10+Parámetros!$B$11*I2232+Parámetros!$B$12*J2232))))</f>
        <v/>
      </c>
      <c r="P2232" s="7" t="str">
        <f aca="false">IF(O2232="","",IF(O2232&gt;=Parámetros!$B$7,"Alto",IF(O2232&gt;=Parámetros!$B$8,"Medio","Bajo")))</f>
        <v/>
      </c>
      <c r="Q2232" s="7" t="str">
        <f aca="false">IF(AND(N2232="Activo",L2232&lt;&gt;""),IF(L2232&gt;Parámetros!$B$6,"Se está retrasando",""),"")</f>
        <v/>
      </c>
    </row>
    <row r="2233" customFormat="false" ht="15" hidden="false" customHeight="false" outlineLevel="0" collapsed="false">
      <c r="A2233" s="13" t="s">
        <v>5698</v>
      </c>
      <c r="B2233" s="13" t="s">
        <v>8981</v>
      </c>
      <c r="C2233" s="13" t="s">
        <v>8993</v>
      </c>
      <c r="D2233" s="13" t="s">
        <v>8983</v>
      </c>
      <c r="E2233" s="13" t="s">
        <v>8988</v>
      </c>
      <c r="F2233" s="16" t="n">
        <f aca="false">_xlfn.MINIFS(Pedidos!$C$2:$C$7000,Pedidos!$B$2:$B$7000,A2233,Pedidos!$C$2:$C$7000,"&lt;"&amp;Parámetros!$B$4)</f>
        <v>46032</v>
      </c>
      <c r="G2233" s="16" t="n">
        <f aca="false">_xlfn.MAXIFS(Pedidos!$C$2:$C$7000,Pedidos!$B$2:$B$7000,A2233,Pedidos!$C$2:$C$7000,"&lt;"&amp;Parámetros!$B$4)</f>
        <v>46032</v>
      </c>
      <c r="H2233" s="17" t="n">
        <f aca="false">COUNTIFS(Pedidos!$B$2:$B$7000,A2233,Pedidos!$C$2:$C$7000,"&lt;"&amp;Parámetros!$B$4)</f>
        <v>1</v>
      </c>
      <c r="I2233" s="7" t="n">
        <f aca="false">IF(H2233=0,"",Parámetros!$B$4-G2233)</f>
        <v>264</v>
      </c>
      <c r="J2233" s="17" t="n">
        <f aca="false">COUNTIFS(Pedidos!$B$2:$B$7000,A2233,Pedidos!$C$2:$C$7000,"&gt;="&amp;(Parámetros!$B$4-180),Pedidos!$C$2:$C$7000,"&lt;"&amp;Parámetros!$B$4)</f>
        <v>0</v>
      </c>
      <c r="K2233" s="18" t="str">
        <f aca="false">IF(H2233&lt;2,"",(G2233-F2233)/(H2233-1))</f>
        <v/>
      </c>
      <c r="L2233" s="19" t="str">
        <f aca="false">IF(OR(K2233="",K2233=0),"",I2233/K2233)</f>
        <v/>
      </c>
      <c r="M2233" s="20" t="n">
        <f aca="false">SUMIFS(Pedidos!$D$2:$D$7000,Pedidos!$B$2:$B$7000,A2233,Pedidos!$C$2:$C$7000,"&gt;="&amp;(Parámetros!$B$4-365),Pedidos!$C$2:$C$7000,"&lt;"&amp;Parámetros!$B$4)</f>
        <v>22.58</v>
      </c>
      <c r="N2233" s="7" t="str">
        <f aca="false">IF(H2233=0,"Sin compras",IF(H2233=1,"Una sola compra",IF(I2233&gt;Parámetros!$B$5,"Perdido","Activo")))</f>
        <v>Una sola compra</v>
      </c>
      <c r="O2233" s="21" t="str">
        <f aca="false">IF(N2233&lt;&gt;"Activo","",1/(1+EXP(-(Parámetros!$B$10+Parámetros!$B$11*I2233+Parámetros!$B$12*J2233))))</f>
        <v/>
      </c>
      <c r="P2233" s="7" t="str">
        <f aca="false">IF(O2233="","",IF(O2233&gt;=Parámetros!$B$7,"Alto",IF(O2233&gt;=Parámetros!$B$8,"Medio","Bajo")))</f>
        <v/>
      </c>
      <c r="Q2233" s="7" t="str">
        <f aca="false">IF(AND(N2233="Activo",L2233&lt;&gt;""),IF(L2233&gt;Parámetros!$B$6,"Se está retrasando",""),"")</f>
        <v/>
      </c>
    </row>
    <row r="2234" customFormat="false" ht="15" hidden="false" customHeight="false" outlineLevel="0" collapsed="false">
      <c r="A2234" s="13" t="s">
        <v>496</v>
      </c>
      <c r="B2234" s="13" t="s">
        <v>9011</v>
      </c>
      <c r="C2234" s="13" t="s">
        <v>8993</v>
      </c>
      <c r="D2234" s="13" t="s">
        <v>8994</v>
      </c>
      <c r="E2234" s="13" t="s">
        <v>8988</v>
      </c>
      <c r="F2234" s="16" t="n">
        <f aca="false">_xlfn.MINIFS(Pedidos!$C$2:$C$7000,Pedidos!$B$2:$B$7000,A2234,Pedidos!$C$2:$C$7000,"&lt;"&amp;Parámetros!$B$4)</f>
        <v>45624</v>
      </c>
      <c r="G2234" s="16" t="n">
        <f aca="false">_xlfn.MAXIFS(Pedidos!$C$2:$C$7000,Pedidos!$B$2:$B$7000,A2234,Pedidos!$C$2:$C$7000,"&lt;"&amp;Parámetros!$B$4)</f>
        <v>45624</v>
      </c>
      <c r="H2234" s="17" t="n">
        <f aca="false">COUNTIFS(Pedidos!$B$2:$B$7000,A2234,Pedidos!$C$2:$C$7000,"&lt;"&amp;Parámetros!$B$4)</f>
        <v>1</v>
      </c>
      <c r="I2234" s="7" t="n">
        <f aca="false">IF(H2234=0,"",Parámetros!$B$4-G2234)</f>
        <v>672</v>
      </c>
      <c r="J2234" s="17" t="n">
        <f aca="false">COUNTIFS(Pedidos!$B$2:$B$7000,A2234,Pedidos!$C$2:$C$7000,"&gt;="&amp;(Parámetros!$B$4-180),Pedidos!$C$2:$C$7000,"&lt;"&amp;Parámetros!$B$4)</f>
        <v>0</v>
      </c>
      <c r="K2234" s="18" t="str">
        <f aca="false">IF(H2234&lt;2,"",(G2234-F2234)/(H2234-1))</f>
        <v/>
      </c>
      <c r="L2234" s="19" t="str">
        <f aca="false">IF(OR(K2234="",K2234=0),"",I2234/K2234)</f>
        <v/>
      </c>
      <c r="M2234" s="20" t="n">
        <f aca="false">SUMIFS(Pedidos!$D$2:$D$7000,Pedidos!$B$2:$B$7000,A2234,Pedidos!$C$2:$C$7000,"&gt;="&amp;(Parámetros!$B$4-365),Pedidos!$C$2:$C$7000,"&lt;"&amp;Parámetros!$B$4)</f>
        <v>0</v>
      </c>
      <c r="N2234" s="7" t="str">
        <f aca="false">IF(H2234=0,"Sin compras",IF(H2234=1,"Una sola compra",IF(I2234&gt;Parámetros!$B$5,"Perdido","Activo")))</f>
        <v>Una sola compra</v>
      </c>
      <c r="O2234" s="21" t="str">
        <f aca="false">IF(N2234&lt;&gt;"Activo","",1/(1+EXP(-(Parámetros!$B$10+Parámetros!$B$11*I2234+Parámetros!$B$12*J2234))))</f>
        <v/>
      </c>
      <c r="P2234" s="7" t="str">
        <f aca="false">IF(O2234="","",IF(O2234&gt;=Parámetros!$B$7,"Alto",IF(O2234&gt;=Parámetros!$B$8,"Medio","Bajo")))</f>
        <v/>
      </c>
      <c r="Q2234" s="7" t="str">
        <f aca="false">IF(AND(N2234="Activo",L2234&lt;&gt;""),IF(L2234&gt;Parámetros!$B$6,"Se está retrasando",""),"")</f>
        <v/>
      </c>
    </row>
    <row r="2235" customFormat="false" ht="15" hidden="false" customHeight="false" outlineLevel="0" collapsed="false">
      <c r="A2235" s="13" t="s">
        <v>2457</v>
      </c>
      <c r="B2235" s="13" t="s">
        <v>8998</v>
      </c>
      <c r="C2235" s="13" t="s">
        <v>8993</v>
      </c>
      <c r="D2235" s="13" t="s">
        <v>8997</v>
      </c>
      <c r="E2235" s="13" t="s">
        <v>8988</v>
      </c>
      <c r="F2235" s="16" t="n">
        <f aca="false">_xlfn.MINIFS(Pedidos!$C$2:$C$7000,Pedidos!$B$2:$B$7000,A2235,Pedidos!$C$2:$C$7000,"&lt;"&amp;Parámetros!$B$4)</f>
        <v>45789</v>
      </c>
      <c r="G2235" s="16" t="n">
        <f aca="false">_xlfn.MAXIFS(Pedidos!$C$2:$C$7000,Pedidos!$B$2:$B$7000,A2235,Pedidos!$C$2:$C$7000,"&lt;"&amp;Parámetros!$B$4)</f>
        <v>46223</v>
      </c>
      <c r="H2235" s="17" t="n">
        <f aca="false">COUNTIFS(Pedidos!$B$2:$B$7000,A2235,Pedidos!$C$2:$C$7000,"&lt;"&amp;Parámetros!$B$4)</f>
        <v>8</v>
      </c>
      <c r="I2235" s="7" t="n">
        <f aca="false">IF(H2235=0,"",Parámetros!$B$4-G2235)</f>
        <v>73</v>
      </c>
      <c r="J2235" s="17" t="n">
        <f aca="false">COUNTIFS(Pedidos!$B$2:$B$7000,A2235,Pedidos!$C$2:$C$7000,"&gt;="&amp;(Parámetros!$B$4-180),Pedidos!$C$2:$C$7000,"&lt;"&amp;Parámetros!$B$4)</f>
        <v>2</v>
      </c>
      <c r="K2235" s="18" t="n">
        <f aca="false">IF(H2235&lt;2,"",(G2235-F2235)/(H2235-1))</f>
        <v>62</v>
      </c>
      <c r="L2235" s="19" t="n">
        <f aca="false">IF(OR(K2235="",K2235=0),"",I2235/K2235)</f>
        <v>1.17741935483871</v>
      </c>
      <c r="M2235" s="20" t="n">
        <f aca="false">SUMIFS(Pedidos!$D$2:$D$7000,Pedidos!$B$2:$B$7000,A2235,Pedidos!$C$2:$C$7000,"&gt;="&amp;(Parámetros!$B$4-365),Pedidos!$C$2:$C$7000,"&lt;"&amp;Parámetros!$B$4)</f>
        <v>205.98</v>
      </c>
      <c r="N2235" s="7" t="str">
        <f aca="false">IF(H2235=0,"Sin compras",IF(H2235=1,"Una sola compra",IF(I2235&gt;Parámetros!$B$5,"Perdido","Activo")))</f>
        <v>Activo</v>
      </c>
      <c r="O2235" s="21" t="n">
        <f aca="false">IF(N2235&lt;&gt;"Activo","",1/(1+EXP(-(Parámetros!$B$10+Parámetros!$B$11*I2235+Parámetros!$B$12*J2235))))</f>
        <v>0.518541493881299</v>
      </c>
      <c r="P2235" s="7" t="str">
        <f aca="false">IF(O2235="","",IF(O2235&gt;=Parámetros!$B$7,"Alto",IF(O2235&gt;=Parámetros!$B$8,"Medio","Bajo")))</f>
        <v>Medio</v>
      </c>
      <c r="Q2235" s="7" t="str">
        <f aca="false">IF(AND(N2235="Activo",L2235&lt;&gt;""),IF(L2235&gt;Parámetros!$B$6,"Se está retrasando",""),"")</f>
        <v/>
      </c>
    </row>
    <row r="2236" customFormat="false" ht="15" hidden="false" customHeight="false" outlineLevel="0" collapsed="false">
      <c r="A2236" s="13" t="s">
        <v>2091</v>
      </c>
      <c r="B2236" s="13" t="s">
        <v>9010</v>
      </c>
      <c r="C2236" s="13" t="s">
        <v>8993</v>
      </c>
      <c r="D2236" s="13" t="s">
        <v>8994</v>
      </c>
      <c r="E2236" s="13" t="s">
        <v>8988</v>
      </c>
      <c r="F2236" s="16" t="n">
        <f aca="false">_xlfn.MINIFS(Pedidos!$C$2:$C$7000,Pedidos!$B$2:$B$7000,A2236,Pedidos!$C$2:$C$7000,"&lt;"&amp;Parámetros!$B$4)</f>
        <v>45762</v>
      </c>
      <c r="G2236" s="16" t="n">
        <f aca="false">_xlfn.MAXIFS(Pedidos!$C$2:$C$7000,Pedidos!$B$2:$B$7000,A2236,Pedidos!$C$2:$C$7000,"&lt;"&amp;Parámetros!$B$4)</f>
        <v>45762</v>
      </c>
      <c r="H2236" s="17" t="n">
        <f aca="false">COUNTIFS(Pedidos!$B$2:$B$7000,A2236,Pedidos!$C$2:$C$7000,"&lt;"&amp;Parámetros!$B$4)</f>
        <v>1</v>
      </c>
      <c r="I2236" s="7" t="n">
        <f aca="false">IF(H2236=0,"",Parámetros!$B$4-G2236)</f>
        <v>534</v>
      </c>
      <c r="J2236" s="17" t="n">
        <f aca="false">COUNTIFS(Pedidos!$B$2:$B$7000,A2236,Pedidos!$C$2:$C$7000,"&gt;="&amp;(Parámetros!$B$4-180),Pedidos!$C$2:$C$7000,"&lt;"&amp;Parámetros!$B$4)</f>
        <v>0</v>
      </c>
      <c r="K2236" s="18" t="str">
        <f aca="false">IF(H2236&lt;2,"",(G2236-F2236)/(H2236-1))</f>
        <v/>
      </c>
      <c r="L2236" s="19" t="str">
        <f aca="false">IF(OR(K2236="",K2236=0),"",I2236/K2236)</f>
        <v/>
      </c>
      <c r="M2236" s="20" t="n">
        <f aca="false">SUMIFS(Pedidos!$D$2:$D$7000,Pedidos!$B$2:$B$7000,A2236,Pedidos!$C$2:$C$7000,"&gt;="&amp;(Parámetros!$B$4-365),Pedidos!$C$2:$C$7000,"&lt;"&amp;Parámetros!$B$4)</f>
        <v>0</v>
      </c>
      <c r="N2236" s="7" t="str">
        <f aca="false">IF(H2236=0,"Sin compras",IF(H2236=1,"Una sola compra",IF(I2236&gt;Parámetros!$B$5,"Perdido","Activo")))</f>
        <v>Una sola compra</v>
      </c>
      <c r="O2236" s="21" t="str">
        <f aca="false">IF(N2236&lt;&gt;"Activo","",1/(1+EXP(-(Parámetros!$B$10+Parámetros!$B$11*I2236+Parámetros!$B$12*J2236))))</f>
        <v/>
      </c>
      <c r="P2236" s="7" t="str">
        <f aca="false">IF(O2236="","",IF(O2236&gt;=Parámetros!$B$7,"Alto",IF(O2236&gt;=Parámetros!$B$8,"Medio","Bajo")))</f>
        <v/>
      </c>
      <c r="Q2236" s="7" t="str">
        <f aca="false">IF(AND(N2236="Activo",L2236&lt;&gt;""),IF(L2236&gt;Parámetros!$B$6,"Se está retrasando",""),"")</f>
        <v/>
      </c>
    </row>
    <row r="2237" customFormat="false" ht="15" hidden="false" customHeight="false" outlineLevel="0" collapsed="false">
      <c r="A2237" s="13" t="s">
        <v>6217</v>
      </c>
      <c r="B2237" s="13" t="s">
        <v>8998</v>
      </c>
      <c r="C2237" s="13" t="s">
        <v>8986</v>
      </c>
      <c r="D2237" s="13" t="s">
        <v>8983</v>
      </c>
      <c r="E2237" s="13" t="s">
        <v>8988</v>
      </c>
      <c r="F2237" s="16" t="n">
        <f aca="false">_xlfn.MINIFS(Pedidos!$C$2:$C$7000,Pedidos!$B$2:$B$7000,A2237,Pedidos!$C$2:$C$7000,"&lt;"&amp;Parámetros!$B$4)</f>
        <v>46071</v>
      </c>
      <c r="G2237" s="16" t="n">
        <f aca="false">_xlfn.MAXIFS(Pedidos!$C$2:$C$7000,Pedidos!$B$2:$B$7000,A2237,Pedidos!$C$2:$C$7000,"&lt;"&amp;Parámetros!$B$4)</f>
        <v>46071</v>
      </c>
      <c r="H2237" s="17" t="n">
        <f aca="false">COUNTIFS(Pedidos!$B$2:$B$7000,A2237,Pedidos!$C$2:$C$7000,"&lt;"&amp;Parámetros!$B$4)</f>
        <v>1</v>
      </c>
      <c r="I2237" s="7" t="n">
        <f aca="false">IF(H2237=0,"",Parámetros!$B$4-G2237)</f>
        <v>225</v>
      </c>
      <c r="J2237" s="17" t="n">
        <f aca="false">COUNTIFS(Pedidos!$B$2:$B$7000,A2237,Pedidos!$C$2:$C$7000,"&gt;="&amp;(Parámetros!$B$4-180),Pedidos!$C$2:$C$7000,"&lt;"&amp;Parámetros!$B$4)</f>
        <v>0</v>
      </c>
      <c r="K2237" s="18" t="str">
        <f aca="false">IF(H2237&lt;2,"",(G2237-F2237)/(H2237-1))</f>
        <v/>
      </c>
      <c r="L2237" s="19" t="str">
        <f aca="false">IF(OR(K2237="",K2237=0),"",I2237/K2237)</f>
        <v/>
      </c>
      <c r="M2237" s="20" t="n">
        <f aca="false">SUMIFS(Pedidos!$D$2:$D$7000,Pedidos!$B$2:$B$7000,A2237,Pedidos!$C$2:$C$7000,"&gt;="&amp;(Parámetros!$B$4-365),Pedidos!$C$2:$C$7000,"&lt;"&amp;Parámetros!$B$4)</f>
        <v>41.16</v>
      </c>
      <c r="N2237" s="7" t="str">
        <f aca="false">IF(H2237=0,"Sin compras",IF(H2237=1,"Una sola compra",IF(I2237&gt;Parámetros!$B$5,"Perdido","Activo")))</f>
        <v>Una sola compra</v>
      </c>
      <c r="O2237" s="21" t="str">
        <f aca="false">IF(N2237&lt;&gt;"Activo","",1/(1+EXP(-(Parámetros!$B$10+Parámetros!$B$11*I2237+Parámetros!$B$12*J2237))))</f>
        <v/>
      </c>
      <c r="P2237" s="7" t="str">
        <f aca="false">IF(O2237="","",IF(O2237&gt;=Parámetros!$B$7,"Alto",IF(O2237&gt;=Parámetros!$B$8,"Medio","Bajo")))</f>
        <v/>
      </c>
      <c r="Q2237" s="7" t="str">
        <f aca="false">IF(AND(N2237="Activo",L2237&lt;&gt;""),IF(L2237&gt;Parámetros!$B$6,"Se está retrasando",""),"")</f>
        <v/>
      </c>
    </row>
    <row r="2238" customFormat="false" ht="15" hidden="false" customHeight="false" outlineLevel="0" collapsed="false">
      <c r="A2238" s="13" t="s">
        <v>4911</v>
      </c>
      <c r="B2238" s="13" t="s">
        <v>8995</v>
      </c>
      <c r="C2238" s="13" t="s">
        <v>8993</v>
      </c>
      <c r="D2238" s="13" t="s">
        <v>8983</v>
      </c>
      <c r="E2238" s="13" t="s">
        <v>8988</v>
      </c>
      <c r="F2238" s="16" t="n">
        <f aca="false">_xlfn.MINIFS(Pedidos!$C$2:$C$7000,Pedidos!$B$2:$B$7000,A2238,Pedidos!$C$2:$C$7000,"&lt;"&amp;Parámetros!$B$4)</f>
        <v>45972</v>
      </c>
      <c r="G2238" s="16" t="n">
        <f aca="false">_xlfn.MAXIFS(Pedidos!$C$2:$C$7000,Pedidos!$B$2:$B$7000,A2238,Pedidos!$C$2:$C$7000,"&lt;"&amp;Parámetros!$B$4)</f>
        <v>45972</v>
      </c>
      <c r="H2238" s="17" t="n">
        <f aca="false">COUNTIFS(Pedidos!$B$2:$B$7000,A2238,Pedidos!$C$2:$C$7000,"&lt;"&amp;Parámetros!$B$4)</f>
        <v>1</v>
      </c>
      <c r="I2238" s="7" t="n">
        <f aca="false">IF(H2238=0,"",Parámetros!$B$4-G2238)</f>
        <v>324</v>
      </c>
      <c r="J2238" s="17" t="n">
        <f aca="false">COUNTIFS(Pedidos!$B$2:$B$7000,A2238,Pedidos!$C$2:$C$7000,"&gt;="&amp;(Parámetros!$B$4-180),Pedidos!$C$2:$C$7000,"&lt;"&amp;Parámetros!$B$4)</f>
        <v>0</v>
      </c>
      <c r="K2238" s="18" t="str">
        <f aca="false">IF(H2238&lt;2,"",(G2238-F2238)/(H2238-1))</f>
        <v/>
      </c>
      <c r="L2238" s="19" t="str">
        <f aca="false">IF(OR(K2238="",K2238=0),"",I2238/K2238)</f>
        <v/>
      </c>
      <c r="M2238" s="20" t="n">
        <f aca="false">SUMIFS(Pedidos!$D$2:$D$7000,Pedidos!$B$2:$B$7000,A2238,Pedidos!$C$2:$C$7000,"&gt;="&amp;(Parámetros!$B$4-365),Pedidos!$C$2:$C$7000,"&lt;"&amp;Parámetros!$B$4)</f>
        <v>25.9</v>
      </c>
      <c r="N2238" s="7" t="str">
        <f aca="false">IF(H2238=0,"Sin compras",IF(H2238=1,"Una sola compra",IF(I2238&gt;Parámetros!$B$5,"Perdido","Activo")))</f>
        <v>Una sola compra</v>
      </c>
      <c r="O2238" s="21" t="str">
        <f aca="false">IF(N2238&lt;&gt;"Activo","",1/(1+EXP(-(Parámetros!$B$10+Parámetros!$B$11*I2238+Parámetros!$B$12*J2238))))</f>
        <v/>
      </c>
      <c r="P2238" s="7" t="str">
        <f aca="false">IF(O2238="","",IF(O2238&gt;=Parámetros!$B$7,"Alto",IF(O2238&gt;=Parámetros!$B$8,"Medio","Bajo")))</f>
        <v/>
      </c>
      <c r="Q2238" s="7" t="str">
        <f aca="false">IF(AND(N2238="Activo",L2238&lt;&gt;""),IF(L2238&gt;Parámetros!$B$6,"Se está retrasando",""),"")</f>
        <v/>
      </c>
    </row>
    <row r="2239" customFormat="false" ht="15" hidden="false" customHeight="false" outlineLevel="0" collapsed="false">
      <c r="A2239" s="13" t="s">
        <v>7927</v>
      </c>
      <c r="B2239" s="13" t="s">
        <v>9004</v>
      </c>
      <c r="C2239" s="13" t="s">
        <v>8990</v>
      </c>
      <c r="D2239" s="13" t="s">
        <v>8991</v>
      </c>
      <c r="E2239" s="13" t="s">
        <v>8984</v>
      </c>
      <c r="F2239" s="16" t="n">
        <f aca="false">_xlfn.MINIFS(Pedidos!$C$2:$C$7000,Pedidos!$B$2:$B$7000,A2239,Pedidos!$C$2:$C$7000,"&lt;"&amp;Parámetros!$B$4)</f>
        <v>46211</v>
      </c>
      <c r="G2239" s="16" t="n">
        <f aca="false">_xlfn.MAXIFS(Pedidos!$C$2:$C$7000,Pedidos!$B$2:$B$7000,A2239,Pedidos!$C$2:$C$7000,"&lt;"&amp;Parámetros!$B$4)</f>
        <v>46211</v>
      </c>
      <c r="H2239" s="17" t="n">
        <f aca="false">COUNTIFS(Pedidos!$B$2:$B$7000,A2239,Pedidos!$C$2:$C$7000,"&lt;"&amp;Parámetros!$B$4)</f>
        <v>1</v>
      </c>
      <c r="I2239" s="7" t="n">
        <f aca="false">IF(H2239=0,"",Parámetros!$B$4-G2239)</f>
        <v>85</v>
      </c>
      <c r="J2239" s="17" t="n">
        <f aca="false">COUNTIFS(Pedidos!$B$2:$B$7000,A2239,Pedidos!$C$2:$C$7000,"&gt;="&amp;(Parámetros!$B$4-180),Pedidos!$C$2:$C$7000,"&lt;"&amp;Parámetros!$B$4)</f>
        <v>1</v>
      </c>
      <c r="K2239" s="18" t="str">
        <f aca="false">IF(H2239&lt;2,"",(G2239-F2239)/(H2239-1))</f>
        <v/>
      </c>
      <c r="L2239" s="19" t="str">
        <f aca="false">IF(OR(K2239="",K2239=0),"",I2239/K2239)</f>
        <v/>
      </c>
      <c r="M2239" s="20" t="n">
        <f aca="false">SUMIFS(Pedidos!$D$2:$D$7000,Pedidos!$B$2:$B$7000,A2239,Pedidos!$C$2:$C$7000,"&gt;="&amp;(Parámetros!$B$4-365),Pedidos!$C$2:$C$7000,"&lt;"&amp;Parámetros!$B$4)</f>
        <v>36.21</v>
      </c>
      <c r="N2239" s="7" t="str">
        <f aca="false">IF(H2239=0,"Sin compras",IF(H2239=1,"Una sola compra",IF(I2239&gt;Parámetros!$B$5,"Perdido","Activo")))</f>
        <v>Una sola compra</v>
      </c>
      <c r="O2239" s="21" t="str">
        <f aca="false">IF(N2239&lt;&gt;"Activo","",1/(1+EXP(-(Parámetros!$B$10+Parámetros!$B$11*I2239+Parámetros!$B$12*J2239))))</f>
        <v/>
      </c>
      <c r="P2239" s="7" t="str">
        <f aca="false">IF(O2239="","",IF(O2239&gt;=Parámetros!$B$7,"Alto",IF(O2239&gt;=Parámetros!$B$8,"Medio","Bajo")))</f>
        <v/>
      </c>
      <c r="Q2239" s="7" t="str">
        <f aca="false">IF(AND(N2239="Activo",L2239&lt;&gt;""),IF(L2239&gt;Parámetros!$B$6,"Se está retrasando",""),"")</f>
        <v/>
      </c>
    </row>
    <row r="2240" customFormat="false" ht="15" hidden="false" customHeight="false" outlineLevel="0" collapsed="false">
      <c r="A2240" s="13" t="s">
        <v>3909</v>
      </c>
      <c r="B2240" s="13" t="s">
        <v>9008</v>
      </c>
      <c r="C2240" s="13" t="s">
        <v>8990</v>
      </c>
      <c r="D2240" s="13" t="s">
        <v>8994</v>
      </c>
      <c r="E2240" s="13" t="s">
        <v>8988</v>
      </c>
      <c r="F2240" s="16" t="n">
        <f aca="false">_xlfn.MINIFS(Pedidos!$C$2:$C$7000,Pedidos!$B$2:$B$7000,A2240,Pedidos!$C$2:$C$7000,"&lt;"&amp;Parámetros!$B$4)</f>
        <v>45897</v>
      </c>
      <c r="G2240" s="16" t="n">
        <f aca="false">_xlfn.MAXIFS(Pedidos!$C$2:$C$7000,Pedidos!$B$2:$B$7000,A2240,Pedidos!$C$2:$C$7000,"&lt;"&amp;Parámetros!$B$4)</f>
        <v>45897</v>
      </c>
      <c r="H2240" s="17" t="n">
        <f aca="false">COUNTIFS(Pedidos!$B$2:$B$7000,A2240,Pedidos!$C$2:$C$7000,"&lt;"&amp;Parámetros!$B$4)</f>
        <v>1</v>
      </c>
      <c r="I2240" s="7" t="n">
        <f aca="false">IF(H2240=0,"",Parámetros!$B$4-G2240)</f>
        <v>399</v>
      </c>
      <c r="J2240" s="17" t="n">
        <f aca="false">COUNTIFS(Pedidos!$B$2:$B$7000,A2240,Pedidos!$C$2:$C$7000,"&gt;="&amp;(Parámetros!$B$4-180),Pedidos!$C$2:$C$7000,"&lt;"&amp;Parámetros!$B$4)</f>
        <v>0</v>
      </c>
      <c r="K2240" s="18" t="str">
        <f aca="false">IF(H2240&lt;2,"",(G2240-F2240)/(H2240-1))</f>
        <v/>
      </c>
      <c r="L2240" s="19" t="str">
        <f aca="false">IF(OR(K2240="",K2240=0),"",I2240/K2240)</f>
        <v/>
      </c>
      <c r="M2240" s="20" t="n">
        <f aca="false">SUMIFS(Pedidos!$D$2:$D$7000,Pedidos!$B$2:$B$7000,A2240,Pedidos!$C$2:$C$7000,"&gt;="&amp;(Parámetros!$B$4-365),Pedidos!$C$2:$C$7000,"&lt;"&amp;Parámetros!$B$4)</f>
        <v>0</v>
      </c>
      <c r="N2240" s="7" t="str">
        <f aca="false">IF(H2240=0,"Sin compras",IF(H2240=1,"Una sola compra",IF(I2240&gt;Parámetros!$B$5,"Perdido","Activo")))</f>
        <v>Una sola compra</v>
      </c>
      <c r="O2240" s="21" t="str">
        <f aca="false">IF(N2240&lt;&gt;"Activo","",1/(1+EXP(-(Parámetros!$B$10+Parámetros!$B$11*I2240+Parámetros!$B$12*J2240))))</f>
        <v/>
      </c>
      <c r="P2240" s="7" t="str">
        <f aca="false">IF(O2240="","",IF(O2240&gt;=Parámetros!$B$7,"Alto",IF(O2240&gt;=Parámetros!$B$8,"Medio","Bajo")))</f>
        <v/>
      </c>
      <c r="Q2240" s="7" t="str">
        <f aca="false">IF(AND(N2240="Activo",L2240&lt;&gt;""),IF(L2240&gt;Parámetros!$B$6,"Se está retrasando",""),"")</f>
        <v/>
      </c>
    </row>
    <row r="2241" customFormat="false" ht="15" hidden="false" customHeight="false" outlineLevel="0" collapsed="false">
      <c r="A2241" s="13" t="s">
        <v>1653</v>
      </c>
      <c r="B2241" s="13" t="s">
        <v>8996</v>
      </c>
      <c r="C2241" s="13" t="s">
        <v>8982</v>
      </c>
      <c r="D2241" s="13" t="s">
        <v>9006</v>
      </c>
      <c r="E2241" s="13" t="s">
        <v>8988</v>
      </c>
      <c r="F2241" s="16" t="n">
        <f aca="false">_xlfn.MINIFS(Pedidos!$C$2:$C$7000,Pedidos!$B$2:$B$7000,A2241,Pedidos!$C$2:$C$7000,"&lt;"&amp;Parámetros!$B$4)</f>
        <v>45728</v>
      </c>
      <c r="G2241" s="16" t="n">
        <f aca="false">_xlfn.MAXIFS(Pedidos!$C$2:$C$7000,Pedidos!$B$2:$B$7000,A2241,Pedidos!$C$2:$C$7000,"&lt;"&amp;Parámetros!$B$4)</f>
        <v>45925</v>
      </c>
      <c r="H2241" s="17" t="n">
        <f aca="false">COUNTIFS(Pedidos!$B$2:$B$7000,A2241,Pedidos!$C$2:$C$7000,"&lt;"&amp;Parámetros!$B$4)</f>
        <v>4</v>
      </c>
      <c r="I2241" s="7" t="n">
        <f aca="false">IF(H2241=0,"",Parámetros!$B$4-G2241)</f>
        <v>371</v>
      </c>
      <c r="J2241" s="17" t="n">
        <f aca="false">COUNTIFS(Pedidos!$B$2:$B$7000,A2241,Pedidos!$C$2:$C$7000,"&gt;="&amp;(Parámetros!$B$4-180),Pedidos!$C$2:$C$7000,"&lt;"&amp;Parámetros!$B$4)</f>
        <v>0</v>
      </c>
      <c r="K2241" s="18" t="n">
        <f aca="false">IF(H2241&lt;2,"",(G2241-F2241)/(H2241-1))</f>
        <v>65.6666666666667</v>
      </c>
      <c r="L2241" s="19" t="n">
        <f aca="false">IF(OR(K2241="",K2241=0),"",I2241/K2241)</f>
        <v>5.6497461928934</v>
      </c>
      <c r="M2241" s="20" t="n">
        <f aca="false">SUMIFS(Pedidos!$D$2:$D$7000,Pedidos!$B$2:$B$7000,A2241,Pedidos!$C$2:$C$7000,"&gt;="&amp;(Parámetros!$B$4-365),Pedidos!$C$2:$C$7000,"&lt;"&amp;Parámetros!$B$4)</f>
        <v>0</v>
      </c>
      <c r="N2241" s="7" t="str">
        <f aca="false">IF(H2241=0,"Sin compras",IF(H2241=1,"Una sola compra",IF(I2241&gt;Parámetros!$B$5,"Perdido","Activo")))</f>
        <v>Perdido</v>
      </c>
      <c r="O2241" s="21" t="str">
        <f aca="false">IF(N2241&lt;&gt;"Activo","",1/(1+EXP(-(Parámetros!$B$10+Parámetros!$B$11*I2241+Parámetros!$B$12*J2241))))</f>
        <v/>
      </c>
      <c r="P2241" s="7" t="str">
        <f aca="false">IF(O2241="","",IF(O2241&gt;=Parámetros!$B$7,"Alto",IF(O2241&gt;=Parámetros!$B$8,"Medio","Bajo")))</f>
        <v/>
      </c>
      <c r="Q2241" s="7" t="str">
        <f aca="false">IF(AND(N2241="Activo",L2241&lt;&gt;""),IF(L2241&gt;Parámetros!$B$6,"Se está retrasando",""),"")</f>
        <v/>
      </c>
    </row>
    <row r="2242" customFormat="false" ht="15" hidden="false" customHeight="false" outlineLevel="0" collapsed="false">
      <c r="A2242" s="13" t="s">
        <v>146</v>
      </c>
      <c r="B2242" s="13" t="s">
        <v>8981</v>
      </c>
      <c r="C2242" s="13" t="s">
        <v>8990</v>
      </c>
      <c r="D2242" s="13" t="s">
        <v>9009</v>
      </c>
      <c r="E2242" s="13" t="s">
        <v>8988</v>
      </c>
      <c r="F2242" s="16" t="n">
        <f aca="false">_xlfn.MINIFS(Pedidos!$C$2:$C$7000,Pedidos!$B$2:$B$7000,A2242,Pedidos!$C$2:$C$7000,"&lt;"&amp;Parámetros!$B$4)</f>
        <v>45580</v>
      </c>
      <c r="G2242" s="16" t="n">
        <f aca="false">_xlfn.MAXIFS(Pedidos!$C$2:$C$7000,Pedidos!$B$2:$B$7000,A2242,Pedidos!$C$2:$C$7000,"&lt;"&amp;Parámetros!$B$4)</f>
        <v>45814</v>
      </c>
      <c r="H2242" s="17" t="n">
        <f aca="false">COUNTIFS(Pedidos!$B$2:$B$7000,A2242,Pedidos!$C$2:$C$7000,"&lt;"&amp;Parámetros!$B$4)</f>
        <v>7</v>
      </c>
      <c r="I2242" s="7" t="n">
        <f aca="false">IF(H2242=0,"",Parámetros!$B$4-G2242)</f>
        <v>482</v>
      </c>
      <c r="J2242" s="17" t="n">
        <f aca="false">COUNTIFS(Pedidos!$B$2:$B$7000,A2242,Pedidos!$C$2:$C$7000,"&gt;="&amp;(Parámetros!$B$4-180),Pedidos!$C$2:$C$7000,"&lt;"&amp;Parámetros!$B$4)</f>
        <v>0</v>
      </c>
      <c r="K2242" s="18" t="n">
        <f aca="false">IF(H2242&lt;2,"",(G2242-F2242)/(H2242-1))</f>
        <v>39</v>
      </c>
      <c r="L2242" s="19" t="n">
        <f aca="false">IF(OR(K2242="",K2242=0),"",I2242/K2242)</f>
        <v>12.3589743589744</v>
      </c>
      <c r="M2242" s="20" t="n">
        <f aca="false">SUMIFS(Pedidos!$D$2:$D$7000,Pedidos!$B$2:$B$7000,A2242,Pedidos!$C$2:$C$7000,"&gt;="&amp;(Parámetros!$B$4-365),Pedidos!$C$2:$C$7000,"&lt;"&amp;Parámetros!$B$4)</f>
        <v>0</v>
      </c>
      <c r="N2242" s="7" t="str">
        <f aca="false">IF(H2242=0,"Sin compras",IF(H2242=1,"Una sola compra",IF(I2242&gt;Parámetros!$B$5,"Perdido","Activo")))</f>
        <v>Perdido</v>
      </c>
      <c r="O2242" s="21" t="str">
        <f aca="false">IF(N2242&lt;&gt;"Activo","",1/(1+EXP(-(Parámetros!$B$10+Parámetros!$B$11*I2242+Parámetros!$B$12*J2242))))</f>
        <v/>
      </c>
      <c r="P2242" s="7" t="str">
        <f aca="false">IF(O2242="","",IF(O2242&gt;=Parámetros!$B$7,"Alto",IF(O2242&gt;=Parámetros!$B$8,"Medio","Bajo")))</f>
        <v/>
      </c>
      <c r="Q2242" s="7" t="str">
        <f aca="false">IF(AND(N2242="Activo",L2242&lt;&gt;""),IF(L2242&gt;Parámetros!$B$6,"Se está retrasando",""),"")</f>
        <v/>
      </c>
    </row>
    <row r="2243" customFormat="false" ht="15" hidden="false" customHeight="false" outlineLevel="0" collapsed="false">
      <c r="A2243" s="13" t="s">
        <v>512</v>
      </c>
      <c r="B2243" s="13" t="s">
        <v>8981</v>
      </c>
      <c r="C2243" s="13" t="s">
        <v>8982</v>
      </c>
      <c r="D2243" s="13" t="s">
        <v>9009</v>
      </c>
      <c r="E2243" s="13" t="s">
        <v>8988</v>
      </c>
      <c r="F2243" s="16" t="n">
        <f aca="false">_xlfn.MINIFS(Pedidos!$C$2:$C$7000,Pedidos!$B$2:$B$7000,A2243,Pedidos!$C$2:$C$7000,"&lt;"&amp;Parámetros!$B$4)</f>
        <v>45626</v>
      </c>
      <c r="G2243" s="16" t="n">
        <f aca="false">_xlfn.MAXIFS(Pedidos!$C$2:$C$7000,Pedidos!$B$2:$B$7000,A2243,Pedidos!$C$2:$C$7000,"&lt;"&amp;Parámetros!$B$4)</f>
        <v>45840</v>
      </c>
      <c r="H2243" s="17" t="n">
        <f aca="false">COUNTIFS(Pedidos!$B$2:$B$7000,A2243,Pedidos!$C$2:$C$7000,"&lt;"&amp;Parámetros!$B$4)</f>
        <v>7</v>
      </c>
      <c r="I2243" s="7" t="n">
        <f aca="false">IF(H2243=0,"",Parámetros!$B$4-G2243)</f>
        <v>456</v>
      </c>
      <c r="J2243" s="17" t="n">
        <f aca="false">COUNTIFS(Pedidos!$B$2:$B$7000,A2243,Pedidos!$C$2:$C$7000,"&gt;="&amp;(Parámetros!$B$4-180),Pedidos!$C$2:$C$7000,"&lt;"&amp;Parámetros!$B$4)</f>
        <v>0</v>
      </c>
      <c r="K2243" s="18" t="n">
        <f aca="false">IF(H2243&lt;2,"",(G2243-F2243)/(H2243-1))</f>
        <v>35.6666666666667</v>
      </c>
      <c r="L2243" s="19" t="n">
        <f aca="false">IF(OR(K2243="",K2243=0),"",I2243/K2243)</f>
        <v>12.785046728972</v>
      </c>
      <c r="M2243" s="20" t="n">
        <f aca="false">SUMIFS(Pedidos!$D$2:$D$7000,Pedidos!$B$2:$B$7000,A2243,Pedidos!$C$2:$C$7000,"&gt;="&amp;(Parámetros!$B$4-365),Pedidos!$C$2:$C$7000,"&lt;"&amp;Parámetros!$B$4)</f>
        <v>0</v>
      </c>
      <c r="N2243" s="7" t="str">
        <f aca="false">IF(H2243=0,"Sin compras",IF(H2243=1,"Una sola compra",IF(I2243&gt;Parámetros!$B$5,"Perdido","Activo")))</f>
        <v>Perdido</v>
      </c>
      <c r="O2243" s="21" t="str">
        <f aca="false">IF(N2243&lt;&gt;"Activo","",1/(1+EXP(-(Parámetros!$B$10+Parámetros!$B$11*I2243+Parámetros!$B$12*J2243))))</f>
        <v/>
      </c>
      <c r="P2243" s="7" t="str">
        <f aca="false">IF(O2243="","",IF(O2243&gt;=Parámetros!$B$7,"Alto",IF(O2243&gt;=Parámetros!$B$8,"Medio","Bajo")))</f>
        <v/>
      </c>
      <c r="Q2243" s="7" t="str">
        <f aca="false">IF(AND(N2243="Activo",L2243&lt;&gt;""),IF(L2243&gt;Parámetros!$B$6,"Se está retrasando",""),"")</f>
        <v/>
      </c>
    </row>
    <row r="2244" customFormat="false" ht="15" hidden="false" customHeight="false" outlineLevel="0" collapsed="false">
      <c r="A2244" s="13" t="s">
        <v>756</v>
      </c>
      <c r="B2244" s="13" t="s">
        <v>9008</v>
      </c>
      <c r="C2244" s="13" t="s">
        <v>8982</v>
      </c>
      <c r="D2244" s="13" t="s">
        <v>8994</v>
      </c>
      <c r="E2244" s="13" t="s">
        <v>8988</v>
      </c>
      <c r="F2244" s="16" t="n">
        <f aca="false">_xlfn.MINIFS(Pedidos!$C$2:$C$7000,Pedidos!$B$2:$B$7000,A2244,Pedidos!$C$2:$C$7000,"&lt;"&amp;Parámetros!$B$4)</f>
        <v>45650</v>
      </c>
      <c r="G2244" s="16" t="n">
        <f aca="false">_xlfn.MAXIFS(Pedidos!$C$2:$C$7000,Pedidos!$B$2:$B$7000,A2244,Pedidos!$C$2:$C$7000,"&lt;"&amp;Parámetros!$B$4)</f>
        <v>45650</v>
      </c>
      <c r="H2244" s="17" t="n">
        <f aca="false">COUNTIFS(Pedidos!$B$2:$B$7000,A2244,Pedidos!$C$2:$C$7000,"&lt;"&amp;Parámetros!$B$4)</f>
        <v>1</v>
      </c>
      <c r="I2244" s="7" t="n">
        <f aca="false">IF(H2244=0,"",Parámetros!$B$4-G2244)</f>
        <v>646</v>
      </c>
      <c r="J2244" s="17" t="n">
        <f aca="false">COUNTIFS(Pedidos!$B$2:$B$7000,A2244,Pedidos!$C$2:$C$7000,"&gt;="&amp;(Parámetros!$B$4-180),Pedidos!$C$2:$C$7000,"&lt;"&amp;Parámetros!$B$4)</f>
        <v>0</v>
      </c>
      <c r="K2244" s="18" t="str">
        <f aca="false">IF(H2244&lt;2,"",(G2244-F2244)/(H2244-1))</f>
        <v/>
      </c>
      <c r="L2244" s="19" t="str">
        <f aca="false">IF(OR(K2244="",K2244=0),"",I2244/K2244)</f>
        <v/>
      </c>
      <c r="M2244" s="20" t="n">
        <f aca="false">SUMIFS(Pedidos!$D$2:$D$7000,Pedidos!$B$2:$B$7000,A2244,Pedidos!$C$2:$C$7000,"&gt;="&amp;(Parámetros!$B$4-365),Pedidos!$C$2:$C$7000,"&lt;"&amp;Parámetros!$B$4)</f>
        <v>0</v>
      </c>
      <c r="N2244" s="7" t="str">
        <f aca="false">IF(H2244=0,"Sin compras",IF(H2244=1,"Una sola compra",IF(I2244&gt;Parámetros!$B$5,"Perdido","Activo")))</f>
        <v>Una sola compra</v>
      </c>
      <c r="O2244" s="21" t="str">
        <f aca="false">IF(N2244&lt;&gt;"Activo","",1/(1+EXP(-(Parámetros!$B$10+Parámetros!$B$11*I2244+Parámetros!$B$12*J2244))))</f>
        <v/>
      </c>
      <c r="P2244" s="7" t="str">
        <f aca="false">IF(O2244="","",IF(O2244&gt;=Parámetros!$B$7,"Alto",IF(O2244&gt;=Parámetros!$B$8,"Medio","Bajo")))</f>
        <v/>
      </c>
      <c r="Q2244" s="7" t="str">
        <f aca="false">IF(AND(N2244="Activo",L2244&lt;&gt;""),IF(L2244&gt;Parámetros!$B$6,"Se está retrasando",""),"")</f>
        <v/>
      </c>
    </row>
    <row r="2245" customFormat="false" ht="15" hidden="false" customHeight="false" outlineLevel="0" collapsed="false">
      <c r="A2245" s="13" t="s">
        <v>1320</v>
      </c>
      <c r="B2245" s="13" t="s">
        <v>8992</v>
      </c>
      <c r="C2245" s="13" t="s">
        <v>8990</v>
      </c>
      <c r="D2245" s="13" t="s">
        <v>9009</v>
      </c>
      <c r="E2245" s="13" t="s">
        <v>8988</v>
      </c>
      <c r="F2245" s="16" t="n">
        <f aca="false">_xlfn.MINIFS(Pedidos!$C$2:$C$7000,Pedidos!$B$2:$B$7000,A2245,Pedidos!$C$2:$C$7000,"&lt;"&amp;Parámetros!$B$4)</f>
        <v>45702</v>
      </c>
      <c r="G2245" s="16" t="n">
        <f aca="false">_xlfn.MAXIFS(Pedidos!$C$2:$C$7000,Pedidos!$B$2:$B$7000,A2245,Pedidos!$C$2:$C$7000,"&lt;"&amp;Parámetros!$B$4)</f>
        <v>45915</v>
      </c>
      <c r="H2245" s="17" t="n">
        <f aca="false">COUNTIFS(Pedidos!$B$2:$B$7000,A2245,Pedidos!$C$2:$C$7000,"&lt;"&amp;Parámetros!$B$4)</f>
        <v>7</v>
      </c>
      <c r="I2245" s="7" t="n">
        <f aca="false">IF(H2245=0,"",Parámetros!$B$4-G2245)</f>
        <v>381</v>
      </c>
      <c r="J2245" s="17" t="n">
        <f aca="false">COUNTIFS(Pedidos!$B$2:$B$7000,A2245,Pedidos!$C$2:$C$7000,"&gt;="&amp;(Parámetros!$B$4-180),Pedidos!$C$2:$C$7000,"&lt;"&amp;Parámetros!$B$4)</f>
        <v>0</v>
      </c>
      <c r="K2245" s="18" t="n">
        <f aca="false">IF(H2245&lt;2,"",(G2245-F2245)/(H2245-1))</f>
        <v>35.5</v>
      </c>
      <c r="L2245" s="19" t="n">
        <f aca="false">IF(OR(K2245="",K2245=0),"",I2245/K2245)</f>
        <v>10.7323943661972</v>
      </c>
      <c r="M2245" s="20" t="n">
        <f aca="false">SUMIFS(Pedidos!$D$2:$D$7000,Pedidos!$B$2:$B$7000,A2245,Pedidos!$C$2:$C$7000,"&gt;="&amp;(Parámetros!$B$4-365),Pedidos!$C$2:$C$7000,"&lt;"&amp;Parámetros!$B$4)</f>
        <v>0</v>
      </c>
      <c r="N2245" s="7" t="str">
        <f aca="false">IF(H2245=0,"Sin compras",IF(H2245=1,"Una sola compra",IF(I2245&gt;Parámetros!$B$5,"Perdido","Activo")))</f>
        <v>Perdido</v>
      </c>
      <c r="O2245" s="21" t="str">
        <f aca="false">IF(N2245&lt;&gt;"Activo","",1/(1+EXP(-(Parámetros!$B$10+Parámetros!$B$11*I2245+Parámetros!$B$12*J2245))))</f>
        <v/>
      </c>
      <c r="P2245" s="7" t="str">
        <f aca="false">IF(O2245="","",IF(O2245&gt;=Parámetros!$B$7,"Alto",IF(O2245&gt;=Parámetros!$B$8,"Medio","Bajo")))</f>
        <v/>
      </c>
      <c r="Q2245" s="7" t="str">
        <f aca="false">IF(AND(N2245="Activo",L2245&lt;&gt;""),IF(L2245&gt;Parámetros!$B$6,"Se está retrasando",""),"")</f>
        <v/>
      </c>
    </row>
    <row r="2246" customFormat="false" ht="15" hidden="false" customHeight="false" outlineLevel="0" collapsed="false">
      <c r="A2246" s="13" t="s">
        <v>482</v>
      </c>
      <c r="B2246" s="13" t="s">
        <v>8995</v>
      </c>
      <c r="C2246" s="13" t="s">
        <v>8986</v>
      </c>
      <c r="D2246" s="13" t="s">
        <v>8999</v>
      </c>
      <c r="E2246" s="13" t="s">
        <v>8988</v>
      </c>
      <c r="F2246" s="16" t="n">
        <f aca="false">_xlfn.MINIFS(Pedidos!$C$2:$C$7000,Pedidos!$B$2:$B$7000,A2246,Pedidos!$C$2:$C$7000,"&lt;"&amp;Parámetros!$B$4)</f>
        <v>45623</v>
      </c>
      <c r="G2246" s="16" t="n">
        <f aca="false">_xlfn.MAXIFS(Pedidos!$C$2:$C$7000,Pedidos!$B$2:$B$7000,A2246,Pedidos!$C$2:$C$7000,"&lt;"&amp;Parámetros!$B$4)</f>
        <v>46246</v>
      </c>
      <c r="H2246" s="17" t="n">
        <f aca="false">COUNTIFS(Pedidos!$B$2:$B$7000,A2246,Pedidos!$C$2:$C$7000,"&lt;"&amp;Parámetros!$B$4)</f>
        <v>10</v>
      </c>
      <c r="I2246" s="7" t="n">
        <f aca="false">IF(H2246=0,"",Parámetros!$B$4-G2246)</f>
        <v>50</v>
      </c>
      <c r="J2246" s="17" t="n">
        <f aca="false">COUNTIFS(Pedidos!$B$2:$B$7000,A2246,Pedidos!$C$2:$C$7000,"&gt;="&amp;(Parámetros!$B$4-180),Pedidos!$C$2:$C$7000,"&lt;"&amp;Parámetros!$B$4)</f>
        <v>2</v>
      </c>
      <c r="K2246" s="18" t="n">
        <f aca="false">IF(H2246&lt;2,"",(G2246-F2246)/(H2246-1))</f>
        <v>69.2222222222222</v>
      </c>
      <c r="L2246" s="19" t="n">
        <f aca="false">IF(OR(K2246="",K2246=0),"",I2246/K2246)</f>
        <v>0.7223113964687</v>
      </c>
      <c r="M2246" s="20" t="n">
        <f aca="false">SUMIFS(Pedidos!$D$2:$D$7000,Pedidos!$B$2:$B$7000,A2246,Pedidos!$C$2:$C$7000,"&gt;="&amp;(Parámetros!$B$4-365),Pedidos!$C$2:$C$7000,"&lt;"&amp;Parámetros!$B$4)</f>
        <v>186.77</v>
      </c>
      <c r="N2246" s="7" t="str">
        <f aca="false">IF(H2246=0,"Sin compras",IF(H2246=1,"Una sola compra",IF(I2246&gt;Parámetros!$B$5,"Perdido","Activo")))</f>
        <v>Activo</v>
      </c>
      <c r="O2246" s="21" t="n">
        <f aca="false">IF(N2246&lt;&gt;"Activo","",1/(1+EXP(-(Parámetros!$B$10+Parámetros!$B$11*I2246+Parámetros!$B$12*J2246))))</f>
        <v>0.421455809716302</v>
      </c>
      <c r="P2246" s="7" t="str">
        <f aca="false">IF(O2246="","",IF(O2246&gt;=Parámetros!$B$7,"Alto",IF(O2246&gt;=Parámetros!$B$8,"Medio","Bajo")))</f>
        <v>Medio</v>
      </c>
      <c r="Q2246" s="7" t="str">
        <f aca="false">IF(AND(N2246="Activo",L2246&lt;&gt;""),IF(L2246&gt;Parámetros!$B$6,"Se está retrasando",""),"")</f>
        <v/>
      </c>
    </row>
    <row r="2247" customFormat="false" ht="15" hidden="false" customHeight="false" outlineLevel="0" collapsed="false">
      <c r="A2247" s="13" t="s">
        <v>5361</v>
      </c>
      <c r="B2247" s="13" t="s">
        <v>8995</v>
      </c>
      <c r="C2247" s="13" t="s">
        <v>8982</v>
      </c>
      <c r="D2247" s="13" t="s">
        <v>8983</v>
      </c>
      <c r="E2247" s="13" t="s">
        <v>8988</v>
      </c>
      <c r="F2247" s="16" t="n">
        <f aca="false">_xlfn.MINIFS(Pedidos!$C$2:$C$7000,Pedidos!$B$2:$B$7000,A2247,Pedidos!$C$2:$C$7000,"&lt;"&amp;Parámetros!$B$4)</f>
        <v>46006</v>
      </c>
      <c r="G2247" s="16" t="n">
        <f aca="false">_xlfn.MAXIFS(Pedidos!$C$2:$C$7000,Pedidos!$B$2:$B$7000,A2247,Pedidos!$C$2:$C$7000,"&lt;"&amp;Parámetros!$B$4)</f>
        <v>46006</v>
      </c>
      <c r="H2247" s="17" t="n">
        <f aca="false">COUNTIFS(Pedidos!$B$2:$B$7000,A2247,Pedidos!$C$2:$C$7000,"&lt;"&amp;Parámetros!$B$4)</f>
        <v>1</v>
      </c>
      <c r="I2247" s="7" t="n">
        <f aca="false">IF(H2247=0,"",Parámetros!$B$4-G2247)</f>
        <v>290</v>
      </c>
      <c r="J2247" s="17" t="n">
        <f aca="false">COUNTIFS(Pedidos!$B$2:$B$7000,A2247,Pedidos!$C$2:$C$7000,"&gt;="&amp;(Parámetros!$B$4-180),Pedidos!$C$2:$C$7000,"&lt;"&amp;Parámetros!$B$4)</f>
        <v>0</v>
      </c>
      <c r="K2247" s="18" t="str">
        <f aca="false">IF(H2247&lt;2,"",(G2247-F2247)/(H2247-1))</f>
        <v/>
      </c>
      <c r="L2247" s="19" t="str">
        <f aca="false">IF(OR(K2247="",K2247=0),"",I2247/K2247)</f>
        <v/>
      </c>
      <c r="M2247" s="20" t="n">
        <f aca="false">SUMIFS(Pedidos!$D$2:$D$7000,Pedidos!$B$2:$B$7000,A2247,Pedidos!$C$2:$C$7000,"&gt;="&amp;(Parámetros!$B$4-365),Pedidos!$C$2:$C$7000,"&lt;"&amp;Parámetros!$B$4)</f>
        <v>46.43</v>
      </c>
      <c r="N2247" s="7" t="str">
        <f aca="false">IF(H2247=0,"Sin compras",IF(H2247=1,"Una sola compra",IF(I2247&gt;Parámetros!$B$5,"Perdido","Activo")))</f>
        <v>Una sola compra</v>
      </c>
      <c r="O2247" s="21" t="str">
        <f aca="false">IF(N2247&lt;&gt;"Activo","",1/(1+EXP(-(Parámetros!$B$10+Parámetros!$B$11*I2247+Parámetros!$B$12*J2247))))</f>
        <v/>
      </c>
      <c r="P2247" s="7" t="str">
        <f aca="false">IF(O2247="","",IF(O2247&gt;=Parámetros!$B$7,"Alto",IF(O2247&gt;=Parámetros!$B$8,"Medio","Bajo")))</f>
        <v/>
      </c>
      <c r="Q2247" s="7" t="str">
        <f aca="false">IF(AND(N2247="Activo",L2247&lt;&gt;""),IF(L2247&gt;Parámetros!$B$6,"Se está retrasando",""),"")</f>
        <v/>
      </c>
    </row>
    <row r="2248" customFormat="false" ht="15" hidden="false" customHeight="false" outlineLevel="0" collapsed="false">
      <c r="A2248" s="13" t="s">
        <v>3209</v>
      </c>
      <c r="B2248" s="13" t="s">
        <v>9008</v>
      </c>
      <c r="C2248" s="13" t="s">
        <v>8986</v>
      </c>
      <c r="D2248" s="13" t="s">
        <v>8987</v>
      </c>
      <c r="E2248" s="13" t="s">
        <v>8988</v>
      </c>
      <c r="F2248" s="16" t="n">
        <f aca="false">_xlfn.MINIFS(Pedidos!$C$2:$C$7000,Pedidos!$B$2:$B$7000,A2248,Pedidos!$C$2:$C$7000,"&lt;"&amp;Parámetros!$B$4)</f>
        <v>45846</v>
      </c>
      <c r="G2248" s="16" t="n">
        <f aca="false">_xlfn.MAXIFS(Pedidos!$C$2:$C$7000,Pedidos!$B$2:$B$7000,A2248,Pedidos!$C$2:$C$7000,"&lt;"&amp;Parámetros!$B$4)</f>
        <v>46198</v>
      </c>
      <c r="H2248" s="17" t="n">
        <f aca="false">COUNTIFS(Pedidos!$B$2:$B$7000,A2248,Pedidos!$C$2:$C$7000,"&lt;"&amp;Parámetros!$B$4)</f>
        <v>3</v>
      </c>
      <c r="I2248" s="7" t="n">
        <f aca="false">IF(H2248=0,"",Parámetros!$B$4-G2248)</f>
        <v>98</v>
      </c>
      <c r="J2248" s="17" t="n">
        <f aca="false">COUNTIFS(Pedidos!$B$2:$B$7000,A2248,Pedidos!$C$2:$C$7000,"&gt;="&amp;(Parámetros!$B$4-180),Pedidos!$C$2:$C$7000,"&lt;"&amp;Parámetros!$B$4)</f>
        <v>1</v>
      </c>
      <c r="K2248" s="18" t="n">
        <f aca="false">IF(H2248&lt;2,"",(G2248-F2248)/(H2248-1))</f>
        <v>176</v>
      </c>
      <c r="L2248" s="19" t="n">
        <f aca="false">IF(OR(K2248="",K2248=0),"",I2248/K2248)</f>
        <v>0.556818181818182</v>
      </c>
      <c r="M2248" s="20" t="n">
        <f aca="false">SUMIFS(Pedidos!$D$2:$D$7000,Pedidos!$B$2:$B$7000,A2248,Pedidos!$C$2:$C$7000,"&gt;="&amp;(Parámetros!$B$4-365),Pedidos!$C$2:$C$7000,"&lt;"&amp;Parámetros!$B$4)</f>
        <v>99.93</v>
      </c>
      <c r="N2248" s="7" t="str">
        <f aca="false">IF(H2248=0,"Sin compras",IF(H2248=1,"Una sola compra",IF(I2248&gt;Parámetros!$B$5,"Perdido","Activo")))</f>
        <v>Activo</v>
      </c>
      <c r="O2248" s="21" t="n">
        <f aca="false">IF(N2248&lt;&gt;"Activo","",1/(1+EXP(-(Parámetros!$B$10+Parámetros!$B$11*I2248+Parámetros!$B$12*J2248))))</f>
        <v>0.799936894755759</v>
      </c>
      <c r="P2248" s="7" t="str">
        <f aca="false">IF(O2248="","",IF(O2248&gt;=Parámetros!$B$7,"Alto",IF(O2248&gt;=Parámetros!$B$8,"Medio","Bajo")))</f>
        <v>Alto</v>
      </c>
      <c r="Q2248" s="7" t="str">
        <f aca="false">IF(AND(N2248="Activo",L2248&lt;&gt;""),IF(L2248&gt;Parámetros!$B$6,"Se está retrasando",""),"")</f>
        <v/>
      </c>
    </row>
    <row r="2249" customFormat="false" ht="15" hidden="false" customHeight="false" outlineLevel="0" collapsed="false">
      <c r="A2249" s="13" t="s">
        <v>4658</v>
      </c>
      <c r="B2249" s="13" t="s">
        <v>8981</v>
      </c>
      <c r="C2249" s="13" t="s">
        <v>8990</v>
      </c>
      <c r="D2249" s="13" t="s">
        <v>8987</v>
      </c>
      <c r="E2249" s="13" t="s">
        <v>8988</v>
      </c>
      <c r="F2249" s="16" t="n">
        <f aca="false">_xlfn.MINIFS(Pedidos!$C$2:$C$7000,Pedidos!$B$2:$B$7000,A2249,Pedidos!$C$2:$C$7000,"&lt;"&amp;Parámetros!$B$4)</f>
        <v>45953</v>
      </c>
      <c r="G2249" s="16" t="n">
        <f aca="false">_xlfn.MAXIFS(Pedidos!$C$2:$C$7000,Pedidos!$B$2:$B$7000,A2249,Pedidos!$C$2:$C$7000,"&lt;"&amp;Parámetros!$B$4)</f>
        <v>46242</v>
      </c>
      <c r="H2249" s="17" t="n">
        <f aca="false">COUNTIFS(Pedidos!$B$2:$B$7000,A2249,Pedidos!$C$2:$C$7000,"&lt;"&amp;Parámetros!$B$4)</f>
        <v>3</v>
      </c>
      <c r="I2249" s="7" t="n">
        <f aca="false">IF(H2249=0,"",Parámetros!$B$4-G2249)</f>
        <v>54</v>
      </c>
      <c r="J2249" s="17" t="n">
        <f aca="false">COUNTIFS(Pedidos!$B$2:$B$7000,A2249,Pedidos!$C$2:$C$7000,"&gt;="&amp;(Parámetros!$B$4-180),Pedidos!$C$2:$C$7000,"&lt;"&amp;Parámetros!$B$4)</f>
        <v>1</v>
      </c>
      <c r="K2249" s="18" t="n">
        <f aca="false">IF(H2249&lt;2,"",(G2249-F2249)/(H2249-1))</f>
        <v>144.5</v>
      </c>
      <c r="L2249" s="19" t="n">
        <f aca="false">IF(OR(K2249="",K2249=0),"",I2249/K2249)</f>
        <v>0.373702422145329</v>
      </c>
      <c r="M2249" s="20" t="n">
        <f aca="false">SUMIFS(Pedidos!$D$2:$D$7000,Pedidos!$B$2:$B$7000,A2249,Pedidos!$C$2:$C$7000,"&gt;="&amp;(Parámetros!$B$4-365),Pedidos!$C$2:$C$7000,"&lt;"&amp;Parámetros!$B$4)</f>
        <v>136.81</v>
      </c>
      <c r="N2249" s="7" t="str">
        <f aca="false">IF(H2249=0,"Sin compras",IF(H2249=1,"Una sola compra",IF(I2249&gt;Parámetros!$B$5,"Perdido","Activo")))</f>
        <v>Activo</v>
      </c>
      <c r="O2249" s="21" t="n">
        <f aca="false">IF(N2249&lt;&gt;"Activo","",1/(1+EXP(-(Parámetros!$B$10+Parámetros!$B$11*I2249+Parámetros!$B$12*J2249))))</f>
        <v>0.654278598589592</v>
      </c>
      <c r="P2249" s="7" t="str">
        <f aca="false">IF(O2249="","",IF(O2249&gt;=Parámetros!$B$7,"Alto",IF(O2249&gt;=Parámetros!$B$8,"Medio","Bajo")))</f>
        <v>Medio</v>
      </c>
      <c r="Q2249" s="7" t="str">
        <f aca="false">IF(AND(N2249="Activo",L2249&lt;&gt;""),IF(L2249&gt;Parámetros!$B$6,"Se está retrasando",""),"")</f>
        <v/>
      </c>
    </row>
    <row r="2250" customFormat="false" ht="15" hidden="false" customHeight="false" outlineLevel="0" collapsed="false">
      <c r="A2250" s="13" t="s">
        <v>5969</v>
      </c>
      <c r="B2250" s="13" t="s">
        <v>8981</v>
      </c>
      <c r="C2250" s="13" t="s">
        <v>8982</v>
      </c>
      <c r="D2250" s="13" t="s">
        <v>8983</v>
      </c>
      <c r="E2250" s="13" t="s">
        <v>8988</v>
      </c>
      <c r="F2250" s="16" t="n">
        <f aca="false">_xlfn.MINIFS(Pedidos!$C$2:$C$7000,Pedidos!$B$2:$B$7000,A2250,Pedidos!$C$2:$C$7000,"&lt;"&amp;Parámetros!$B$4)</f>
        <v>46054</v>
      </c>
      <c r="G2250" s="16" t="n">
        <f aca="false">_xlfn.MAXIFS(Pedidos!$C$2:$C$7000,Pedidos!$B$2:$B$7000,A2250,Pedidos!$C$2:$C$7000,"&lt;"&amp;Parámetros!$B$4)</f>
        <v>46054</v>
      </c>
      <c r="H2250" s="17" t="n">
        <f aca="false">COUNTIFS(Pedidos!$B$2:$B$7000,A2250,Pedidos!$C$2:$C$7000,"&lt;"&amp;Parámetros!$B$4)</f>
        <v>1</v>
      </c>
      <c r="I2250" s="7" t="n">
        <f aca="false">IF(H2250=0,"",Parámetros!$B$4-G2250)</f>
        <v>242</v>
      </c>
      <c r="J2250" s="17" t="n">
        <f aca="false">COUNTIFS(Pedidos!$B$2:$B$7000,A2250,Pedidos!$C$2:$C$7000,"&gt;="&amp;(Parámetros!$B$4-180),Pedidos!$C$2:$C$7000,"&lt;"&amp;Parámetros!$B$4)</f>
        <v>0</v>
      </c>
      <c r="K2250" s="18" t="str">
        <f aca="false">IF(H2250&lt;2,"",(G2250-F2250)/(H2250-1))</f>
        <v/>
      </c>
      <c r="L2250" s="19" t="str">
        <f aca="false">IF(OR(K2250="",K2250=0),"",I2250/K2250)</f>
        <v/>
      </c>
      <c r="M2250" s="20" t="n">
        <f aca="false">SUMIFS(Pedidos!$D$2:$D$7000,Pedidos!$B$2:$B$7000,A2250,Pedidos!$C$2:$C$7000,"&gt;="&amp;(Parámetros!$B$4-365),Pedidos!$C$2:$C$7000,"&lt;"&amp;Parámetros!$B$4)</f>
        <v>24.32</v>
      </c>
      <c r="N2250" s="7" t="str">
        <f aca="false">IF(H2250=0,"Sin compras",IF(H2250=1,"Una sola compra",IF(I2250&gt;Parámetros!$B$5,"Perdido","Activo")))</f>
        <v>Una sola compra</v>
      </c>
      <c r="O2250" s="21" t="str">
        <f aca="false">IF(N2250&lt;&gt;"Activo","",1/(1+EXP(-(Parámetros!$B$10+Parámetros!$B$11*I2250+Parámetros!$B$12*J2250))))</f>
        <v/>
      </c>
      <c r="P2250" s="7" t="str">
        <f aca="false">IF(O2250="","",IF(O2250&gt;=Parámetros!$B$7,"Alto",IF(O2250&gt;=Parámetros!$B$8,"Medio","Bajo")))</f>
        <v/>
      </c>
      <c r="Q2250" s="7" t="str">
        <f aca="false">IF(AND(N2250="Activo",L2250&lt;&gt;""),IF(L2250&gt;Parámetros!$B$6,"Se está retrasando",""),"")</f>
        <v/>
      </c>
    </row>
    <row r="2251" customFormat="false" ht="15" hidden="false" customHeight="false" outlineLevel="0" collapsed="false">
      <c r="A2251" s="13" t="s">
        <v>3271</v>
      </c>
      <c r="B2251" s="13" t="s">
        <v>8985</v>
      </c>
      <c r="C2251" s="13" t="s">
        <v>8990</v>
      </c>
      <c r="D2251" s="13" t="s">
        <v>8983</v>
      </c>
      <c r="E2251" s="13" t="s">
        <v>8988</v>
      </c>
      <c r="F2251" s="16" t="n">
        <f aca="false">_xlfn.MINIFS(Pedidos!$C$2:$C$7000,Pedidos!$B$2:$B$7000,A2251,Pedidos!$C$2:$C$7000,"&lt;"&amp;Parámetros!$B$4)</f>
        <v>45851</v>
      </c>
      <c r="G2251" s="16" t="n">
        <f aca="false">_xlfn.MAXIFS(Pedidos!$C$2:$C$7000,Pedidos!$B$2:$B$7000,A2251,Pedidos!$C$2:$C$7000,"&lt;"&amp;Parámetros!$B$4)</f>
        <v>46011</v>
      </c>
      <c r="H2251" s="17" t="n">
        <f aca="false">COUNTIFS(Pedidos!$B$2:$B$7000,A2251,Pedidos!$C$2:$C$7000,"&lt;"&amp;Parámetros!$B$4)</f>
        <v>2</v>
      </c>
      <c r="I2251" s="7" t="n">
        <f aca="false">IF(H2251=0,"",Parámetros!$B$4-G2251)</f>
        <v>285</v>
      </c>
      <c r="J2251" s="17" t="n">
        <f aca="false">COUNTIFS(Pedidos!$B$2:$B$7000,A2251,Pedidos!$C$2:$C$7000,"&gt;="&amp;(Parámetros!$B$4-180),Pedidos!$C$2:$C$7000,"&lt;"&amp;Parámetros!$B$4)</f>
        <v>0</v>
      </c>
      <c r="K2251" s="18" t="n">
        <f aca="false">IF(H2251&lt;2,"",(G2251-F2251)/(H2251-1))</f>
        <v>160</v>
      </c>
      <c r="L2251" s="19" t="n">
        <f aca="false">IF(OR(K2251="",K2251=0),"",I2251/K2251)</f>
        <v>1.78125</v>
      </c>
      <c r="M2251" s="20" t="n">
        <f aca="false">SUMIFS(Pedidos!$D$2:$D$7000,Pedidos!$B$2:$B$7000,A2251,Pedidos!$C$2:$C$7000,"&gt;="&amp;(Parámetros!$B$4-365),Pedidos!$C$2:$C$7000,"&lt;"&amp;Parámetros!$B$4)</f>
        <v>45.74</v>
      </c>
      <c r="N2251" s="7" t="str">
        <f aca="false">IF(H2251=0,"Sin compras",IF(H2251=1,"Una sola compra",IF(I2251&gt;Parámetros!$B$5,"Perdido","Activo")))</f>
        <v>Perdido</v>
      </c>
      <c r="O2251" s="21" t="str">
        <f aca="false">IF(N2251&lt;&gt;"Activo","",1/(1+EXP(-(Parámetros!$B$10+Parámetros!$B$11*I2251+Parámetros!$B$12*J2251))))</f>
        <v/>
      </c>
      <c r="P2251" s="7" t="str">
        <f aca="false">IF(O2251="","",IF(O2251&gt;=Parámetros!$B$7,"Alto",IF(O2251&gt;=Parámetros!$B$8,"Medio","Bajo")))</f>
        <v/>
      </c>
      <c r="Q2251" s="7" t="str">
        <f aca="false">IF(AND(N2251="Activo",L2251&lt;&gt;""),IF(L2251&gt;Parámetros!$B$6,"Se está retrasando",""),"")</f>
        <v/>
      </c>
    </row>
    <row r="2252" customFormat="false" ht="15" hidden="false" customHeight="false" outlineLevel="0" collapsed="false">
      <c r="A2252" s="13" t="s">
        <v>3257</v>
      </c>
      <c r="B2252" s="13" t="s">
        <v>9008</v>
      </c>
      <c r="C2252" s="13" t="s">
        <v>8993</v>
      </c>
      <c r="D2252" s="13" t="s">
        <v>8983</v>
      </c>
      <c r="E2252" s="13" t="s">
        <v>8988</v>
      </c>
      <c r="F2252" s="16" t="n">
        <f aca="false">_xlfn.MINIFS(Pedidos!$C$2:$C$7000,Pedidos!$B$2:$B$7000,A2252,Pedidos!$C$2:$C$7000,"&lt;"&amp;Parámetros!$B$4)</f>
        <v>45850</v>
      </c>
      <c r="G2252" s="16" t="n">
        <f aca="false">_xlfn.MAXIFS(Pedidos!$C$2:$C$7000,Pedidos!$B$2:$B$7000,A2252,Pedidos!$C$2:$C$7000,"&lt;"&amp;Parámetros!$B$4)</f>
        <v>45977</v>
      </c>
      <c r="H2252" s="17" t="n">
        <f aca="false">COUNTIFS(Pedidos!$B$2:$B$7000,A2252,Pedidos!$C$2:$C$7000,"&lt;"&amp;Parámetros!$B$4)</f>
        <v>2</v>
      </c>
      <c r="I2252" s="7" t="n">
        <f aca="false">IF(H2252=0,"",Parámetros!$B$4-G2252)</f>
        <v>319</v>
      </c>
      <c r="J2252" s="17" t="n">
        <f aca="false">COUNTIFS(Pedidos!$B$2:$B$7000,A2252,Pedidos!$C$2:$C$7000,"&gt;="&amp;(Parámetros!$B$4-180),Pedidos!$C$2:$C$7000,"&lt;"&amp;Parámetros!$B$4)</f>
        <v>0</v>
      </c>
      <c r="K2252" s="18" t="n">
        <f aca="false">IF(H2252&lt;2,"",(G2252-F2252)/(H2252-1))</f>
        <v>127</v>
      </c>
      <c r="L2252" s="19" t="n">
        <f aca="false">IF(OR(K2252="",K2252=0),"",I2252/K2252)</f>
        <v>2.51181102362205</v>
      </c>
      <c r="M2252" s="20" t="n">
        <f aca="false">SUMIFS(Pedidos!$D$2:$D$7000,Pedidos!$B$2:$B$7000,A2252,Pedidos!$C$2:$C$7000,"&gt;="&amp;(Parámetros!$B$4-365),Pedidos!$C$2:$C$7000,"&lt;"&amp;Parámetros!$B$4)</f>
        <v>40.8</v>
      </c>
      <c r="N2252" s="7" t="str">
        <f aca="false">IF(H2252=0,"Sin compras",IF(H2252=1,"Una sola compra",IF(I2252&gt;Parámetros!$B$5,"Perdido","Activo")))</f>
        <v>Perdido</v>
      </c>
      <c r="O2252" s="21" t="str">
        <f aca="false">IF(N2252&lt;&gt;"Activo","",1/(1+EXP(-(Parámetros!$B$10+Parámetros!$B$11*I2252+Parámetros!$B$12*J2252))))</f>
        <v/>
      </c>
      <c r="P2252" s="7" t="str">
        <f aca="false">IF(O2252="","",IF(O2252&gt;=Parámetros!$B$7,"Alto",IF(O2252&gt;=Parámetros!$B$8,"Medio","Bajo")))</f>
        <v/>
      </c>
      <c r="Q2252" s="7" t="str">
        <f aca="false">IF(AND(N2252="Activo",L2252&lt;&gt;""),IF(L2252&gt;Parámetros!$B$6,"Se está retrasando",""),"")</f>
        <v/>
      </c>
    </row>
    <row r="2253" customFormat="false" ht="15" hidden="false" customHeight="false" outlineLevel="0" collapsed="false">
      <c r="A2253" s="13" t="s">
        <v>6732</v>
      </c>
      <c r="B2253" s="13" t="s">
        <v>9000</v>
      </c>
      <c r="C2253" s="13" t="s">
        <v>8986</v>
      </c>
      <c r="D2253" s="13" t="s">
        <v>8991</v>
      </c>
      <c r="E2253" s="13" t="s">
        <v>8988</v>
      </c>
      <c r="F2253" s="16" t="n">
        <f aca="false">_xlfn.MINIFS(Pedidos!$C$2:$C$7000,Pedidos!$B$2:$B$7000,A2253,Pedidos!$C$2:$C$7000,"&lt;"&amp;Parámetros!$B$4)</f>
        <v>46111</v>
      </c>
      <c r="G2253" s="16" t="n">
        <f aca="false">_xlfn.MAXIFS(Pedidos!$C$2:$C$7000,Pedidos!$B$2:$B$7000,A2253,Pedidos!$C$2:$C$7000,"&lt;"&amp;Parámetros!$B$4)</f>
        <v>46111</v>
      </c>
      <c r="H2253" s="17" t="n">
        <f aca="false">COUNTIFS(Pedidos!$B$2:$B$7000,A2253,Pedidos!$C$2:$C$7000,"&lt;"&amp;Parámetros!$B$4)</f>
        <v>1</v>
      </c>
      <c r="I2253" s="7" t="n">
        <f aca="false">IF(H2253=0,"",Parámetros!$B$4-G2253)</f>
        <v>185</v>
      </c>
      <c r="J2253" s="17" t="n">
        <f aca="false">COUNTIFS(Pedidos!$B$2:$B$7000,A2253,Pedidos!$C$2:$C$7000,"&gt;="&amp;(Parámetros!$B$4-180),Pedidos!$C$2:$C$7000,"&lt;"&amp;Parámetros!$B$4)</f>
        <v>0</v>
      </c>
      <c r="K2253" s="18" t="str">
        <f aca="false">IF(H2253&lt;2,"",(G2253-F2253)/(H2253-1))</f>
        <v/>
      </c>
      <c r="L2253" s="19" t="str">
        <f aca="false">IF(OR(K2253="",K2253=0),"",I2253/K2253)</f>
        <v/>
      </c>
      <c r="M2253" s="20" t="n">
        <f aca="false">SUMIFS(Pedidos!$D$2:$D$7000,Pedidos!$B$2:$B$7000,A2253,Pedidos!$C$2:$C$7000,"&gt;="&amp;(Parámetros!$B$4-365),Pedidos!$C$2:$C$7000,"&lt;"&amp;Parámetros!$B$4)</f>
        <v>26.43</v>
      </c>
      <c r="N2253" s="7" t="str">
        <f aca="false">IF(H2253=0,"Sin compras",IF(H2253=1,"Una sola compra",IF(I2253&gt;Parámetros!$B$5,"Perdido","Activo")))</f>
        <v>Una sola compra</v>
      </c>
      <c r="O2253" s="21" t="str">
        <f aca="false">IF(N2253&lt;&gt;"Activo","",1/(1+EXP(-(Parámetros!$B$10+Parámetros!$B$11*I2253+Parámetros!$B$12*J2253))))</f>
        <v/>
      </c>
      <c r="P2253" s="7" t="str">
        <f aca="false">IF(O2253="","",IF(O2253&gt;=Parámetros!$B$7,"Alto",IF(O2253&gt;=Parámetros!$B$8,"Medio","Bajo")))</f>
        <v/>
      </c>
      <c r="Q2253" s="7" t="str">
        <f aca="false">IF(AND(N2253="Activo",L2253&lt;&gt;""),IF(L2253&gt;Parámetros!$B$6,"Se está retrasando",""),"")</f>
        <v/>
      </c>
    </row>
    <row r="2254" customFormat="false" ht="15" hidden="false" customHeight="false" outlineLevel="0" collapsed="false">
      <c r="A2254" s="13" t="s">
        <v>5306</v>
      </c>
      <c r="B2254" s="13" t="s">
        <v>9010</v>
      </c>
      <c r="C2254" s="13" t="s">
        <v>8990</v>
      </c>
      <c r="D2254" s="13" t="s">
        <v>8983</v>
      </c>
      <c r="E2254" s="13" t="s">
        <v>8988</v>
      </c>
      <c r="F2254" s="16" t="n">
        <f aca="false">_xlfn.MINIFS(Pedidos!$C$2:$C$7000,Pedidos!$B$2:$B$7000,A2254,Pedidos!$C$2:$C$7000,"&lt;"&amp;Parámetros!$B$4)</f>
        <v>46002</v>
      </c>
      <c r="G2254" s="16" t="n">
        <f aca="false">_xlfn.MAXIFS(Pedidos!$C$2:$C$7000,Pedidos!$B$2:$B$7000,A2254,Pedidos!$C$2:$C$7000,"&lt;"&amp;Parámetros!$B$4)</f>
        <v>46077</v>
      </c>
      <c r="H2254" s="17" t="n">
        <f aca="false">COUNTIFS(Pedidos!$B$2:$B$7000,A2254,Pedidos!$C$2:$C$7000,"&lt;"&amp;Parámetros!$B$4)</f>
        <v>2</v>
      </c>
      <c r="I2254" s="7" t="n">
        <f aca="false">IF(H2254=0,"",Parámetros!$B$4-G2254)</f>
        <v>219</v>
      </c>
      <c r="J2254" s="17" t="n">
        <f aca="false">COUNTIFS(Pedidos!$B$2:$B$7000,A2254,Pedidos!$C$2:$C$7000,"&gt;="&amp;(Parámetros!$B$4-180),Pedidos!$C$2:$C$7000,"&lt;"&amp;Parámetros!$B$4)</f>
        <v>0</v>
      </c>
      <c r="K2254" s="18" t="n">
        <f aca="false">IF(H2254&lt;2,"",(G2254-F2254)/(H2254-1))</f>
        <v>75</v>
      </c>
      <c r="L2254" s="19" t="n">
        <f aca="false">IF(OR(K2254="",K2254=0),"",I2254/K2254)</f>
        <v>2.92</v>
      </c>
      <c r="M2254" s="20" t="n">
        <f aca="false">SUMIFS(Pedidos!$D$2:$D$7000,Pedidos!$B$2:$B$7000,A2254,Pedidos!$C$2:$C$7000,"&gt;="&amp;(Parámetros!$B$4-365),Pedidos!$C$2:$C$7000,"&lt;"&amp;Parámetros!$B$4)</f>
        <v>82.64</v>
      </c>
      <c r="N2254" s="7" t="str">
        <f aca="false">IF(H2254=0,"Sin compras",IF(H2254=1,"Una sola compra",IF(I2254&gt;Parámetros!$B$5,"Perdido","Activo")))</f>
        <v>Perdido</v>
      </c>
      <c r="O2254" s="21" t="str">
        <f aca="false">IF(N2254&lt;&gt;"Activo","",1/(1+EXP(-(Parámetros!$B$10+Parámetros!$B$11*I2254+Parámetros!$B$12*J2254))))</f>
        <v/>
      </c>
      <c r="P2254" s="7" t="str">
        <f aca="false">IF(O2254="","",IF(O2254&gt;=Parámetros!$B$7,"Alto",IF(O2254&gt;=Parámetros!$B$8,"Medio","Bajo")))</f>
        <v/>
      </c>
      <c r="Q2254" s="7" t="str">
        <f aca="false">IF(AND(N2254="Activo",L2254&lt;&gt;""),IF(L2254&gt;Parámetros!$B$6,"Se está retrasando",""),"")</f>
        <v/>
      </c>
    </row>
    <row r="2255" customFormat="false" ht="15" hidden="false" customHeight="false" outlineLevel="0" collapsed="false">
      <c r="A2255" s="13" t="s">
        <v>3416</v>
      </c>
      <c r="B2255" s="13" t="s">
        <v>9008</v>
      </c>
      <c r="C2255" s="13" t="s">
        <v>8990</v>
      </c>
      <c r="D2255" s="13" t="s">
        <v>8994</v>
      </c>
      <c r="E2255" s="13" t="s">
        <v>8988</v>
      </c>
      <c r="F2255" s="16" t="n">
        <f aca="false">_xlfn.MINIFS(Pedidos!$C$2:$C$7000,Pedidos!$B$2:$B$7000,A2255,Pedidos!$C$2:$C$7000,"&lt;"&amp;Parámetros!$B$4)</f>
        <v>45862</v>
      </c>
      <c r="G2255" s="16" t="n">
        <f aca="false">_xlfn.MAXIFS(Pedidos!$C$2:$C$7000,Pedidos!$B$2:$B$7000,A2255,Pedidos!$C$2:$C$7000,"&lt;"&amp;Parámetros!$B$4)</f>
        <v>45862</v>
      </c>
      <c r="H2255" s="17" t="n">
        <f aca="false">COUNTIFS(Pedidos!$B$2:$B$7000,A2255,Pedidos!$C$2:$C$7000,"&lt;"&amp;Parámetros!$B$4)</f>
        <v>1</v>
      </c>
      <c r="I2255" s="7" t="n">
        <f aca="false">IF(H2255=0,"",Parámetros!$B$4-G2255)</f>
        <v>434</v>
      </c>
      <c r="J2255" s="17" t="n">
        <f aca="false">COUNTIFS(Pedidos!$B$2:$B$7000,A2255,Pedidos!$C$2:$C$7000,"&gt;="&amp;(Parámetros!$B$4-180),Pedidos!$C$2:$C$7000,"&lt;"&amp;Parámetros!$B$4)</f>
        <v>0</v>
      </c>
      <c r="K2255" s="18" t="str">
        <f aca="false">IF(H2255&lt;2,"",(G2255-F2255)/(H2255-1))</f>
        <v/>
      </c>
      <c r="L2255" s="19" t="str">
        <f aca="false">IF(OR(K2255="",K2255=0),"",I2255/K2255)</f>
        <v/>
      </c>
      <c r="M2255" s="20" t="n">
        <f aca="false">SUMIFS(Pedidos!$D$2:$D$7000,Pedidos!$B$2:$B$7000,A2255,Pedidos!$C$2:$C$7000,"&gt;="&amp;(Parámetros!$B$4-365),Pedidos!$C$2:$C$7000,"&lt;"&amp;Parámetros!$B$4)</f>
        <v>0</v>
      </c>
      <c r="N2255" s="7" t="str">
        <f aca="false">IF(H2255=0,"Sin compras",IF(H2255=1,"Una sola compra",IF(I2255&gt;Parámetros!$B$5,"Perdido","Activo")))</f>
        <v>Una sola compra</v>
      </c>
      <c r="O2255" s="21" t="str">
        <f aca="false">IF(N2255&lt;&gt;"Activo","",1/(1+EXP(-(Parámetros!$B$10+Parámetros!$B$11*I2255+Parámetros!$B$12*J2255))))</f>
        <v/>
      </c>
      <c r="P2255" s="7" t="str">
        <f aca="false">IF(O2255="","",IF(O2255&gt;=Parámetros!$B$7,"Alto",IF(O2255&gt;=Parámetros!$B$8,"Medio","Bajo")))</f>
        <v/>
      </c>
      <c r="Q2255" s="7" t="str">
        <f aca="false">IF(AND(N2255="Activo",L2255&lt;&gt;""),IF(L2255&gt;Parámetros!$B$6,"Se está retrasando",""),"")</f>
        <v/>
      </c>
    </row>
    <row r="2256" customFormat="false" ht="15" hidden="false" customHeight="false" outlineLevel="0" collapsed="false">
      <c r="A2256" s="13" t="s">
        <v>5236</v>
      </c>
      <c r="B2256" s="13" t="s">
        <v>8996</v>
      </c>
      <c r="C2256" s="13" t="s">
        <v>8993</v>
      </c>
      <c r="D2256" s="13" t="s">
        <v>8983</v>
      </c>
      <c r="E2256" s="13" t="s">
        <v>8988</v>
      </c>
      <c r="F2256" s="16" t="n">
        <f aca="false">_xlfn.MINIFS(Pedidos!$C$2:$C$7000,Pedidos!$B$2:$B$7000,A2256,Pedidos!$C$2:$C$7000,"&lt;"&amp;Parámetros!$B$4)</f>
        <v>45996</v>
      </c>
      <c r="G2256" s="16" t="n">
        <f aca="false">_xlfn.MAXIFS(Pedidos!$C$2:$C$7000,Pedidos!$B$2:$B$7000,A2256,Pedidos!$C$2:$C$7000,"&lt;"&amp;Parámetros!$B$4)</f>
        <v>45996</v>
      </c>
      <c r="H2256" s="17" t="n">
        <f aca="false">COUNTIFS(Pedidos!$B$2:$B$7000,A2256,Pedidos!$C$2:$C$7000,"&lt;"&amp;Parámetros!$B$4)</f>
        <v>1</v>
      </c>
      <c r="I2256" s="7" t="n">
        <f aca="false">IF(H2256=0,"",Parámetros!$B$4-G2256)</f>
        <v>300</v>
      </c>
      <c r="J2256" s="17" t="n">
        <f aca="false">COUNTIFS(Pedidos!$B$2:$B$7000,A2256,Pedidos!$C$2:$C$7000,"&gt;="&amp;(Parámetros!$B$4-180),Pedidos!$C$2:$C$7000,"&lt;"&amp;Parámetros!$B$4)</f>
        <v>0</v>
      </c>
      <c r="K2256" s="18" t="str">
        <f aca="false">IF(H2256&lt;2,"",(G2256-F2256)/(H2256-1))</f>
        <v/>
      </c>
      <c r="L2256" s="19" t="str">
        <f aca="false">IF(OR(K2256="",K2256=0),"",I2256/K2256)</f>
        <v/>
      </c>
      <c r="M2256" s="20" t="n">
        <f aca="false">SUMIFS(Pedidos!$D$2:$D$7000,Pedidos!$B$2:$B$7000,A2256,Pedidos!$C$2:$C$7000,"&gt;="&amp;(Parámetros!$B$4-365),Pedidos!$C$2:$C$7000,"&lt;"&amp;Parámetros!$B$4)</f>
        <v>36.34</v>
      </c>
      <c r="N2256" s="7" t="str">
        <f aca="false">IF(H2256=0,"Sin compras",IF(H2256=1,"Una sola compra",IF(I2256&gt;Parámetros!$B$5,"Perdido","Activo")))</f>
        <v>Una sola compra</v>
      </c>
      <c r="O2256" s="21" t="str">
        <f aca="false">IF(N2256&lt;&gt;"Activo","",1/(1+EXP(-(Parámetros!$B$10+Parámetros!$B$11*I2256+Parámetros!$B$12*J2256))))</f>
        <v/>
      </c>
      <c r="P2256" s="7" t="str">
        <f aca="false">IF(O2256="","",IF(O2256&gt;=Parámetros!$B$7,"Alto",IF(O2256&gt;=Parámetros!$B$8,"Medio","Bajo")))</f>
        <v/>
      </c>
      <c r="Q2256" s="7" t="str">
        <f aca="false">IF(AND(N2256="Activo",L2256&lt;&gt;""),IF(L2256&gt;Parámetros!$B$6,"Se está retrasando",""),"")</f>
        <v/>
      </c>
    </row>
    <row r="2257" customFormat="false" ht="15" hidden="false" customHeight="false" outlineLevel="0" collapsed="false">
      <c r="A2257" s="13" t="s">
        <v>148</v>
      </c>
      <c r="B2257" s="13" t="s">
        <v>8995</v>
      </c>
      <c r="C2257" s="13" t="s">
        <v>8986</v>
      </c>
      <c r="D2257" s="13" t="s">
        <v>8994</v>
      </c>
      <c r="E2257" s="13" t="s">
        <v>8988</v>
      </c>
      <c r="F2257" s="16" t="n">
        <f aca="false">_xlfn.MINIFS(Pedidos!$C$2:$C$7000,Pedidos!$B$2:$B$7000,A2257,Pedidos!$C$2:$C$7000,"&lt;"&amp;Parámetros!$B$4)</f>
        <v>45580</v>
      </c>
      <c r="G2257" s="16" t="n">
        <f aca="false">_xlfn.MAXIFS(Pedidos!$C$2:$C$7000,Pedidos!$B$2:$B$7000,A2257,Pedidos!$C$2:$C$7000,"&lt;"&amp;Parámetros!$B$4)</f>
        <v>45580</v>
      </c>
      <c r="H2257" s="17" t="n">
        <f aca="false">COUNTIFS(Pedidos!$B$2:$B$7000,A2257,Pedidos!$C$2:$C$7000,"&lt;"&amp;Parámetros!$B$4)</f>
        <v>1</v>
      </c>
      <c r="I2257" s="7" t="n">
        <f aca="false">IF(H2257=0,"",Parámetros!$B$4-G2257)</f>
        <v>716</v>
      </c>
      <c r="J2257" s="17" t="n">
        <f aca="false">COUNTIFS(Pedidos!$B$2:$B$7000,A2257,Pedidos!$C$2:$C$7000,"&gt;="&amp;(Parámetros!$B$4-180),Pedidos!$C$2:$C$7000,"&lt;"&amp;Parámetros!$B$4)</f>
        <v>0</v>
      </c>
      <c r="K2257" s="18" t="str">
        <f aca="false">IF(H2257&lt;2,"",(G2257-F2257)/(H2257-1))</f>
        <v/>
      </c>
      <c r="L2257" s="19" t="str">
        <f aca="false">IF(OR(K2257="",K2257=0),"",I2257/K2257)</f>
        <v/>
      </c>
      <c r="M2257" s="20" t="n">
        <f aca="false">SUMIFS(Pedidos!$D$2:$D$7000,Pedidos!$B$2:$B$7000,A2257,Pedidos!$C$2:$C$7000,"&gt;="&amp;(Parámetros!$B$4-365),Pedidos!$C$2:$C$7000,"&lt;"&amp;Parámetros!$B$4)</f>
        <v>0</v>
      </c>
      <c r="N2257" s="7" t="str">
        <f aca="false">IF(H2257=0,"Sin compras",IF(H2257=1,"Una sola compra",IF(I2257&gt;Parámetros!$B$5,"Perdido","Activo")))</f>
        <v>Una sola compra</v>
      </c>
      <c r="O2257" s="21" t="str">
        <f aca="false">IF(N2257&lt;&gt;"Activo","",1/(1+EXP(-(Parámetros!$B$10+Parámetros!$B$11*I2257+Parámetros!$B$12*J2257))))</f>
        <v/>
      </c>
      <c r="P2257" s="7" t="str">
        <f aca="false">IF(O2257="","",IF(O2257&gt;=Parámetros!$B$7,"Alto",IF(O2257&gt;=Parámetros!$B$8,"Medio","Bajo")))</f>
        <v/>
      </c>
      <c r="Q2257" s="7" t="str">
        <f aca="false">IF(AND(N2257="Activo",L2257&lt;&gt;""),IF(L2257&gt;Parámetros!$B$6,"Se está retrasando",""),"")</f>
        <v/>
      </c>
    </row>
    <row r="2258" customFormat="false" ht="15" hidden="false" customHeight="false" outlineLevel="0" collapsed="false">
      <c r="A2258" s="13" t="s">
        <v>3686</v>
      </c>
      <c r="B2258" s="13" t="s">
        <v>8995</v>
      </c>
      <c r="C2258" s="13" t="s">
        <v>8993</v>
      </c>
      <c r="D2258" s="13" t="s">
        <v>8994</v>
      </c>
      <c r="E2258" s="13" t="s">
        <v>8988</v>
      </c>
      <c r="F2258" s="16" t="n">
        <f aca="false">_xlfn.MINIFS(Pedidos!$C$2:$C$7000,Pedidos!$B$2:$B$7000,A2258,Pedidos!$C$2:$C$7000,"&lt;"&amp;Parámetros!$B$4)</f>
        <v>45880</v>
      </c>
      <c r="G2258" s="16" t="n">
        <f aca="false">_xlfn.MAXIFS(Pedidos!$C$2:$C$7000,Pedidos!$B$2:$B$7000,A2258,Pedidos!$C$2:$C$7000,"&lt;"&amp;Parámetros!$B$4)</f>
        <v>45880</v>
      </c>
      <c r="H2258" s="17" t="n">
        <f aca="false">COUNTIFS(Pedidos!$B$2:$B$7000,A2258,Pedidos!$C$2:$C$7000,"&lt;"&amp;Parámetros!$B$4)</f>
        <v>1</v>
      </c>
      <c r="I2258" s="7" t="n">
        <f aca="false">IF(H2258=0,"",Parámetros!$B$4-G2258)</f>
        <v>416</v>
      </c>
      <c r="J2258" s="17" t="n">
        <f aca="false">COUNTIFS(Pedidos!$B$2:$B$7000,A2258,Pedidos!$C$2:$C$7000,"&gt;="&amp;(Parámetros!$B$4-180),Pedidos!$C$2:$C$7000,"&lt;"&amp;Parámetros!$B$4)</f>
        <v>0</v>
      </c>
      <c r="K2258" s="18" t="str">
        <f aca="false">IF(H2258&lt;2,"",(G2258-F2258)/(H2258-1))</f>
        <v/>
      </c>
      <c r="L2258" s="19" t="str">
        <f aca="false">IF(OR(K2258="",K2258=0),"",I2258/K2258)</f>
        <v/>
      </c>
      <c r="M2258" s="20" t="n">
        <f aca="false">SUMIFS(Pedidos!$D$2:$D$7000,Pedidos!$B$2:$B$7000,A2258,Pedidos!$C$2:$C$7000,"&gt;="&amp;(Parámetros!$B$4-365),Pedidos!$C$2:$C$7000,"&lt;"&amp;Parámetros!$B$4)</f>
        <v>0</v>
      </c>
      <c r="N2258" s="7" t="str">
        <f aca="false">IF(H2258=0,"Sin compras",IF(H2258=1,"Una sola compra",IF(I2258&gt;Parámetros!$B$5,"Perdido","Activo")))</f>
        <v>Una sola compra</v>
      </c>
      <c r="O2258" s="21" t="str">
        <f aca="false">IF(N2258&lt;&gt;"Activo","",1/(1+EXP(-(Parámetros!$B$10+Parámetros!$B$11*I2258+Parámetros!$B$12*J2258))))</f>
        <v/>
      </c>
      <c r="P2258" s="7" t="str">
        <f aca="false">IF(O2258="","",IF(O2258&gt;=Parámetros!$B$7,"Alto",IF(O2258&gt;=Parámetros!$B$8,"Medio","Bajo")))</f>
        <v/>
      </c>
      <c r="Q2258" s="7" t="str">
        <f aca="false">IF(AND(N2258="Activo",L2258&lt;&gt;""),IF(L2258&gt;Parámetros!$B$6,"Se está retrasando",""),"")</f>
        <v/>
      </c>
    </row>
    <row r="2259" customFormat="false" ht="15" hidden="false" customHeight="false" outlineLevel="0" collapsed="false">
      <c r="A2259" s="13" t="s">
        <v>4260</v>
      </c>
      <c r="B2259" s="13" t="s">
        <v>9008</v>
      </c>
      <c r="C2259" s="13" t="s">
        <v>8982</v>
      </c>
      <c r="D2259" s="13" t="s">
        <v>8994</v>
      </c>
      <c r="E2259" s="13" t="s">
        <v>8988</v>
      </c>
      <c r="F2259" s="16" t="n">
        <f aca="false">_xlfn.MINIFS(Pedidos!$C$2:$C$7000,Pedidos!$B$2:$B$7000,A2259,Pedidos!$C$2:$C$7000,"&lt;"&amp;Parámetros!$B$4)</f>
        <v>45924</v>
      </c>
      <c r="G2259" s="16" t="n">
        <f aca="false">_xlfn.MAXIFS(Pedidos!$C$2:$C$7000,Pedidos!$B$2:$B$7000,A2259,Pedidos!$C$2:$C$7000,"&lt;"&amp;Parámetros!$B$4)</f>
        <v>45924</v>
      </c>
      <c r="H2259" s="17" t="n">
        <f aca="false">COUNTIFS(Pedidos!$B$2:$B$7000,A2259,Pedidos!$C$2:$C$7000,"&lt;"&amp;Parámetros!$B$4)</f>
        <v>1</v>
      </c>
      <c r="I2259" s="7" t="n">
        <f aca="false">IF(H2259=0,"",Parámetros!$B$4-G2259)</f>
        <v>372</v>
      </c>
      <c r="J2259" s="17" t="n">
        <f aca="false">COUNTIFS(Pedidos!$B$2:$B$7000,A2259,Pedidos!$C$2:$C$7000,"&gt;="&amp;(Parámetros!$B$4-180),Pedidos!$C$2:$C$7000,"&lt;"&amp;Parámetros!$B$4)</f>
        <v>0</v>
      </c>
      <c r="K2259" s="18" t="str">
        <f aca="false">IF(H2259&lt;2,"",(G2259-F2259)/(H2259-1))</f>
        <v/>
      </c>
      <c r="L2259" s="19" t="str">
        <f aca="false">IF(OR(K2259="",K2259=0),"",I2259/K2259)</f>
        <v/>
      </c>
      <c r="M2259" s="20" t="n">
        <f aca="false">SUMIFS(Pedidos!$D$2:$D$7000,Pedidos!$B$2:$B$7000,A2259,Pedidos!$C$2:$C$7000,"&gt;="&amp;(Parámetros!$B$4-365),Pedidos!$C$2:$C$7000,"&lt;"&amp;Parámetros!$B$4)</f>
        <v>0</v>
      </c>
      <c r="N2259" s="7" t="str">
        <f aca="false">IF(H2259=0,"Sin compras",IF(H2259=1,"Una sola compra",IF(I2259&gt;Parámetros!$B$5,"Perdido","Activo")))</f>
        <v>Una sola compra</v>
      </c>
      <c r="O2259" s="21" t="str">
        <f aca="false">IF(N2259&lt;&gt;"Activo","",1/(1+EXP(-(Parámetros!$B$10+Parámetros!$B$11*I2259+Parámetros!$B$12*J2259))))</f>
        <v/>
      </c>
      <c r="P2259" s="7" t="str">
        <f aca="false">IF(O2259="","",IF(O2259&gt;=Parámetros!$B$7,"Alto",IF(O2259&gt;=Parámetros!$B$8,"Medio","Bajo")))</f>
        <v/>
      </c>
      <c r="Q2259" s="7" t="str">
        <f aca="false">IF(AND(N2259="Activo",L2259&lt;&gt;""),IF(L2259&gt;Parámetros!$B$6,"Se está retrasando",""),"")</f>
        <v/>
      </c>
    </row>
    <row r="2260" customFormat="false" ht="15" hidden="false" customHeight="false" outlineLevel="0" collapsed="false">
      <c r="A2260" s="13" t="s">
        <v>2204</v>
      </c>
      <c r="B2260" s="13" t="s">
        <v>9008</v>
      </c>
      <c r="C2260" s="13" t="s">
        <v>8993</v>
      </c>
      <c r="D2260" s="13" t="s">
        <v>8994</v>
      </c>
      <c r="E2260" s="13" t="s">
        <v>8988</v>
      </c>
      <c r="F2260" s="16" t="n">
        <f aca="false">_xlfn.MINIFS(Pedidos!$C$2:$C$7000,Pedidos!$B$2:$B$7000,A2260,Pedidos!$C$2:$C$7000,"&lt;"&amp;Parámetros!$B$4)</f>
        <v>45770</v>
      </c>
      <c r="G2260" s="16" t="n">
        <f aca="false">_xlfn.MAXIFS(Pedidos!$C$2:$C$7000,Pedidos!$B$2:$B$7000,A2260,Pedidos!$C$2:$C$7000,"&lt;"&amp;Parámetros!$B$4)</f>
        <v>45770</v>
      </c>
      <c r="H2260" s="17" t="n">
        <f aca="false">COUNTIFS(Pedidos!$B$2:$B$7000,A2260,Pedidos!$C$2:$C$7000,"&lt;"&amp;Parámetros!$B$4)</f>
        <v>1</v>
      </c>
      <c r="I2260" s="7" t="n">
        <f aca="false">IF(H2260=0,"",Parámetros!$B$4-G2260)</f>
        <v>526</v>
      </c>
      <c r="J2260" s="17" t="n">
        <f aca="false">COUNTIFS(Pedidos!$B$2:$B$7000,A2260,Pedidos!$C$2:$C$7000,"&gt;="&amp;(Parámetros!$B$4-180),Pedidos!$C$2:$C$7000,"&lt;"&amp;Parámetros!$B$4)</f>
        <v>0</v>
      </c>
      <c r="K2260" s="18" t="str">
        <f aca="false">IF(H2260&lt;2,"",(G2260-F2260)/(H2260-1))</f>
        <v/>
      </c>
      <c r="L2260" s="19" t="str">
        <f aca="false">IF(OR(K2260="",K2260=0),"",I2260/K2260)</f>
        <v/>
      </c>
      <c r="M2260" s="20" t="n">
        <f aca="false">SUMIFS(Pedidos!$D$2:$D$7000,Pedidos!$B$2:$B$7000,A2260,Pedidos!$C$2:$C$7000,"&gt;="&amp;(Parámetros!$B$4-365),Pedidos!$C$2:$C$7000,"&lt;"&amp;Parámetros!$B$4)</f>
        <v>0</v>
      </c>
      <c r="N2260" s="7" t="str">
        <f aca="false">IF(H2260=0,"Sin compras",IF(H2260=1,"Una sola compra",IF(I2260&gt;Parámetros!$B$5,"Perdido","Activo")))</f>
        <v>Una sola compra</v>
      </c>
      <c r="O2260" s="21" t="str">
        <f aca="false">IF(N2260&lt;&gt;"Activo","",1/(1+EXP(-(Parámetros!$B$10+Parámetros!$B$11*I2260+Parámetros!$B$12*J2260))))</f>
        <v/>
      </c>
      <c r="P2260" s="7" t="str">
        <f aca="false">IF(O2260="","",IF(O2260&gt;=Parámetros!$B$7,"Alto",IF(O2260&gt;=Parámetros!$B$8,"Medio","Bajo")))</f>
        <v/>
      </c>
      <c r="Q2260" s="7" t="str">
        <f aca="false">IF(AND(N2260="Activo",L2260&lt;&gt;""),IF(L2260&gt;Parámetros!$B$6,"Se está retrasando",""),"")</f>
        <v/>
      </c>
    </row>
    <row r="2261" customFormat="false" ht="15" hidden="false" customHeight="false" outlineLevel="0" collapsed="false">
      <c r="A2261" s="13" t="s">
        <v>5932</v>
      </c>
      <c r="B2261" s="13" t="s">
        <v>8995</v>
      </c>
      <c r="C2261" s="13" t="s">
        <v>8993</v>
      </c>
      <c r="D2261" s="13" t="s">
        <v>8983</v>
      </c>
      <c r="E2261" s="13" t="s">
        <v>8988</v>
      </c>
      <c r="F2261" s="16" t="n">
        <f aca="false">_xlfn.MINIFS(Pedidos!$C$2:$C$7000,Pedidos!$B$2:$B$7000,A2261,Pedidos!$C$2:$C$7000,"&lt;"&amp;Parámetros!$B$4)</f>
        <v>46050</v>
      </c>
      <c r="G2261" s="16" t="n">
        <f aca="false">_xlfn.MAXIFS(Pedidos!$C$2:$C$7000,Pedidos!$B$2:$B$7000,A2261,Pedidos!$C$2:$C$7000,"&lt;"&amp;Parámetros!$B$4)</f>
        <v>46050</v>
      </c>
      <c r="H2261" s="17" t="n">
        <f aca="false">COUNTIFS(Pedidos!$B$2:$B$7000,A2261,Pedidos!$C$2:$C$7000,"&lt;"&amp;Parámetros!$B$4)</f>
        <v>1</v>
      </c>
      <c r="I2261" s="7" t="n">
        <f aca="false">IF(H2261=0,"",Parámetros!$B$4-G2261)</f>
        <v>246</v>
      </c>
      <c r="J2261" s="17" t="n">
        <f aca="false">COUNTIFS(Pedidos!$B$2:$B$7000,A2261,Pedidos!$C$2:$C$7000,"&gt;="&amp;(Parámetros!$B$4-180),Pedidos!$C$2:$C$7000,"&lt;"&amp;Parámetros!$B$4)</f>
        <v>0</v>
      </c>
      <c r="K2261" s="18" t="str">
        <f aca="false">IF(H2261&lt;2,"",(G2261-F2261)/(H2261-1))</f>
        <v/>
      </c>
      <c r="L2261" s="19" t="str">
        <f aca="false">IF(OR(K2261="",K2261=0),"",I2261/K2261)</f>
        <v/>
      </c>
      <c r="M2261" s="20" t="n">
        <f aca="false">SUMIFS(Pedidos!$D$2:$D$7000,Pedidos!$B$2:$B$7000,A2261,Pedidos!$C$2:$C$7000,"&gt;="&amp;(Parámetros!$B$4-365),Pedidos!$C$2:$C$7000,"&lt;"&amp;Parámetros!$B$4)</f>
        <v>31.22</v>
      </c>
      <c r="N2261" s="7" t="str">
        <f aca="false">IF(H2261=0,"Sin compras",IF(H2261=1,"Una sola compra",IF(I2261&gt;Parámetros!$B$5,"Perdido","Activo")))</f>
        <v>Una sola compra</v>
      </c>
      <c r="O2261" s="21" t="str">
        <f aca="false">IF(N2261&lt;&gt;"Activo","",1/(1+EXP(-(Parámetros!$B$10+Parámetros!$B$11*I2261+Parámetros!$B$12*J2261))))</f>
        <v/>
      </c>
      <c r="P2261" s="7" t="str">
        <f aca="false">IF(O2261="","",IF(O2261&gt;=Parámetros!$B$7,"Alto",IF(O2261&gt;=Parámetros!$B$8,"Medio","Bajo")))</f>
        <v/>
      </c>
      <c r="Q2261" s="7" t="str">
        <f aca="false">IF(AND(N2261="Activo",L2261&lt;&gt;""),IF(L2261&gt;Parámetros!$B$6,"Se está retrasando",""),"")</f>
        <v/>
      </c>
    </row>
    <row r="2262" customFormat="false" ht="15" hidden="false" customHeight="false" outlineLevel="0" collapsed="false">
      <c r="A2262" s="13" t="s">
        <v>527</v>
      </c>
      <c r="B2262" s="13" t="s">
        <v>9000</v>
      </c>
      <c r="C2262" s="13" t="s">
        <v>8990</v>
      </c>
      <c r="D2262" s="13" t="s">
        <v>8994</v>
      </c>
      <c r="E2262" s="13" t="s">
        <v>8988</v>
      </c>
      <c r="F2262" s="16" t="n">
        <f aca="false">_xlfn.MINIFS(Pedidos!$C$2:$C$7000,Pedidos!$B$2:$B$7000,A2262,Pedidos!$C$2:$C$7000,"&lt;"&amp;Parámetros!$B$4)</f>
        <v>45628</v>
      </c>
      <c r="G2262" s="16" t="n">
        <f aca="false">_xlfn.MAXIFS(Pedidos!$C$2:$C$7000,Pedidos!$B$2:$B$7000,A2262,Pedidos!$C$2:$C$7000,"&lt;"&amp;Parámetros!$B$4)</f>
        <v>45628</v>
      </c>
      <c r="H2262" s="17" t="n">
        <f aca="false">COUNTIFS(Pedidos!$B$2:$B$7000,A2262,Pedidos!$C$2:$C$7000,"&lt;"&amp;Parámetros!$B$4)</f>
        <v>1</v>
      </c>
      <c r="I2262" s="7" t="n">
        <f aca="false">IF(H2262=0,"",Parámetros!$B$4-G2262)</f>
        <v>668</v>
      </c>
      <c r="J2262" s="17" t="n">
        <f aca="false">COUNTIFS(Pedidos!$B$2:$B$7000,A2262,Pedidos!$C$2:$C$7000,"&gt;="&amp;(Parámetros!$B$4-180),Pedidos!$C$2:$C$7000,"&lt;"&amp;Parámetros!$B$4)</f>
        <v>0</v>
      </c>
      <c r="K2262" s="18" t="str">
        <f aca="false">IF(H2262&lt;2,"",(G2262-F2262)/(H2262-1))</f>
        <v/>
      </c>
      <c r="L2262" s="19" t="str">
        <f aca="false">IF(OR(K2262="",K2262=0),"",I2262/K2262)</f>
        <v/>
      </c>
      <c r="M2262" s="20" t="n">
        <f aca="false">SUMIFS(Pedidos!$D$2:$D$7000,Pedidos!$B$2:$B$7000,A2262,Pedidos!$C$2:$C$7000,"&gt;="&amp;(Parámetros!$B$4-365),Pedidos!$C$2:$C$7000,"&lt;"&amp;Parámetros!$B$4)</f>
        <v>0</v>
      </c>
      <c r="N2262" s="7" t="str">
        <f aca="false">IF(H2262=0,"Sin compras",IF(H2262=1,"Una sola compra",IF(I2262&gt;Parámetros!$B$5,"Perdido","Activo")))</f>
        <v>Una sola compra</v>
      </c>
      <c r="O2262" s="21" t="str">
        <f aca="false">IF(N2262&lt;&gt;"Activo","",1/(1+EXP(-(Parámetros!$B$10+Parámetros!$B$11*I2262+Parámetros!$B$12*J2262))))</f>
        <v/>
      </c>
      <c r="P2262" s="7" t="str">
        <f aca="false">IF(O2262="","",IF(O2262&gt;=Parámetros!$B$7,"Alto",IF(O2262&gt;=Parámetros!$B$8,"Medio","Bajo")))</f>
        <v/>
      </c>
      <c r="Q2262" s="7" t="str">
        <f aca="false">IF(AND(N2262="Activo",L2262&lt;&gt;""),IF(L2262&gt;Parámetros!$B$6,"Se está retrasando",""),"")</f>
        <v/>
      </c>
    </row>
    <row r="2263" customFormat="false" ht="15" hidden="false" customHeight="false" outlineLevel="0" collapsed="false">
      <c r="A2263" s="13" t="s">
        <v>1811</v>
      </c>
      <c r="B2263" s="13" t="s">
        <v>9000</v>
      </c>
      <c r="C2263" s="13" t="s">
        <v>8993</v>
      </c>
      <c r="D2263" s="13" t="s">
        <v>8994</v>
      </c>
      <c r="E2263" s="13" t="s">
        <v>8984</v>
      </c>
      <c r="F2263" s="16" t="n">
        <f aca="false">_xlfn.MINIFS(Pedidos!$C$2:$C$7000,Pedidos!$B$2:$B$7000,A2263,Pedidos!$C$2:$C$7000,"&lt;"&amp;Parámetros!$B$4)</f>
        <v>45740</v>
      </c>
      <c r="G2263" s="16" t="n">
        <f aca="false">_xlfn.MAXIFS(Pedidos!$C$2:$C$7000,Pedidos!$B$2:$B$7000,A2263,Pedidos!$C$2:$C$7000,"&lt;"&amp;Parámetros!$B$4)</f>
        <v>45740</v>
      </c>
      <c r="H2263" s="17" t="n">
        <f aca="false">COUNTIFS(Pedidos!$B$2:$B$7000,A2263,Pedidos!$C$2:$C$7000,"&lt;"&amp;Parámetros!$B$4)</f>
        <v>1</v>
      </c>
      <c r="I2263" s="7" t="n">
        <f aca="false">IF(H2263=0,"",Parámetros!$B$4-G2263)</f>
        <v>556</v>
      </c>
      <c r="J2263" s="17" t="n">
        <f aca="false">COUNTIFS(Pedidos!$B$2:$B$7000,A2263,Pedidos!$C$2:$C$7000,"&gt;="&amp;(Parámetros!$B$4-180),Pedidos!$C$2:$C$7000,"&lt;"&amp;Parámetros!$B$4)</f>
        <v>0</v>
      </c>
      <c r="K2263" s="18" t="str">
        <f aca="false">IF(H2263&lt;2,"",(G2263-F2263)/(H2263-1))</f>
        <v/>
      </c>
      <c r="L2263" s="19" t="str">
        <f aca="false">IF(OR(K2263="",K2263=0),"",I2263/K2263)</f>
        <v/>
      </c>
      <c r="M2263" s="20" t="n">
        <f aca="false">SUMIFS(Pedidos!$D$2:$D$7000,Pedidos!$B$2:$B$7000,A2263,Pedidos!$C$2:$C$7000,"&gt;="&amp;(Parámetros!$B$4-365),Pedidos!$C$2:$C$7000,"&lt;"&amp;Parámetros!$B$4)</f>
        <v>0</v>
      </c>
      <c r="N2263" s="7" t="str">
        <f aca="false">IF(H2263=0,"Sin compras",IF(H2263=1,"Una sola compra",IF(I2263&gt;Parámetros!$B$5,"Perdido","Activo")))</f>
        <v>Una sola compra</v>
      </c>
      <c r="O2263" s="21" t="str">
        <f aca="false">IF(N2263&lt;&gt;"Activo","",1/(1+EXP(-(Parámetros!$B$10+Parámetros!$B$11*I2263+Parámetros!$B$12*J2263))))</f>
        <v/>
      </c>
      <c r="P2263" s="7" t="str">
        <f aca="false">IF(O2263="","",IF(O2263&gt;=Parámetros!$B$7,"Alto",IF(O2263&gt;=Parámetros!$B$8,"Medio","Bajo")))</f>
        <v/>
      </c>
      <c r="Q2263" s="7" t="str">
        <f aca="false">IF(AND(N2263="Activo",L2263&lt;&gt;""),IF(L2263&gt;Parámetros!$B$6,"Se está retrasando",""),"")</f>
        <v/>
      </c>
    </row>
    <row r="2264" customFormat="false" ht="15" hidden="false" customHeight="false" outlineLevel="0" collapsed="false">
      <c r="A2264" s="13" t="s">
        <v>275</v>
      </c>
      <c r="B2264" s="13" t="s">
        <v>8996</v>
      </c>
      <c r="C2264" s="13" t="s">
        <v>8982</v>
      </c>
      <c r="D2264" s="13" t="s">
        <v>8994</v>
      </c>
      <c r="E2264" s="13" t="s">
        <v>8988</v>
      </c>
      <c r="F2264" s="16" t="n">
        <f aca="false">_xlfn.MINIFS(Pedidos!$C$2:$C$7000,Pedidos!$B$2:$B$7000,A2264,Pedidos!$C$2:$C$7000,"&lt;"&amp;Parámetros!$B$4)</f>
        <v>45596</v>
      </c>
      <c r="G2264" s="16" t="n">
        <f aca="false">_xlfn.MAXIFS(Pedidos!$C$2:$C$7000,Pedidos!$B$2:$B$7000,A2264,Pedidos!$C$2:$C$7000,"&lt;"&amp;Parámetros!$B$4)</f>
        <v>45689</v>
      </c>
      <c r="H2264" s="17" t="n">
        <f aca="false">COUNTIFS(Pedidos!$B$2:$B$7000,A2264,Pedidos!$C$2:$C$7000,"&lt;"&amp;Parámetros!$B$4)</f>
        <v>2</v>
      </c>
      <c r="I2264" s="7" t="n">
        <f aca="false">IF(H2264=0,"",Parámetros!$B$4-G2264)</f>
        <v>607</v>
      </c>
      <c r="J2264" s="17" t="n">
        <f aca="false">COUNTIFS(Pedidos!$B$2:$B$7000,A2264,Pedidos!$C$2:$C$7000,"&gt;="&amp;(Parámetros!$B$4-180),Pedidos!$C$2:$C$7000,"&lt;"&amp;Parámetros!$B$4)</f>
        <v>0</v>
      </c>
      <c r="K2264" s="18" t="n">
        <f aca="false">IF(H2264&lt;2,"",(G2264-F2264)/(H2264-1))</f>
        <v>93</v>
      </c>
      <c r="L2264" s="19" t="n">
        <f aca="false">IF(OR(K2264="",K2264=0),"",I2264/K2264)</f>
        <v>6.52688172043011</v>
      </c>
      <c r="M2264" s="20" t="n">
        <f aca="false">SUMIFS(Pedidos!$D$2:$D$7000,Pedidos!$B$2:$B$7000,A2264,Pedidos!$C$2:$C$7000,"&gt;="&amp;(Parámetros!$B$4-365),Pedidos!$C$2:$C$7000,"&lt;"&amp;Parámetros!$B$4)</f>
        <v>0</v>
      </c>
      <c r="N2264" s="7" t="str">
        <f aca="false">IF(H2264=0,"Sin compras",IF(H2264=1,"Una sola compra",IF(I2264&gt;Parámetros!$B$5,"Perdido","Activo")))</f>
        <v>Perdido</v>
      </c>
      <c r="O2264" s="21" t="str">
        <f aca="false">IF(N2264&lt;&gt;"Activo","",1/(1+EXP(-(Parámetros!$B$10+Parámetros!$B$11*I2264+Parámetros!$B$12*J2264))))</f>
        <v/>
      </c>
      <c r="P2264" s="7" t="str">
        <f aca="false">IF(O2264="","",IF(O2264&gt;=Parámetros!$B$7,"Alto",IF(O2264&gt;=Parámetros!$B$8,"Medio","Bajo")))</f>
        <v/>
      </c>
      <c r="Q2264" s="7" t="str">
        <f aca="false">IF(AND(N2264="Activo",L2264&lt;&gt;""),IF(L2264&gt;Parámetros!$B$6,"Se está retrasando",""),"")</f>
        <v/>
      </c>
    </row>
    <row r="2265" customFormat="false" ht="15" hidden="false" customHeight="false" outlineLevel="0" collapsed="false">
      <c r="A2265" s="13" t="s">
        <v>108</v>
      </c>
      <c r="B2265" s="13" t="s">
        <v>8998</v>
      </c>
      <c r="C2265" s="13" t="s">
        <v>8982</v>
      </c>
      <c r="D2265" s="13" t="s">
        <v>9006</v>
      </c>
      <c r="E2265" s="13" t="s">
        <v>8988</v>
      </c>
      <c r="F2265" s="16" t="n">
        <f aca="false">_xlfn.MINIFS(Pedidos!$C$2:$C$7000,Pedidos!$B$2:$B$7000,A2265,Pedidos!$C$2:$C$7000,"&lt;"&amp;Parámetros!$B$4)</f>
        <v>45573</v>
      </c>
      <c r="G2265" s="16" t="n">
        <f aca="false">_xlfn.MAXIFS(Pedidos!$C$2:$C$7000,Pedidos!$B$2:$B$7000,A2265,Pedidos!$C$2:$C$7000,"&lt;"&amp;Parámetros!$B$4)</f>
        <v>45775</v>
      </c>
      <c r="H2265" s="17" t="n">
        <f aca="false">COUNTIFS(Pedidos!$B$2:$B$7000,A2265,Pedidos!$C$2:$C$7000,"&lt;"&amp;Parámetros!$B$4)</f>
        <v>4</v>
      </c>
      <c r="I2265" s="7" t="n">
        <f aca="false">IF(H2265=0,"",Parámetros!$B$4-G2265)</f>
        <v>521</v>
      </c>
      <c r="J2265" s="17" t="n">
        <f aca="false">COUNTIFS(Pedidos!$B$2:$B$7000,A2265,Pedidos!$C$2:$C$7000,"&gt;="&amp;(Parámetros!$B$4-180),Pedidos!$C$2:$C$7000,"&lt;"&amp;Parámetros!$B$4)</f>
        <v>0</v>
      </c>
      <c r="K2265" s="18" t="n">
        <f aca="false">IF(H2265&lt;2,"",(G2265-F2265)/(H2265-1))</f>
        <v>67.3333333333333</v>
      </c>
      <c r="L2265" s="19" t="n">
        <f aca="false">IF(OR(K2265="",K2265=0),"",I2265/K2265)</f>
        <v>7.73762376237624</v>
      </c>
      <c r="M2265" s="20" t="n">
        <f aca="false">SUMIFS(Pedidos!$D$2:$D$7000,Pedidos!$B$2:$B$7000,A2265,Pedidos!$C$2:$C$7000,"&gt;="&amp;(Parámetros!$B$4-365),Pedidos!$C$2:$C$7000,"&lt;"&amp;Parámetros!$B$4)</f>
        <v>0</v>
      </c>
      <c r="N2265" s="7" t="str">
        <f aca="false">IF(H2265=0,"Sin compras",IF(H2265=1,"Una sola compra",IF(I2265&gt;Parámetros!$B$5,"Perdido","Activo")))</f>
        <v>Perdido</v>
      </c>
      <c r="O2265" s="21" t="str">
        <f aca="false">IF(N2265&lt;&gt;"Activo","",1/(1+EXP(-(Parámetros!$B$10+Parámetros!$B$11*I2265+Parámetros!$B$12*J2265))))</f>
        <v/>
      </c>
      <c r="P2265" s="7" t="str">
        <f aca="false">IF(O2265="","",IF(O2265&gt;=Parámetros!$B$7,"Alto",IF(O2265&gt;=Parámetros!$B$8,"Medio","Bajo")))</f>
        <v/>
      </c>
      <c r="Q2265" s="7" t="str">
        <f aca="false">IF(AND(N2265="Activo",L2265&lt;&gt;""),IF(L2265&gt;Parámetros!$B$6,"Se está retrasando",""),"")</f>
        <v/>
      </c>
    </row>
    <row r="2266" customFormat="false" ht="15" hidden="false" customHeight="false" outlineLevel="0" collapsed="false">
      <c r="A2266" s="13" t="s">
        <v>1787</v>
      </c>
      <c r="B2266" s="13" t="s">
        <v>8981</v>
      </c>
      <c r="C2266" s="13" t="s">
        <v>8990</v>
      </c>
      <c r="D2266" s="13" t="s">
        <v>8994</v>
      </c>
      <c r="E2266" s="13" t="s">
        <v>8988</v>
      </c>
      <c r="F2266" s="16" t="n">
        <f aca="false">_xlfn.MINIFS(Pedidos!$C$2:$C$7000,Pedidos!$B$2:$B$7000,A2266,Pedidos!$C$2:$C$7000,"&lt;"&amp;Parámetros!$B$4)</f>
        <v>45738</v>
      </c>
      <c r="G2266" s="16" t="n">
        <f aca="false">_xlfn.MAXIFS(Pedidos!$C$2:$C$7000,Pedidos!$B$2:$B$7000,A2266,Pedidos!$C$2:$C$7000,"&lt;"&amp;Parámetros!$B$4)</f>
        <v>45738</v>
      </c>
      <c r="H2266" s="17" t="n">
        <f aca="false">COUNTIFS(Pedidos!$B$2:$B$7000,A2266,Pedidos!$C$2:$C$7000,"&lt;"&amp;Parámetros!$B$4)</f>
        <v>1</v>
      </c>
      <c r="I2266" s="7" t="n">
        <f aca="false">IF(H2266=0,"",Parámetros!$B$4-G2266)</f>
        <v>558</v>
      </c>
      <c r="J2266" s="17" t="n">
        <f aca="false">COUNTIFS(Pedidos!$B$2:$B$7000,A2266,Pedidos!$C$2:$C$7000,"&gt;="&amp;(Parámetros!$B$4-180),Pedidos!$C$2:$C$7000,"&lt;"&amp;Parámetros!$B$4)</f>
        <v>0</v>
      </c>
      <c r="K2266" s="18" t="str">
        <f aca="false">IF(H2266&lt;2,"",(G2266-F2266)/(H2266-1))</f>
        <v/>
      </c>
      <c r="L2266" s="19" t="str">
        <f aca="false">IF(OR(K2266="",K2266=0),"",I2266/K2266)</f>
        <v/>
      </c>
      <c r="M2266" s="20" t="n">
        <f aca="false">SUMIFS(Pedidos!$D$2:$D$7000,Pedidos!$B$2:$B$7000,A2266,Pedidos!$C$2:$C$7000,"&gt;="&amp;(Parámetros!$B$4-365),Pedidos!$C$2:$C$7000,"&lt;"&amp;Parámetros!$B$4)</f>
        <v>0</v>
      </c>
      <c r="N2266" s="7" t="str">
        <f aca="false">IF(H2266=0,"Sin compras",IF(H2266=1,"Una sola compra",IF(I2266&gt;Parámetros!$B$5,"Perdido","Activo")))</f>
        <v>Una sola compra</v>
      </c>
      <c r="O2266" s="21" t="str">
        <f aca="false">IF(N2266&lt;&gt;"Activo","",1/(1+EXP(-(Parámetros!$B$10+Parámetros!$B$11*I2266+Parámetros!$B$12*J2266))))</f>
        <v/>
      </c>
      <c r="P2266" s="7" t="str">
        <f aca="false">IF(O2266="","",IF(O2266&gt;=Parámetros!$B$7,"Alto",IF(O2266&gt;=Parámetros!$B$8,"Medio","Bajo")))</f>
        <v/>
      </c>
      <c r="Q2266" s="7" t="str">
        <f aca="false">IF(AND(N2266="Activo",L2266&lt;&gt;""),IF(L2266&gt;Parámetros!$B$6,"Se está retrasando",""),"")</f>
        <v/>
      </c>
    </row>
    <row r="2267" customFormat="false" ht="15" hidden="false" customHeight="false" outlineLevel="0" collapsed="false">
      <c r="A2267" s="13" t="s">
        <v>529</v>
      </c>
      <c r="B2267" s="13" t="s">
        <v>8995</v>
      </c>
      <c r="C2267" s="13" t="s">
        <v>8993</v>
      </c>
      <c r="D2267" s="13" t="s">
        <v>8994</v>
      </c>
      <c r="E2267" s="13" t="s">
        <v>8988</v>
      </c>
      <c r="F2267" s="16" t="n">
        <f aca="false">_xlfn.MINIFS(Pedidos!$C$2:$C$7000,Pedidos!$B$2:$B$7000,A2267,Pedidos!$C$2:$C$7000,"&lt;"&amp;Parámetros!$B$4)</f>
        <v>45628</v>
      </c>
      <c r="G2267" s="16" t="n">
        <f aca="false">_xlfn.MAXIFS(Pedidos!$C$2:$C$7000,Pedidos!$B$2:$B$7000,A2267,Pedidos!$C$2:$C$7000,"&lt;"&amp;Parámetros!$B$4)</f>
        <v>45628</v>
      </c>
      <c r="H2267" s="17" t="n">
        <f aca="false">COUNTIFS(Pedidos!$B$2:$B$7000,A2267,Pedidos!$C$2:$C$7000,"&lt;"&amp;Parámetros!$B$4)</f>
        <v>1</v>
      </c>
      <c r="I2267" s="7" t="n">
        <f aca="false">IF(H2267=0,"",Parámetros!$B$4-G2267)</f>
        <v>668</v>
      </c>
      <c r="J2267" s="17" t="n">
        <f aca="false">COUNTIFS(Pedidos!$B$2:$B$7000,A2267,Pedidos!$C$2:$C$7000,"&gt;="&amp;(Parámetros!$B$4-180),Pedidos!$C$2:$C$7000,"&lt;"&amp;Parámetros!$B$4)</f>
        <v>0</v>
      </c>
      <c r="K2267" s="18" t="str">
        <f aca="false">IF(H2267&lt;2,"",(G2267-F2267)/(H2267-1))</f>
        <v/>
      </c>
      <c r="L2267" s="19" t="str">
        <f aca="false">IF(OR(K2267="",K2267=0),"",I2267/K2267)</f>
        <v/>
      </c>
      <c r="M2267" s="20" t="n">
        <f aca="false">SUMIFS(Pedidos!$D$2:$D$7000,Pedidos!$B$2:$B$7000,A2267,Pedidos!$C$2:$C$7000,"&gt;="&amp;(Parámetros!$B$4-365),Pedidos!$C$2:$C$7000,"&lt;"&amp;Parámetros!$B$4)</f>
        <v>0</v>
      </c>
      <c r="N2267" s="7" t="str">
        <f aca="false">IF(H2267=0,"Sin compras",IF(H2267=1,"Una sola compra",IF(I2267&gt;Parámetros!$B$5,"Perdido","Activo")))</f>
        <v>Una sola compra</v>
      </c>
      <c r="O2267" s="21" t="str">
        <f aca="false">IF(N2267&lt;&gt;"Activo","",1/(1+EXP(-(Parámetros!$B$10+Parámetros!$B$11*I2267+Parámetros!$B$12*J2267))))</f>
        <v/>
      </c>
      <c r="P2267" s="7" t="str">
        <f aca="false">IF(O2267="","",IF(O2267&gt;=Parámetros!$B$7,"Alto",IF(O2267&gt;=Parámetros!$B$8,"Medio","Bajo")))</f>
        <v/>
      </c>
      <c r="Q2267" s="7" t="str">
        <f aca="false">IF(AND(N2267="Activo",L2267&lt;&gt;""),IF(L2267&gt;Parámetros!$B$6,"Se está retrasando",""),"")</f>
        <v/>
      </c>
    </row>
    <row r="2268" customFormat="false" ht="15" hidden="false" customHeight="false" outlineLevel="0" collapsed="false">
      <c r="A2268" s="13" t="s">
        <v>2190</v>
      </c>
      <c r="B2268" s="13" t="s">
        <v>8995</v>
      </c>
      <c r="C2268" s="13" t="s">
        <v>8982</v>
      </c>
      <c r="D2268" s="13" t="s">
        <v>8999</v>
      </c>
      <c r="E2268" s="13" t="s">
        <v>8988</v>
      </c>
      <c r="F2268" s="16" t="n">
        <f aca="false">_xlfn.MINIFS(Pedidos!$C$2:$C$7000,Pedidos!$B$2:$B$7000,A2268,Pedidos!$C$2:$C$7000,"&lt;"&amp;Parámetros!$B$4)</f>
        <v>45769</v>
      </c>
      <c r="G2268" s="16" t="n">
        <f aca="false">_xlfn.MAXIFS(Pedidos!$C$2:$C$7000,Pedidos!$B$2:$B$7000,A2268,Pedidos!$C$2:$C$7000,"&lt;"&amp;Parámetros!$B$4)</f>
        <v>46262</v>
      </c>
      <c r="H2268" s="17" t="n">
        <f aca="false">COUNTIFS(Pedidos!$B$2:$B$7000,A2268,Pedidos!$C$2:$C$7000,"&lt;"&amp;Parámetros!$B$4)</f>
        <v>10</v>
      </c>
      <c r="I2268" s="7" t="n">
        <f aca="false">IF(H2268=0,"",Parámetros!$B$4-G2268)</f>
        <v>34</v>
      </c>
      <c r="J2268" s="17" t="n">
        <f aca="false">COUNTIFS(Pedidos!$B$2:$B$7000,A2268,Pedidos!$C$2:$C$7000,"&gt;="&amp;(Parámetros!$B$4-180),Pedidos!$C$2:$C$7000,"&lt;"&amp;Parámetros!$B$4)</f>
        <v>2</v>
      </c>
      <c r="K2268" s="18" t="n">
        <f aca="false">IF(H2268&lt;2,"",(G2268-F2268)/(H2268-1))</f>
        <v>54.7777777777778</v>
      </c>
      <c r="L2268" s="19" t="n">
        <f aca="false">IF(OR(K2268="",K2268=0),"",I2268/K2268)</f>
        <v>0.620689655172414</v>
      </c>
      <c r="M2268" s="20" t="n">
        <f aca="false">SUMIFS(Pedidos!$D$2:$D$7000,Pedidos!$B$2:$B$7000,A2268,Pedidos!$C$2:$C$7000,"&gt;="&amp;(Parámetros!$B$4-365),Pedidos!$C$2:$C$7000,"&lt;"&amp;Parámetros!$B$4)</f>
        <v>292.02</v>
      </c>
      <c r="N2268" s="7" t="str">
        <f aca="false">IF(H2268=0,"Sin compras",IF(H2268=1,"Una sola compra",IF(I2268&gt;Parámetros!$B$5,"Perdido","Activo")))</f>
        <v>Activo</v>
      </c>
      <c r="O2268" s="21" t="n">
        <f aca="false">IF(N2268&lt;&gt;"Activo","",1/(1+EXP(-(Parámetros!$B$10+Parámetros!$B$11*I2268+Parámetros!$B$12*J2268))))</f>
        <v>0.356910237370952</v>
      </c>
      <c r="P2268" s="7" t="str">
        <f aca="false">IF(O2268="","",IF(O2268&gt;=Parámetros!$B$7,"Alto",IF(O2268&gt;=Parámetros!$B$8,"Medio","Bajo")))</f>
        <v>Bajo</v>
      </c>
      <c r="Q2268" s="7" t="str">
        <f aca="false">IF(AND(N2268="Activo",L2268&lt;&gt;""),IF(L2268&gt;Parámetros!$B$6,"Se está retrasando",""),"")</f>
        <v/>
      </c>
    </row>
    <row r="2269" customFormat="false" ht="15" hidden="false" customHeight="false" outlineLevel="0" collapsed="false">
      <c r="A2269" s="13" t="s">
        <v>5133</v>
      </c>
      <c r="B2269" s="13" t="s">
        <v>8981</v>
      </c>
      <c r="C2269" s="13" t="s">
        <v>8990</v>
      </c>
      <c r="D2269" s="13" t="s">
        <v>8983</v>
      </c>
      <c r="E2269" s="13" t="s">
        <v>8988</v>
      </c>
      <c r="F2269" s="16" t="n">
        <f aca="false">_xlfn.MINIFS(Pedidos!$C$2:$C$7000,Pedidos!$B$2:$B$7000,A2269,Pedidos!$C$2:$C$7000,"&lt;"&amp;Parámetros!$B$4)</f>
        <v>45988</v>
      </c>
      <c r="G2269" s="16" t="n">
        <f aca="false">_xlfn.MAXIFS(Pedidos!$C$2:$C$7000,Pedidos!$B$2:$B$7000,A2269,Pedidos!$C$2:$C$7000,"&lt;"&amp;Parámetros!$B$4)</f>
        <v>45988</v>
      </c>
      <c r="H2269" s="17" t="n">
        <f aca="false">COUNTIFS(Pedidos!$B$2:$B$7000,A2269,Pedidos!$C$2:$C$7000,"&lt;"&amp;Parámetros!$B$4)</f>
        <v>1</v>
      </c>
      <c r="I2269" s="7" t="n">
        <f aca="false">IF(H2269=0,"",Parámetros!$B$4-G2269)</f>
        <v>308</v>
      </c>
      <c r="J2269" s="17" t="n">
        <f aca="false">COUNTIFS(Pedidos!$B$2:$B$7000,A2269,Pedidos!$C$2:$C$7000,"&gt;="&amp;(Parámetros!$B$4-180),Pedidos!$C$2:$C$7000,"&lt;"&amp;Parámetros!$B$4)</f>
        <v>0</v>
      </c>
      <c r="K2269" s="18" t="str">
        <f aca="false">IF(H2269&lt;2,"",(G2269-F2269)/(H2269-1))</f>
        <v/>
      </c>
      <c r="L2269" s="19" t="str">
        <f aca="false">IF(OR(K2269="",K2269=0),"",I2269/K2269)</f>
        <v/>
      </c>
      <c r="M2269" s="20" t="n">
        <f aca="false">SUMIFS(Pedidos!$D$2:$D$7000,Pedidos!$B$2:$B$7000,A2269,Pedidos!$C$2:$C$7000,"&gt;="&amp;(Parámetros!$B$4-365),Pedidos!$C$2:$C$7000,"&lt;"&amp;Parámetros!$B$4)</f>
        <v>21.32</v>
      </c>
      <c r="N2269" s="7" t="str">
        <f aca="false">IF(H2269=0,"Sin compras",IF(H2269=1,"Una sola compra",IF(I2269&gt;Parámetros!$B$5,"Perdido","Activo")))</f>
        <v>Una sola compra</v>
      </c>
      <c r="O2269" s="21" t="str">
        <f aca="false">IF(N2269&lt;&gt;"Activo","",1/(1+EXP(-(Parámetros!$B$10+Parámetros!$B$11*I2269+Parámetros!$B$12*J2269))))</f>
        <v/>
      </c>
      <c r="P2269" s="7" t="str">
        <f aca="false">IF(O2269="","",IF(O2269&gt;=Parámetros!$B$7,"Alto",IF(O2269&gt;=Parámetros!$B$8,"Medio","Bajo")))</f>
        <v/>
      </c>
      <c r="Q2269" s="7" t="str">
        <f aca="false">IF(AND(N2269="Activo",L2269&lt;&gt;""),IF(L2269&gt;Parámetros!$B$6,"Se está retrasando",""),"")</f>
        <v/>
      </c>
    </row>
    <row r="2270" customFormat="false" ht="15" hidden="false" customHeight="false" outlineLevel="0" collapsed="false">
      <c r="A2270" s="13" t="s">
        <v>8572</v>
      </c>
      <c r="B2270" s="13" t="s">
        <v>8996</v>
      </c>
      <c r="C2270" s="13" t="s">
        <v>8982</v>
      </c>
      <c r="D2270" s="13" t="s">
        <v>9002</v>
      </c>
      <c r="E2270" s="13" t="s">
        <v>8988</v>
      </c>
      <c r="F2270" s="16" t="n">
        <f aca="false">_xlfn.MINIFS(Pedidos!$C$2:$C$7000,Pedidos!$B$2:$B$7000,A2270,Pedidos!$C$2:$C$7000,"&lt;"&amp;Parámetros!$B$4)</f>
        <v>46263</v>
      </c>
      <c r="G2270" s="16" t="n">
        <f aca="false">_xlfn.MAXIFS(Pedidos!$C$2:$C$7000,Pedidos!$B$2:$B$7000,A2270,Pedidos!$C$2:$C$7000,"&lt;"&amp;Parámetros!$B$4)</f>
        <v>46263</v>
      </c>
      <c r="H2270" s="17" t="n">
        <f aca="false">COUNTIFS(Pedidos!$B$2:$B$7000,A2270,Pedidos!$C$2:$C$7000,"&lt;"&amp;Parámetros!$B$4)</f>
        <v>1</v>
      </c>
      <c r="I2270" s="7" t="n">
        <f aca="false">IF(H2270=0,"",Parámetros!$B$4-G2270)</f>
        <v>33</v>
      </c>
      <c r="J2270" s="17" t="n">
        <f aca="false">COUNTIFS(Pedidos!$B$2:$B$7000,A2270,Pedidos!$C$2:$C$7000,"&gt;="&amp;(Parámetros!$B$4-180),Pedidos!$C$2:$C$7000,"&lt;"&amp;Parámetros!$B$4)</f>
        <v>1</v>
      </c>
      <c r="K2270" s="18" t="str">
        <f aca="false">IF(H2270&lt;2,"",(G2270-F2270)/(H2270-1))</f>
        <v/>
      </c>
      <c r="L2270" s="19" t="str">
        <f aca="false">IF(OR(K2270="",K2270=0),"",I2270/K2270)</f>
        <v/>
      </c>
      <c r="M2270" s="20" t="n">
        <f aca="false">SUMIFS(Pedidos!$D$2:$D$7000,Pedidos!$B$2:$B$7000,A2270,Pedidos!$C$2:$C$7000,"&gt;="&amp;(Parámetros!$B$4-365),Pedidos!$C$2:$C$7000,"&lt;"&amp;Parámetros!$B$4)</f>
        <v>54.92</v>
      </c>
      <c r="N2270" s="7" t="str">
        <f aca="false">IF(H2270=0,"Sin compras",IF(H2270=1,"Una sola compra",IF(I2270&gt;Parámetros!$B$5,"Perdido","Activo")))</f>
        <v>Una sola compra</v>
      </c>
      <c r="O2270" s="21" t="str">
        <f aca="false">IF(N2270&lt;&gt;"Activo","",1/(1+EXP(-(Parámetros!$B$10+Parámetros!$B$11*I2270+Parámetros!$B$12*J2270))))</f>
        <v/>
      </c>
      <c r="P2270" s="7" t="str">
        <f aca="false">IF(O2270="","",IF(O2270&gt;=Parámetros!$B$7,"Alto",IF(O2270&gt;=Parámetros!$B$8,"Medio","Bajo")))</f>
        <v/>
      </c>
      <c r="Q2270" s="7" t="str">
        <f aca="false">IF(AND(N2270="Activo",L2270&lt;&gt;""),IF(L2270&gt;Parámetros!$B$6,"Se está retrasando",""),"")</f>
        <v/>
      </c>
    </row>
    <row r="2271" customFormat="false" ht="15" hidden="false" customHeight="false" outlineLevel="0" collapsed="false">
      <c r="A2271" s="13" t="s">
        <v>596</v>
      </c>
      <c r="B2271" s="13" t="s">
        <v>9010</v>
      </c>
      <c r="C2271" s="13" t="s">
        <v>8990</v>
      </c>
      <c r="D2271" s="13" t="s">
        <v>8994</v>
      </c>
      <c r="E2271" s="13" t="s">
        <v>8988</v>
      </c>
      <c r="F2271" s="16" t="n">
        <f aca="false">_xlfn.MINIFS(Pedidos!$C$2:$C$7000,Pedidos!$B$2:$B$7000,A2271,Pedidos!$C$2:$C$7000,"&lt;"&amp;Parámetros!$B$4)</f>
        <v>45635</v>
      </c>
      <c r="G2271" s="16" t="n">
        <f aca="false">_xlfn.MAXIFS(Pedidos!$C$2:$C$7000,Pedidos!$B$2:$B$7000,A2271,Pedidos!$C$2:$C$7000,"&lt;"&amp;Parámetros!$B$4)</f>
        <v>45854</v>
      </c>
      <c r="H2271" s="17" t="n">
        <f aca="false">COUNTIFS(Pedidos!$B$2:$B$7000,A2271,Pedidos!$C$2:$C$7000,"&lt;"&amp;Parámetros!$B$4)</f>
        <v>2</v>
      </c>
      <c r="I2271" s="7" t="n">
        <f aca="false">IF(H2271=0,"",Parámetros!$B$4-G2271)</f>
        <v>442</v>
      </c>
      <c r="J2271" s="17" t="n">
        <f aca="false">COUNTIFS(Pedidos!$B$2:$B$7000,A2271,Pedidos!$C$2:$C$7000,"&gt;="&amp;(Parámetros!$B$4-180),Pedidos!$C$2:$C$7000,"&lt;"&amp;Parámetros!$B$4)</f>
        <v>0</v>
      </c>
      <c r="K2271" s="18" t="n">
        <f aca="false">IF(H2271&lt;2,"",(G2271-F2271)/(H2271-1))</f>
        <v>219</v>
      </c>
      <c r="L2271" s="19" t="n">
        <f aca="false">IF(OR(K2271="",K2271=0),"",I2271/K2271)</f>
        <v>2.01826484018265</v>
      </c>
      <c r="M2271" s="20" t="n">
        <f aca="false">SUMIFS(Pedidos!$D$2:$D$7000,Pedidos!$B$2:$B$7000,A2271,Pedidos!$C$2:$C$7000,"&gt;="&amp;(Parámetros!$B$4-365),Pedidos!$C$2:$C$7000,"&lt;"&amp;Parámetros!$B$4)</f>
        <v>0</v>
      </c>
      <c r="N2271" s="7" t="str">
        <f aca="false">IF(H2271=0,"Sin compras",IF(H2271=1,"Una sola compra",IF(I2271&gt;Parámetros!$B$5,"Perdido","Activo")))</f>
        <v>Perdido</v>
      </c>
      <c r="O2271" s="21" t="str">
        <f aca="false">IF(N2271&lt;&gt;"Activo","",1/(1+EXP(-(Parámetros!$B$10+Parámetros!$B$11*I2271+Parámetros!$B$12*J2271))))</f>
        <v/>
      </c>
      <c r="P2271" s="7" t="str">
        <f aca="false">IF(O2271="","",IF(O2271&gt;=Parámetros!$B$7,"Alto",IF(O2271&gt;=Parámetros!$B$8,"Medio","Bajo")))</f>
        <v/>
      </c>
      <c r="Q2271" s="7" t="str">
        <f aca="false">IF(AND(N2271="Activo",L2271&lt;&gt;""),IF(L2271&gt;Parámetros!$B$6,"Se está retrasando",""),"")</f>
        <v/>
      </c>
    </row>
    <row r="2272" customFormat="false" ht="15" hidden="false" customHeight="false" outlineLevel="0" collapsed="false">
      <c r="A2272" s="13" t="s">
        <v>3878</v>
      </c>
      <c r="B2272" s="13" t="s">
        <v>9008</v>
      </c>
      <c r="C2272" s="13" t="s">
        <v>8986</v>
      </c>
      <c r="D2272" s="13" t="s">
        <v>8983</v>
      </c>
      <c r="E2272" s="13" t="s">
        <v>8988</v>
      </c>
      <c r="F2272" s="16" t="n">
        <f aca="false">_xlfn.MINIFS(Pedidos!$C$2:$C$7000,Pedidos!$B$2:$B$7000,A2272,Pedidos!$C$2:$C$7000,"&lt;"&amp;Parámetros!$B$4)</f>
        <v>45894</v>
      </c>
      <c r="G2272" s="16" t="n">
        <f aca="false">_xlfn.MAXIFS(Pedidos!$C$2:$C$7000,Pedidos!$B$2:$B$7000,A2272,Pedidos!$C$2:$C$7000,"&lt;"&amp;Parámetros!$B$4)</f>
        <v>45973</v>
      </c>
      <c r="H2272" s="17" t="n">
        <f aca="false">COUNTIFS(Pedidos!$B$2:$B$7000,A2272,Pedidos!$C$2:$C$7000,"&lt;"&amp;Parámetros!$B$4)</f>
        <v>2</v>
      </c>
      <c r="I2272" s="7" t="n">
        <f aca="false">IF(H2272=0,"",Parámetros!$B$4-G2272)</f>
        <v>323</v>
      </c>
      <c r="J2272" s="17" t="n">
        <f aca="false">COUNTIFS(Pedidos!$B$2:$B$7000,A2272,Pedidos!$C$2:$C$7000,"&gt;="&amp;(Parámetros!$B$4-180),Pedidos!$C$2:$C$7000,"&lt;"&amp;Parámetros!$B$4)</f>
        <v>0</v>
      </c>
      <c r="K2272" s="18" t="n">
        <f aca="false">IF(H2272&lt;2,"",(G2272-F2272)/(H2272-1))</f>
        <v>79</v>
      </c>
      <c r="L2272" s="19" t="n">
        <f aca="false">IF(OR(K2272="",K2272=0),"",I2272/K2272)</f>
        <v>4.08860759493671</v>
      </c>
      <c r="M2272" s="20" t="n">
        <f aca="false">SUMIFS(Pedidos!$D$2:$D$7000,Pedidos!$B$2:$B$7000,A2272,Pedidos!$C$2:$C$7000,"&gt;="&amp;(Parámetros!$B$4-365),Pedidos!$C$2:$C$7000,"&lt;"&amp;Parámetros!$B$4)</f>
        <v>26.33</v>
      </c>
      <c r="N2272" s="7" t="str">
        <f aca="false">IF(H2272=0,"Sin compras",IF(H2272=1,"Una sola compra",IF(I2272&gt;Parámetros!$B$5,"Perdido","Activo")))</f>
        <v>Perdido</v>
      </c>
      <c r="O2272" s="21" t="str">
        <f aca="false">IF(N2272&lt;&gt;"Activo","",1/(1+EXP(-(Parámetros!$B$10+Parámetros!$B$11*I2272+Parámetros!$B$12*J2272))))</f>
        <v/>
      </c>
      <c r="P2272" s="7" t="str">
        <f aca="false">IF(O2272="","",IF(O2272&gt;=Parámetros!$B$7,"Alto",IF(O2272&gt;=Parámetros!$B$8,"Medio","Bajo")))</f>
        <v/>
      </c>
      <c r="Q2272" s="7" t="str">
        <f aca="false">IF(AND(N2272="Activo",L2272&lt;&gt;""),IF(L2272&gt;Parámetros!$B$6,"Se está retrasando",""),"")</f>
        <v/>
      </c>
    </row>
    <row r="2273" customFormat="false" ht="15" hidden="false" customHeight="false" outlineLevel="0" collapsed="false">
      <c r="A2273" s="13" t="s">
        <v>7247</v>
      </c>
      <c r="B2273" s="13" t="s">
        <v>8996</v>
      </c>
      <c r="C2273" s="13" t="s">
        <v>8993</v>
      </c>
      <c r="D2273" s="13" t="s">
        <v>8999</v>
      </c>
      <c r="E2273" s="13" t="s">
        <v>8984</v>
      </c>
      <c r="F2273" s="16" t="n">
        <f aca="false">_xlfn.MINIFS(Pedidos!$C$2:$C$7000,Pedidos!$B$2:$B$7000,A2273,Pedidos!$C$2:$C$7000,"&lt;"&amp;Parámetros!$B$4)</f>
        <v>46154</v>
      </c>
      <c r="G2273" s="16" t="n">
        <f aca="false">_xlfn.MAXIFS(Pedidos!$C$2:$C$7000,Pedidos!$B$2:$B$7000,A2273,Pedidos!$C$2:$C$7000,"&lt;"&amp;Parámetros!$B$4)</f>
        <v>46294</v>
      </c>
      <c r="H2273" s="17" t="n">
        <f aca="false">COUNTIFS(Pedidos!$B$2:$B$7000,A2273,Pedidos!$C$2:$C$7000,"&lt;"&amp;Parámetros!$B$4)</f>
        <v>6</v>
      </c>
      <c r="I2273" s="7" t="n">
        <f aca="false">IF(H2273=0,"",Parámetros!$B$4-G2273)</f>
        <v>2</v>
      </c>
      <c r="J2273" s="17" t="n">
        <f aca="false">COUNTIFS(Pedidos!$B$2:$B$7000,A2273,Pedidos!$C$2:$C$7000,"&gt;="&amp;(Parámetros!$B$4-180),Pedidos!$C$2:$C$7000,"&lt;"&amp;Parámetros!$B$4)</f>
        <v>6</v>
      </c>
      <c r="K2273" s="18" t="n">
        <f aca="false">IF(H2273&lt;2,"",(G2273-F2273)/(H2273-1))</f>
        <v>28</v>
      </c>
      <c r="L2273" s="19" t="n">
        <f aca="false">IF(OR(K2273="",K2273=0),"",I2273/K2273)</f>
        <v>0.0714285714285714</v>
      </c>
      <c r="M2273" s="20" t="n">
        <f aca="false">SUMIFS(Pedidos!$D$2:$D$7000,Pedidos!$B$2:$B$7000,A2273,Pedidos!$C$2:$C$7000,"&gt;="&amp;(Parámetros!$B$4-365),Pedidos!$C$2:$C$7000,"&lt;"&amp;Parámetros!$B$4)</f>
        <v>292.51</v>
      </c>
      <c r="N2273" s="7" t="str">
        <f aca="false">IF(H2273=0,"Sin compras",IF(H2273=1,"Una sola compra",IF(I2273&gt;Parámetros!$B$5,"Perdido","Activo")))</f>
        <v>Activo</v>
      </c>
      <c r="O2273" s="21" t="n">
        <f aca="false">IF(N2273&lt;&gt;"Activo","",1/(1+EXP(-(Parámetros!$B$10+Parámetros!$B$11*I2273+Parámetros!$B$12*J2273))))</f>
        <v>0.00919734975517447</v>
      </c>
      <c r="P2273" s="7" t="str">
        <f aca="false">IF(O2273="","",IF(O2273&gt;=Parámetros!$B$7,"Alto",IF(O2273&gt;=Parámetros!$B$8,"Medio","Bajo")))</f>
        <v>Bajo</v>
      </c>
      <c r="Q2273" s="7" t="str">
        <f aca="false">IF(AND(N2273="Activo",L2273&lt;&gt;""),IF(L2273&gt;Parámetros!$B$6,"Se está retrasando",""),"")</f>
        <v/>
      </c>
    </row>
    <row r="2274" customFormat="false" ht="15" hidden="false" customHeight="false" outlineLevel="0" collapsed="false">
      <c r="A2274" s="13" t="s">
        <v>3569</v>
      </c>
      <c r="B2274" s="13" t="s">
        <v>9000</v>
      </c>
      <c r="C2274" s="13" t="s">
        <v>8982</v>
      </c>
      <c r="D2274" s="13" t="s">
        <v>8994</v>
      </c>
      <c r="E2274" s="13" t="s">
        <v>8988</v>
      </c>
      <c r="F2274" s="16" t="n">
        <f aca="false">_xlfn.MINIFS(Pedidos!$C$2:$C$7000,Pedidos!$B$2:$B$7000,A2274,Pedidos!$C$2:$C$7000,"&lt;"&amp;Parámetros!$B$4)</f>
        <v>45871</v>
      </c>
      <c r="G2274" s="16" t="n">
        <f aca="false">_xlfn.MAXIFS(Pedidos!$C$2:$C$7000,Pedidos!$B$2:$B$7000,A2274,Pedidos!$C$2:$C$7000,"&lt;"&amp;Parámetros!$B$4)</f>
        <v>45871</v>
      </c>
      <c r="H2274" s="17" t="n">
        <f aca="false">COUNTIFS(Pedidos!$B$2:$B$7000,A2274,Pedidos!$C$2:$C$7000,"&lt;"&amp;Parámetros!$B$4)</f>
        <v>1</v>
      </c>
      <c r="I2274" s="7" t="n">
        <f aca="false">IF(H2274=0,"",Parámetros!$B$4-G2274)</f>
        <v>425</v>
      </c>
      <c r="J2274" s="17" t="n">
        <f aca="false">COUNTIFS(Pedidos!$B$2:$B$7000,A2274,Pedidos!$C$2:$C$7000,"&gt;="&amp;(Parámetros!$B$4-180),Pedidos!$C$2:$C$7000,"&lt;"&amp;Parámetros!$B$4)</f>
        <v>0</v>
      </c>
      <c r="K2274" s="18" t="str">
        <f aca="false">IF(H2274&lt;2,"",(G2274-F2274)/(H2274-1))</f>
        <v/>
      </c>
      <c r="L2274" s="19" t="str">
        <f aca="false">IF(OR(K2274="",K2274=0),"",I2274/K2274)</f>
        <v/>
      </c>
      <c r="M2274" s="20" t="n">
        <f aca="false">SUMIFS(Pedidos!$D$2:$D$7000,Pedidos!$B$2:$B$7000,A2274,Pedidos!$C$2:$C$7000,"&gt;="&amp;(Parámetros!$B$4-365),Pedidos!$C$2:$C$7000,"&lt;"&amp;Parámetros!$B$4)</f>
        <v>0</v>
      </c>
      <c r="N2274" s="7" t="str">
        <f aca="false">IF(H2274=0,"Sin compras",IF(H2274=1,"Una sola compra",IF(I2274&gt;Parámetros!$B$5,"Perdido","Activo")))</f>
        <v>Una sola compra</v>
      </c>
      <c r="O2274" s="21" t="str">
        <f aca="false">IF(N2274&lt;&gt;"Activo","",1/(1+EXP(-(Parámetros!$B$10+Parámetros!$B$11*I2274+Parámetros!$B$12*J2274))))</f>
        <v/>
      </c>
      <c r="P2274" s="7" t="str">
        <f aca="false">IF(O2274="","",IF(O2274&gt;=Parámetros!$B$7,"Alto",IF(O2274&gt;=Parámetros!$B$8,"Medio","Bajo")))</f>
        <v/>
      </c>
      <c r="Q2274" s="7" t="str">
        <f aca="false">IF(AND(N2274="Activo",L2274&lt;&gt;""),IF(L2274&gt;Parámetros!$B$6,"Se está retrasando",""),"")</f>
        <v/>
      </c>
    </row>
    <row r="2275" customFormat="false" ht="15" hidden="false" customHeight="false" outlineLevel="0" collapsed="false">
      <c r="A2275" s="13" t="s">
        <v>6479</v>
      </c>
      <c r="B2275" s="13" t="s">
        <v>9003</v>
      </c>
      <c r="C2275" s="13" t="s">
        <v>8990</v>
      </c>
      <c r="D2275" s="13" t="s">
        <v>8991</v>
      </c>
      <c r="E2275" s="13" t="s">
        <v>8988</v>
      </c>
      <c r="F2275" s="16" t="n">
        <f aca="false">_xlfn.MINIFS(Pedidos!$C$2:$C$7000,Pedidos!$B$2:$B$7000,A2275,Pedidos!$C$2:$C$7000,"&lt;"&amp;Parámetros!$B$4)</f>
        <v>46091</v>
      </c>
      <c r="G2275" s="16" t="n">
        <f aca="false">_xlfn.MAXIFS(Pedidos!$C$2:$C$7000,Pedidos!$B$2:$B$7000,A2275,Pedidos!$C$2:$C$7000,"&lt;"&amp;Parámetros!$B$4)</f>
        <v>46091</v>
      </c>
      <c r="H2275" s="17" t="n">
        <f aca="false">COUNTIFS(Pedidos!$B$2:$B$7000,A2275,Pedidos!$C$2:$C$7000,"&lt;"&amp;Parámetros!$B$4)</f>
        <v>1</v>
      </c>
      <c r="I2275" s="7" t="n">
        <f aca="false">IF(H2275=0,"",Parámetros!$B$4-G2275)</f>
        <v>205</v>
      </c>
      <c r="J2275" s="17" t="n">
        <f aca="false">COUNTIFS(Pedidos!$B$2:$B$7000,A2275,Pedidos!$C$2:$C$7000,"&gt;="&amp;(Parámetros!$B$4-180),Pedidos!$C$2:$C$7000,"&lt;"&amp;Parámetros!$B$4)</f>
        <v>0</v>
      </c>
      <c r="K2275" s="18" t="str">
        <f aca="false">IF(H2275&lt;2,"",(G2275-F2275)/(H2275-1))</f>
        <v/>
      </c>
      <c r="L2275" s="19" t="str">
        <f aca="false">IF(OR(K2275="",K2275=0),"",I2275/K2275)</f>
        <v/>
      </c>
      <c r="M2275" s="20" t="n">
        <f aca="false">SUMIFS(Pedidos!$D$2:$D$7000,Pedidos!$B$2:$B$7000,A2275,Pedidos!$C$2:$C$7000,"&gt;="&amp;(Parámetros!$B$4-365),Pedidos!$C$2:$C$7000,"&lt;"&amp;Parámetros!$B$4)</f>
        <v>18.77</v>
      </c>
      <c r="N2275" s="7" t="str">
        <f aca="false">IF(H2275=0,"Sin compras",IF(H2275=1,"Una sola compra",IF(I2275&gt;Parámetros!$B$5,"Perdido","Activo")))</f>
        <v>Una sola compra</v>
      </c>
      <c r="O2275" s="21" t="str">
        <f aca="false">IF(N2275&lt;&gt;"Activo","",1/(1+EXP(-(Parámetros!$B$10+Parámetros!$B$11*I2275+Parámetros!$B$12*J2275))))</f>
        <v/>
      </c>
      <c r="P2275" s="7" t="str">
        <f aca="false">IF(O2275="","",IF(O2275&gt;=Parámetros!$B$7,"Alto",IF(O2275&gt;=Parámetros!$B$8,"Medio","Bajo")))</f>
        <v/>
      </c>
      <c r="Q2275" s="7" t="str">
        <f aca="false">IF(AND(N2275="Activo",L2275&lt;&gt;""),IF(L2275&gt;Parámetros!$B$6,"Se está retrasando",""),"")</f>
        <v/>
      </c>
    </row>
    <row r="2276" customFormat="false" ht="15" hidden="false" customHeight="false" outlineLevel="0" collapsed="false">
      <c r="A2276" s="13" t="s">
        <v>3190</v>
      </c>
      <c r="B2276" s="13" t="s">
        <v>8981</v>
      </c>
      <c r="C2276" s="13" t="s">
        <v>8986</v>
      </c>
      <c r="D2276" s="13" t="s">
        <v>8999</v>
      </c>
      <c r="E2276" s="13" t="s">
        <v>8988</v>
      </c>
      <c r="F2276" s="16" t="n">
        <f aca="false">_xlfn.MINIFS(Pedidos!$C$2:$C$7000,Pedidos!$B$2:$B$7000,A2276,Pedidos!$C$2:$C$7000,"&lt;"&amp;Parámetros!$B$4)</f>
        <v>45844</v>
      </c>
      <c r="G2276" s="16" t="n">
        <f aca="false">_xlfn.MAXIFS(Pedidos!$C$2:$C$7000,Pedidos!$B$2:$B$7000,A2276,Pedidos!$C$2:$C$7000,"&lt;"&amp;Parámetros!$B$4)</f>
        <v>46253</v>
      </c>
      <c r="H2276" s="17" t="n">
        <f aca="false">COUNTIFS(Pedidos!$B$2:$B$7000,A2276,Pedidos!$C$2:$C$7000,"&lt;"&amp;Parámetros!$B$4)</f>
        <v>13</v>
      </c>
      <c r="I2276" s="7" t="n">
        <f aca="false">IF(H2276=0,"",Parámetros!$B$4-G2276)</f>
        <v>43</v>
      </c>
      <c r="J2276" s="17" t="n">
        <f aca="false">COUNTIFS(Pedidos!$B$2:$B$7000,A2276,Pedidos!$C$2:$C$7000,"&gt;="&amp;(Parámetros!$B$4-180),Pedidos!$C$2:$C$7000,"&lt;"&amp;Parámetros!$B$4)</f>
        <v>4</v>
      </c>
      <c r="K2276" s="18" t="n">
        <f aca="false">IF(H2276&lt;2,"",(G2276-F2276)/(H2276-1))</f>
        <v>34.0833333333333</v>
      </c>
      <c r="L2276" s="19" t="n">
        <f aca="false">IF(OR(K2276="",K2276=0),"",I2276/K2276)</f>
        <v>1.26161369193154</v>
      </c>
      <c r="M2276" s="20" t="n">
        <f aca="false">SUMIFS(Pedidos!$D$2:$D$7000,Pedidos!$B$2:$B$7000,A2276,Pedidos!$C$2:$C$7000,"&gt;="&amp;(Parámetros!$B$4-365),Pedidos!$C$2:$C$7000,"&lt;"&amp;Parámetros!$B$4)</f>
        <v>534.09</v>
      </c>
      <c r="N2276" s="7" t="str">
        <f aca="false">IF(H2276=0,"Sin compras",IF(H2276=1,"Una sola compra",IF(I2276&gt;Parámetros!$B$5,"Perdido","Activo")))</f>
        <v>Activo</v>
      </c>
      <c r="O2276" s="21" t="n">
        <f aca="false">IF(N2276&lt;&gt;"Activo","",1/(1+EXP(-(Parámetros!$B$10+Parámetros!$B$11*I2276+Parámetros!$B$12*J2276))))</f>
        <v>0.0989273628922951</v>
      </c>
      <c r="P2276" s="7" t="str">
        <f aca="false">IF(O2276="","",IF(O2276&gt;=Parámetros!$B$7,"Alto",IF(O2276&gt;=Parámetros!$B$8,"Medio","Bajo")))</f>
        <v>Bajo</v>
      </c>
      <c r="Q2276" s="7" t="str">
        <f aca="false">IF(AND(N2276="Activo",L2276&lt;&gt;""),IF(L2276&gt;Parámetros!$B$6,"Se está retrasando",""),"")</f>
        <v/>
      </c>
    </row>
    <row r="2277" customFormat="false" ht="15" hidden="false" customHeight="false" outlineLevel="0" collapsed="false">
      <c r="A2277" s="13" t="s">
        <v>1172</v>
      </c>
      <c r="B2277" s="13" t="s">
        <v>8981</v>
      </c>
      <c r="C2277" s="13" t="s">
        <v>8990</v>
      </c>
      <c r="D2277" s="13" t="s">
        <v>8994</v>
      </c>
      <c r="E2277" s="13" t="s">
        <v>8988</v>
      </c>
      <c r="F2277" s="16" t="n">
        <f aca="false">_xlfn.MINIFS(Pedidos!$C$2:$C$7000,Pedidos!$B$2:$B$7000,A2277,Pedidos!$C$2:$C$7000,"&lt;"&amp;Parámetros!$B$4)</f>
        <v>45690</v>
      </c>
      <c r="G2277" s="16" t="n">
        <f aca="false">_xlfn.MAXIFS(Pedidos!$C$2:$C$7000,Pedidos!$B$2:$B$7000,A2277,Pedidos!$C$2:$C$7000,"&lt;"&amp;Parámetros!$B$4)</f>
        <v>45770</v>
      </c>
      <c r="H2277" s="17" t="n">
        <f aca="false">COUNTIFS(Pedidos!$B$2:$B$7000,A2277,Pedidos!$C$2:$C$7000,"&lt;"&amp;Parámetros!$B$4)</f>
        <v>2</v>
      </c>
      <c r="I2277" s="7" t="n">
        <f aca="false">IF(H2277=0,"",Parámetros!$B$4-G2277)</f>
        <v>526</v>
      </c>
      <c r="J2277" s="17" t="n">
        <f aca="false">COUNTIFS(Pedidos!$B$2:$B$7000,A2277,Pedidos!$C$2:$C$7000,"&gt;="&amp;(Parámetros!$B$4-180),Pedidos!$C$2:$C$7000,"&lt;"&amp;Parámetros!$B$4)</f>
        <v>0</v>
      </c>
      <c r="K2277" s="18" t="n">
        <f aca="false">IF(H2277&lt;2,"",(G2277-F2277)/(H2277-1))</f>
        <v>80</v>
      </c>
      <c r="L2277" s="19" t="n">
        <f aca="false">IF(OR(K2277="",K2277=0),"",I2277/K2277)</f>
        <v>6.575</v>
      </c>
      <c r="M2277" s="20" t="n">
        <f aca="false">SUMIFS(Pedidos!$D$2:$D$7000,Pedidos!$B$2:$B$7000,A2277,Pedidos!$C$2:$C$7000,"&gt;="&amp;(Parámetros!$B$4-365),Pedidos!$C$2:$C$7000,"&lt;"&amp;Parámetros!$B$4)</f>
        <v>0</v>
      </c>
      <c r="N2277" s="7" t="str">
        <f aca="false">IF(H2277=0,"Sin compras",IF(H2277=1,"Una sola compra",IF(I2277&gt;Parámetros!$B$5,"Perdido","Activo")))</f>
        <v>Perdido</v>
      </c>
      <c r="O2277" s="21" t="str">
        <f aca="false">IF(N2277&lt;&gt;"Activo","",1/(1+EXP(-(Parámetros!$B$10+Parámetros!$B$11*I2277+Parámetros!$B$12*J2277))))</f>
        <v/>
      </c>
      <c r="P2277" s="7" t="str">
        <f aca="false">IF(O2277="","",IF(O2277&gt;=Parámetros!$B$7,"Alto",IF(O2277&gt;=Parámetros!$B$8,"Medio","Bajo")))</f>
        <v/>
      </c>
      <c r="Q2277" s="7" t="str">
        <f aca="false">IF(AND(N2277="Activo",L2277&lt;&gt;""),IF(L2277&gt;Parámetros!$B$6,"Se está retrasando",""),"")</f>
        <v/>
      </c>
    </row>
    <row r="2278" customFormat="false" ht="15" hidden="false" customHeight="false" outlineLevel="0" collapsed="false">
      <c r="A2278" s="13" t="s">
        <v>531</v>
      </c>
      <c r="B2278" s="13" t="s">
        <v>8998</v>
      </c>
      <c r="C2278" s="13" t="s">
        <v>8993</v>
      </c>
      <c r="D2278" s="13" t="s">
        <v>8994</v>
      </c>
      <c r="E2278" s="13" t="s">
        <v>8988</v>
      </c>
      <c r="F2278" s="16" t="n">
        <f aca="false">_xlfn.MINIFS(Pedidos!$C$2:$C$7000,Pedidos!$B$2:$B$7000,A2278,Pedidos!$C$2:$C$7000,"&lt;"&amp;Parámetros!$B$4)</f>
        <v>45628</v>
      </c>
      <c r="G2278" s="16" t="n">
        <f aca="false">_xlfn.MAXIFS(Pedidos!$C$2:$C$7000,Pedidos!$B$2:$B$7000,A2278,Pedidos!$C$2:$C$7000,"&lt;"&amp;Parámetros!$B$4)</f>
        <v>45628</v>
      </c>
      <c r="H2278" s="17" t="n">
        <f aca="false">COUNTIFS(Pedidos!$B$2:$B$7000,A2278,Pedidos!$C$2:$C$7000,"&lt;"&amp;Parámetros!$B$4)</f>
        <v>1</v>
      </c>
      <c r="I2278" s="7" t="n">
        <f aca="false">IF(H2278=0,"",Parámetros!$B$4-G2278)</f>
        <v>668</v>
      </c>
      <c r="J2278" s="17" t="n">
        <f aca="false">COUNTIFS(Pedidos!$B$2:$B$7000,A2278,Pedidos!$C$2:$C$7000,"&gt;="&amp;(Parámetros!$B$4-180),Pedidos!$C$2:$C$7000,"&lt;"&amp;Parámetros!$B$4)</f>
        <v>0</v>
      </c>
      <c r="K2278" s="18" t="str">
        <f aca="false">IF(H2278&lt;2,"",(G2278-F2278)/(H2278-1))</f>
        <v/>
      </c>
      <c r="L2278" s="19" t="str">
        <f aca="false">IF(OR(K2278="",K2278=0),"",I2278/K2278)</f>
        <v/>
      </c>
      <c r="M2278" s="20" t="n">
        <f aca="false">SUMIFS(Pedidos!$D$2:$D$7000,Pedidos!$B$2:$B$7000,A2278,Pedidos!$C$2:$C$7000,"&gt;="&amp;(Parámetros!$B$4-365),Pedidos!$C$2:$C$7000,"&lt;"&amp;Parámetros!$B$4)</f>
        <v>0</v>
      </c>
      <c r="N2278" s="7" t="str">
        <f aca="false">IF(H2278=0,"Sin compras",IF(H2278=1,"Una sola compra",IF(I2278&gt;Parámetros!$B$5,"Perdido","Activo")))</f>
        <v>Una sola compra</v>
      </c>
      <c r="O2278" s="21" t="str">
        <f aca="false">IF(N2278&lt;&gt;"Activo","",1/(1+EXP(-(Parámetros!$B$10+Parámetros!$B$11*I2278+Parámetros!$B$12*J2278))))</f>
        <v/>
      </c>
      <c r="P2278" s="7" t="str">
        <f aca="false">IF(O2278="","",IF(O2278&gt;=Parámetros!$B$7,"Alto",IF(O2278&gt;=Parámetros!$B$8,"Medio","Bajo")))</f>
        <v/>
      </c>
      <c r="Q2278" s="7" t="str">
        <f aca="false">IF(AND(N2278="Activo",L2278&lt;&gt;""),IF(L2278&gt;Parámetros!$B$6,"Se está retrasando",""),"")</f>
        <v/>
      </c>
    </row>
    <row r="2279" customFormat="false" ht="15" hidden="false" customHeight="false" outlineLevel="0" collapsed="false">
      <c r="A2279" s="13" t="s">
        <v>1852</v>
      </c>
      <c r="B2279" s="13" t="s">
        <v>8996</v>
      </c>
      <c r="C2279" s="13" t="s">
        <v>8993</v>
      </c>
      <c r="D2279" s="13" t="s">
        <v>8997</v>
      </c>
      <c r="E2279" s="13" t="s">
        <v>8988</v>
      </c>
      <c r="F2279" s="16" t="n">
        <f aca="false">_xlfn.MINIFS(Pedidos!$C$2:$C$7000,Pedidos!$B$2:$B$7000,A2279,Pedidos!$C$2:$C$7000,"&lt;"&amp;Parámetros!$B$4)</f>
        <v>45743</v>
      </c>
      <c r="G2279" s="16" t="n">
        <f aca="false">_xlfn.MAXIFS(Pedidos!$C$2:$C$7000,Pedidos!$B$2:$B$7000,A2279,Pedidos!$C$2:$C$7000,"&lt;"&amp;Parámetros!$B$4)</f>
        <v>45959</v>
      </c>
      <c r="H2279" s="17" t="n">
        <f aca="false">COUNTIFS(Pedidos!$B$2:$B$7000,A2279,Pedidos!$C$2:$C$7000,"&lt;"&amp;Parámetros!$B$4)</f>
        <v>7</v>
      </c>
      <c r="I2279" s="7" t="n">
        <f aca="false">IF(H2279=0,"",Parámetros!$B$4-G2279)</f>
        <v>337</v>
      </c>
      <c r="J2279" s="17" t="n">
        <f aca="false">COUNTIFS(Pedidos!$B$2:$B$7000,A2279,Pedidos!$C$2:$C$7000,"&gt;="&amp;(Parámetros!$B$4-180),Pedidos!$C$2:$C$7000,"&lt;"&amp;Parámetros!$B$4)</f>
        <v>0</v>
      </c>
      <c r="K2279" s="18" t="n">
        <f aca="false">IF(H2279&lt;2,"",(G2279-F2279)/(H2279-1))</f>
        <v>36</v>
      </c>
      <c r="L2279" s="19" t="n">
        <f aca="false">IF(OR(K2279="",K2279=0),"",I2279/K2279)</f>
        <v>9.36111111111111</v>
      </c>
      <c r="M2279" s="20" t="n">
        <f aca="false">SUMIFS(Pedidos!$D$2:$D$7000,Pedidos!$B$2:$B$7000,A2279,Pedidos!$C$2:$C$7000,"&gt;="&amp;(Parámetros!$B$4-365),Pedidos!$C$2:$C$7000,"&lt;"&amp;Parámetros!$B$4)</f>
        <v>33.93</v>
      </c>
      <c r="N2279" s="7" t="str">
        <f aca="false">IF(H2279=0,"Sin compras",IF(H2279=1,"Una sola compra",IF(I2279&gt;Parámetros!$B$5,"Perdido","Activo")))</f>
        <v>Perdido</v>
      </c>
      <c r="O2279" s="21" t="str">
        <f aca="false">IF(N2279&lt;&gt;"Activo","",1/(1+EXP(-(Parámetros!$B$10+Parámetros!$B$11*I2279+Parámetros!$B$12*J2279))))</f>
        <v/>
      </c>
      <c r="P2279" s="7" t="str">
        <f aca="false">IF(O2279="","",IF(O2279&gt;=Parámetros!$B$7,"Alto",IF(O2279&gt;=Parámetros!$B$8,"Medio","Bajo")))</f>
        <v/>
      </c>
      <c r="Q2279" s="7" t="str">
        <f aca="false">IF(AND(N2279="Activo",L2279&lt;&gt;""),IF(L2279&gt;Parámetros!$B$6,"Se está retrasando",""),"")</f>
        <v/>
      </c>
    </row>
    <row r="2280" customFormat="false" ht="15" hidden="false" customHeight="false" outlineLevel="0" collapsed="false">
      <c r="A2280" s="13" t="s">
        <v>1284</v>
      </c>
      <c r="B2280" s="13" t="s">
        <v>9010</v>
      </c>
      <c r="C2280" s="13" t="s">
        <v>8986</v>
      </c>
      <c r="D2280" s="13" t="s">
        <v>8997</v>
      </c>
      <c r="E2280" s="13" t="s">
        <v>8988</v>
      </c>
      <c r="F2280" s="16" t="n">
        <f aca="false">_xlfn.MINIFS(Pedidos!$C$2:$C$7000,Pedidos!$B$2:$B$7000,A2280,Pedidos!$C$2:$C$7000,"&lt;"&amp;Parámetros!$B$4)</f>
        <v>45700</v>
      </c>
      <c r="G2280" s="16" t="n">
        <f aca="false">_xlfn.MAXIFS(Pedidos!$C$2:$C$7000,Pedidos!$B$2:$B$7000,A2280,Pedidos!$C$2:$C$7000,"&lt;"&amp;Parámetros!$B$4)</f>
        <v>46030</v>
      </c>
      <c r="H2280" s="17" t="n">
        <f aca="false">COUNTIFS(Pedidos!$B$2:$B$7000,A2280,Pedidos!$C$2:$C$7000,"&lt;"&amp;Parámetros!$B$4)</f>
        <v>7</v>
      </c>
      <c r="I2280" s="7" t="n">
        <f aca="false">IF(H2280=0,"",Parámetros!$B$4-G2280)</f>
        <v>266</v>
      </c>
      <c r="J2280" s="17" t="n">
        <f aca="false">COUNTIFS(Pedidos!$B$2:$B$7000,A2280,Pedidos!$C$2:$C$7000,"&gt;="&amp;(Parámetros!$B$4-180),Pedidos!$C$2:$C$7000,"&lt;"&amp;Parámetros!$B$4)</f>
        <v>0</v>
      </c>
      <c r="K2280" s="18" t="n">
        <f aca="false">IF(H2280&lt;2,"",(G2280-F2280)/(H2280-1))</f>
        <v>55</v>
      </c>
      <c r="L2280" s="19" t="n">
        <f aca="false">IF(OR(K2280="",K2280=0),"",I2280/K2280)</f>
        <v>4.83636363636364</v>
      </c>
      <c r="M2280" s="20" t="n">
        <f aca="false">SUMIFS(Pedidos!$D$2:$D$7000,Pedidos!$B$2:$B$7000,A2280,Pedidos!$C$2:$C$7000,"&gt;="&amp;(Parámetros!$B$4-365),Pedidos!$C$2:$C$7000,"&lt;"&amp;Parámetros!$B$4)</f>
        <v>91.58</v>
      </c>
      <c r="N2280" s="7" t="str">
        <f aca="false">IF(H2280=0,"Sin compras",IF(H2280=1,"Una sola compra",IF(I2280&gt;Parámetros!$B$5,"Perdido","Activo")))</f>
        <v>Perdido</v>
      </c>
      <c r="O2280" s="21" t="str">
        <f aca="false">IF(N2280&lt;&gt;"Activo","",1/(1+EXP(-(Parámetros!$B$10+Parámetros!$B$11*I2280+Parámetros!$B$12*J2280))))</f>
        <v/>
      </c>
      <c r="P2280" s="7" t="str">
        <f aca="false">IF(O2280="","",IF(O2280&gt;=Parámetros!$B$7,"Alto",IF(O2280&gt;=Parámetros!$B$8,"Medio","Bajo")))</f>
        <v/>
      </c>
      <c r="Q2280" s="7" t="str">
        <f aca="false">IF(AND(N2280="Activo",L2280&lt;&gt;""),IF(L2280&gt;Parámetros!$B$6,"Se está retrasando",""),"")</f>
        <v/>
      </c>
    </row>
    <row r="2281" customFormat="false" ht="15" hidden="false" customHeight="false" outlineLevel="0" collapsed="false">
      <c r="A2281" s="13" t="s">
        <v>6915</v>
      </c>
      <c r="B2281" s="13" t="s">
        <v>8981</v>
      </c>
      <c r="C2281" s="13" t="s">
        <v>8990</v>
      </c>
      <c r="D2281" s="13" t="s">
        <v>8999</v>
      </c>
      <c r="E2281" s="13" t="s">
        <v>8988</v>
      </c>
      <c r="F2281" s="16" t="n">
        <f aca="false">_xlfn.MINIFS(Pedidos!$C$2:$C$7000,Pedidos!$B$2:$B$7000,A2281,Pedidos!$C$2:$C$7000,"&lt;"&amp;Parámetros!$B$4)</f>
        <v>46125</v>
      </c>
      <c r="G2281" s="16" t="n">
        <f aca="false">_xlfn.MAXIFS(Pedidos!$C$2:$C$7000,Pedidos!$B$2:$B$7000,A2281,Pedidos!$C$2:$C$7000,"&lt;"&amp;Parámetros!$B$4)</f>
        <v>46295</v>
      </c>
      <c r="H2281" s="17" t="n">
        <f aca="false">COUNTIFS(Pedidos!$B$2:$B$7000,A2281,Pedidos!$C$2:$C$7000,"&lt;"&amp;Parámetros!$B$4)</f>
        <v>4</v>
      </c>
      <c r="I2281" s="7" t="n">
        <f aca="false">IF(H2281=0,"",Parámetros!$B$4-G2281)</f>
        <v>1</v>
      </c>
      <c r="J2281" s="17" t="n">
        <f aca="false">COUNTIFS(Pedidos!$B$2:$B$7000,A2281,Pedidos!$C$2:$C$7000,"&gt;="&amp;(Parámetros!$B$4-180),Pedidos!$C$2:$C$7000,"&lt;"&amp;Parámetros!$B$4)</f>
        <v>4</v>
      </c>
      <c r="K2281" s="18" t="n">
        <f aca="false">IF(H2281&lt;2,"",(G2281-F2281)/(H2281-1))</f>
        <v>56.6666666666667</v>
      </c>
      <c r="L2281" s="19" t="n">
        <f aca="false">IF(OR(K2281="",K2281=0),"",I2281/K2281)</f>
        <v>0.0176470588235294</v>
      </c>
      <c r="M2281" s="20" t="n">
        <f aca="false">SUMIFS(Pedidos!$D$2:$D$7000,Pedidos!$B$2:$B$7000,A2281,Pedidos!$C$2:$C$7000,"&gt;="&amp;(Parámetros!$B$4-365),Pedidos!$C$2:$C$7000,"&lt;"&amp;Parámetros!$B$4)</f>
        <v>141.61</v>
      </c>
      <c r="N2281" s="7" t="str">
        <f aca="false">IF(H2281=0,"Sin compras",IF(H2281=1,"Una sola compra",IF(I2281&gt;Parámetros!$B$5,"Perdido","Activo")))</f>
        <v>Activo</v>
      </c>
      <c r="O2281" s="21" t="n">
        <f aca="false">IF(N2281&lt;&gt;"Activo","",1/(1+EXP(-(Parámetros!$B$10+Parámetros!$B$11*I2281+Parámetros!$B$12*J2281))))</f>
        <v>0.051018548036502</v>
      </c>
      <c r="P2281" s="7" t="str">
        <f aca="false">IF(O2281="","",IF(O2281&gt;=Parámetros!$B$7,"Alto",IF(O2281&gt;=Parámetros!$B$8,"Medio","Bajo")))</f>
        <v>Bajo</v>
      </c>
      <c r="Q2281" s="7" t="str">
        <f aca="false">IF(AND(N2281="Activo",L2281&lt;&gt;""),IF(L2281&gt;Parámetros!$B$6,"Se está retrasando",""),"")</f>
        <v/>
      </c>
    </row>
    <row r="2282" customFormat="false" ht="15" hidden="false" customHeight="false" outlineLevel="0" collapsed="false">
      <c r="A2282" s="13" t="s">
        <v>7126</v>
      </c>
      <c r="B2282" s="13" t="s">
        <v>8981</v>
      </c>
      <c r="C2282" s="13" t="s">
        <v>8993</v>
      </c>
      <c r="D2282" s="13" t="s">
        <v>8991</v>
      </c>
      <c r="E2282" s="13" t="s">
        <v>8988</v>
      </c>
      <c r="F2282" s="16" t="n">
        <f aca="false">_xlfn.MINIFS(Pedidos!$C$2:$C$7000,Pedidos!$B$2:$B$7000,A2282,Pedidos!$C$2:$C$7000,"&lt;"&amp;Parámetros!$B$4)</f>
        <v>46144</v>
      </c>
      <c r="G2282" s="16" t="n">
        <f aca="false">_xlfn.MAXIFS(Pedidos!$C$2:$C$7000,Pedidos!$B$2:$B$7000,A2282,Pedidos!$C$2:$C$7000,"&lt;"&amp;Parámetros!$B$4)</f>
        <v>46144</v>
      </c>
      <c r="H2282" s="17" t="n">
        <f aca="false">COUNTIFS(Pedidos!$B$2:$B$7000,A2282,Pedidos!$C$2:$C$7000,"&lt;"&amp;Parámetros!$B$4)</f>
        <v>1</v>
      </c>
      <c r="I2282" s="7" t="n">
        <f aca="false">IF(H2282=0,"",Parámetros!$B$4-G2282)</f>
        <v>152</v>
      </c>
      <c r="J2282" s="17" t="n">
        <f aca="false">COUNTIFS(Pedidos!$B$2:$B$7000,A2282,Pedidos!$C$2:$C$7000,"&gt;="&amp;(Parámetros!$B$4-180),Pedidos!$C$2:$C$7000,"&lt;"&amp;Parámetros!$B$4)</f>
        <v>1</v>
      </c>
      <c r="K2282" s="18" t="str">
        <f aca="false">IF(H2282&lt;2,"",(G2282-F2282)/(H2282-1))</f>
        <v/>
      </c>
      <c r="L2282" s="19" t="str">
        <f aca="false">IF(OR(K2282="",K2282=0),"",I2282/K2282)</f>
        <v/>
      </c>
      <c r="M2282" s="20" t="n">
        <f aca="false">SUMIFS(Pedidos!$D$2:$D$7000,Pedidos!$B$2:$B$7000,A2282,Pedidos!$C$2:$C$7000,"&gt;="&amp;(Parámetros!$B$4-365),Pedidos!$C$2:$C$7000,"&lt;"&amp;Parámetros!$B$4)</f>
        <v>17.96</v>
      </c>
      <c r="N2282" s="7" t="str">
        <f aca="false">IF(H2282=0,"Sin compras",IF(H2282=1,"Una sola compra",IF(I2282&gt;Parámetros!$B$5,"Perdido","Activo")))</f>
        <v>Una sola compra</v>
      </c>
      <c r="O2282" s="21" t="str">
        <f aca="false">IF(N2282&lt;&gt;"Activo","",1/(1+EXP(-(Parámetros!$B$10+Parámetros!$B$11*I2282+Parámetros!$B$12*J2282))))</f>
        <v/>
      </c>
      <c r="P2282" s="7" t="str">
        <f aca="false">IF(O2282="","",IF(O2282&gt;=Parámetros!$B$7,"Alto",IF(O2282&gt;=Parámetros!$B$8,"Medio","Bajo")))</f>
        <v/>
      </c>
      <c r="Q2282" s="7" t="str">
        <f aca="false">IF(AND(N2282="Activo",L2282&lt;&gt;""),IF(L2282&gt;Parámetros!$B$6,"Se está retrasando",""),"")</f>
        <v/>
      </c>
    </row>
    <row r="2283" customFormat="false" ht="15" hidden="false" customHeight="false" outlineLevel="0" collapsed="false">
      <c r="A2283" s="13" t="s">
        <v>8877</v>
      </c>
      <c r="B2283" s="13" t="s">
        <v>8996</v>
      </c>
      <c r="C2283" s="13" t="s">
        <v>8993</v>
      </c>
      <c r="D2283" s="13" t="s">
        <v>9002</v>
      </c>
      <c r="E2283" s="13" t="s">
        <v>8988</v>
      </c>
      <c r="F2283" s="16" t="n">
        <f aca="false">_xlfn.MINIFS(Pedidos!$C$2:$C$7000,Pedidos!$B$2:$B$7000,A2283,Pedidos!$C$2:$C$7000,"&lt;"&amp;Parámetros!$B$4)</f>
        <v>46288</v>
      </c>
      <c r="G2283" s="16" t="n">
        <f aca="false">_xlfn.MAXIFS(Pedidos!$C$2:$C$7000,Pedidos!$B$2:$B$7000,A2283,Pedidos!$C$2:$C$7000,"&lt;"&amp;Parámetros!$B$4)</f>
        <v>46288</v>
      </c>
      <c r="H2283" s="17" t="n">
        <f aca="false">COUNTIFS(Pedidos!$B$2:$B$7000,A2283,Pedidos!$C$2:$C$7000,"&lt;"&amp;Parámetros!$B$4)</f>
        <v>1</v>
      </c>
      <c r="I2283" s="7" t="n">
        <f aca="false">IF(H2283=0,"",Parámetros!$B$4-G2283)</f>
        <v>8</v>
      </c>
      <c r="J2283" s="17" t="n">
        <f aca="false">COUNTIFS(Pedidos!$B$2:$B$7000,A2283,Pedidos!$C$2:$C$7000,"&gt;="&amp;(Parámetros!$B$4-180),Pedidos!$C$2:$C$7000,"&lt;"&amp;Parámetros!$B$4)</f>
        <v>1</v>
      </c>
      <c r="K2283" s="18" t="str">
        <f aca="false">IF(H2283&lt;2,"",(G2283-F2283)/(H2283-1))</f>
        <v/>
      </c>
      <c r="L2283" s="19" t="str">
        <f aca="false">IF(OR(K2283="",K2283=0),"",I2283/K2283)</f>
        <v/>
      </c>
      <c r="M2283" s="20" t="n">
        <f aca="false">SUMIFS(Pedidos!$D$2:$D$7000,Pedidos!$B$2:$B$7000,A2283,Pedidos!$C$2:$C$7000,"&gt;="&amp;(Parámetros!$B$4-365),Pedidos!$C$2:$C$7000,"&lt;"&amp;Parámetros!$B$4)</f>
        <v>18.87</v>
      </c>
      <c r="N2283" s="7" t="str">
        <f aca="false">IF(H2283=0,"Sin compras",IF(H2283=1,"Una sola compra",IF(I2283&gt;Parámetros!$B$5,"Perdido","Activo")))</f>
        <v>Una sola compra</v>
      </c>
      <c r="O2283" s="21" t="str">
        <f aca="false">IF(N2283&lt;&gt;"Activo","",1/(1+EXP(-(Parámetros!$B$10+Parámetros!$B$11*I2283+Parámetros!$B$12*J2283))))</f>
        <v/>
      </c>
      <c r="P2283" s="7" t="str">
        <f aca="false">IF(O2283="","",IF(O2283&gt;=Parámetros!$B$7,"Alto",IF(O2283&gt;=Parámetros!$B$8,"Medio","Bajo")))</f>
        <v/>
      </c>
      <c r="Q2283" s="7" t="str">
        <f aca="false">IF(AND(N2283="Activo",L2283&lt;&gt;""),IF(L2283&gt;Parámetros!$B$6,"Se está retrasando",""),"")</f>
        <v/>
      </c>
    </row>
    <row r="2284" customFormat="false" ht="15" hidden="false" customHeight="false" outlineLevel="0" collapsed="false">
      <c r="A2284" s="13" t="s">
        <v>1567</v>
      </c>
      <c r="B2284" s="13" t="s">
        <v>8995</v>
      </c>
      <c r="C2284" s="13" t="s">
        <v>8990</v>
      </c>
      <c r="D2284" s="13" t="s">
        <v>9006</v>
      </c>
      <c r="E2284" s="13" t="s">
        <v>8988</v>
      </c>
      <c r="F2284" s="16" t="n">
        <f aca="false">_xlfn.MINIFS(Pedidos!$C$2:$C$7000,Pedidos!$B$2:$B$7000,A2284,Pedidos!$C$2:$C$7000,"&lt;"&amp;Parámetros!$B$4)</f>
        <v>45722</v>
      </c>
      <c r="G2284" s="16" t="n">
        <f aca="false">_xlfn.MAXIFS(Pedidos!$C$2:$C$7000,Pedidos!$B$2:$B$7000,A2284,Pedidos!$C$2:$C$7000,"&lt;"&amp;Parámetros!$B$4)</f>
        <v>45939</v>
      </c>
      <c r="H2284" s="17" t="n">
        <f aca="false">COUNTIFS(Pedidos!$B$2:$B$7000,A2284,Pedidos!$C$2:$C$7000,"&lt;"&amp;Parámetros!$B$4)</f>
        <v>4</v>
      </c>
      <c r="I2284" s="7" t="n">
        <f aca="false">IF(H2284=0,"",Parámetros!$B$4-G2284)</f>
        <v>357</v>
      </c>
      <c r="J2284" s="17" t="n">
        <f aca="false">COUNTIFS(Pedidos!$B$2:$B$7000,A2284,Pedidos!$C$2:$C$7000,"&gt;="&amp;(Parámetros!$B$4-180),Pedidos!$C$2:$C$7000,"&lt;"&amp;Parámetros!$B$4)</f>
        <v>0</v>
      </c>
      <c r="K2284" s="18" t="n">
        <f aca="false">IF(H2284&lt;2,"",(G2284-F2284)/(H2284-1))</f>
        <v>72.3333333333333</v>
      </c>
      <c r="L2284" s="19" t="n">
        <f aca="false">IF(OR(K2284="",K2284=0),"",I2284/K2284)</f>
        <v>4.93548387096774</v>
      </c>
      <c r="M2284" s="20" t="n">
        <f aca="false">SUMIFS(Pedidos!$D$2:$D$7000,Pedidos!$B$2:$B$7000,A2284,Pedidos!$C$2:$C$7000,"&gt;="&amp;(Parámetros!$B$4-365),Pedidos!$C$2:$C$7000,"&lt;"&amp;Parámetros!$B$4)</f>
        <v>57.56</v>
      </c>
      <c r="N2284" s="7" t="str">
        <f aca="false">IF(H2284=0,"Sin compras",IF(H2284=1,"Una sola compra",IF(I2284&gt;Parámetros!$B$5,"Perdido","Activo")))</f>
        <v>Perdido</v>
      </c>
      <c r="O2284" s="21" t="str">
        <f aca="false">IF(N2284&lt;&gt;"Activo","",1/(1+EXP(-(Parámetros!$B$10+Parámetros!$B$11*I2284+Parámetros!$B$12*J2284))))</f>
        <v/>
      </c>
      <c r="P2284" s="7" t="str">
        <f aca="false">IF(O2284="","",IF(O2284&gt;=Parámetros!$B$7,"Alto",IF(O2284&gt;=Parámetros!$B$8,"Medio","Bajo")))</f>
        <v/>
      </c>
      <c r="Q2284" s="7" t="str">
        <f aca="false">IF(AND(N2284="Activo",L2284&lt;&gt;""),IF(L2284&gt;Parámetros!$B$6,"Se está retrasando",""),"")</f>
        <v/>
      </c>
    </row>
    <row r="2285" customFormat="false" ht="15" hidden="false" customHeight="false" outlineLevel="0" collapsed="false">
      <c r="A2285" s="13" t="s">
        <v>3819</v>
      </c>
      <c r="B2285" s="13" t="s">
        <v>9004</v>
      </c>
      <c r="C2285" s="13" t="s">
        <v>8993</v>
      </c>
      <c r="D2285" s="13" t="s">
        <v>8994</v>
      </c>
      <c r="E2285" s="13" t="s">
        <v>8988</v>
      </c>
      <c r="F2285" s="16" t="n">
        <f aca="false">_xlfn.MINIFS(Pedidos!$C$2:$C$7000,Pedidos!$B$2:$B$7000,A2285,Pedidos!$C$2:$C$7000,"&lt;"&amp;Parámetros!$B$4)</f>
        <v>45889</v>
      </c>
      <c r="G2285" s="16" t="n">
        <f aca="false">_xlfn.MAXIFS(Pedidos!$C$2:$C$7000,Pedidos!$B$2:$B$7000,A2285,Pedidos!$C$2:$C$7000,"&lt;"&amp;Parámetros!$B$4)</f>
        <v>45889</v>
      </c>
      <c r="H2285" s="17" t="n">
        <f aca="false">COUNTIFS(Pedidos!$B$2:$B$7000,A2285,Pedidos!$C$2:$C$7000,"&lt;"&amp;Parámetros!$B$4)</f>
        <v>1</v>
      </c>
      <c r="I2285" s="7" t="n">
        <f aca="false">IF(H2285=0,"",Parámetros!$B$4-G2285)</f>
        <v>407</v>
      </c>
      <c r="J2285" s="17" t="n">
        <f aca="false">COUNTIFS(Pedidos!$B$2:$B$7000,A2285,Pedidos!$C$2:$C$7000,"&gt;="&amp;(Parámetros!$B$4-180),Pedidos!$C$2:$C$7000,"&lt;"&amp;Parámetros!$B$4)</f>
        <v>0</v>
      </c>
      <c r="K2285" s="18" t="str">
        <f aca="false">IF(H2285&lt;2,"",(G2285-F2285)/(H2285-1))</f>
        <v/>
      </c>
      <c r="L2285" s="19" t="str">
        <f aca="false">IF(OR(K2285="",K2285=0),"",I2285/K2285)</f>
        <v/>
      </c>
      <c r="M2285" s="20" t="n">
        <f aca="false">SUMIFS(Pedidos!$D$2:$D$7000,Pedidos!$B$2:$B$7000,A2285,Pedidos!$C$2:$C$7000,"&gt;="&amp;(Parámetros!$B$4-365),Pedidos!$C$2:$C$7000,"&lt;"&amp;Parámetros!$B$4)</f>
        <v>0</v>
      </c>
      <c r="N2285" s="7" t="str">
        <f aca="false">IF(H2285=0,"Sin compras",IF(H2285=1,"Una sola compra",IF(I2285&gt;Parámetros!$B$5,"Perdido","Activo")))</f>
        <v>Una sola compra</v>
      </c>
      <c r="O2285" s="21" t="str">
        <f aca="false">IF(N2285&lt;&gt;"Activo","",1/(1+EXP(-(Parámetros!$B$10+Parámetros!$B$11*I2285+Parámetros!$B$12*J2285))))</f>
        <v/>
      </c>
      <c r="P2285" s="7" t="str">
        <f aca="false">IF(O2285="","",IF(O2285&gt;=Parámetros!$B$7,"Alto",IF(O2285&gt;=Parámetros!$B$8,"Medio","Bajo")))</f>
        <v/>
      </c>
      <c r="Q2285" s="7" t="str">
        <f aca="false">IF(AND(N2285="Activo",L2285&lt;&gt;""),IF(L2285&gt;Parámetros!$B$6,"Se está retrasando",""),"")</f>
        <v/>
      </c>
    </row>
    <row r="2286" customFormat="false" ht="15" hidden="false" customHeight="false" outlineLevel="0" collapsed="false">
      <c r="A2286" s="13" t="s">
        <v>7627</v>
      </c>
      <c r="B2286" s="13" t="s">
        <v>8995</v>
      </c>
      <c r="C2286" s="13" t="s">
        <v>8990</v>
      </c>
      <c r="D2286" s="13" t="s">
        <v>8991</v>
      </c>
      <c r="E2286" s="13" t="s">
        <v>8988</v>
      </c>
      <c r="F2286" s="16" t="n">
        <f aca="false">_xlfn.MINIFS(Pedidos!$C$2:$C$7000,Pedidos!$B$2:$B$7000,A2286,Pedidos!$C$2:$C$7000,"&lt;"&amp;Parámetros!$B$4)</f>
        <v>46187</v>
      </c>
      <c r="G2286" s="16" t="n">
        <f aca="false">_xlfn.MAXIFS(Pedidos!$C$2:$C$7000,Pedidos!$B$2:$B$7000,A2286,Pedidos!$C$2:$C$7000,"&lt;"&amp;Parámetros!$B$4)</f>
        <v>46187</v>
      </c>
      <c r="H2286" s="17" t="n">
        <f aca="false">COUNTIFS(Pedidos!$B$2:$B$7000,A2286,Pedidos!$C$2:$C$7000,"&lt;"&amp;Parámetros!$B$4)</f>
        <v>1</v>
      </c>
      <c r="I2286" s="7" t="n">
        <f aca="false">IF(H2286=0,"",Parámetros!$B$4-G2286)</f>
        <v>109</v>
      </c>
      <c r="J2286" s="17" t="n">
        <f aca="false">COUNTIFS(Pedidos!$B$2:$B$7000,A2286,Pedidos!$C$2:$C$7000,"&gt;="&amp;(Parámetros!$B$4-180),Pedidos!$C$2:$C$7000,"&lt;"&amp;Parámetros!$B$4)</f>
        <v>1</v>
      </c>
      <c r="K2286" s="18" t="str">
        <f aca="false">IF(H2286&lt;2,"",(G2286-F2286)/(H2286-1))</f>
        <v/>
      </c>
      <c r="L2286" s="19" t="str">
        <f aca="false">IF(OR(K2286="",K2286=0),"",I2286/K2286)</f>
        <v/>
      </c>
      <c r="M2286" s="20" t="n">
        <f aca="false">SUMIFS(Pedidos!$D$2:$D$7000,Pedidos!$B$2:$B$7000,A2286,Pedidos!$C$2:$C$7000,"&gt;="&amp;(Parámetros!$B$4-365),Pedidos!$C$2:$C$7000,"&lt;"&amp;Parámetros!$B$4)</f>
        <v>31</v>
      </c>
      <c r="N2286" s="7" t="str">
        <f aca="false">IF(H2286=0,"Sin compras",IF(H2286=1,"Una sola compra",IF(I2286&gt;Parámetros!$B$5,"Perdido","Activo")))</f>
        <v>Una sola compra</v>
      </c>
      <c r="O2286" s="21" t="str">
        <f aca="false">IF(N2286&lt;&gt;"Activo","",1/(1+EXP(-(Parámetros!$B$10+Parámetros!$B$11*I2286+Parámetros!$B$12*J2286))))</f>
        <v/>
      </c>
      <c r="P2286" s="7" t="str">
        <f aca="false">IF(O2286="","",IF(O2286&gt;=Parámetros!$B$7,"Alto",IF(O2286&gt;=Parámetros!$B$8,"Medio","Bajo")))</f>
        <v/>
      </c>
      <c r="Q2286" s="7" t="str">
        <f aca="false">IF(AND(N2286="Activo",L2286&lt;&gt;""),IF(L2286&gt;Parámetros!$B$6,"Se está retrasando",""),"")</f>
        <v/>
      </c>
    </row>
    <row r="2287" customFormat="false" ht="15" hidden="false" customHeight="false" outlineLevel="0" collapsed="false">
      <c r="A2287" s="13" t="s">
        <v>323</v>
      </c>
      <c r="B2287" s="13" t="s">
        <v>9010</v>
      </c>
      <c r="C2287" s="13" t="s">
        <v>8982</v>
      </c>
      <c r="D2287" s="13" t="s">
        <v>9006</v>
      </c>
      <c r="E2287" s="13" t="s">
        <v>8988</v>
      </c>
      <c r="F2287" s="16" t="n">
        <f aca="false">_xlfn.MINIFS(Pedidos!$C$2:$C$7000,Pedidos!$B$2:$B$7000,A2287,Pedidos!$C$2:$C$7000,"&lt;"&amp;Parámetros!$B$4)</f>
        <v>45602</v>
      </c>
      <c r="G2287" s="16" t="n">
        <f aca="false">_xlfn.MAXIFS(Pedidos!$C$2:$C$7000,Pedidos!$B$2:$B$7000,A2287,Pedidos!$C$2:$C$7000,"&lt;"&amp;Parámetros!$B$4)</f>
        <v>45784</v>
      </c>
      <c r="H2287" s="17" t="n">
        <f aca="false">COUNTIFS(Pedidos!$B$2:$B$7000,A2287,Pedidos!$C$2:$C$7000,"&lt;"&amp;Parámetros!$B$4)</f>
        <v>4</v>
      </c>
      <c r="I2287" s="7" t="n">
        <f aca="false">IF(H2287=0,"",Parámetros!$B$4-G2287)</f>
        <v>512</v>
      </c>
      <c r="J2287" s="17" t="n">
        <f aca="false">COUNTIFS(Pedidos!$B$2:$B$7000,A2287,Pedidos!$C$2:$C$7000,"&gt;="&amp;(Parámetros!$B$4-180),Pedidos!$C$2:$C$7000,"&lt;"&amp;Parámetros!$B$4)</f>
        <v>0</v>
      </c>
      <c r="K2287" s="18" t="n">
        <f aca="false">IF(H2287&lt;2,"",(G2287-F2287)/(H2287-1))</f>
        <v>60.6666666666667</v>
      </c>
      <c r="L2287" s="19" t="n">
        <f aca="false">IF(OR(K2287="",K2287=0),"",I2287/K2287)</f>
        <v>8.43956043956044</v>
      </c>
      <c r="M2287" s="20" t="n">
        <f aca="false">SUMIFS(Pedidos!$D$2:$D$7000,Pedidos!$B$2:$B$7000,A2287,Pedidos!$C$2:$C$7000,"&gt;="&amp;(Parámetros!$B$4-365),Pedidos!$C$2:$C$7000,"&lt;"&amp;Parámetros!$B$4)</f>
        <v>0</v>
      </c>
      <c r="N2287" s="7" t="str">
        <f aca="false">IF(H2287=0,"Sin compras",IF(H2287=1,"Una sola compra",IF(I2287&gt;Parámetros!$B$5,"Perdido","Activo")))</f>
        <v>Perdido</v>
      </c>
      <c r="O2287" s="21" t="str">
        <f aca="false">IF(N2287&lt;&gt;"Activo","",1/(1+EXP(-(Parámetros!$B$10+Parámetros!$B$11*I2287+Parámetros!$B$12*J2287))))</f>
        <v/>
      </c>
      <c r="P2287" s="7" t="str">
        <f aca="false">IF(O2287="","",IF(O2287&gt;=Parámetros!$B$7,"Alto",IF(O2287&gt;=Parámetros!$B$8,"Medio","Bajo")))</f>
        <v/>
      </c>
      <c r="Q2287" s="7" t="str">
        <f aca="false">IF(AND(N2287="Activo",L2287&lt;&gt;""),IF(L2287&gt;Parámetros!$B$6,"Se está retrasando",""),"")</f>
        <v/>
      </c>
    </row>
    <row r="2288" customFormat="false" ht="15" hidden="false" customHeight="false" outlineLevel="0" collapsed="false">
      <c r="A2288" s="13" t="s">
        <v>354</v>
      </c>
      <c r="B2288" s="13" t="s">
        <v>8985</v>
      </c>
      <c r="C2288" s="13" t="s">
        <v>8990</v>
      </c>
      <c r="D2288" s="13" t="s">
        <v>9006</v>
      </c>
      <c r="E2288" s="13" t="s">
        <v>8988</v>
      </c>
      <c r="F2288" s="16" t="n">
        <f aca="false">_xlfn.MINIFS(Pedidos!$C$2:$C$7000,Pedidos!$B$2:$B$7000,A2288,Pedidos!$C$2:$C$7000,"&lt;"&amp;Parámetros!$B$4)</f>
        <v>45607</v>
      </c>
      <c r="G2288" s="16" t="n">
        <f aca="false">_xlfn.MAXIFS(Pedidos!$C$2:$C$7000,Pedidos!$B$2:$B$7000,A2288,Pedidos!$C$2:$C$7000,"&lt;"&amp;Parámetros!$B$4)</f>
        <v>45742</v>
      </c>
      <c r="H2288" s="17" t="n">
        <f aca="false">COUNTIFS(Pedidos!$B$2:$B$7000,A2288,Pedidos!$C$2:$C$7000,"&lt;"&amp;Parámetros!$B$4)</f>
        <v>3</v>
      </c>
      <c r="I2288" s="7" t="n">
        <f aca="false">IF(H2288=0,"",Parámetros!$B$4-G2288)</f>
        <v>554</v>
      </c>
      <c r="J2288" s="17" t="n">
        <f aca="false">COUNTIFS(Pedidos!$B$2:$B$7000,A2288,Pedidos!$C$2:$C$7000,"&gt;="&amp;(Parámetros!$B$4-180),Pedidos!$C$2:$C$7000,"&lt;"&amp;Parámetros!$B$4)</f>
        <v>0</v>
      </c>
      <c r="K2288" s="18" t="n">
        <f aca="false">IF(H2288&lt;2,"",(G2288-F2288)/(H2288-1))</f>
        <v>67.5</v>
      </c>
      <c r="L2288" s="19" t="n">
        <f aca="false">IF(OR(K2288="",K2288=0),"",I2288/K2288)</f>
        <v>8.20740740740741</v>
      </c>
      <c r="M2288" s="20" t="n">
        <f aca="false">SUMIFS(Pedidos!$D$2:$D$7000,Pedidos!$B$2:$B$7000,A2288,Pedidos!$C$2:$C$7000,"&gt;="&amp;(Parámetros!$B$4-365),Pedidos!$C$2:$C$7000,"&lt;"&amp;Parámetros!$B$4)</f>
        <v>0</v>
      </c>
      <c r="N2288" s="7" t="str">
        <f aca="false">IF(H2288=0,"Sin compras",IF(H2288=1,"Una sola compra",IF(I2288&gt;Parámetros!$B$5,"Perdido","Activo")))</f>
        <v>Perdido</v>
      </c>
      <c r="O2288" s="21" t="str">
        <f aca="false">IF(N2288&lt;&gt;"Activo","",1/(1+EXP(-(Parámetros!$B$10+Parámetros!$B$11*I2288+Parámetros!$B$12*J2288))))</f>
        <v/>
      </c>
      <c r="P2288" s="7" t="str">
        <f aca="false">IF(O2288="","",IF(O2288&gt;=Parámetros!$B$7,"Alto",IF(O2288&gt;=Parámetros!$B$8,"Medio","Bajo")))</f>
        <v/>
      </c>
      <c r="Q2288" s="7" t="str">
        <f aca="false">IF(AND(N2288="Activo",L2288&lt;&gt;""),IF(L2288&gt;Parámetros!$B$6,"Se está retrasando",""),"")</f>
        <v/>
      </c>
    </row>
    <row r="2289" customFormat="false" ht="15" hidden="false" customHeight="false" outlineLevel="0" collapsed="false">
      <c r="A2289" s="13" t="s">
        <v>2395</v>
      </c>
      <c r="B2289" s="13" t="s">
        <v>8981</v>
      </c>
      <c r="C2289" s="13" t="s">
        <v>8993</v>
      </c>
      <c r="D2289" s="13" t="s">
        <v>8994</v>
      </c>
      <c r="E2289" s="13" t="s">
        <v>8988</v>
      </c>
      <c r="F2289" s="16" t="n">
        <f aca="false">_xlfn.MINIFS(Pedidos!$C$2:$C$7000,Pedidos!$B$2:$B$7000,A2289,Pedidos!$C$2:$C$7000,"&lt;"&amp;Parámetros!$B$4)</f>
        <v>45784</v>
      </c>
      <c r="G2289" s="16" t="n">
        <f aca="false">_xlfn.MAXIFS(Pedidos!$C$2:$C$7000,Pedidos!$B$2:$B$7000,A2289,Pedidos!$C$2:$C$7000,"&lt;"&amp;Parámetros!$B$4)</f>
        <v>45784</v>
      </c>
      <c r="H2289" s="17" t="n">
        <f aca="false">COUNTIFS(Pedidos!$B$2:$B$7000,A2289,Pedidos!$C$2:$C$7000,"&lt;"&amp;Parámetros!$B$4)</f>
        <v>1</v>
      </c>
      <c r="I2289" s="7" t="n">
        <f aca="false">IF(H2289=0,"",Parámetros!$B$4-G2289)</f>
        <v>512</v>
      </c>
      <c r="J2289" s="17" t="n">
        <f aca="false">COUNTIFS(Pedidos!$B$2:$B$7000,A2289,Pedidos!$C$2:$C$7000,"&gt;="&amp;(Parámetros!$B$4-180),Pedidos!$C$2:$C$7000,"&lt;"&amp;Parámetros!$B$4)</f>
        <v>0</v>
      </c>
      <c r="K2289" s="18" t="str">
        <f aca="false">IF(H2289&lt;2,"",(G2289-F2289)/(H2289-1))</f>
        <v/>
      </c>
      <c r="L2289" s="19" t="str">
        <f aca="false">IF(OR(K2289="",K2289=0),"",I2289/K2289)</f>
        <v/>
      </c>
      <c r="M2289" s="20" t="n">
        <f aca="false">SUMIFS(Pedidos!$D$2:$D$7000,Pedidos!$B$2:$B$7000,A2289,Pedidos!$C$2:$C$7000,"&gt;="&amp;(Parámetros!$B$4-365),Pedidos!$C$2:$C$7000,"&lt;"&amp;Parámetros!$B$4)</f>
        <v>0</v>
      </c>
      <c r="N2289" s="7" t="str">
        <f aca="false">IF(H2289=0,"Sin compras",IF(H2289=1,"Una sola compra",IF(I2289&gt;Parámetros!$B$5,"Perdido","Activo")))</f>
        <v>Una sola compra</v>
      </c>
      <c r="O2289" s="21" t="str">
        <f aca="false">IF(N2289&lt;&gt;"Activo","",1/(1+EXP(-(Parámetros!$B$10+Parámetros!$B$11*I2289+Parámetros!$B$12*J2289))))</f>
        <v/>
      </c>
      <c r="P2289" s="7" t="str">
        <f aca="false">IF(O2289="","",IF(O2289&gt;=Parámetros!$B$7,"Alto",IF(O2289&gt;=Parámetros!$B$8,"Medio","Bajo")))</f>
        <v/>
      </c>
      <c r="Q2289" s="7" t="str">
        <f aca="false">IF(AND(N2289="Activo",L2289&lt;&gt;""),IF(L2289&gt;Parámetros!$B$6,"Se está retrasando",""),"")</f>
        <v/>
      </c>
    </row>
    <row r="2290" customFormat="false" ht="15" hidden="false" customHeight="false" outlineLevel="0" collapsed="false">
      <c r="A2290" s="13" t="s">
        <v>736</v>
      </c>
      <c r="B2290" s="13" t="s">
        <v>8981</v>
      </c>
      <c r="C2290" s="13" t="s">
        <v>8982</v>
      </c>
      <c r="D2290" s="13" t="s">
        <v>8994</v>
      </c>
      <c r="E2290" s="13" t="s">
        <v>8984</v>
      </c>
      <c r="F2290" s="16" t="n">
        <f aca="false">_xlfn.MINIFS(Pedidos!$C$2:$C$7000,Pedidos!$B$2:$B$7000,A2290,Pedidos!$C$2:$C$7000,"&lt;"&amp;Parámetros!$B$4)</f>
        <v>45648</v>
      </c>
      <c r="G2290" s="16" t="n">
        <f aca="false">_xlfn.MAXIFS(Pedidos!$C$2:$C$7000,Pedidos!$B$2:$B$7000,A2290,Pedidos!$C$2:$C$7000,"&lt;"&amp;Parámetros!$B$4)</f>
        <v>45731</v>
      </c>
      <c r="H2290" s="17" t="n">
        <f aca="false">COUNTIFS(Pedidos!$B$2:$B$7000,A2290,Pedidos!$C$2:$C$7000,"&lt;"&amp;Parámetros!$B$4)</f>
        <v>2</v>
      </c>
      <c r="I2290" s="7" t="n">
        <f aca="false">IF(H2290=0,"",Parámetros!$B$4-G2290)</f>
        <v>565</v>
      </c>
      <c r="J2290" s="17" t="n">
        <f aca="false">COUNTIFS(Pedidos!$B$2:$B$7000,A2290,Pedidos!$C$2:$C$7000,"&gt;="&amp;(Parámetros!$B$4-180),Pedidos!$C$2:$C$7000,"&lt;"&amp;Parámetros!$B$4)</f>
        <v>0</v>
      </c>
      <c r="K2290" s="18" t="n">
        <f aca="false">IF(H2290&lt;2,"",(G2290-F2290)/(H2290-1))</f>
        <v>83</v>
      </c>
      <c r="L2290" s="19" t="n">
        <f aca="false">IF(OR(K2290="",K2290=0),"",I2290/K2290)</f>
        <v>6.80722891566265</v>
      </c>
      <c r="M2290" s="20" t="n">
        <f aca="false">SUMIFS(Pedidos!$D$2:$D$7000,Pedidos!$B$2:$B$7000,A2290,Pedidos!$C$2:$C$7000,"&gt;="&amp;(Parámetros!$B$4-365),Pedidos!$C$2:$C$7000,"&lt;"&amp;Parámetros!$B$4)</f>
        <v>0</v>
      </c>
      <c r="N2290" s="7" t="str">
        <f aca="false">IF(H2290=0,"Sin compras",IF(H2290=1,"Una sola compra",IF(I2290&gt;Parámetros!$B$5,"Perdido","Activo")))</f>
        <v>Perdido</v>
      </c>
      <c r="O2290" s="21" t="str">
        <f aca="false">IF(N2290&lt;&gt;"Activo","",1/(1+EXP(-(Parámetros!$B$10+Parámetros!$B$11*I2290+Parámetros!$B$12*J2290))))</f>
        <v/>
      </c>
      <c r="P2290" s="7" t="str">
        <f aca="false">IF(O2290="","",IF(O2290&gt;=Parámetros!$B$7,"Alto",IF(O2290&gt;=Parámetros!$B$8,"Medio","Bajo")))</f>
        <v/>
      </c>
      <c r="Q2290" s="7" t="str">
        <f aca="false">IF(AND(N2290="Activo",L2290&lt;&gt;""),IF(L2290&gt;Parámetros!$B$6,"Se está retrasando",""),"")</f>
        <v/>
      </c>
    </row>
    <row r="2291" customFormat="false" ht="15" hidden="false" customHeight="false" outlineLevel="0" collapsed="false">
      <c r="A2291" s="13" t="s">
        <v>2113</v>
      </c>
      <c r="B2291" s="13" t="s">
        <v>8998</v>
      </c>
      <c r="C2291" s="13" t="s">
        <v>8993</v>
      </c>
      <c r="D2291" s="13" t="s">
        <v>8997</v>
      </c>
      <c r="E2291" s="13" t="s">
        <v>8988</v>
      </c>
      <c r="F2291" s="16" t="n">
        <f aca="false">_xlfn.MINIFS(Pedidos!$C$2:$C$7000,Pedidos!$B$2:$B$7000,A2291,Pedidos!$C$2:$C$7000,"&lt;"&amp;Parámetros!$B$4)</f>
        <v>45763</v>
      </c>
      <c r="G2291" s="16" t="n">
        <f aca="false">_xlfn.MAXIFS(Pedidos!$C$2:$C$7000,Pedidos!$B$2:$B$7000,A2291,Pedidos!$C$2:$C$7000,"&lt;"&amp;Parámetros!$B$4)</f>
        <v>45989</v>
      </c>
      <c r="H2291" s="17" t="n">
        <f aca="false">COUNTIFS(Pedidos!$B$2:$B$7000,A2291,Pedidos!$C$2:$C$7000,"&lt;"&amp;Parámetros!$B$4)</f>
        <v>7</v>
      </c>
      <c r="I2291" s="7" t="n">
        <f aca="false">IF(H2291=0,"",Parámetros!$B$4-G2291)</f>
        <v>307</v>
      </c>
      <c r="J2291" s="17" t="n">
        <f aca="false">COUNTIFS(Pedidos!$B$2:$B$7000,A2291,Pedidos!$C$2:$C$7000,"&gt;="&amp;(Parámetros!$B$4-180),Pedidos!$C$2:$C$7000,"&lt;"&amp;Parámetros!$B$4)</f>
        <v>0</v>
      </c>
      <c r="K2291" s="18" t="n">
        <f aca="false">IF(H2291&lt;2,"",(G2291-F2291)/(H2291-1))</f>
        <v>37.6666666666667</v>
      </c>
      <c r="L2291" s="19" t="n">
        <f aca="false">IF(OR(K2291="",K2291=0),"",I2291/K2291)</f>
        <v>8.15044247787611</v>
      </c>
      <c r="M2291" s="20" t="n">
        <f aca="false">SUMIFS(Pedidos!$D$2:$D$7000,Pedidos!$B$2:$B$7000,A2291,Pedidos!$C$2:$C$7000,"&gt;="&amp;(Parámetros!$B$4-365),Pedidos!$C$2:$C$7000,"&lt;"&amp;Parámetros!$B$4)</f>
        <v>108</v>
      </c>
      <c r="N2291" s="7" t="str">
        <f aca="false">IF(H2291=0,"Sin compras",IF(H2291=1,"Una sola compra",IF(I2291&gt;Parámetros!$B$5,"Perdido","Activo")))</f>
        <v>Perdido</v>
      </c>
      <c r="O2291" s="21" t="str">
        <f aca="false">IF(N2291&lt;&gt;"Activo","",1/(1+EXP(-(Parámetros!$B$10+Parámetros!$B$11*I2291+Parámetros!$B$12*J2291))))</f>
        <v/>
      </c>
      <c r="P2291" s="7" t="str">
        <f aca="false">IF(O2291="","",IF(O2291&gt;=Parámetros!$B$7,"Alto",IF(O2291&gt;=Parámetros!$B$8,"Medio","Bajo")))</f>
        <v/>
      </c>
      <c r="Q2291" s="7" t="str">
        <f aca="false">IF(AND(N2291="Activo",L2291&lt;&gt;""),IF(L2291&gt;Parámetros!$B$6,"Se está retrasando",""),"")</f>
        <v/>
      </c>
    </row>
    <row r="2292" customFormat="false" ht="15" hidden="false" customHeight="false" outlineLevel="0" collapsed="false">
      <c r="A2292" s="13" t="s">
        <v>385</v>
      </c>
      <c r="B2292" s="13" t="s">
        <v>9008</v>
      </c>
      <c r="C2292" s="13" t="s">
        <v>8990</v>
      </c>
      <c r="D2292" s="13" t="s">
        <v>8994</v>
      </c>
      <c r="E2292" s="13" t="s">
        <v>8988</v>
      </c>
      <c r="F2292" s="16" t="n">
        <f aca="false">_xlfn.MINIFS(Pedidos!$C$2:$C$7000,Pedidos!$B$2:$B$7000,A2292,Pedidos!$C$2:$C$7000,"&lt;"&amp;Parámetros!$B$4)</f>
        <v>45610</v>
      </c>
      <c r="G2292" s="16" t="n">
        <f aca="false">_xlfn.MAXIFS(Pedidos!$C$2:$C$7000,Pedidos!$B$2:$B$7000,A2292,Pedidos!$C$2:$C$7000,"&lt;"&amp;Parámetros!$B$4)</f>
        <v>45610</v>
      </c>
      <c r="H2292" s="17" t="n">
        <f aca="false">COUNTIFS(Pedidos!$B$2:$B$7000,A2292,Pedidos!$C$2:$C$7000,"&lt;"&amp;Parámetros!$B$4)</f>
        <v>1</v>
      </c>
      <c r="I2292" s="7" t="n">
        <f aca="false">IF(H2292=0,"",Parámetros!$B$4-G2292)</f>
        <v>686</v>
      </c>
      <c r="J2292" s="17" t="n">
        <f aca="false">COUNTIFS(Pedidos!$B$2:$B$7000,A2292,Pedidos!$C$2:$C$7000,"&gt;="&amp;(Parámetros!$B$4-180),Pedidos!$C$2:$C$7000,"&lt;"&amp;Parámetros!$B$4)</f>
        <v>0</v>
      </c>
      <c r="K2292" s="18" t="str">
        <f aca="false">IF(H2292&lt;2,"",(G2292-F2292)/(H2292-1))</f>
        <v/>
      </c>
      <c r="L2292" s="19" t="str">
        <f aca="false">IF(OR(K2292="",K2292=0),"",I2292/K2292)</f>
        <v/>
      </c>
      <c r="M2292" s="20" t="n">
        <f aca="false">SUMIFS(Pedidos!$D$2:$D$7000,Pedidos!$B$2:$B$7000,A2292,Pedidos!$C$2:$C$7000,"&gt;="&amp;(Parámetros!$B$4-365),Pedidos!$C$2:$C$7000,"&lt;"&amp;Parámetros!$B$4)</f>
        <v>0</v>
      </c>
      <c r="N2292" s="7" t="str">
        <f aca="false">IF(H2292=0,"Sin compras",IF(H2292=1,"Una sola compra",IF(I2292&gt;Parámetros!$B$5,"Perdido","Activo")))</f>
        <v>Una sola compra</v>
      </c>
      <c r="O2292" s="21" t="str">
        <f aca="false">IF(N2292&lt;&gt;"Activo","",1/(1+EXP(-(Parámetros!$B$10+Parámetros!$B$11*I2292+Parámetros!$B$12*J2292))))</f>
        <v/>
      </c>
      <c r="P2292" s="7" t="str">
        <f aca="false">IF(O2292="","",IF(O2292&gt;=Parámetros!$B$7,"Alto",IF(O2292&gt;=Parámetros!$B$8,"Medio","Bajo")))</f>
        <v/>
      </c>
      <c r="Q2292" s="7" t="str">
        <f aca="false">IF(AND(N2292="Activo",L2292&lt;&gt;""),IF(L2292&gt;Parámetros!$B$6,"Se está retrasando",""),"")</f>
        <v/>
      </c>
    </row>
    <row r="2293" customFormat="false" ht="15" hidden="false" customHeight="false" outlineLevel="0" collapsed="false">
      <c r="A2293" s="13" t="s">
        <v>8186</v>
      </c>
      <c r="B2293" s="13" t="s">
        <v>8981</v>
      </c>
      <c r="C2293" s="13" t="s">
        <v>8982</v>
      </c>
      <c r="D2293" s="13" t="s">
        <v>9002</v>
      </c>
      <c r="E2293" s="13" t="s">
        <v>8988</v>
      </c>
      <c r="F2293" s="16" t="n">
        <f aca="false">_xlfn.MINIFS(Pedidos!$C$2:$C$7000,Pedidos!$B$2:$B$7000,A2293,Pedidos!$C$2:$C$7000,"&lt;"&amp;Parámetros!$B$4)</f>
        <v>46231</v>
      </c>
      <c r="G2293" s="16" t="n">
        <f aca="false">_xlfn.MAXIFS(Pedidos!$C$2:$C$7000,Pedidos!$B$2:$B$7000,A2293,Pedidos!$C$2:$C$7000,"&lt;"&amp;Parámetros!$B$4)</f>
        <v>46231</v>
      </c>
      <c r="H2293" s="17" t="n">
        <f aca="false">COUNTIFS(Pedidos!$B$2:$B$7000,A2293,Pedidos!$C$2:$C$7000,"&lt;"&amp;Parámetros!$B$4)</f>
        <v>1</v>
      </c>
      <c r="I2293" s="7" t="n">
        <f aca="false">IF(H2293=0,"",Parámetros!$B$4-G2293)</f>
        <v>65</v>
      </c>
      <c r="J2293" s="17" t="n">
        <f aca="false">COUNTIFS(Pedidos!$B$2:$B$7000,A2293,Pedidos!$C$2:$C$7000,"&gt;="&amp;(Parámetros!$B$4-180),Pedidos!$C$2:$C$7000,"&lt;"&amp;Parámetros!$B$4)</f>
        <v>1</v>
      </c>
      <c r="K2293" s="18" t="str">
        <f aca="false">IF(H2293&lt;2,"",(G2293-F2293)/(H2293-1))</f>
        <v/>
      </c>
      <c r="L2293" s="19" t="str">
        <f aca="false">IF(OR(K2293="",K2293=0),"",I2293/K2293)</f>
        <v/>
      </c>
      <c r="M2293" s="20" t="n">
        <f aca="false">SUMIFS(Pedidos!$D$2:$D$7000,Pedidos!$B$2:$B$7000,A2293,Pedidos!$C$2:$C$7000,"&gt;="&amp;(Parámetros!$B$4-365),Pedidos!$C$2:$C$7000,"&lt;"&amp;Parámetros!$B$4)</f>
        <v>33.75</v>
      </c>
      <c r="N2293" s="7" t="str">
        <f aca="false">IF(H2293=0,"Sin compras",IF(H2293=1,"Una sola compra",IF(I2293&gt;Parámetros!$B$5,"Perdido","Activo")))</f>
        <v>Una sola compra</v>
      </c>
      <c r="O2293" s="21" t="str">
        <f aca="false">IF(N2293&lt;&gt;"Activo","",1/(1+EXP(-(Parámetros!$B$10+Parámetros!$B$11*I2293+Parámetros!$B$12*J2293))))</f>
        <v/>
      </c>
      <c r="P2293" s="7" t="str">
        <f aca="false">IF(O2293="","",IF(O2293&gt;=Parámetros!$B$7,"Alto",IF(O2293&gt;=Parámetros!$B$8,"Medio","Bajo")))</f>
        <v/>
      </c>
      <c r="Q2293" s="7" t="str">
        <f aca="false">IF(AND(N2293="Activo",L2293&lt;&gt;""),IF(L2293&gt;Parámetros!$B$6,"Se está retrasando",""),"")</f>
        <v/>
      </c>
    </row>
    <row r="2294" customFormat="false" ht="15" hidden="false" customHeight="false" outlineLevel="0" collapsed="false">
      <c r="A2294" s="13" t="s">
        <v>1243</v>
      </c>
      <c r="B2294" s="13" t="s">
        <v>9007</v>
      </c>
      <c r="C2294" s="13" t="s">
        <v>8993</v>
      </c>
      <c r="D2294" s="13" t="s">
        <v>8994</v>
      </c>
      <c r="E2294" s="13" t="s">
        <v>8988</v>
      </c>
      <c r="F2294" s="16" t="n">
        <f aca="false">_xlfn.MINIFS(Pedidos!$C$2:$C$7000,Pedidos!$B$2:$B$7000,A2294,Pedidos!$C$2:$C$7000,"&lt;"&amp;Parámetros!$B$4)</f>
        <v>45696</v>
      </c>
      <c r="G2294" s="16" t="n">
        <f aca="false">_xlfn.MAXIFS(Pedidos!$C$2:$C$7000,Pedidos!$B$2:$B$7000,A2294,Pedidos!$C$2:$C$7000,"&lt;"&amp;Parámetros!$B$4)</f>
        <v>45812</v>
      </c>
      <c r="H2294" s="17" t="n">
        <f aca="false">COUNTIFS(Pedidos!$B$2:$B$7000,A2294,Pedidos!$C$2:$C$7000,"&lt;"&amp;Parámetros!$B$4)</f>
        <v>2</v>
      </c>
      <c r="I2294" s="7" t="n">
        <f aca="false">IF(H2294=0,"",Parámetros!$B$4-G2294)</f>
        <v>484</v>
      </c>
      <c r="J2294" s="17" t="n">
        <f aca="false">COUNTIFS(Pedidos!$B$2:$B$7000,A2294,Pedidos!$C$2:$C$7000,"&gt;="&amp;(Parámetros!$B$4-180),Pedidos!$C$2:$C$7000,"&lt;"&amp;Parámetros!$B$4)</f>
        <v>0</v>
      </c>
      <c r="K2294" s="18" t="n">
        <f aca="false">IF(H2294&lt;2,"",(G2294-F2294)/(H2294-1))</f>
        <v>116</v>
      </c>
      <c r="L2294" s="19" t="n">
        <f aca="false">IF(OR(K2294="",K2294=0),"",I2294/K2294)</f>
        <v>4.17241379310345</v>
      </c>
      <c r="M2294" s="20" t="n">
        <f aca="false">SUMIFS(Pedidos!$D$2:$D$7000,Pedidos!$B$2:$B$7000,A2294,Pedidos!$C$2:$C$7000,"&gt;="&amp;(Parámetros!$B$4-365),Pedidos!$C$2:$C$7000,"&lt;"&amp;Parámetros!$B$4)</f>
        <v>0</v>
      </c>
      <c r="N2294" s="7" t="str">
        <f aca="false">IF(H2294=0,"Sin compras",IF(H2294=1,"Una sola compra",IF(I2294&gt;Parámetros!$B$5,"Perdido","Activo")))</f>
        <v>Perdido</v>
      </c>
      <c r="O2294" s="21" t="str">
        <f aca="false">IF(N2294&lt;&gt;"Activo","",1/(1+EXP(-(Parámetros!$B$10+Parámetros!$B$11*I2294+Parámetros!$B$12*J2294))))</f>
        <v/>
      </c>
      <c r="P2294" s="7" t="str">
        <f aca="false">IF(O2294="","",IF(O2294&gt;=Parámetros!$B$7,"Alto",IF(O2294&gt;=Parámetros!$B$8,"Medio","Bajo")))</f>
        <v/>
      </c>
      <c r="Q2294" s="7" t="str">
        <f aca="false">IF(AND(N2294="Activo",L2294&lt;&gt;""),IF(L2294&gt;Parámetros!$B$6,"Se está retrasando",""),"")</f>
        <v/>
      </c>
    </row>
    <row r="2295" customFormat="false" ht="15" hidden="false" customHeight="false" outlineLevel="0" collapsed="false">
      <c r="A2295" s="13" t="s">
        <v>1200</v>
      </c>
      <c r="B2295" s="13" t="s">
        <v>9008</v>
      </c>
      <c r="C2295" s="13" t="s">
        <v>8986</v>
      </c>
      <c r="D2295" s="13" t="s">
        <v>8994</v>
      </c>
      <c r="E2295" s="13" t="s">
        <v>8988</v>
      </c>
      <c r="F2295" s="16" t="n">
        <f aca="false">_xlfn.MINIFS(Pedidos!$C$2:$C$7000,Pedidos!$B$2:$B$7000,A2295,Pedidos!$C$2:$C$7000,"&lt;"&amp;Parámetros!$B$4)</f>
        <v>45692</v>
      </c>
      <c r="G2295" s="16" t="n">
        <f aca="false">_xlfn.MAXIFS(Pedidos!$C$2:$C$7000,Pedidos!$B$2:$B$7000,A2295,Pedidos!$C$2:$C$7000,"&lt;"&amp;Parámetros!$B$4)</f>
        <v>45692</v>
      </c>
      <c r="H2295" s="17" t="n">
        <f aca="false">COUNTIFS(Pedidos!$B$2:$B$7000,A2295,Pedidos!$C$2:$C$7000,"&lt;"&amp;Parámetros!$B$4)</f>
        <v>1</v>
      </c>
      <c r="I2295" s="7" t="n">
        <f aca="false">IF(H2295=0,"",Parámetros!$B$4-G2295)</f>
        <v>604</v>
      </c>
      <c r="J2295" s="17" t="n">
        <f aca="false">COUNTIFS(Pedidos!$B$2:$B$7000,A2295,Pedidos!$C$2:$C$7000,"&gt;="&amp;(Parámetros!$B$4-180),Pedidos!$C$2:$C$7000,"&lt;"&amp;Parámetros!$B$4)</f>
        <v>0</v>
      </c>
      <c r="K2295" s="18" t="str">
        <f aca="false">IF(H2295&lt;2,"",(G2295-F2295)/(H2295-1))</f>
        <v/>
      </c>
      <c r="L2295" s="19" t="str">
        <f aca="false">IF(OR(K2295="",K2295=0),"",I2295/K2295)</f>
        <v/>
      </c>
      <c r="M2295" s="20" t="n">
        <f aca="false">SUMIFS(Pedidos!$D$2:$D$7000,Pedidos!$B$2:$B$7000,A2295,Pedidos!$C$2:$C$7000,"&gt;="&amp;(Parámetros!$B$4-365),Pedidos!$C$2:$C$7000,"&lt;"&amp;Parámetros!$B$4)</f>
        <v>0</v>
      </c>
      <c r="N2295" s="7" t="str">
        <f aca="false">IF(H2295=0,"Sin compras",IF(H2295=1,"Una sola compra",IF(I2295&gt;Parámetros!$B$5,"Perdido","Activo")))</f>
        <v>Una sola compra</v>
      </c>
      <c r="O2295" s="21" t="str">
        <f aca="false">IF(N2295&lt;&gt;"Activo","",1/(1+EXP(-(Parámetros!$B$10+Parámetros!$B$11*I2295+Parámetros!$B$12*J2295))))</f>
        <v/>
      </c>
      <c r="P2295" s="7" t="str">
        <f aca="false">IF(O2295="","",IF(O2295&gt;=Parámetros!$B$7,"Alto",IF(O2295&gt;=Parámetros!$B$8,"Medio","Bajo")))</f>
        <v/>
      </c>
      <c r="Q2295" s="7" t="str">
        <f aca="false">IF(AND(N2295="Activo",L2295&lt;&gt;""),IF(L2295&gt;Parámetros!$B$6,"Se está retrasando",""),"")</f>
        <v/>
      </c>
    </row>
    <row r="2296" customFormat="false" ht="15" hidden="false" customHeight="false" outlineLevel="0" collapsed="false">
      <c r="A2296" s="13" t="s">
        <v>6206</v>
      </c>
      <c r="B2296" s="13" t="s">
        <v>9011</v>
      </c>
      <c r="C2296" s="13" t="s">
        <v>8982</v>
      </c>
      <c r="D2296" s="13" t="s">
        <v>8983</v>
      </c>
      <c r="E2296" s="13" t="s">
        <v>8988</v>
      </c>
      <c r="F2296" s="16" t="n">
        <f aca="false">_xlfn.MINIFS(Pedidos!$C$2:$C$7000,Pedidos!$B$2:$B$7000,A2296,Pedidos!$C$2:$C$7000,"&lt;"&amp;Parámetros!$B$4)</f>
        <v>46070</v>
      </c>
      <c r="G2296" s="16" t="n">
        <f aca="false">_xlfn.MAXIFS(Pedidos!$C$2:$C$7000,Pedidos!$B$2:$B$7000,A2296,Pedidos!$C$2:$C$7000,"&lt;"&amp;Parámetros!$B$4)</f>
        <v>46070</v>
      </c>
      <c r="H2296" s="17" t="n">
        <f aca="false">COUNTIFS(Pedidos!$B$2:$B$7000,A2296,Pedidos!$C$2:$C$7000,"&lt;"&amp;Parámetros!$B$4)</f>
        <v>1</v>
      </c>
      <c r="I2296" s="7" t="n">
        <f aca="false">IF(H2296=0,"",Parámetros!$B$4-G2296)</f>
        <v>226</v>
      </c>
      <c r="J2296" s="17" t="n">
        <f aca="false">COUNTIFS(Pedidos!$B$2:$B$7000,A2296,Pedidos!$C$2:$C$7000,"&gt;="&amp;(Parámetros!$B$4-180),Pedidos!$C$2:$C$7000,"&lt;"&amp;Parámetros!$B$4)</f>
        <v>0</v>
      </c>
      <c r="K2296" s="18" t="str">
        <f aca="false">IF(H2296&lt;2,"",(G2296-F2296)/(H2296-1))</f>
        <v/>
      </c>
      <c r="L2296" s="19" t="str">
        <f aca="false">IF(OR(K2296="",K2296=0),"",I2296/K2296)</f>
        <v/>
      </c>
      <c r="M2296" s="20" t="n">
        <f aca="false">SUMIFS(Pedidos!$D$2:$D$7000,Pedidos!$B$2:$B$7000,A2296,Pedidos!$C$2:$C$7000,"&gt;="&amp;(Parámetros!$B$4-365),Pedidos!$C$2:$C$7000,"&lt;"&amp;Parámetros!$B$4)</f>
        <v>32.91</v>
      </c>
      <c r="N2296" s="7" t="str">
        <f aca="false">IF(H2296=0,"Sin compras",IF(H2296=1,"Una sola compra",IF(I2296&gt;Parámetros!$B$5,"Perdido","Activo")))</f>
        <v>Una sola compra</v>
      </c>
      <c r="O2296" s="21" t="str">
        <f aca="false">IF(N2296&lt;&gt;"Activo","",1/(1+EXP(-(Parámetros!$B$10+Parámetros!$B$11*I2296+Parámetros!$B$12*J2296))))</f>
        <v/>
      </c>
      <c r="P2296" s="7" t="str">
        <f aca="false">IF(O2296="","",IF(O2296&gt;=Parámetros!$B$7,"Alto",IF(O2296&gt;=Parámetros!$B$8,"Medio","Bajo")))</f>
        <v/>
      </c>
      <c r="Q2296" s="7" t="str">
        <f aca="false">IF(AND(N2296="Activo",L2296&lt;&gt;""),IF(L2296&gt;Parámetros!$B$6,"Se está retrasando",""),"")</f>
        <v/>
      </c>
    </row>
    <row r="2297" customFormat="false" ht="15" hidden="false" customHeight="false" outlineLevel="0" collapsed="false">
      <c r="A2297" s="13" t="s">
        <v>371</v>
      </c>
      <c r="B2297" s="13" t="s">
        <v>9007</v>
      </c>
      <c r="C2297" s="13" t="s">
        <v>8993</v>
      </c>
      <c r="D2297" s="13" t="s">
        <v>8994</v>
      </c>
      <c r="E2297" s="13" t="s">
        <v>8984</v>
      </c>
      <c r="F2297" s="16" t="n">
        <f aca="false">_xlfn.MINIFS(Pedidos!$C$2:$C$7000,Pedidos!$B$2:$B$7000,A2297,Pedidos!$C$2:$C$7000,"&lt;"&amp;Parámetros!$B$4)</f>
        <v>45609</v>
      </c>
      <c r="G2297" s="16" t="n">
        <f aca="false">_xlfn.MAXIFS(Pedidos!$C$2:$C$7000,Pedidos!$B$2:$B$7000,A2297,Pedidos!$C$2:$C$7000,"&lt;"&amp;Parámetros!$B$4)</f>
        <v>45609</v>
      </c>
      <c r="H2297" s="17" t="n">
        <f aca="false">COUNTIFS(Pedidos!$B$2:$B$7000,A2297,Pedidos!$C$2:$C$7000,"&lt;"&amp;Parámetros!$B$4)</f>
        <v>1</v>
      </c>
      <c r="I2297" s="7" t="n">
        <f aca="false">IF(H2297=0,"",Parámetros!$B$4-G2297)</f>
        <v>687</v>
      </c>
      <c r="J2297" s="17" t="n">
        <f aca="false">COUNTIFS(Pedidos!$B$2:$B$7000,A2297,Pedidos!$C$2:$C$7000,"&gt;="&amp;(Parámetros!$B$4-180),Pedidos!$C$2:$C$7000,"&lt;"&amp;Parámetros!$B$4)</f>
        <v>0</v>
      </c>
      <c r="K2297" s="18" t="str">
        <f aca="false">IF(H2297&lt;2,"",(G2297-F2297)/(H2297-1))</f>
        <v/>
      </c>
      <c r="L2297" s="19" t="str">
        <f aca="false">IF(OR(K2297="",K2297=0),"",I2297/K2297)</f>
        <v/>
      </c>
      <c r="M2297" s="20" t="n">
        <f aca="false">SUMIFS(Pedidos!$D$2:$D$7000,Pedidos!$B$2:$B$7000,A2297,Pedidos!$C$2:$C$7000,"&gt;="&amp;(Parámetros!$B$4-365),Pedidos!$C$2:$C$7000,"&lt;"&amp;Parámetros!$B$4)</f>
        <v>0</v>
      </c>
      <c r="N2297" s="7" t="str">
        <f aca="false">IF(H2297=0,"Sin compras",IF(H2297=1,"Una sola compra",IF(I2297&gt;Parámetros!$B$5,"Perdido","Activo")))</f>
        <v>Una sola compra</v>
      </c>
      <c r="O2297" s="21" t="str">
        <f aca="false">IF(N2297&lt;&gt;"Activo","",1/(1+EXP(-(Parámetros!$B$10+Parámetros!$B$11*I2297+Parámetros!$B$12*J2297))))</f>
        <v/>
      </c>
      <c r="P2297" s="7" t="str">
        <f aca="false">IF(O2297="","",IF(O2297&gt;=Parámetros!$B$7,"Alto",IF(O2297&gt;=Parámetros!$B$8,"Medio","Bajo")))</f>
        <v/>
      </c>
      <c r="Q2297" s="7" t="str">
        <f aca="false">IF(AND(N2297="Activo",L2297&lt;&gt;""),IF(L2297&gt;Parámetros!$B$6,"Se está retrasando",""),"")</f>
        <v/>
      </c>
    </row>
    <row r="2298" customFormat="false" ht="15" hidden="false" customHeight="false" outlineLevel="0" collapsed="false">
      <c r="A2298" s="13" t="s">
        <v>194</v>
      </c>
      <c r="B2298" s="13" t="s">
        <v>8995</v>
      </c>
      <c r="C2298" s="13" t="s">
        <v>8986</v>
      </c>
      <c r="D2298" s="13" t="s">
        <v>9006</v>
      </c>
      <c r="E2298" s="13" t="s">
        <v>8988</v>
      </c>
      <c r="F2298" s="16" t="n">
        <f aca="false">_xlfn.MINIFS(Pedidos!$C$2:$C$7000,Pedidos!$B$2:$B$7000,A2298,Pedidos!$C$2:$C$7000,"&lt;"&amp;Parámetros!$B$4)</f>
        <v>45585</v>
      </c>
      <c r="G2298" s="16" t="n">
        <f aca="false">_xlfn.MAXIFS(Pedidos!$C$2:$C$7000,Pedidos!$B$2:$B$7000,A2298,Pedidos!$C$2:$C$7000,"&lt;"&amp;Parámetros!$B$4)</f>
        <v>45832</v>
      </c>
      <c r="H2298" s="17" t="n">
        <f aca="false">COUNTIFS(Pedidos!$B$2:$B$7000,A2298,Pedidos!$C$2:$C$7000,"&lt;"&amp;Parámetros!$B$4)</f>
        <v>4</v>
      </c>
      <c r="I2298" s="7" t="n">
        <f aca="false">IF(H2298=0,"",Parámetros!$B$4-G2298)</f>
        <v>464</v>
      </c>
      <c r="J2298" s="17" t="n">
        <f aca="false">COUNTIFS(Pedidos!$B$2:$B$7000,A2298,Pedidos!$C$2:$C$7000,"&gt;="&amp;(Parámetros!$B$4-180),Pedidos!$C$2:$C$7000,"&lt;"&amp;Parámetros!$B$4)</f>
        <v>0</v>
      </c>
      <c r="K2298" s="18" t="n">
        <f aca="false">IF(H2298&lt;2,"",(G2298-F2298)/(H2298-1))</f>
        <v>82.3333333333333</v>
      </c>
      <c r="L2298" s="19" t="n">
        <f aca="false">IF(OR(K2298="",K2298=0),"",I2298/K2298)</f>
        <v>5.63562753036437</v>
      </c>
      <c r="M2298" s="20" t="n">
        <f aca="false">SUMIFS(Pedidos!$D$2:$D$7000,Pedidos!$B$2:$B$7000,A2298,Pedidos!$C$2:$C$7000,"&gt;="&amp;(Parámetros!$B$4-365),Pedidos!$C$2:$C$7000,"&lt;"&amp;Parámetros!$B$4)</f>
        <v>0</v>
      </c>
      <c r="N2298" s="7" t="str">
        <f aca="false">IF(H2298=0,"Sin compras",IF(H2298=1,"Una sola compra",IF(I2298&gt;Parámetros!$B$5,"Perdido","Activo")))</f>
        <v>Perdido</v>
      </c>
      <c r="O2298" s="21" t="str">
        <f aca="false">IF(N2298&lt;&gt;"Activo","",1/(1+EXP(-(Parámetros!$B$10+Parámetros!$B$11*I2298+Parámetros!$B$12*J2298))))</f>
        <v/>
      </c>
      <c r="P2298" s="7" t="str">
        <f aca="false">IF(O2298="","",IF(O2298&gt;=Parámetros!$B$7,"Alto",IF(O2298&gt;=Parámetros!$B$8,"Medio","Bajo")))</f>
        <v/>
      </c>
      <c r="Q2298" s="7" t="str">
        <f aca="false">IF(AND(N2298="Activo",L2298&lt;&gt;""),IF(L2298&gt;Parámetros!$B$6,"Se está retrasando",""),"")</f>
        <v/>
      </c>
    </row>
    <row r="2299" customFormat="false" ht="15" hidden="false" customHeight="false" outlineLevel="0" collapsed="false">
      <c r="A2299" s="13" t="s">
        <v>951</v>
      </c>
      <c r="B2299" s="13" t="s">
        <v>9000</v>
      </c>
      <c r="C2299" s="13" t="s">
        <v>8982</v>
      </c>
      <c r="D2299" s="13" t="s">
        <v>8994</v>
      </c>
      <c r="E2299" s="13" t="s">
        <v>8988</v>
      </c>
      <c r="F2299" s="16" t="n">
        <f aca="false">_xlfn.MINIFS(Pedidos!$C$2:$C$7000,Pedidos!$B$2:$B$7000,A2299,Pedidos!$C$2:$C$7000,"&lt;"&amp;Parámetros!$B$4)</f>
        <v>45669</v>
      </c>
      <c r="G2299" s="16" t="n">
        <f aca="false">_xlfn.MAXIFS(Pedidos!$C$2:$C$7000,Pedidos!$B$2:$B$7000,A2299,Pedidos!$C$2:$C$7000,"&lt;"&amp;Parámetros!$B$4)</f>
        <v>45865</v>
      </c>
      <c r="H2299" s="17" t="n">
        <f aca="false">COUNTIFS(Pedidos!$B$2:$B$7000,A2299,Pedidos!$C$2:$C$7000,"&lt;"&amp;Parámetros!$B$4)</f>
        <v>2</v>
      </c>
      <c r="I2299" s="7" t="n">
        <f aca="false">IF(H2299=0,"",Parámetros!$B$4-G2299)</f>
        <v>431</v>
      </c>
      <c r="J2299" s="17" t="n">
        <f aca="false">COUNTIFS(Pedidos!$B$2:$B$7000,A2299,Pedidos!$C$2:$C$7000,"&gt;="&amp;(Parámetros!$B$4-180),Pedidos!$C$2:$C$7000,"&lt;"&amp;Parámetros!$B$4)</f>
        <v>0</v>
      </c>
      <c r="K2299" s="18" t="n">
        <f aca="false">IF(H2299&lt;2,"",(G2299-F2299)/(H2299-1))</f>
        <v>196</v>
      </c>
      <c r="L2299" s="19" t="n">
        <f aca="false">IF(OR(K2299="",K2299=0),"",I2299/K2299)</f>
        <v>2.19897959183673</v>
      </c>
      <c r="M2299" s="20" t="n">
        <f aca="false">SUMIFS(Pedidos!$D$2:$D$7000,Pedidos!$B$2:$B$7000,A2299,Pedidos!$C$2:$C$7000,"&gt;="&amp;(Parámetros!$B$4-365),Pedidos!$C$2:$C$7000,"&lt;"&amp;Parámetros!$B$4)</f>
        <v>0</v>
      </c>
      <c r="N2299" s="7" t="str">
        <f aca="false">IF(H2299=0,"Sin compras",IF(H2299=1,"Una sola compra",IF(I2299&gt;Parámetros!$B$5,"Perdido","Activo")))</f>
        <v>Perdido</v>
      </c>
      <c r="O2299" s="21" t="str">
        <f aca="false">IF(N2299&lt;&gt;"Activo","",1/(1+EXP(-(Parámetros!$B$10+Parámetros!$B$11*I2299+Parámetros!$B$12*J2299))))</f>
        <v/>
      </c>
      <c r="P2299" s="7" t="str">
        <f aca="false">IF(O2299="","",IF(O2299&gt;=Parámetros!$B$7,"Alto",IF(O2299&gt;=Parámetros!$B$8,"Medio","Bajo")))</f>
        <v/>
      </c>
      <c r="Q2299" s="7" t="str">
        <f aca="false">IF(AND(N2299="Activo",L2299&lt;&gt;""),IF(L2299&gt;Parámetros!$B$6,"Se está retrasando",""),"")</f>
        <v/>
      </c>
    </row>
    <row r="2300" customFormat="false" ht="15" hidden="false" customHeight="false" outlineLevel="0" collapsed="false">
      <c r="A2300" s="13" t="s">
        <v>1277</v>
      </c>
      <c r="B2300" s="13" t="s">
        <v>9008</v>
      </c>
      <c r="C2300" s="13" t="s">
        <v>8986</v>
      </c>
      <c r="D2300" s="13" t="s">
        <v>8997</v>
      </c>
      <c r="E2300" s="13" t="s">
        <v>8984</v>
      </c>
      <c r="F2300" s="16" t="n">
        <f aca="false">_xlfn.MINIFS(Pedidos!$C$2:$C$7000,Pedidos!$B$2:$B$7000,A2300,Pedidos!$C$2:$C$7000,"&lt;"&amp;Parámetros!$B$4)</f>
        <v>45699</v>
      </c>
      <c r="G2300" s="16" t="n">
        <f aca="false">_xlfn.MAXIFS(Pedidos!$C$2:$C$7000,Pedidos!$B$2:$B$7000,A2300,Pedidos!$C$2:$C$7000,"&lt;"&amp;Parámetros!$B$4)</f>
        <v>46067</v>
      </c>
      <c r="H2300" s="17" t="n">
        <f aca="false">COUNTIFS(Pedidos!$B$2:$B$7000,A2300,Pedidos!$C$2:$C$7000,"&lt;"&amp;Parámetros!$B$4)</f>
        <v>8</v>
      </c>
      <c r="I2300" s="7" t="n">
        <f aca="false">IF(H2300=0,"",Parámetros!$B$4-G2300)</f>
        <v>229</v>
      </c>
      <c r="J2300" s="17" t="n">
        <f aca="false">COUNTIFS(Pedidos!$B$2:$B$7000,A2300,Pedidos!$C$2:$C$7000,"&gt;="&amp;(Parámetros!$B$4-180),Pedidos!$C$2:$C$7000,"&lt;"&amp;Parámetros!$B$4)</f>
        <v>0</v>
      </c>
      <c r="K2300" s="18" t="n">
        <f aca="false">IF(H2300&lt;2,"",(G2300-F2300)/(H2300-1))</f>
        <v>52.5714285714286</v>
      </c>
      <c r="L2300" s="19" t="n">
        <f aca="false">IF(OR(K2300="",K2300=0),"",I2300/K2300)</f>
        <v>4.35597826086957</v>
      </c>
      <c r="M2300" s="20" t="n">
        <f aca="false">SUMIFS(Pedidos!$D$2:$D$7000,Pedidos!$B$2:$B$7000,A2300,Pedidos!$C$2:$C$7000,"&gt;="&amp;(Parámetros!$B$4-365),Pedidos!$C$2:$C$7000,"&lt;"&amp;Parámetros!$B$4)</f>
        <v>127.99</v>
      </c>
      <c r="N2300" s="7" t="str">
        <f aca="false">IF(H2300=0,"Sin compras",IF(H2300=1,"Una sola compra",IF(I2300&gt;Parámetros!$B$5,"Perdido","Activo")))</f>
        <v>Perdido</v>
      </c>
      <c r="O2300" s="21" t="str">
        <f aca="false">IF(N2300&lt;&gt;"Activo","",1/(1+EXP(-(Parámetros!$B$10+Parámetros!$B$11*I2300+Parámetros!$B$12*J2300))))</f>
        <v/>
      </c>
      <c r="P2300" s="7" t="str">
        <f aca="false">IF(O2300="","",IF(O2300&gt;=Parámetros!$B$7,"Alto",IF(O2300&gt;=Parámetros!$B$8,"Medio","Bajo")))</f>
        <v/>
      </c>
      <c r="Q2300" s="7" t="str">
        <f aca="false">IF(AND(N2300="Activo",L2300&lt;&gt;""),IF(L2300&gt;Parámetros!$B$6,"Se está retrasando",""),"")</f>
        <v/>
      </c>
    </row>
    <row r="2301" customFormat="false" ht="15" hidden="false" customHeight="false" outlineLevel="0" collapsed="false">
      <c r="A2301" s="13" t="s">
        <v>6249</v>
      </c>
      <c r="B2301" s="13" t="s">
        <v>8981</v>
      </c>
      <c r="C2301" s="13" t="s">
        <v>8993</v>
      </c>
      <c r="D2301" s="13" t="s">
        <v>8983</v>
      </c>
      <c r="E2301" s="13" t="s">
        <v>8988</v>
      </c>
      <c r="F2301" s="16" t="n">
        <f aca="false">_xlfn.MINIFS(Pedidos!$C$2:$C$7000,Pedidos!$B$2:$B$7000,A2301,Pedidos!$C$2:$C$7000,"&lt;"&amp;Parámetros!$B$4)</f>
        <v>46075</v>
      </c>
      <c r="G2301" s="16" t="n">
        <f aca="false">_xlfn.MAXIFS(Pedidos!$C$2:$C$7000,Pedidos!$B$2:$B$7000,A2301,Pedidos!$C$2:$C$7000,"&lt;"&amp;Parámetros!$B$4)</f>
        <v>46075</v>
      </c>
      <c r="H2301" s="17" t="n">
        <f aca="false">COUNTIFS(Pedidos!$B$2:$B$7000,A2301,Pedidos!$C$2:$C$7000,"&lt;"&amp;Parámetros!$B$4)</f>
        <v>1</v>
      </c>
      <c r="I2301" s="7" t="n">
        <f aca="false">IF(H2301=0,"",Parámetros!$B$4-G2301)</f>
        <v>221</v>
      </c>
      <c r="J2301" s="17" t="n">
        <f aca="false">COUNTIFS(Pedidos!$B$2:$B$7000,A2301,Pedidos!$C$2:$C$7000,"&gt;="&amp;(Parámetros!$B$4-180),Pedidos!$C$2:$C$7000,"&lt;"&amp;Parámetros!$B$4)</f>
        <v>0</v>
      </c>
      <c r="K2301" s="18" t="str">
        <f aca="false">IF(H2301&lt;2,"",(G2301-F2301)/(H2301-1))</f>
        <v/>
      </c>
      <c r="L2301" s="19" t="str">
        <f aca="false">IF(OR(K2301="",K2301=0),"",I2301/K2301)</f>
        <v/>
      </c>
      <c r="M2301" s="20" t="n">
        <f aca="false">SUMIFS(Pedidos!$D$2:$D$7000,Pedidos!$B$2:$B$7000,A2301,Pedidos!$C$2:$C$7000,"&gt;="&amp;(Parámetros!$B$4-365),Pedidos!$C$2:$C$7000,"&lt;"&amp;Parámetros!$B$4)</f>
        <v>32.1</v>
      </c>
      <c r="N2301" s="7" t="str">
        <f aca="false">IF(H2301=0,"Sin compras",IF(H2301=1,"Una sola compra",IF(I2301&gt;Parámetros!$B$5,"Perdido","Activo")))</f>
        <v>Una sola compra</v>
      </c>
      <c r="O2301" s="21" t="str">
        <f aca="false">IF(N2301&lt;&gt;"Activo","",1/(1+EXP(-(Parámetros!$B$10+Parámetros!$B$11*I2301+Parámetros!$B$12*J2301))))</f>
        <v/>
      </c>
      <c r="P2301" s="7" t="str">
        <f aca="false">IF(O2301="","",IF(O2301&gt;=Parámetros!$B$7,"Alto",IF(O2301&gt;=Parámetros!$B$8,"Medio","Bajo")))</f>
        <v/>
      </c>
      <c r="Q2301" s="7" t="str">
        <f aca="false">IF(AND(N2301="Activo",L2301&lt;&gt;""),IF(L2301&gt;Parámetros!$B$6,"Se está retrasando",""),"")</f>
        <v/>
      </c>
    </row>
    <row r="2302" customFormat="false" ht="15" hidden="false" customHeight="false" outlineLevel="0" collapsed="false">
      <c r="A2302" s="13" t="s">
        <v>4112</v>
      </c>
      <c r="B2302" s="13" t="s">
        <v>8981</v>
      </c>
      <c r="C2302" s="13" t="s">
        <v>8986</v>
      </c>
      <c r="D2302" s="13" t="s">
        <v>8994</v>
      </c>
      <c r="E2302" s="13" t="s">
        <v>8988</v>
      </c>
      <c r="F2302" s="16" t="n">
        <f aca="false">_xlfn.MINIFS(Pedidos!$C$2:$C$7000,Pedidos!$B$2:$B$7000,A2302,Pedidos!$C$2:$C$7000,"&lt;"&amp;Parámetros!$B$4)</f>
        <v>45913</v>
      </c>
      <c r="G2302" s="16" t="n">
        <f aca="false">_xlfn.MAXIFS(Pedidos!$C$2:$C$7000,Pedidos!$B$2:$B$7000,A2302,Pedidos!$C$2:$C$7000,"&lt;"&amp;Parámetros!$B$4)</f>
        <v>45913</v>
      </c>
      <c r="H2302" s="17" t="n">
        <f aca="false">COUNTIFS(Pedidos!$B$2:$B$7000,A2302,Pedidos!$C$2:$C$7000,"&lt;"&amp;Parámetros!$B$4)</f>
        <v>1</v>
      </c>
      <c r="I2302" s="7" t="n">
        <f aca="false">IF(H2302=0,"",Parámetros!$B$4-G2302)</f>
        <v>383</v>
      </c>
      <c r="J2302" s="17" t="n">
        <f aca="false">COUNTIFS(Pedidos!$B$2:$B$7000,A2302,Pedidos!$C$2:$C$7000,"&gt;="&amp;(Parámetros!$B$4-180),Pedidos!$C$2:$C$7000,"&lt;"&amp;Parámetros!$B$4)</f>
        <v>0</v>
      </c>
      <c r="K2302" s="18" t="str">
        <f aca="false">IF(H2302&lt;2,"",(G2302-F2302)/(H2302-1))</f>
        <v/>
      </c>
      <c r="L2302" s="19" t="str">
        <f aca="false">IF(OR(K2302="",K2302=0),"",I2302/K2302)</f>
        <v/>
      </c>
      <c r="M2302" s="20" t="n">
        <f aca="false">SUMIFS(Pedidos!$D$2:$D$7000,Pedidos!$B$2:$B$7000,A2302,Pedidos!$C$2:$C$7000,"&gt;="&amp;(Parámetros!$B$4-365),Pedidos!$C$2:$C$7000,"&lt;"&amp;Parámetros!$B$4)</f>
        <v>0</v>
      </c>
      <c r="N2302" s="7" t="str">
        <f aca="false">IF(H2302=0,"Sin compras",IF(H2302=1,"Una sola compra",IF(I2302&gt;Parámetros!$B$5,"Perdido","Activo")))</f>
        <v>Una sola compra</v>
      </c>
      <c r="O2302" s="21" t="str">
        <f aca="false">IF(N2302&lt;&gt;"Activo","",1/(1+EXP(-(Parámetros!$B$10+Parámetros!$B$11*I2302+Parámetros!$B$12*J2302))))</f>
        <v/>
      </c>
      <c r="P2302" s="7" t="str">
        <f aca="false">IF(O2302="","",IF(O2302&gt;=Parámetros!$B$7,"Alto",IF(O2302&gt;=Parámetros!$B$8,"Medio","Bajo")))</f>
        <v/>
      </c>
      <c r="Q2302" s="7" t="str">
        <f aca="false">IF(AND(N2302="Activo",L2302&lt;&gt;""),IF(L2302&gt;Parámetros!$B$6,"Se está retrasando",""),"")</f>
        <v/>
      </c>
    </row>
    <row r="2303" customFormat="false" ht="15" hidden="false" customHeight="false" outlineLevel="0" collapsed="false">
      <c r="A2303" s="13" t="s">
        <v>1430</v>
      </c>
      <c r="B2303" s="13" t="s">
        <v>8985</v>
      </c>
      <c r="C2303" s="13" t="s">
        <v>8993</v>
      </c>
      <c r="D2303" s="13" t="s">
        <v>9006</v>
      </c>
      <c r="E2303" s="13" t="s">
        <v>8988</v>
      </c>
      <c r="F2303" s="16" t="n">
        <f aca="false">_xlfn.MINIFS(Pedidos!$C$2:$C$7000,Pedidos!$B$2:$B$7000,A2303,Pedidos!$C$2:$C$7000,"&lt;"&amp;Parámetros!$B$4)</f>
        <v>45712</v>
      </c>
      <c r="G2303" s="16" t="n">
        <f aca="false">_xlfn.MAXIFS(Pedidos!$C$2:$C$7000,Pedidos!$B$2:$B$7000,A2303,Pedidos!$C$2:$C$7000,"&lt;"&amp;Parámetros!$B$4)</f>
        <v>45932</v>
      </c>
      <c r="H2303" s="17" t="n">
        <f aca="false">COUNTIFS(Pedidos!$B$2:$B$7000,A2303,Pedidos!$C$2:$C$7000,"&lt;"&amp;Parámetros!$B$4)</f>
        <v>4</v>
      </c>
      <c r="I2303" s="7" t="n">
        <f aca="false">IF(H2303=0,"",Parámetros!$B$4-G2303)</f>
        <v>364</v>
      </c>
      <c r="J2303" s="17" t="n">
        <f aca="false">COUNTIFS(Pedidos!$B$2:$B$7000,A2303,Pedidos!$C$2:$C$7000,"&gt;="&amp;(Parámetros!$B$4-180),Pedidos!$C$2:$C$7000,"&lt;"&amp;Parámetros!$B$4)</f>
        <v>0</v>
      </c>
      <c r="K2303" s="18" t="n">
        <f aca="false">IF(H2303&lt;2,"",(G2303-F2303)/(H2303-1))</f>
        <v>73.3333333333333</v>
      </c>
      <c r="L2303" s="19" t="n">
        <f aca="false">IF(OR(K2303="",K2303=0),"",I2303/K2303)</f>
        <v>4.96363636363636</v>
      </c>
      <c r="M2303" s="20" t="n">
        <f aca="false">SUMIFS(Pedidos!$D$2:$D$7000,Pedidos!$B$2:$B$7000,A2303,Pedidos!$C$2:$C$7000,"&gt;="&amp;(Parámetros!$B$4-365),Pedidos!$C$2:$C$7000,"&lt;"&amp;Parámetros!$B$4)</f>
        <v>66.25</v>
      </c>
      <c r="N2303" s="7" t="str">
        <f aca="false">IF(H2303=0,"Sin compras",IF(H2303=1,"Una sola compra",IF(I2303&gt;Parámetros!$B$5,"Perdido","Activo")))</f>
        <v>Perdido</v>
      </c>
      <c r="O2303" s="21" t="str">
        <f aca="false">IF(N2303&lt;&gt;"Activo","",1/(1+EXP(-(Parámetros!$B$10+Parámetros!$B$11*I2303+Parámetros!$B$12*J2303))))</f>
        <v/>
      </c>
      <c r="P2303" s="7" t="str">
        <f aca="false">IF(O2303="","",IF(O2303&gt;=Parámetros!$B$7,"Alto",IF(O2303&gt;=Parámetros!$B$8,"Medio","Bajo")))</f>
        <v/>
      </c>
      <c r="Q2303" s="7" t="str">
        <f aca="false">IF(AND(N2303="Activo",L2303&lt;&gt;""),IF(L2303&gt;Parámetros!$B$6,"Se está retrasando",""),"")</f>
        <v/>
      </c>
    </row>
    <row r="2304" customFormat="false" ht="15" hidden="false" customHeight="false" outlineLevel="0" collapsed="false">
      <c r="A2304" s="13" t="s">
        <v>3941</v>
      </c>
      <c r="B2304" s="13" t="s">
        <v>8981</v>
      </c>
      <c r="C2304" s="13" t="s">
        <v>8990</v>
      </c>
      <c r="D2304" s="13" t="s">
        <v>8983</v>
      </c>
      <c r="E2304" s="13" t="s">
        <v>8988</v>
      </c>
      <c r="F2304" s="16" t="n">
        <f aca="false">_xlfn.MINIFS(Pedidos!$C$2:$C$7000,Pedidos!$B$2:$B$7000,A2304,Pedidos!$C$2:$C$7000,"&lt;"&amp;Parámetros!$B$4)</f>
        <v>45899</v>
      </c>
      <c r="G2304" s="16" t="n">
        <f aca="false">_xlfn.MAXIFS(Pedidos!$C$2:$C$7000,Pedidos!$B$2:$B$7000,A2304,Pedidos!$C$2:$C$7000,"&lt;"&amp;Parámetros!$B$4)</f>
        <v>45988</v>
      </c>
      <c r="H2304" s="17" t="n">
        <f aca="false">COUNTIFS(Pedidos!$B$2:$B$7000,A2304,Pedidos!$C$2:$C$7000,"&lt;"&amp;Parámetros!$B$4)</f>
        <v>2</v>
      </c>
      <c r="I2304" s="7" t="n">
        <f aca="false">IF(H2304=0,"",Parámetros!$B$4-G2304)</f>
        <v>308</v>
      </c>
      <c r="J2304" s="17" t="n">
        <f aca="false">COUNTIFS(Pedidos!$B$2:$B$7000,A2304,Pedidos!$C$2:$C$7000,"&gt;="&amp;(Parámetros!$B$4-180),Pedidos!$C$2:$C$7000,"&lt;"&amp;Parámetros!$B$4)</f>
        <v>0</v>
      </c>
      <c r="K2304" s="18" t="n">
        <f aca="false">IF(H2304&lt;2,"",(G2304-F2304)/(H2304-1))</f>
        <v>89</v>
      </c>
      <c r="L2304" s="19" t="n">
        <f aca="false">IF(OR(K2304="",K2304=0),"",I2304/K2304)</f>
        <v>3.46067415730337</v>
      </c>
      <c r="M2304" s="20" t="n">
        <f aca="false">SUMIFS(Pedidos!$D$2:$D$7000,Pedidos!$B$2:$B$7000,A2304,Pedidos!$C$2:$C$7000,"&gt;="&amp;(Parámetros!$B$4-365),Pedidos!$C$2:$C$7000,"&lt;"&amp;Parámetros!$B$4)</f>
        <v>41.29</v>
      </c>
      <c r="N2304" s="7" t="str">
        <f aca="false">IF(H2304=0,"Sin compras",IF(H2304=1,"Una sola compra",IF(I2304&gt;Parámetros!$B$5,"Perdido","Activo")))</f>
        <v>Perdido</v>
      </c>
      <c r="O2304" s="21" t="str">
        <f aca="false">IF(N2304&lt;&gt;"Activo","",1/(1+EXP(-(Parámetros!$B$10+Parámetros!$B$11*I2304+Parámetros!$B$12*J2304))))</f>
        <v/>
      </c>
      <c r="P2304" s="7" t="str">
        <f aca="false">IF(O2304="","",IF(O2304&gt;=Parámetros!$B$7,"Alto",IF(O2304&gt;=Parámetros!$B$8,"Medio","Bajo")))</f>
        <v/>
      </c>
      <c r="Q2304" s="7" t="str">
        <f aca="false">IF(AND(N2304="Activo",L2304&lt;&gt;""),IF(L2304&gt;Parámetros!$B$6,"Se está retrasando",""),"")</f>
        <v/>
      </c>
    </row>
    <row r="2305" customFormat="false" ht="15" hidden="false" customHeight="false" outlineLevel="0" collapsed="false">
      <c r="A2305" s="13" t="s">
        <v>452</v>
      </c>
      <c r="B2305" s="13" t="s">
        <v>9007</v>
      </c>
      <c r="C2305" s="13" t="s">
        <v>8982</v>
      </c>
      <c r="D2305" s="13" t="s">
        <v>8999</v>
      </c>
      <c r="E2305" s="13" t="s">
        <v>8988</v>
      </c>
      <c r="F2305" s="16" t="n">
        <f aca="false">_xlfn.MINIFS(Pedidos!$C$2:$C$7000,Pedidos!$B$2:$B$7000,A2305,Pedidos!$C$2:$C$7000,"&lt;"&amp;Parámetros!$B$4)</f>
        <v>45620</v>
      </c>
      <c r="G2305" s="16" t="n">
        <f aca="false">_xlfn.MAXIFS(Pedidos!$C$2:$C$7000,Pedidos!$B$2:$B$7000,A2305,Pedidos!$C$2:$C$7000,"&lt;"&amp;Parámetros!$B$4)</f>
        <v>46280</v>
      </c>
      <c r="H2305" s="17" t="n">
        <f aca="false">COUNTIFS(Pedidos!$B$2:$B$7000,A2305,Pedidos!$C$2:$C$7000,"&lt;"&amp;Parámetros!$B$4)</f>
        <v>21</v>
      </c>
      <c r="I2305" s="7" t="n">
        <f aca="false">IF(H2305=0,"",Parámetros!$B$4-G2305)</f>
        <v>16</v>
      </c>
      <c r="J2305" s="17" t="n">
        <f aca="false">COUNTIFS(Pedidos!$B$2:$B$7000,A2305,Pedidos!$C$2:$C$7000,"&gt;="&amp;(Parámetros!$B$4-180),Pedidos!$C$2:$C$7000,"&lt;"&amp;Parámetros!$B$4)</f>
        <v>5</v>
      </c>
      <c r="K2305" s="18" t="n">
        <f aca="false">IF(H2305&lt;2,"",(G2305-F2305)/(H2305-1))</f>
        <v>33</v>
      </c>
      <c r="L2305" s="19" t="n">
        <f aca="false">IF(OR(K2305="",K2305=0),"",I2305/K2305)</f>
        <v>0.484848484848485</v>
      </c>
      <c r="M2305" s="20" t="n">
        <f aca="false">SUMIFS(Pedidos!$D$2:$D$7000,Pedidos!$B$2:$B$7000,A2305,Pedidos!$C$2:$C$7000,"&gt;="&amp;(Parámetros!$B$4-365),Pedidos!$C$2:$C$7000,"&lt;"&amp;Parámetros!$B$4)</f>
        <v>482.39</v>
      </c>
      <c r="N2305" s="7" t="str">
        <f aca="false">IF(H2305=0,"Sin compras",IF(H2305=1,"Una sola compra",IF(I2305&gt;Parámetros!$B$5,"Perdido","Activo")))</f>
        <v>Activo</v>
      </c>
      <c r="O2305" s="21" t="n">
        <f aca="false">IF(N2305&lt;&gt;"Activo","",1/(1+EXP(-(Parámetros!$B$10+Parámetros!$B$11*I2305+Parámetros!$B$12*J2305))))</f>
        <v>0.0277898807644066</v>
      </c>
      <c r="P2305" s="7" t="str">
        <f aca="false">IF(O2305="","",IF(O2305&gt;=Parámetros!$B$7,"Alto",IF(O2305&gt;=Parámetros!$B$8,"Medio","Bajo")))</f>
        <v>Bajo</v>
      </c>
      <c r="Q2305" s="7" t="str">
        <f aca="false">IF(AND(N2305="Activo",L2305&lt;&gt;""),IF(L2305&gt;Parámetros!$B$6,"Se está retrasando",""),"")</f>
        <v/>
      </c>
    </row>
    <row r="2306" customFormat="false" ht="15" hidden="false" customHeight="false" outlineLevel="0" collapsed="false">
      <c r="A2306" s="13" t="s">
        <v>3880</v>
      </c>
      <c r="B2306" s="13" t="s">
        <v>8985</v>
      </c>
      <c r="C2306" s="13" t="s">
        <v>8982</v>
      </c>
      <c r="D2306" s="13" t="s">
        <v>8994</v>
      </c>
      <c r="E2306" s="13" t="s">
        <v>8988</v>
      </c>
      <c r="F2306" s="16" t="n">
        <f aca="false">_xlfn.MINIFS(Pedidos!$C$2:$C$7000,Pedidos!$B$2:$B$7000,A2306,Pedidos!$C$2:$C$7000,"&lt;"&amp;Parámetros!$B$4)</f>
        <v>45894</v>
      </c>
      <c r="G2306" s="16" t="n">
        <f aca="false">_xlfn.MAXIFS(Pedidos!$C$2:$C$7000,Pedidos!$B$2:$B$7000,A2306,Pedidos!$C$2:$C$7000,"&lt;"&amp;Parámetros!$B$4)</f>
        <v>45894</v>
      </c>
      <c r="H2306" s="17" t="n">
        <f aca="false">COUNTIFS(Pedidos!$B$2:$B$7000,A2306,Pedidos!$C$2:$C$7000,"&lt;"&amp;Parámetros!$B$4)</f>
        <v>1</v>
      </c>
      <c r="I2306" s="7" t="n">
        <f aca="false">IF(H2306=0,"",Parámetros!$B$4-G2306)</f>
        <v>402</v>
      </c>
      <c r="J2306" s="17" t="n">
        <f aca="false">COUNTIFS(Pedidos!$B$2:$B$7000,A2306,Pedidos!$C$2:$C$7000,"&gt;="&amp;(Parámetros!$B$4-180),Pedidos!$C$2:$C$7000,"&lt;"&amp;Parámetros!$B$4)</f>
        <v>0</v>
      </c>
      <c r="K2306" s="18" t="str">
        <f aca="false">IF(H2306&lt;2,"",(G2306-F2306)/(H2306-1))</f>
        <v/>
      </c>
      <c r="L2306" s="19" t="str">
        <f aca="false">IF(OR(K2306="",K2306=0),"",I2306/K2306)</f>
        <v/>
      </c>
      <c r="M2306" s="20" t="n">
        <f aca="false">SUMIFS(Pedidos!$D$2:$D$7000,Pedidos!$B$2:$B$7000,A2306,Pedidos!$C$2:$C$7000,"&gt;="&amp;(Parámetros!$B$4-365),Pedidos!$C$2:$C$7000,"&lt;"&amp;Parámetros!$B$4)</f>
        <v>0</v>
      </c>
      <c r="N2306" s="7" t="str">
        <f aca="false">IF(H2306=0,"Sin compras",IF(H2306=1,"Una sola compra",IF(I2306&gt;Parámetros!$B$5,"Perdido","Activo")))</f>
        <v>Una sola compra</v>
      </c>
      <c r="O2306" s="21" t="str">
        <f aca="false">IF(N2306&lt;&gt;"Activo","",1/(1+EXP(-(Parámetros!$B$10+Parámetros!$B$11*I2306+Parámetros!$B$12*J2306))))</f>
        <v/>
      </c>
      <c r="P2306" s="7" t="str">
        <f aca="false">IF(O2306="","",IF(O2306&gt;=Parámetros!$B$7,"Alto",IF(O2306&gt;=Parámetros!$B$8,"Medio","Bajo")))</f>
        <v/>
      </c>
      <c r="Q2306" s="7" t="str">
        <f aca="false">IF(AND(N2306="Activo",L2306&lt;&gt;""),IF(L2306&gt;Parámetros!$B$6,"Se está retrasando",""),"")</f>
        <v/>
      </c>
    </row>
    <row r="2307" customFormat="false" ht="15" hidden="false" customHeight="false" outlineLevel="0" collapsed="false">
      <c r="A2307" s="13" t="s">
        <v>5700</v>
      </c>
      <c r="B2307" s="13" t="s">
        <v>8981</v>
      </c>
      <c r="C2307" s="13" t="s">
        <v>8982</v>
      </c>
      <c r="D2307" s="13" t="s">
        <v>8983</v>
      </c>
      <c r="E2307" s="13" t="s">
        <v>8988</v>
      </c>
      <c r="F2307" s="16" t="n">
        <f aca="false">_xlfn.MINIFS(Pedidos!$C$2:$C$7000,Pedidos!$B$2:$B$7000,A2307,Pedidos!$C$2:$C$7000,"&lt;"&amp;Parámetros!$B$4)</f>
        <v>46032</v>
      </c>
      <c r="G2307" s="16" t="n">
        <f aca="false">_xlfn.MAXIFS(Pedidos!$C$2:$C$7000,Pedidos!$B$2:$B$7000,A2307,Pedidos!$C$2:$C$7000,"&lt;"&amp;Parámetros!$B$4)</f>
        <v>46032</v>
      </c>
      <c r="H2307" s="17" t="n">
        <f aca="false">COUNTIFS(Pedidos!$B$2:$B$7000,A2307,Pedidos!$C$2:$C$7000,"&lt;"&amp;Parámetros!$B$4)</f>
        <v>1</v>
      </c>
      <c r="I2307" s="7" t="n">
        <f aca="false">IF(H2307=0,"",Parámetros!$B$4-G2307)</f>
        <v>264</v>
      </c>
      <c r="J2307" s="17" t="n">
        <f aca="false">COUNTIFS(Pedidos!$B$2:$B$7000,A2307,Pedidos!$C$2:$C$7000,"&gt;="&amp;(Parámetros!$B$4-180),Pedidos!$C$2:$C$7000,"&lt;"&amp;Parámetros!$B$4)</f>
        <v>0</v>
      </c>
      <c r="K2307" s="18" t="str">
        <f aca="false">IF(H2307&lt;2,"",(G2307-F2307)/(H2307-1))</f>
        <v/>
      </c>
      <c r="L2307" s="19" t="str">
        <f aca="false">IF(OR(K2307="",K2307=0),"",I2307/K2307)</f>
        <v/>
      </c>
      <c r="M2307" s="20" t="n">
        <f aca="false">SUMIFS(Pedidos!$D$2:$D$7000,Pedidos!$B$2:$B$7000,A2307,Pedidos!$C$2:$C$7000,"&gt;="&amp;(Parámetros!$B$4-365),Pedidos!$C$2:$C$7000,"&lt;"&amp;Parámetros!$B$4)</f>
        <v>47.02</v>
      </c>
      <c r="N2307" s="7" t="str">
        <f aca="false">IF(H2307=0,"Sin compras",IF(H2307=1,"Una sola compra",IF(I2307&gt;Parámetros!$B$5,"Perdido","Activo")))</f>
        <v>Una sola compra</v>
      </c>
      <c r="O2307" s="21" t="str">
        <f aca="false">IF(N2307&lt;&gt;"Activo","",1/(1+EXP(-(Parámetros!$B$10+Parámetros!$B$11*I2307+Parámetros!$B$12*J2307))))</f>
        <v/>
      </c>
      <c r="P2307" s="7" t="str">
        <f aca="false">IF(O2307="","",IF(O2307&gt;=Parámetros!$B$7,"Alto",IF(O2307&gt;=Parámetros!$B$8,"Medio","Bajo")))</f>
        <v/>
      </c>
      <c r="Q2307" s="7" t="str">
        <f aca="false">IF(AND(N2307="Activo",L2307&lt;&gt;""),IF(L2307&gt;Parámetros!$B$6,"Se está retrasando",""),"")</f>
        <v/>
      </c>
    </row>
    <row r="2308" customFormat="false" ht="15" hidden="false" customHeight="false" outlineLevel="0" collapsed="false">
      <c r="A2308" s="13" t="s">
        <v>4550</v>
      </c>
      <c r="B2308" s="13" t="s">
        <v>8995</v>
      </c>
      <c r="C2308" s="13" t="s">
        <v>8993</v>
      </c>
      <c r="D2308" s="13" t="s">
        <v>8983</v>
      </c>
      <c r="E2308" s="13" t="s">
        <v>8988</v>
      </c>
      <c r="F2308" s="16" t="n">
        <f aca="false">_xlfn.MINIFS(Pedidos!$C$2:$C$7000,Pedidos!$B$2:$B$7000,A2308,Pedidos!$C$2:$C$7000,"&lt;"&amp;Parámetros!$B$4)</f>
        <v>45944</v>
      </c>
      <c r="G2308" s="16" t="n">
        <f aca="false">_xlfn.MAXIFS(Pedidos!$C$2:$C$7000,Pedidos!$B$2:$B$7000,A2308,Pedidos!$C$2:$C$7000,"&lt;"&amp;Parámetros!$B$4)</f>
        <v>46026</v>
      </c>
      <c r="H2308" s="17" t="n">
        <f aca="false">COUNTIFS(Pedidos!$B$2:$B$7000,A2308,Pedidos!$C$2:$C$7000,"&lt;"&amp;Parámetros!$B$4)</f>
        <v>2</v>
      </c>
      <c r="I2308" s="7" t="n">
        <f aca="false">IF(H2308=0,"",Parámetros!$B$4-G2308)</f>
        <v>270</v>
      </c>
      <c r="J2308" s="17" t="n">
        <f aca="false">COUNTIFS(Pedidos!$B$2:$B$7000,A2308,Pedidos!$C$2:$C$7000,"&gt;="&amp;(Parámetros!$B$4-180),Pedidos!$C$2:$C$7000,"&lt;"&amp;Parámetros!$B$4)</f>
        <v>0</v>
      </c>
      <c r="K2308" s="18" t="n">
        <f aca="false">IF(H2308&lt;2,"",(G2308-F2308)/(H2308-1))</f>
        <v>82</v>
      </c>
      <c r="L2308" s="19" t="n">
        <f aca="false">IF(OR(K2308="",K2308=0),"",I2308/K2308)</f>
        <v>3.29268292682927</v>
      </c>
      <c r="M2308" s="20" t="n">
        <f aca="false">SUMIFS(Pedidos!$D$2:$D$7000,Pedidos!$B$2:$B$7000,A2308,Pedidos!$C$2:$C$7000,"&gt;="&amp;(Parámetros!$B$4-365),Pedidos!$C$2:$C$7000,"&lt;"&amp;Parámetros!$B$4)</f>
        <v>62.48</v>
      </c>
      <c r="N2308" s="7" t="str">
        <f aca="false">IF(H2308=0,"Sin compras",IF(H2308=1,"Una sola compra",IF(I2308&gt;Parámetros!$B$5,"Perdido","Activo")))</f>
        <v>Perdido</v>
      </c>
      <c r="O2308" s="21" t="str">
        <f aca="false">IF(N2308&lt;&gt;"Activo","",1/(1+EXP(-(Parámetros!$B$10+Parámetros!$B$11*I2308+Parámetros!$B$12*J2308))))</f>
        <v/>
      </c>
      <c r="P2308" s="7" t="str">
        <f aca="false">IF(O2308="","",IF(O2308&gt;=Parámetros!$B$7,"Alto",IF(O2308&gt;=Parámetros!$B$8,"Medio","Bajo")))</f>
        <v/>
      </c>
      <c r="Q2308" s="7" t="str">
        <f aca="false">IF(AND(N2308="Activo",L2308&lt;&gt;""),IF(L2308&gt;Parámetros!$B$6,"Se está retrasando",""),"")</f>
        <v/>
      </c>
    </row>
    <row r="2309" customFormat="false" ht="15" hidden="false" customHeight="false" outlineLevel="0" collapsed="false">
      <c r="A2309" s="13" t="s">
        <v>6559</v>
      </c>
      <c r="B2309" s="13" t="s">
        <v>8996</v>
      </c>
      <c r="C2309" s="13" t="s">
        <v>8993</v>
      </c>
      <c r="D2309" s="13" t="s">
        <v>8991</v>
      </c>
      <c r="E2309" s="13" t="s">
        <v>8988</v>
      </c>
      <c r="F2309" s="16" t="n">
        <f aca="false">_xlfn.MINIFS(Pedidos!$C$2:$C$7000,Pedidos!$B$2:$B$7000,A2309,Pedidos!$C$2:$C$7000,"&lt;"&amp;Parámetros!$B$4)</f>
        <v>46098</v>
      </c>
      <c r="G2309" s="16" t="n">
        <f aca="false">_xlfn.MAXIFS(Pedidos!$C$2:$C$7000,Pedidos!$B$2:$B$7000,A2309,Pedidos!$C$2:$C$7000,"&lt;"&amp;Parámetros!$B$4)</f>
        <v>46098</v>
      </c>
      <c r="H2309" s="17" t="n">
        <f aca="false">COUNTIFS(Pedidos!$B$2:$B$7000,A2309,Pedidos!$C$2:$C$7000,"&lt;"&amp;Parámetros!$B$4)</f>
        <v>1</v>
      </c>
      <c r="I2309" s="7" t="n">
        <f aca="false">IF(H2309=0,"",Parámetros!$B$4-G2309)</f>
        <v>198</v>
      </c>
      <c r="J2309" s="17" t="n">
        <f aca="false">COUNTIFS(Pedidos!$B$2:$B$7000,A2309,Pedidos!$C$2:$C$7000,"&gt;="&amp;(Parámetros!$B$4-180),Pedidos!$C$2:$C$7000,"&lt;"&amp;Parámetros!$B$4)</f>
        <v>0</v>
      </c>
      <c r="K2309" s="18" t="str">
        <f aca="false">IF(H2309&lt;2,"",(G2309-F2309)/(H2309-1))</f>
        <v/>
      </c>
      <c r="L2309" s="19" t="str">
        <f aca="false">IF(OR(K2309="",K2309=0),"",I2309/K2309)</f>
        <v/>
      </c>
      <c r="M2309" s="20" t="n">
        <f aca="false">SUMIFS(Pedidos!$D$2:$D$7000,Pedidos!$B$2:$B$7000,A2309,Pedidos!$C$2:$C$7000,"&gt;="&amp;(Parámetros!$B$4-365),Pedidos!$C$2:$C$7000,"&lt;"&amp;Parámetros!$B$4)</f>
        <v>41.46</v>
      </c>
      <c r="N2309" s="7" t="str">
        <f aca="false">IF(H2309=0,"Sin compras",IF(H2309=1,"Una sola compra",IF(I2309&gt;Parámetros!$B$5,"Perdido","Activo")))</f>
        <v>Una sola compra</v>
      </c>
      <c r="O2309" s="21" t="str">
        <f aca="false">IF(N2309&lt;&gt;"Activo","",1/(1+EXP(-(Parámetros!$B$10+Parámetros!$B$11*I2309+Parámetros!$B$12*J2309))))</f>
        <v/>
      </c>
      <c r="P2309" s="7" t="str">
        <f aca="false">IF(O2309="","",IF(O2309&gt;=Parámetros!$B$7,"Alto",IF(O2309&gt;=Parámetros!$B$8,"Medio","Bajo")))</f>
        <v/>
      </c>
      <c r="Q2309" s="7" t="str">
        <f aca="false">IF(AND(N2309="Activo",L2309&lt;&gt;""),IF(L2309&gt;Parámetros!$B$6,"Se está retrasando",""),"")</f>
        <v/>
      </c>
    </row>
    <row r="2310" customFormat="false" ht="15" hidden="false" customHeight="false" outlineLevel="0" collapsed="false">
      <c r="A2310" s="13" t="s">
        <v>1586</v>
      </c>
      <c r="B2310" s="13" t="s">
        <v>8998</v>
      </c>
      <c r="C2310" s="13" t="s">
        <v>8993</v>
      </c>
      <c r="D2310" s="13" t="s">
        <v>8994</v>
      </c>
      <c r="E2310" s="13" t="s">
        <v>8988</v>
      </c>
      <c r="F2310" s="16" t="n">
        <f aca="false">_xlfn.MINIFS(Pedidos!$C$2:$C$7000,Pedidos!$B$2:$B$7000,A2310,Pedidos!$C$2:$C$7000,"&lt;"&amp;Parámetros!$B$4)</f>
        <v>45723</v>
      </c>
      <c r="G2310" s="16" t="n">
        <f aca="false">_xlfn.MAXIFS(Pedidos!$C$2:$C$7000,Pedidos!$B$2:$B$7000,A2310,Pedidos!$C$2:$C$7000,"&lt;"&amp;Parámetros!$B$4)</f>
        <v>45723</v>
      </c>
      <c r="H2310" s="17" t="n">
        <f aca="false">COUNTIFS(Pedidos!$B$2:$B$7000,A2310,Pedidos!$C$2:$C$7000,"&lt;"&amp;Parámetros!$B$4)</f>
        <v>1</v>
      </c>
      <c r="I2310" s="7" t="n">
        <f aca="false">IF(H2310=0,"",Parámetros!$B$4-G2310)</f>
        <v>573</v>
      </c>
      <c r="J2310" s="17" t="n">
        <f aca="false">COUNTIFS(Pedidos!$B$2:$B$7000,A2310,Pedidos!$C$2:$C$7000,"&gt;="&amp;(Parámetros!$B$4-180),Pedidos!$C$2:$C$7000,"&lt;"&amp;Parámetros!$B$4)</f>
        <v>0</v>
      </c>
      <c r="K2310" s="18" t="str">
        <f aca="false">IF(H2310&lt;2,"",(G2310-F2310)/(H2310-1))</f>
        <v/>
      </c>
      <c r="L2310" s="19" t="str">
        <f aca="false">IF(OR(K2310="",K2310=0),"",I2310/K2310)</f>
        <v/>
      </c>
      <c r="M2310" s="20" t="n">
        <f aca="false">SUMIFS(Pedidos!$D$2:$D$7000,Pedidos!$B$2:$B$7000,A2310,Pedidos!$C$2:$C$7000,"&gt;="&amp;(Parámetros!$B$4-365),Pedidos!$C$2:$C$7000,"&lt;"&amp;Parámetros!$B$4)</f>
        <v>0</v>
      </c>
      <c r="N2310" s="7" t="str">
        <f aca="false">IF(H2310=0,"Sin compras",IF(H2310=1,"Una sola compra",IF(I2310&gt;Parámetros!$B$5,"Perdido","Activo")))</f>
        <v>Una sola compra</v>
      </c>
      <c r="O2310" s="21" t="str">
        <f aca="false">IF(N2310&lt;&gt;"Activo","",1/(1+EXP(-(Parámetros!$B$10+Parámetros!$B$11*I2310+Parámetros!$B$12*J2310))))</f>
        <v/>
      </c>
      <c r="P2310" s="7" t="str">
        <f aca="false">IF(O2310="","",IF(O2310&gt;=Parámetros!$B$7,"Alto",IF(O2310&gt;=Parámetros!$B$8,"Medio","Bajo")))</f>
        <v/>
      </c>
      <c r="Q2310" s="7" t="str">
        <f aca="false">IF(AND(N2310="Activo",L2310&lt;&gt;""),IF(L2310&gt;Parámetros!$B$6,"Se está retrasando",""),"")</f>
        <v/>
      </c>
    </row>
    <row r="2311" customFormat="false" ht="15" hidden="false" customHeight="false" outlineLevel="0" collapsed="false">
      <c r="A2311" s="13" t="s">
        <v>4360</v>
      </c>
      <c r="B2311" s="13" t="s">
        <v>8981</v>
      </c>
      <c r="C2311" s="13" t="s">
        <v>8990</v>
      </c>
      <c r="D2311" s="13" t="s">
        <v>8994</v>
      </c>
      <c r="E2311" s="13" t="s">
        <v>8988</v>
      </c>
      <c r="F2311" s="16" t="n">
        <f aca="false">_xlfn.MINIFS(Pedidos!$C$2:$C$7000,Pedidos!$B$2:$B$7000,A2311,Pedidos!$C$2:$C$7000,"&lt;"&amp;Parámetros!$B$4)</f>
        <v>45932</v>
      </c>
      <c r="G2311" s="16" t="n">
        <f aca="false">_xlfn.MAXIFS(Pedidos!$C$2:$C$7000,Pedidos!$B$2:$B$7000,A2311,Pedidos!$C$2:$C$7000,"&lt;"&amp;Parámetros!$B$4)</f>
        <v>45932</v>
      </c>
      <c r="H2311" s="17" t="n">
        <f aca="false">COUNTIFS(Pedidos!$B$2:$B$7000,A2311,Pedidos!$C$2:$C$7000,"&lt;"&amp;Parámetros!$B$4)</f>
        <v>1</v>
      </c>
      <c r="I2311" s="7" t="n">
        <f aca="false">IF(H2311=0,"",Parámetros!$B$4-G2311)</f>
        <v>364</v>
      </c>
      <c r="J2311" s="17" t="n">
        <f aca="false">COUNTIFS(Pedidos!$B$2:$B$7000,A2311,Pedidos!$C$2:$C$7000,"&gt;="&amp;(Parámetros!$B$4-180),Pedidos!$C$2:$C$7000,"&lt;"&amp;Parámetros!$B$4)</f>
        <v>0</v>
      </c>
      <c r="K2311" s="18" t="str">
        <f aca="false">IF(H2311&lt;2,"",(G2311-F2311)/(H2311-1))</f>
        <v/>
      </c>
      <c r="L2311" s="19" t="str">
        <f aca="false">IF(OR(K2311="",K2311=0),"",I2311/K2311)</f>
        <v/>
      </c>
      <c r="M2311" s="20" t="n">
        <f aca="false">SUMIFS(Pedidos!$D$2:$D$7000,Pedidos!$B$2:$B$7000,A2311,Pedidos!$C$2:$C$7000,"&gt;="&amp;(Parámetros!$B$4-365),Pedidos!$C$2:$C$7000,"&lt;"&amp;Parámetros!$B$4)</f>
        <v>19.77</v>
      </c>
      <c r="N2311" s="7" t="str">
        <f aca="false">IF(H2311=0,"Sin compras",IF(H2311=1,"Una sola compra",IF(I2311&gt;Parámetros!$B$5,"Perdido","Activo")))</f>
        <v>Una sola compra</v>
      </c>
      <c r="O2311" s="21" t="str">
        <f aca="false">IF(N2311&lt;&gt;"Activo","",1/(1+EXP(-(Parámetros!$B$10+Parámetros!$B$11*I2311+Parámetros!$B$12*J2311))))</f>
        <v/>
      </c>
      <c r="P2311" s="7" t="str">
        <f aca="false">IF(O2311="","",IF(O2311&gt;=Parámetros!$B$7,"Alto",IF(O2311&gt;=Parámetros!$B$8,"Medio","Bajo")))</f>
        <v/>
      </c>
      <c r="Q2311" s="7" t="str">
        <f aca="false">IF(AND(N2311="Activo",L2311&lt;&gt;""),IF(L2311&gt;Parámetros!$B$6,"Se está retrasando",""),"")</f>
        <v/>
      </c>
    </row>
    <row r="2312" customFormat="false" ht="15" hidden="false" customHeight="false" outlineLevel="0" collapsed="false">
      <c r="A2312" s="13" t="s">
        <v>5223</v>
      </c>
      <c r="B2312" s="13" t="s">
        <v>8995</v>
      </c>
      <c r="C2312" s="13" t="s">
        <v>8993</v>
      </c>
      <c r="D2312" s="13" t="s">
        <v>8987</v>
      </c>
      <c r="E2312" s="13" t="s">
        <v>8984</v>
      </c>
      <c r="F2312" s="16" t="n">
        <f aca="false">_xlfn.MINIFS(Pedidos!$C$2:$C$7000,Pedidos!$B$2:$B$7000,A2312,Pedidos!$C$2:$C$7000,"&lt;"&amp;Parámetros!$B$4)</f>
        <v>45995</v>
      </c>
      <c r="G2312" s="16" t="n">
        <f aca="false">_xlfn.MAXIFS(Pedidos!$C$2:$C$7000,Pedidos!$B$2:$B$7000,A2312,Pedidos!$C$2:$C$7000,"&lt;"&amp;Parámetros!$B$4)</f>
        <v>46185</v>
      </c>
      <c r="H2312" s="17" t="n">
        <f aca="false">COUNTIFS(Pedidos!$B$2:$B$7000,A2312,Pedidos!$C$2:$C$7000,"&lt;"&amp;Parámetros!$B$4)</f>
        <v>2</v>
      </c>
      <c r="I2312" s="7" t="n">
        <f aca="false">IF(H2312=0,"",Parámetros!$B$4-G2312)</f>
        <v>111</v>
      </c>
      <c r="J2312" s="17" t="n">
        <f aca="false">COUNTIFS(Pedidos!$B$2:$B$7000,A2312,Pedidos!$C$2:$C$7000,"&gt;="&amp;(Parámetros!$B$4-180),Pedidos!$C$2:$C$7000,"&lt;"&amp;Parámetros!$B$4)</f>
        <v>1</v>
      </c>
      <c r="K2312" s="18" t="n">
        <f aca="false">IF(H2312&lt;2,"",(G2312-F2312)/(H2312-1))</f>
        <v>190</v>
      </c>
      <c r="L2312" s="19" t="n">
        <f aca="false">IF(OR(K2312="",K2312=0),"",I2312/K2312)</f>
        <v>0.58421052631579</v>
      </c>
      <c r="M2312" s="20" t="n">
        <f aca="false">SUMIFS(Pedidos!$D$2:$D$7000,Pedidos!$B$2:$B$7000,A2312,Pedidos!$C$2:$C$7000,"&gt;="&amp;(Parámetros!$B$4-365),Pedidos!$C$2:$C$7000,"&lt;"&amp;Parámetros!$B$4)</f>
        <v>45.89</v>
      </c>
      <c r="N2312" s="7" t="str">
        <f aca="false">IF(H2312=0,"Sin compras",IF(H2312=1,"Una sola compra",IF(I2312&gt;Parámetros!$B$5,"Perdido","Activo")))</f>
        <v>Activo</v>
      </c>
      <c r="O2312" s="21" t="n">
        <f aca="false">IF(N2312&lt;&gt;"Activo","",1/(1+EXP(-(Parámetros!$B$10+Parámetros!$B$11*I2312+Parámetros!$B$12*J2312))))</f>
        <v>0.832980547237882</v>
      </c>
      <c r="P2312" s="7" t="str">
        <f aca="false">IF(O2312="","",IF(O2312&gt;=Parámetros!$B$7,"Alto",IF(O2312&gt;=Parámetros!$B$8,"Medio","Bajo")))</f>
        <v>Alto</v>
      </c>
      <c r="Q2312" s="7" t="str">
        <f aca="false">IF(AND(N2312="Activo",L2312&lt;&gt;""),IF(L2312&gt;Parámetros!$B$6,"Se está retrasando",""),"")</f>
        <v/>
      </c>
    </row>
    <row r="2313" customFormat="false" ht="15" hidden="false" customHeight="false" outlineLevel="0" collapsed="false">
      <c r="A2313" s="13" t="s">
        <v>6502</v>
      </c>
      <c r="B2313" s="13" t="s">
        <v>9008</v>
      </c>
      <c r="C2313" s="13" t="s">
        <v>8982</v>
      </c>
      <c r="D2313" s="13" t="s">
        <v>8991</v>
      </c>
      <c r="E2313" s="13" t="s">
        <v>8988</v>
      </c>
      <c r="F2313" s="16" t="n">
        <f aca="false">_xlfn.MINIFS(Pedidos!$C$2:$C$7000,Pedidos!$B$2:$B$7000,A2313,Pedidos!$C$2:$C$7000,"&lt;"&amp;Parámetros!$B$4)</f>
        <v>46094</v>
      </c>
      <c r="G2313" s="16" t="n">
        <f aca="false">_xlfn.MAXIFS(Pedidos!$C$2:$C$7000,Pedidos!$B$2:$B$7000,A2313,Pedidos!$C$2:$C$7000,"&lt;"&amp;Parámetros!$B$4)</f>
        <v>46094</v>
      </c>
      <c r="H2313" s="17" t="n">
        <f aca="false">COUNTIFS(Pedidos!$B$2:$B$7000,A2313,Pedidos!$C$2:$C$7000,"&lt;"&amp;Parámetros!$B$4)</f>
        <v>1</v>
      </c>
      <c r="I2313" s="7" t="n">
        <f aca="false">IF(H2313=0,"",Parámetros!$B$4-G2313)</f>
        <v>202</v>
      </c>
      <c r="J2313" s="17" t="n">
        <f aca="false">COUNTIFS(Pedidos!$B$2:$B$7000,A2313,Pedidos!$C$2:$C$7000,"&gt;="&amp;(Parámetros!$B$4-180),Pedidos!$C$2:$C$7000,"&lt;"&amp;Parámetros!$B$4)</f>
        <v>0</v>
      </c>
      <c r="K2313" s="18" t="str">
        <f aca="false">IF(H2313&lt;2,"",(G2313-F2313)/(H2313-1))</f>
        <v/>
      </c>
      <c r="L2313" s="19" t="str">
        <f aca="false">IF(OR(K2313="",K2313=0),"",I2313/K2313)</f>
        <v/>
      </c>
      <c r="M2313" s="20" t="n">
        <f aca="false">SUMIFS(Pedidos!$D$2:$D$7000,Pedidos!$B$2:$B$7000,A2313,Pedidos!$C$2:$C$7000,"&gt;="&amp;(Parámetros!$B$4-365),Pedidos!$C$2:$C$7000,"&lt;"&amp;Parámetros!$B$4)</f>
        <v>57.36</v>
      </c>
      <c r="N2313" s="7" t="str">
        <f aca="false">IF(H2313=0,"Sin compras",IF(H2313=1,"Una sola compra",IF(I2313&gt;Parámetros!$B$5,"Perdido","Activo")))</f>
        <v>Una sola compra</v>
      </c>
      <c r="O2313" s="21" t="str">
        <f aca="false">IF(N2313&lt;&gt;"Activo","",1/(1+EXP(-(Parámetros!$B$10+Parámetros!$B$11*I2313+Parámetros!$B$12*J2313))))</f>
        <v/>
      </c>
      <c r="P2313" s="7" t="str">
        <f aca="false">IF(O2313="","",IF(O2313&gt;=Parámetros!$B$7,"Alto",IF(O2313&gt;=Parámetros!$B$8,"Medio","Bajo")))</f>
        <v/>
      </c>
      <c r="Q2313" s="7" t="str">
        <f aca="false">IF(AND(N2313="Activo",L2313&lt;&gt;""),IF(L2313&gt;Parámetros!$B$6,"Se está retrasando",""),"")</f>
        <v/>
      </c>
    </row>
    <row r="2314" customFormat="false" ht="15" hidden="false" customHeight="false" outlineLevel="0" collapsed="false">
      <c r="A2314" s="13" t="s">
        <v>1266</v>
      </c>
      <c r="B2314" s="13" t="s">
        <v>8998</v>
      </c>
      <c r="C2314" s="13" t="s">
        <v>8982</v>
      </c>
      <c r="D2314" s="13" t="s">
        <v>9005</v>
      </c>
      <c r="E2314" s="13" t="s">
        <v>8984</v>
      </c>
      <c r="F2314" s="16" t="n">
        <f aca="false">_xlfn.MINIFS(Pedidos!$C$2:$C$7000,Pedidos!$B$2:$B$7000,A2314,Pedidos!$C$2:$C$7000,"&lt;"&amp;Parámetros!$B$4)</f>
        <v>45698</v>
      </c>
      <c r="G2314" s="16" t="n">
        <f aca="false">_xlfn.MAXIFS(Pedidos!$C$2:$C$7000,Pedidos!$B$2:$B$7000,A2314,Pedidos!$C$2:$C$7000,"&lt;"&amp;Parámetros!$B$4)</f>
        <v>46033</v>
      </c>
      <c r="H2314" s="17" t="n">
        <f aca="false">COUNTIFS(Pedidos!$B$2:$B$7000,A2314,Pedidos!$C$2:$C$7000,"&lt;"&amp;Parámetros!$B$4)</f>
        <v>3</v>
      </c>
      <c r="I2314" s="7" t="n">
        <f aca="false">IF(H2314=0,"",Parámetros!$B$4-G2314)</f>
        <v>263</v>
      </c>
      <c r="J2314" s="17" t="n">
        <f aca="false">COUNTIFS(Pedidos!$B$2:$B$7000,A2314,Pedidos!$C$2:$C$7000,"&gt;="&amp;(Parámetros!$B$4-180),Pedidos!$C$2:$C$7000,"&lt;"&amp;Parámetros!$B$4)</f>
        <v>0</v>
      </c>
      <c r="K2314" s="18" t="n">
        <f aca="false">IF(H2314&lt;2,"",(G2314-F2314)/(H2314-1))</f>
        <v>167.5</v>
      </c>
      <c r="L2314" s="19" t="n">
        <f aca="false">IF(OR(K2314="",K2314=0),"",I2314/K2314)</f>
        <v>1.57014925373134</v>
      </c>
      <c r="M2314" s="20" t="n">
        <f aca="false">SUMIFS(Pedidos!$D$2:$D$7000,Pedidos!$B$2:$B$7000,A2314,Pedidos!$C$2:$C$7000,"&gt;="&amp;(Parámetros!$B$4-365),Pedidos!$C$2:$C$7000,"&lt;"&amp;Parámetros!$B$4)</f>
        <v>41.35</v>
      </c>
      <c r="N2314" s="7" t="str">
        <f aca="false">IF(H2314=0,"Sin compras",IF(H2314=1,"Una sola compra",IF(I2314&gt;Parámetros!$B$5,"Perdido","Activo")))</f>
        <v>Perdido</v>
      </c>
      <c r="O2314" s="21" t="str">
        <f aca="false">IF(N2314&lt;&gt;"Activo","",1/(1+EXP(-(Parámetros!$B$10+Parámetros!$B$11*I2314+Parámetros!$B$12*J2314))))</f>
        <v/>
      </c>
      <c r="P2314" s="7" t="str">
        <f aca="false">IF(O2314="","",IF(O2314&gt;=Parámetros!$B$7,"Alto",IF(O2314&gt;=Parámetros!$B$8,"Medio","Bajo")))</f>
        <v/>
      </c>
      <c r="Q2314" s="7" t="str">
        <f aca="false">IF(AND(N2314="Activo",L2314&lt;&gt;""),IF(L2314&gt;Parámetros!$B$6,"Se está retrasando",""),"")</f>
        <v/>
      </c>
    </row>
    <row r="2315" customFormat="false" ht="15" hidden="false" customHeight="false" outlineLevel="0" collapsed="false">
      <c r="A2315" s="13" t="s">
        <v>1076</v>
      </c>
      <c r="B2315" s="13" t="s">
        <v>8992</v>
      </c>
      <c r="C2315" s="13" t="s">
        <v>8993</v>
      </c>
      <c r="D2315" s="13" t="s">
        <v>8994</v>
      </c>
      <c r="E2315" s="13" t="s">
        <v>8988</v>
      </c>
      <c r="F2315" s="16" t="n">
        <f aca="false">_xlfn.MINIFS(Pedidos!$C$2:$C$7000,Pedidos!$B$2:$B$7000,A2315,Pedidos!$C$2:$C$7000,"&lt;"&amp;Parámetros!$B$4)</f>
        <v>45681</v>
      </c>
      <c r="G2315" s="16" t="n">
        <f aca="false">_xlfn.MAXIFS(Pedidos!$C$2:$C$7000,Pedidos!$B$2:$B$7000,A2315,Pedidos!$C$2:$C$7000,"&lt;"&amp;Parámetros!$B$4)</f>
        <v>45681</v>
      </c>
      <c r="H2315" s="17" t="n">
        <f aca="false">COUNTIFS(Pedidos!$B$2:$B$7000,A2315,Pedidos!$C$2:$C$7000,"&lt;"&amp;Parámetros!$B$4)</f>
        <v>1</v>
      </c>
      <c r="I2315" s="7" t="n">
        <f aca="false">IF(H2315=0,"",Parámetros!$B$4-G2315)</f>
        <v>615</v>
      </c>
      <c r="J2315" s="17" t="n">
        <f aca="false">COUNTIFS(Pedidos!$B$2:$B$7000,A2315,Pedidos!$C$2:$C$7000,"&gt;="&amp;(Parámetros!$B$4-180),Pedidos!$C$2:$C$7000,"&lt;"&amp;Parámetros!$B$4)</f>
        <v>0</v>
      </c>
      <c r="K2315" s="18" t="str">
        <f aca="false">IF(H2315&lt;2,"",(G2315-F2315)/(H2315-1))</f>
        <v/>
      </c>
      <c r="L2315" s="19" t="str">
        <f aca="false">IF(OR(K2315="",K2315=0),"",I2315/K2315)</f>
        <v/>
      </c>
      <c r="M2315" s="20" t="n">
        <f aca="false">SUMIFS(Pedidos!$D$2:$D$7000,Pedidos!$B$2:$B$7000,A2315,Pedidos!$C$2:$C$7000,"&gt;="&amp;(Parámetros!$B$4-365),Pedidos!$C$2:$C$7000,"&lt;"&amp;Parámetros!$B$4)</f>
        <v>0</v>
      </c>
      <c r="N2315" s="7" t="str">
        <f aca="false">IF(H2315=0,"Sin compras",IF(H2315=1,"Una sola compra",IF(I2315&gt;Parámetros!$B$5,"Perdido","Activo")))</f>
        <v>Una sola compra</v>
      </c>
      <c r="O2315" s="21" t="str">
        <f aca="false">IF(N2315&lt;&gt;"Activo","",1/(1+EXP(-(Parámetros!$B$10+Parámetros!$B$11*I2315+Parámetros!$B$12*J2315))))</f>
        <v/>
      </c>
      <c r="P2315" s="7" t="str">
        <f aca="false">IF(O2315="","",IF(O2315&gt;=Parámetros!$B$7,"Alto",IF(O2315&gt;=Parámetros!$B$8,"Medio","Bajo")))</f>
        <v/>
      </c>
      <c r="Q2315" s="7" t="str">
        <f aca="false">IF(AND(N2315="Activo",L2315&lt;&gt;""),IF(L2315&gt;Parámetros!$B$6,"Se está retrasando",""),"")</f>
        <v/>
      </c>
    </row>
    <row r="2316" customFormat="false" ht="15" hidden="false" customHeight="false" outlineLevel="0" collapsed="false">
      <c r="A2316" s="13" t="s">
        <v>1655</v>
      </c>
      <c r="B2316" s="13" t="s">
        <v>8996</v>
      </c>
      <c r="C2316" s="13" t="s">
        <v>8986</v>
      </c>
      <c r="D2316" s="13" t="s">
        <v>9009</v>
      </c>
      <c r="E2316" s="13" t="s">
        <v>8988</v>
      </c>
      <c r="F2316" s="16" t="n">
        <f aca="false">_xlfn.MINIFS(Pedidos!$C$2:$C$7000,Pedidos!$B$2:$B$7000,A2316,Pedidos!$C$2:$C$7000,"&lt;"&amp;Parámetros!$B$4)</f>
        <v>45728</v>
      </c>
      <c r="G2316" s="16" t="n">
        <f aca="false">_xlfn.MAXIFS(Pedidos!$C$2:$C$7000,Pedidos!$B$2:$B$7000,A2316,Pedidos!$C$2:$C$7000,"&lt;"&amp;Parámetros!$B$4)</f>
        <v>45934</v>
      </c>
      <c r="H2316" s="17" t="n">
        <f aca="false">COUNTIFS(Pedidos!$B$2:$B$7000,A2316,Pedidos!$C$2:$C$7000,"&lt;"&amp;Parámetros!$B$4)</f>
        <v>7</v>
      </c>
      <c r="I2316" s="7" t="n">
        <f aca="false">IF(H2316=0,"",Parámetros!$B$4-G2316)</f>
        <v>362</v>
      </c>
      <c r="J2316" s="17" t="n">
        <f aca="false">COUNTIFS(Pedidos!$B$2:$B$7000,A2316,Pedidos!$C$2:$C$7000,"&gt;="&amp;(Parámetros!$B$4-180),Pedidos!$C$2:$C$7000,"&lt;"&amp;Parámetros!$B$4)</f>
        <v>0</v>
      </c>
      <c r="K2316" s="18" t="n">
        <f aca="false">IF(H2316&lt;2,"",(G2316-F2316)/(H2316-1))</f>
        <v>34.3333333333333</v>
      </c>
      <c r="L2316" s="19" t="n">
        <f aca="false">IF(OR(K2316="",K2316=0),"",I2316/K2316)</f>
        <v>10.5436893203884</v>
      </c>
      <c r="M2316" s="20" t="n">
        <f aca="false">SUMIFS(Pedidos!$D$2:$D$7000,Pedidos!$B$2:$B$7000,A2316,Pedidos!$C$2:$C$7000,"&gt;="&amp;(Parámetros!$B$4-365),Pedidos!$C$2:$C$7000,"&lt;"&amp;Parámetros!$B$4)</f>
        <v>54.35</v>
      </c>
      <c r="N2316" s="7" t="str">
        <f aca="false">IF(H2316=0,"Sin compras",IF(H2316=1,"Una sola compra",IF(I2316&gt;Parámetros!$B$5,"Perdido","Activo")))</f>
        <v>Perdido</v>
      </c>
      <c r="O2316" s="21" t="str">
        <f aca="false">IF(N2316&lt;&gt;"Activo","",1/(1+EXP(-(Parámetros!$B$10+Parámetros!$B$11*I2316+Parámetros!$B$12*J2316))))</f>
        <v/>
      </c>
      <c r="P2316" s="7" t="str">
        <f aca="false">IF(O2316="","",IF(O2316&gt;=Parámetros!$B$7,"Alto",IF(O2316&gt;=Parámetros!$B$8,"Medio","Bajo")))</f>
        <v/>
      </c>
      <c r="Q2316" s="7" t="str">
        <f aca="false">IF(AND(N2316="Activo",L2316&lt;&gt;""),IF(L2316&gt;Parámetros!$B$6,"Se está retrasando",""),"")</f>
        <v/>
      </c>
    </row>
    <row r="2317" customFormat="false" ht="15" hidden="false" customHeight="false" outlineLevel="0" collapsed="false">
      <c r="A2317" s="13" t="s">
        <v>3299</v>
      </c>
      <c r="B2317" s="13" t="s">
        <v>8995</v>
      </c>
      <c r="C2317" s="13" t="s">
        <v>8990</v>
      </c>
      <c r="D2317" s="13" t="s">
        <v>8999</v>
      </c>
      <c r="E2317" s="13" t="s">
        <v>8988</v>
      </c>
      <c r="F2317" s="16" t="n">
        <f aca="false">_xlfn.MINIFS(Pedidos!$C$2:$C$7000,Pedidos!$B$2:$B$7000,A2317,Pedidos!$C$2:$C$7000,"&lt;"&amp;Parámetros!$B$4)</f>
        <v>45853</v>
      </c>
      <c r="G2317" s="16" t="n">
        <f aca="false">_xlfn.MAXIFS(Pedidos!$C$2:$C$7000,Pedidos!$B$2:$B$7000,A2317,Pedidos!$C$2:$C$7000,"&lt;"&amp;Parámetros!$B$4)</f>
        <v>46286</v>
      </c>
      <c r="H2317" s="17" t="n">
        <f aca="false">COUNTIFS(Pedidos!$B$2:$B$7000,A2317,Pedidos!$C$2:$C$7000,"&lt;"&amp;Parámetros!$B$4)</f>
        <v>18</v>
      </c>
      <c r="I2317" s="7" t="n">
        <f aca="false">IF(H2317=0,"",Parámetros!$B$4-G2317)</f>
        <v>10</v>
      </c>
      <c r="J2317" s="17" t="n">
        <f aca="false">COUNTIFS(Pedidos!$B$2:$B$7000,A2317,Pedidos!$C$2:$C$7000,"&gt;="&amp;(Parámetros!$B$4-180),Pedidos!$C$2:$C$7000,"&lt;"&amp;Parámetros!$B$4)</f>
        <v>8</v>
      </c>
      <c r="K2317" s="18" t="n">
        <f aca="false">IF(H2317&lt;2,"",(G2317-F2317)/(H2317-1))</f>
        <v>25.4705882352941</v>
      </c>
      <c r="L2317" s="19" t="n">
        <f aca="false">IF(OR(K2317="",K2317=0),"",I2317/K2317)</f>
        <v>0.392609699769053</v>
      </c>
      <c r="M2317" s="20" t="n">
        <f aca="false">SUMIFS(Pedidos!$D$2:$D$7000,Pedidos!$B$2:$B$7000,A2317,Pedidos!$C$2:$C$7000,"&gt;="&amp;(Parámetros!$B$4-365),Pedidos!$C$2:$C$7000,"&lt;"&amp;Parámetros!$B$4)</f>
        <v>743.86</v>
      </c>
      <c r="N2317" s="7" t="str">
        <f aca="false">IF(H2317=0,"Sin compras",IF(H2317=1,"Una sola compra",IF(I2317&gt;Parámetros!$B$5,"Perdido","Activo")))</f>
        <v>Activo</v>
      </c>
      <c r="O2317" s="21" t="n">
        <f aca="false">IF(N2317&lt;&gt;"Activo","",1/(1+EXP(-(Parámetros!$B$10+Parámetros!$B$11*I2317+Parámetros!$B$12*J2317))))</f>
        <v>0.00180209802432935</v>
      </c>
      <c r="P2317" s="7" t="str">
        <f aca="false">IF(O2317="","",IF(O2317&gt;=Parámetros!$B$7,"Alto",IF(O2317&gt;=Parámetros!$B$8,"Medio","Bajo")))</f>
        <v>Bajo</v>
      </c>
      <c r="Q2317" s="7" t="str">
        <f aca="false">IF(AND(N2317="Activo",L2317&lt;&gt;""),IF(L2317&gt;Parámetros!$B$6,"Se está retrasando",""),"")</f>
        <v/>
      </c>
    </row>
    <row r="2318" customFormat="false" ht="15" hidden="false" customHeight="false" outlineLevel="0" collapsed="false">
      <c r="A2318" s="13" t="s">
        <v>2962</v>
      </c>
      <c r="B2318" s="13" t="s">
        <v>8992</v>
      </c>
      <c r="C2318" s="13" t="s">
        <v>8982</v>
      </c>
      <c r="D2318" s="13" t="s">
        <v>8994</v>
      </c>
      <c r="E2318" s="13" t="s">
        <v>8988</v>
      </c>
      <c r="F2318" s="16" t="n">
        <f aca="false">_xlfn.MINIFS(Pedidos!$C$2:$C$7000,Pedidos!$B$2:$B$7000,A2318,Pedidos!$C$2:$C$7000,"&lt;"&amp;Parámetros!$B$4)</f>
        <v>45828</v>
      </c>
      <c r="G2318" s="16" t="n">
        <f aca="false">_xlfn.MAXIFS(Pedidos!$C$2:$C$7000,Pedidos!$B$2:$B$7000,A2318,Pedidos!$C$2:$C$7000,"&lt;"&amp;Parámetros!$B$4)</f>
        <v>45828</v>
      </c>
      <c r="H2318" s="17" t="n">
        <f aca="false">COUNTIFS(Pedidos!$B$2:$B$7000,A2318,Pedidos!$C$2:$C$7000,"&lt;"&amp;Parámetros!$B$4)</f>
        <v>1</v>
      </c>
      <c r="I2318" s="7" t="n">
        <f aca="false">IF(H2318=0,"",Parámetros!$B$4-G2318)</f>
        <v>468</v>
      </c>
      <c r="J2318" s="17" t="n">
        <f aca="false">COUNTIFS(Pedidos!$B$2:$B$7000,A2318,Pedidos!$C$2:$C$7000,"&gt;="&amp;(Parámetros!$B$4-180),Pedidos!$C$2:$C$7000,"&lt;"&amp;Parámetros!$B$4)</f>
        <v>0</v>
      </c>
      <c r="K2318" s="18" t="str">
        <f aca="false">IF(H2318&lt;2,"",(G2318-F2318)/(H2318-1))</f>
        <v/>
      </c>
      <c r="L2318" s="19" t="str">
        <f aca="false">IF(OR(K2318="",K2318=0),"",I2318/K2318)</f>
        <v/>
      </c>
      <c r="M2318" s="20" t="n">
        <f aca="false">SUMIFS(Pedidos!$D$2:$D$7000,Pedidos!$B$2:$B$7000,A2318,Pedidos!$C$2:$C$7000,"&gt;="&amp;(Parámetros!$B$4-365),Pedidos!$C$2:$C$7000,"&lt;"&amp;Parámetros!$B$4)</f>
        <v>0</v>
      </c>
      <c r="N2318" s="7" t="str">
        <f aca="false">IF(H2318=0,"Sin compras",IF(H2318=1,"Una sola compra",IF(I2318&gt;Parámetros!$B$5,"Perdido","Activo")))</f>
        <v>Una sola compra</v>
      </c>
      <c r="O2318" s="21" t="str">
        <f aca="false">IF(N2318&lt;&gt;"Activo","",1/(1+EXP(-(Parámetros!$B$10+Parámetros!$B$11*I2318+Parámetros!$B$12*J2318))))</f>
        <v/>
      </c>
      <c r="P2318" s="7" t="str">
        <f aca="false">IF(O2318="","",IF(O2318&gt;=Parámetros!$B$7,"Alto",IF(O2318&gt;=Parámetros!$B$8,"Medio","Bajo")))</f>
        <v/>
      </c>
      <c r="Q2318" s="7" t="str">
        <f aca="false">IF(AND(N2318="Activo",L2318&lt;&gt;""),IF(L2318&gt;Parámetros!$B$6,"Se está retrasando",""),"")</f>
        <v/>
      </c>
    </row>
    <row r="2319" customFormat="false" ht="15" hidden="false" customHeight="false" outlineLevel="0" collapsed="false">
      <c r="A2319" s="13" t="s">
        <v>7707</v>
      </c>
      <c r="B2319" s="13" t="s">
        <v>8995</v>
      </c>
      <c r="C2319" s="13" t="s">
        <v>8982</v>
      </c>
      <c r="D2319" s="13" t="s">
        <v>8991</v>
      </c>
      <c r="E2319" s="13" t="s">
        <v>8988</v>
      </c>
      <c r="F2319" s="16" t="n">
        <f aca="false">_xlfn.MINIFS(Pedidos!$C$2:$C$7000,Pedidos!$B$2:$B$7000,A2319,Pedidos!$C$2:$C$7000,"&lt;"&amp;Parámetros!$B$4)</f>
        <v>46195</v>
      </c>
      <c r="G2319" s="16" t="n">
        <f aca="false">_xlfn.MAXIFS(Pedidos!$C$2:$C$7000,Pedidos!$B$2:$B$7000,A2319,Pedidos!$C$2:$C$7000,"&lt;"&amp;Parámetros!$B$4)</f>
        <v>46195</v>
      </c>
      <c r="H2319" s="17" t="n">
        <f aca="false">COUNTIFS(Pedidos!$B$2:$B$7000,A2319,Pedidos!$C$2:$C$7000,"&lt;"&amp;Parámetros!$B$4)</f>
        <v>1</v>
      </c>
      <c r="I2319" s="7" t="n">
        <f aca="false">IF(H2319=0,"",Parámetros!$B$4-G2319)</f>
        <v>101</v>
      </c>
      <c r="J2319" s="17" t="n">
        <f aca="false">COUNTIFS(Pedidos!$B$2:$B$7000,A2319,Pedidos!$C$2:$C$7000,"&gt;="&amp;(Parámetros!$B$4-180),Pedidos!$C$2:$C$7000,"&lt;"&amp;Parámetros!$B$4)</f>
        <v>1</v>
      </c>
      <c r="K2319" s="18" t="str">
        <f aca="false">IF(H2319&lt;2,"",(G2319-F2319)/(H2319-1))</f>
        <v/>
      </c>
      <c r="L2319" s="19" t="str">
        <f aca="false">IF(OR(K2319="",K2319=0),"",I2319/K2319)</f>
        <v/>
      </c>
      <c r="M2319" s="20" t="n">
        <f aca="false">SUMIFS(Pedidos!$D$2:$D$7000,Pedidos!$B$2:$B$7000,A2319,Pedidos!$C$2:$C$7000,"&gt;="&amp;(Parámetros!$B$4-365),Pedidos!$C$2:$C$7000,"&lt;"&amp;Parámetros!$B$4)</f>
        <v>22.1</v>
      </c>
      <c r="N2319" s="7" t="str">
        <f aca="false">IF(H2319=0,"Sin compras",IF(H2319=1,"Una sola compra",IF(I2319&gt;Parámetros!$B$5,"Perdido","Activo")))</f>
        <v>Una sola compra</v>
      </c>
      <c r="O2319" s="21" t="str">
        <f aca="false">IF(N2319&lt;&gt;"Activo","",1/(1+EXP(-(Parámetros!$B$10+Parámetros!$B$11*I2319+Parámetros!$B$12*J2319))))</f>
        <v/>
      </c>
      <c r="P2319" s="7" t="str">
        <f aca="false">IF(O2319="","",IF(O2319&gt;=Parámetros!$B$7,"Alto",IF(O2319&gt;=Parámetros!$B$8,"Medio","Bajo")))</f>
        <v/>
      </c>
      <c r="Q2319" s="7" t="str">
        <f aca="false">IF(AND(N2319="Activo",L2319&lt;&gt;""),IF(L2319&gt;Parámetros!$B$6,"Se está retrasando",""),"")</f>
        <v/>
      </c>
    </row>
    <row r="2320" customFormat="false" ht="15" hidden="false" customHeight="false" outlineLevel="0" collapsed="false">
      <c r="A2320" s="13" t="s">
        <v>5534</v>
      </c>
      <c r="B2320" s="13" t="s">
        <v>8995</v>
      </c>
      <c r="C2320" s="13" t="s">
        <v>8990</v>
      </c>
      <c r="D2320" s="13" t="s">
        <v>8983</v>
      </c>
      <c r="E2320" s="13" t="s">
        <v>8988</v>
      </c>
      <c r="F2320" s="16" t="n">
        <f aca="false">_xlfn.MINIFS(Pedidos!$C$2:$C$7000,Pedidos!$B$2:$B$7000,A2320,Pedidos!$C$2:$C$7000,"&lt;"&amp;Parámetros!$B$4)</f>
        <v>46020</v>
      </c>
      <c r="G2320" s="16" t="n">
        <f aca="false">_xlfn.MAXIFS(Pedidos!$C$2:$C$7000,Pedidos!$B$2:$B$7000,A2320,Pedidos!$C$2:$C$7000,"&lt;"&amp;Parámetros!$B$4)</f>
        <v>46020</v>
      </c>
      <c r="H2320" s="17" t="n">
        <f aca="false">COUNTIFS(Pedidos!$B$2:$B$7000,A2320,Pedidos!$C$2:$C$7000,"&lt;"&amp;Parámetros!$B$4)</f>
        <v>1</v>
      </c>
      <c r="I2320" s="7" t="n">
        <f aca="false">IF(H2320=0,"",Parámetros!$B$4-G2320)</f>
        <v>276</v>
      </c>
      <c r="J2320" s="17" t="n">
        <f aca="false">COUNTIFS(Pedidos!$B$2:$B$7000,A2320,Pedidos!$C$2:$C$7000,"&gt;="&amp;(Parámetros!$B$4-180),Pedidos!$C$2:$C$7000,"&lt;"&amp;Parámetros!$B$4)</f>
        <v>0</v>
      </c>
      <c r="K2320" s="18" t="str">
        <f aca="false">IF(H2320&lt;2,"",(G2320-F2320)/(H2320-1))</f>
        <v/>
      </c>
      <c r="L2320" s="19" t="str">
        <f aca="false">IF(OR(K2320="",K2320=0),"",I2320/K2320)</f>
        <v/>
      </c>
      <c r="M2320" s="20" t="n">
        <f aca="false">SUMIFS(Pedidos!$D$2:$D$7000,Pedidos!$B$2:$B$7000,A2320,Pedidos!$C$2:$C$7000,"&gt;="&amp;(Parámetros!$B$4-365),Pedidos!$C$2:$C$7000,"&lt;"&amp;Parámetros!$B$4)</f>
        <v>39.83</v>
      </c>
      <c r="N2320" s="7" t="str">
        <f aca="false">IF(H2320=0,"Sin compras",IF(H2320=1,"Una sola compra",IF(I2320&gt;Parámetros!$B$5,"Perdido","Activo")))</f>
        <v>Una sola compra</v>
      </c>
      <c r="O2320" s="21" t="str">
        <f aca="false">IF(N2320&lt;&gt;"Activo","",1/(1+EXP(-(Parámetros!$B$10+Parámetros!$B$11*I2320+Parámetros!$B$12*J2320))))</f>
        <v/>
      </c>
      <c r="P2320" s="7" t="str">
        <f aca="false">IF(O2320="","",IF(O2320&gt;=Parámetros!$B$7,"Alto",IF(O2320&gt;=Parámetros!$B$8,"Medio","Bajo")))</f>
        <v/>
      </c>
      <c r="Q2320" s="7" t="str">
        <f aca="false">IF(AND(N2320="Activo",L2320&lt;&gt;""),IF(L2320&gt;Parámetros!$B$6,"Se está retrasando",""),"")</f>
        <v/>
      </c>
    </row>
    <row r="2321" customFormat="false" ht="15" hidden="false" customHeight="false" outlineLevel="0" collapsed="false">
      <c r="A2321" s="13" t="s">
        <v>4623</v>
      </c>
      <c r="B2321" s="13" t="s">
        <v>8996</v>
      </c>
      <c r="C2321" s="13" t="s">
        <v>8993</v>
      </c>
      <c r="D2321" s="13" t="s">
        <v>8983</v>
      </c>
      <c r="E2321" s="13" t="s">
        <v>8988</v>
      </c>
      <c r="F2321" s="16" t="n">
        <f aca="false">_xlfn.MINIFS(Pedidos!$C$2:$C$7000,Pedidos!$B$2:$B$7000,A2321,Pedidos!$C$2:$C$7000,"&lt;"&amp;Parámetros!$B$4)</f>
        <v>45950</v>
      </c>
      <c r="G2321" s="16" t="n">
        <f aca="false">_xlfn.MAXIFS(Pedidos!$C$2:$C$7000,Pedidos!$B$2:$B$7000,A2321,Pedidos!$C$2:$C$7000,"&lt;"&amp;Parámetros!$B$4)</f>
        <v>45995</v>
      </c>
      <c r="H2321" s="17" t="n">
        <f aca="false">COUNTIFS(Pedidos!$B$2:$B$7000,A2321,Pedidos!$C$2:$C$7000,"&lt;"&amp;Parámetros!$B$4)</f>
        <v>2</v>
      </c>
      <c r="I2321" s="7" t="n">
        <f aca="false">IF(H2321=0,"",Parámetros!$B$4-G2321)</f>
        <v>301</v>
      </c>
      <c r="J2321" s="17" t="n">
        <f aca="false">COUNTIFS(Pedidos!$B$2:$B$7000,A2321,Pedidos!$C$2:$C$7000,"&gt;="&amp;(Parámetros!$B$4-180),Pedidos!$C$2:$C$7000,"&lt;"&amp;Parámetros!$B$4)</f>
        <v>0</v>
      </c>
      <c r="K2321" s="18" t="n">
        <f aca="false">IF(H2321&lt;2,"",(G2321-F2321)/(H2321-1))</f>
        <v>45</v>
      </c>
      <c r="L2321" s="19" t="n">
        <f aca="false">IF(OR(K2321="",K2321=0),"",I2321/K2321)</f>
        <v>6.68888888888889</v>
      </c>
      <c r="M2321" s="20" t="n">
        <f aca="false">SUMIFS(Pedidos!$D$2:$D$7000,Pedidos!$B$2:$B$7000,A2321,Pedidos!$C$2:$C$7000,"&gt;="&amp;(Parámetros!$B$4-365),Pedidos!$C$2:$C$7000,"&lt;"&amp;Parámetros!$B$4)</f>
        <v>66.1</v>
      </c>
      <c r="N2321" s="7" t="str">
        <f aca="false">IF(H2321=0,"Sin compras",IF(H2321=1,"Una sola compra",IF(I2321&gt;Parámetros!$B$5,"Perdido","Activo")))</f>
        <v>Perdido</v>
      </c>
      <c r="O2321" s="21" t="str">
        <f aca="false">IF(N2321&lt;&gt;"Activo","",1/(1+EXP(-(Parámetros!$B$10+Parámetros!$B$11*I2321+Parámetros!$B$12*J2321))))</f>
        <v/>
      </c>
      <c r="P2321" s="7" t="str">
        <f aca="false">IF(O2321="","",IF(O2321&gt;=Parámetros!$B$7,"Alto",IF(O2321&gt;=Parámetros!$B$8,"Medio","Bajo")))</f>
        <v/>
      </c>
      <c r="Q2321" s="7" t="str">
        <f aca="false">IF(AND(N2321="Activo",L2321&lt;&gt;""),IF(L2321&gt;Parámetros!$B$6,"Se está retrasando",""),"")</f>
        <v/>
      </c>
    </row>
    <row r="2322" customFormat="false" ht="15" hidden="false" customHeight="false" outlineLevel="0" collapsed="false">
      <c r="A2322" s="13" t="s">
        <v>3782</v>
      </c>
      <c r="B2322" s="13" t="s">
        <v>9004</v>
      </c>
      <c r="C2322" s="13" t="s">
        <v>8993</v>
      </c>
      <c r="D2322" s="13" t="s">
        <v>8987</v>
      </c>
      <c r="E2322" s="13" t="s">
        <v>8988</v>
      </c>
      <c r="F2322" s="16" t="n">
        <f aca="false">_xlfn.MINIFS(Pedidos!$C$2:$C$7000,Pedidos!$B$2:$B$7000,A2322,Pedidos!$C$2:$C$7000,"&lt;"&amp;Parámetros!$B$4)</f>
        <v>45887</v>
      </c>
      <c r="G2322" s="16" t="n">
        <f aca="false">_xlfn.MAXIFS(Pedidos!$C$2:$C$7000,Pedidos!$B$2:$B$7000,A2322,Pedidos!$C$2:$C$7000,"&lt;"&amp;Parámetros!$B$4)</f>
        <v>46151</v>
      </c>
      <c r="H2322" s="17" t="n">
        <f aca="false">COUNTIFS(Pedidos!$B$2:$B$7000,A2322,Pedidos!$C$2:$C$7000,"&lt;"&amp;Parámetros!$B$4)</f>
        <v>3</v>
      </c>
      <c r="I2322" s="7" t="n">
        <f aca="false">IF(H2322=0,"",Parámetros!$B$4-G2322)</f>
        <v>145</v>
      </c>
      <c r="J2322" s="17" t="n">
        <f aca="false">COUNTIFS(Pedidos!$B$2:$B$7000,A2322,Pedidos!$C$2:$C$7000,"&gt;="&amp;(Parámetros!$B$4-180),Pedidos!$C$2:$C$7000,"&lt;"&amp;Parámetros!$B$4)</f>
        <v>1</v>
      </c>
      <c r="K2322" s="18" t="n">
        <f aca="false">IF(H2322&lt;2,"",(G2322-F2322)/(H2322-1))</f>
        <v>132</v>
      </c>
      <c r="L2322" s="19" t="n">
        <f aca="false">IF(OR(K2322="",K2322=0),"",I2322/K2322)</f>
        <v>1.09848484848485</v>
      </c>
      <c r="M2322" s="20" t="n">
        <f aca="false">SUMIFS(Pedidos!$D$2:$D$7000,Pedidos!$B$2:$B$7000,A2322,Pedidos!$C$2:$C$7000,"&gt;="&amp;(Parámetros!$B$4-365),Pedidos!$C$2:$C$7000,"&lt;"&amp;Parámetros!$B$4)</f>
        <v>49.99</v>
      </c>
      <c r="N2322" s="7" t="str">
        <f aca="false">IF(H2322=0,"Sin compras",IF(H2322=1,"Una sola compra",IF(I2322&gt;Parámetros!$B$5,"Perdido","Activo")))</f>
        <v>Activo</v>
      </c>
      <c r="O2322" s="21" t="n">
        <f aca="false">IF(N2322&lt;&gt;"Activo","",1/(1+EXP(-(Parámetros!$B$10+Parámetros!$B$11*I2322+Parámetros!$B$12*J2322))))</f>
        <v>0.898885306900894</v>
      </c>
      <c r="P2322" s="7" t="str">
        <f aca="false">IF(O2322="","",IF(O2322&gt;=Parámetros!$B$7,"Alto",IF(O2322&gt;=Parámetros!$B$8,"Medio","Bajo")))</f>
        <v>Alto</v>
      </c>
      <c r="Q2322" s="7" t="str">
        <f aca="false">IF(AND(N2322="Activo",L2322&lt;&gt;""),IF(L2322&gt;Parámetros!$B$6,"Se está retrasando",""),"")</f>
        <v/>
      </c>
    </row>
    <row r="2323" customFormat="false" ht="15" hidden="false" customHeight="false" outlineLevel="0" collapsed="false">
      <c r="A2323" s="13" t="s">
        <v>1141</v>
      </c>
      <c r="B2323" s="13" t="s">
        <v>9011</v>
      </c>
      <c r="C2323" s="13" t="s">
        <v>8982</v>
      </c>
      <c r="D2323" s="13" t="s">
        <v>8994</v>
      </c>
      <c r="E2323" s="13" t="s">
        <v>8984</v>
      </c>
      <c r="F2323" s="16" t="n">
        <f aca="false">_xlfn.MINIFS(Pedidos!$C$2:$C$7000,Pedidos!$B$2:$B$7000,A2323,Pedidos!$C$2:$C$7000,"&lt;"&amp;Parámetros!$B$4)</f>
        <v>45687</v>
      </c>
      <c r="G2323" s="16" t="n">
        <f aca="false">_xlfn.MAXIFS(Pedidos!$C$2:$C$7000,Pedidos!$B$2:$B$7000,A2323,Pedidos!$C$2:$C$7000,"&lt;"&amp;Parámetros!$B$4)</f>
        <v>45687</v>
      </c>
      <c r="H2323" s="17" t="n">
        <f aca="false">COUNTIFS(Pedidos!$B$2:$B$7000,A2323,Pedidos!$C$2:$C$7000,"&lt;"&amp;Parámetros!$B$4)</f>
        <v>1</v>
      </c>
      <c r="I2323" s="7" t="n">
        <f aca="false">IF(H2323=0,"",Parámetros!$B$4-G2323)</f>
        <v>609</v>
      </c>
      <c r="J2323" s="17" t="n">
        <f aca="false">COUNTIFS(Pedidos!$B$2:$B$7000,A2323,Pedidos!$C$2:$C$7000,"&gt;="&amp;(Parámetros!$B$4-180),Pedidos!$C$2:$C$7000,"&lt;"&amp;Parámetros!$B$4)</f>
        <v>0</v>
      </c>
      <c r="K2323" s="18" t="str">
        <f aca="false">IF(H2323&lt;2,"",(G2323-F2323)/(H2323-1))</f>
        <v/>
      </c>
      <c r="L2323" s="19" t="str">
        <f aca="false">IF(OR(K2323="",K2323=0),"",I2323/K2323)</f>
        <v/>
      </c>
      <c r="M2323" s="20" t="n">
        <f aca="false">SUMIFS(Pedidos!$D$2:$D$7000,Pedidos!$B$2:$B$7000,A2323,Pedidos!$C$2:$C$7000,"&gt;="&amp;(Parámetros!$B$4-365),Pedidos!$C$2:$C$7000,"&lt;"&amp;Parámetros!$B$4)</f>
        <v>0</v>
      </c>
      <c r="N2323" s="7" t="str">
        <f aca="false">IF(H2323=0,"Sin compras",IF(H2323=1,"Una sola compra",IF(I2323&gt;Parámetros!$B$5,"Perdido","Activo")))</f>
        <v>Una sola compra</v>
      </c>
      <c r="O2323" s="21" t="str">
        <f aca="false">IF(N2323&lt;&gt;"Activo","",1/(1+EXP(-(Parámetros!$B$10+Parámetros!$B$11*I2323+Parámetros!$B$12*J2323))))</f>
        <v/>
      </c>
      <c r="P2323" s="7" t="str">
        <f aca="false">IF(O2323="","",IF(O2323&gt;=Parámetros!$B$7,"Alto",IF(O2323&gt;=Parámetros!$B$8,"Medio","Bajo")))</f>
        <v/>
      </c>
      <c r="Q2323" s="7" t="str">
        <f aca="false">IF(AND(N2323="Activo",L2323&lt;&gt;""),IF(L2323&gt;Parámetros!$B$6,"Se está retrasando",""),"")</f>
        <v/>
      </c>
    </row>
    <row r="2324" customFormat="false" ht="15" hidden="false" customHeight="false" outlineLevel="0" collapsed="false">
      <c r="A2324" s="13" t="s">
        <v>5280</v>
      </c>
      <c r="B2324" s="13" t="s">
        <v>8995</v>
      </c>
      <c r="C2324" s="13" t="s">
        <v>8993</v>
      </c>
      <c r="D2324" s="13" t="s">
        <v>8983</v>
      </c>
      <c r="E2324" s="13" t="s">
        <v>8988</v>
      </c>
      <c r="F2324" s="16" t="n">
        <f aca="false">_xlfn.MINIFS(Pedidos!$C$2:$C$7000,Pedidos!$B$2:$B$7000,A2324,Pedidos!$C$2:$C$7000,"&lt;"&amp;Parámetros!$B$4)</f>
        <v>46000</v>
      </c>
      <c r="G2324" s="16" t="n">
        <f aca="false">_xlfn.MAXIFS(Pedidos!$C$2:$C$7000,Pedidos!$B$2:$B$7000,A2324,Pedidos!$C$2:$C$7000,"&lt;"&amp;Parámetros!$B$4)</f>
        <v>46000</v>
      </c>
      <c r="H2324" s="17" t="n">
        <f aca="false">COUNTIFS(Pedidos!$B$2:$B$7000,A2324,Pedidos!$C$2:$C$7000,"&lt;"&amp;Parámetros!$B$4)</f>
        <v>1</v>
      </c>
      <c r="I2324" s="7" t="n">
        <f aca="false">IF(H2324=0,"",Parámetros!$B$4-G2324)</f>
        <v>296</v>
      </c>
      <c r="J2324" s="17" t="n">
        <f aca="false">COUNTIFS(Pedidos!$B$2:$B$7000,A2324,Pedidos!$C$2:$C$7000,"&gt;="&amp;(Parámetros!$B$4-180),Pedidos!$C$2:$C$7000,"&lt;"&amp;Parámetros!$B$4)</f>
        <v>0</v>
      </c>
      <c r="K2324" s="18" t="str">
        <f aca="false">IF(H2324&lt;2,"",(G2324-F2324)/(H2324-1))</f>
        <v/>
      </c>
      <c r="L2324" s="19" t="str">
        <f aca="false">IF(OR(K2324="",K2324=0),"",I2324/K2324)</f>
        <v/>
      </c>
      <c r="M2324" s="20" t="n">
        <f aca="false">SUMIFS(Pedidos!$D$2:$D$7000,Pedidos!$B$2:$B$7000,A2324,Pedidos!$C$2:$C$7000,"&gt;="&amp;(Parámetros!$B$4-365),Pedidos!$C$2:$C$7000,"&lt;"&amp;Parámetros!$B$4)</f>
        <v>19.23</v>
      </c>
      <c r="N2324" s="7" t="str">
        <f aca="false">IF(H2324=0,"Sin compras",IF(H2324=1,"Una sola compra",IF(I2324&gt;Parámetros!$B$5,"Perdido","Activo")))</f>
        <v>Una sola compra</v>
      </c>
      <c r="O2324" s="21" t="str">
        <f aca="false">IF(N2324&lt;&gt;"Activo","",1/(1+EXP(-(Parámetros!$B$10+Parámetros!$B$11*I2324+Parámetros!$B$12*J2324))))</f>
        <v/>
      </c>
      <c r="P2324" s="7" t="str">
        <f aca="false">IF(O2324="","",IF(O2324&gt;=Parámetros!$B$7,"Alto",IF(O2324&gt;=Parámetros!$B$8,"Medio","Bajo")))</f>
        <v/>
      </c>
      <c r="Q2324" s="7" t="str">
        <f aca="false">IF(AND(N2324="Activo",L2324&lt;&gt;""),IF(L2324&gt;Parámetros!$B$6,"Se está retrasando",""),"")</f>
        <v/>
      </c>
    </row>
    <row r="2325" customFormat="false" ht="15" hidden="false" customHeight="false" outlineLevel="0" collapsed="false">
      <c r="A2325" s="13" t="s">
        <v>2327</v>
      </c>
      <c r="B2325" s="13" t="s">
        <v>8995</v>
      </c>
      <c r="C2325" s="13" t="s">
        <v>8993</v>
      </c>
      <c r="D2325" s="13" t="s">
        <v>8994</v>
      </c>
      <c r="E2325" s="13" t="s">
        <v>8984</v>
      </c>
      <c r="F2325" s="16" t="n">
        <f aca="false">_xlfn.MINIFS(Pedidos!$C$2:$C$7000,Pedidos!$B$2:$B$7000,A2325,Pedidos!$C$2:$C$7000,"&lt;"&amp;Parámetros!$B$4)</f>
        <v>45779</v>
      </c>
      <c r="G2325" s="16" t="n">
        <f aca="false">_xlfn.MAXIFS(Pedidos!$C$2:$C$7000,Pedidos!$B$2:$B$7000,A2325,Pedidos!$C$2:$C$7000,"&lt;"&amp;Parámetros!$B$4)</f>
        <v>45779</v>
      </c>
      <c r="H2325" s="17" t="n">
        <f aca="false">COUNTIFS(Pedidos!$B$2:$B$7000,A2325,Pedidos!$C$2:$C$7000,"&lt;"&amp;Parámetros!$B$4)</f>
        <v>1</v>
      </c>
      <c r="I2325" s="7" t="n">
        <f aca="false">IF(H2325=0,"",Parámetros!$B$4-G2325)</f>
        <v>517</v>
      </c>
      <c r="J2325" s="17" t="n">
        <f aca="false">COUNTIFS(Pedidos!$B$2:$B$7000,A2325,Pedidos!$C$2:$C$7000,"&gt;="&amp;(Parámetros!$B$4-180),Pedidos!$C$2:$C$7000,"&lt;"&amp;Parámetros!$B$4)</f>
        <v>0</v>
      </c>
      <c r="K2325" s="18" t="str">
        <f aca="false">IF(H2325&lt;2,"",(G2325-F2325)/(H2325-1))</f>
        <v/>
      </c>
      <c r="L2325" s="19" t="str">
        <f aca="false">IF(OR(K2325="",K2325=0),"",I2325/K2325)</f>
        <v/>
      </c>
      <c r="M2325" s="20" t="n">
        <f aca="false">SUMIFS(Pedidos!$D$2:$D$7000,Pedidos!$B$2:$B$7000,A2325,Pedidos!$C$2:$C$7000,"&gt;="&amp;(Parámetros!$B$4-365),Pedidos!$C$2:$C$7000,"&lt;"&amp;Parámetros!$B$4)</f>
        <v>0</v>
      </c>
      <c r="N2325" s="7" t="str">
        <f aca="false">IF(H2325=0,"Sin compras",IF(H2325=1,"Una sola compra",IF(I2325&gt;Parámetros!$B$5,"Perdido","Activo")))</f>
        <v>Una sola compra</v>
      </c>
      <c r="O2325" s="21" t="str">
        <f aca="false">IF(N2325&lt;&gt;"Activo","",1/(1+EXP(-(Parámetros!$B$10+Parámetros!$B$11*I2325+Parámetros!$B$12*J2325))))</f>
        <v/>
      </c>
      <c r="P2325" s="7" t="str">
        <f aca="false">IF(O2325="","",IF(O2325&gt;=Parámetros!$B$7,"Alto",IF(O2325&gt;=Parámetros!$B$8,"Medio","Bajo")))</f>
        <v/>
      </c>
      <c r="Q2325" s="7" t="str">
        <f aca="false">IF(AND(N2325="Activo",L2325&lt;&gt;""),IF(L2325&gt;Parámetros!$B$6,"Se está retrasando",""),"")</f>
        <v/>
      </c>
    </row>
    <row r="2326" customFormat="false" ht="15" hidden="false" customHeight="false" outlineLevel="0" collapsed="false">
      <c r="A2326" s="13" t="s">
        <v>2694</v>
      </c>
      <c r="B2326" s="13" t="s">
        <v>9011</v>
      </c>
      <c r="C2326" s="13" t="s">
        <v>8990</v>
      </c>
      <c r="D2326" s="13" t="s">
        <v>8994</v>
      </c>
      <c r="E2326" s="13" t="s">
        <v>8988</v>
      </c>
      <c r="F2326" s="16" t="n">
        <f aca="false">_xlfn.MINIFS(Pedidos!$C$2:$C$7000,Pedidos!$B$2:$B$7000,A2326,Pedidos!$C$2:$C$7000,"&lt;"&amp;Parámetros!$B$4)</f>
        <v>45808</v>
      </c>
      <c r="G2326" s="16" t="n">
        <f aca="false">_xlfn.MAXIFS(Pedidos!$C$2:$C$7000,Pedidos!$B$2:$B$7000,A2326,Pedidos!$C$2:$C$7000,"&lt;"&amp;Parámetros!$B$4)</f>
        <v>45808</v>
      </c>
      <c r="H2326" s="17" t="n">
        <f aca="false">COUNTIFS(Pedidos!$B$2:$B$7000,A2326,Pedidos!$C$2:$C$7000,"&lt;"&amp;Parámetros!$B$4)</f>
        <v>1</v>
      </c>
      <c r="I2326" s="7" t="n">
        <f aca="false">IF(H2326=0,"",Parámetros!$B$4-G2326)</f>
        <v>488</v>
      </c>
      <c r="J2326" s="17" t="n">
        <f aca="false">COUNTIFS(Pedidos!$B$2:$B$7000,A2326,Pedidos!$C$2:$C$7000,"&gt;="&amp;(Parámetros!$B$4-180),Pedidos!$C$2:$C$7000,"&lt;"&amp;Parámetros!$B$4)</f>
        <v>0</v>
      </c>
      <c r="K2326" s="18" t="str">
        <f aca="false">IF(H2326&lt;2,"",(G2326-F2326)/(H2326-1))</f>
        <v/>
      </c>
      <c r="L2326" s="19" t="str">
        <f aca="false">IF(OR(K2326="",K2326=0),"",I2326/K2326)</f>
        <v/>
      </c>
      <c r="M2326" s="20" t="n">
        <f aca="false">SUMIFS(Pedidos!$D$2:$D$7000,Pedidos!$B$2:$B$7000,A2326,Pedidos!$C$2:$C$7000,"&gt;="&amp;(Parámetros!$B$4-365),Pedidos!$C$2:$C$7000,"&lt;"&amp;Parámetros!$B$4)</f>
        <v>0</v>
      </c>
      <c r="N2326" s="7" t="str">
        <f aca="false">IF(H2326=0,"Sin compras",IF(H2326=1,"Una sola compra",IF(I2326&gt;Parámetros!$B$5,"Perdido","Activo")))</f>
        <v>Una sola compra</v>
      </c>
      <c r="O2326" s="21" t="str">
        <f aca="false">IF(N2326&lt;&gt;"Activo","",1/(1+EXP(-(Parámetros!$B$10+Parámetros!$B$11*I2326+Parámetros!$B$12*J2326))))</f>
        <v/>
      </c>
      <c r="P2326" s="7" t="str">
        <f aca="false">IF(O2326="","",IF(O2326&gt;=Parámetros!$B$7,"Alto",IF(O2326&gt;=Parámetros!$B$8,"Medio","Bajo")))</f>
        <v/>
      </c>
      <c r="Q2326" s="7" t="str">
        <f aca="false">IF(AND(N2326="Activo",L2326&lt;&gt;""),IF(L2326&gt;Parámetros!$B$6,"Se está retrasando",""),"")</f>
        <v/>
      </c>
    </row>
    <row r="2327" customFormat="false" ht="15" hidden="false" customHeight="false" outlineLevel="0" collapsed="false">
      <c r="A2327" s="13" t="s">
        <v>7669</v>
      </c>
      <c r="B2327" s="13" t="s">
        <v>9000</v>
      </c>
      <c r="C2327" s="13" t="s">
        <v>8982</v>
      </c>
      <c r="D2327" s="13" t="s">
        <v>8991</v>
      </c>
      <c r="E2327" s="13" t="s">
        <v>8984</v>
      </c>
      <c r="F2327" s="16" t="n">
        <f aca="false">_xlfn.MINIFS(Pedidos!$C$2:$C$7000,Pedidos!$B$2:$B$7000,A2327,Pedidos!$C$2:$C$7000,"&lt;"&amp;Parámetros!$B$4)</f>
        <v>46191</v>
      </c>
      <c r="G2327" s="16" t="n">
        <f aca="false">_xlfn.MAXIFS(Pedidos!$C$2:$C$7000,Pedidos!$B$2:$B$7000,A2327,Pedidos!$C$2:$C$7000,"&lt;"&amp;Parámetros!$B$4)</f>
        <v>46191</v>
      </c>
      <c r="H2327" s="17" t="n">
        <f aca="false">COUNTIFS(Pedidos!$B$2:$B$7000,A2327,Pedidos!$C$2:$C$7000,"&lt;"&amp;Parámetros!$B$4)</f>
        <v>1</v>
      </c>
      <c r="I2327" s="7" t="n">
        <f aca="false">IF(H2327=0,"",Parámetros!$B$4-G2327)</f>
        <v>105</v>
      </c>
      <c r="J2327" s="17" t="n">
        <f aca="false">COUNTIFS(Pedidos!$B$2:$B$7000,A2327,Pedidos!$C$2:$C$7000,"&gt;="&amp;(Parámetros!$B$4-180),Pedidos!$C$2:$C$7000,"&lt;"&amp;Parámetros!$B$4)</f>
        <v>1</v>
      </c>
      <c r="K2327" s="18" t="str">
        <f aca="false">IF(H2327&lt;2,"",(G2327-F2327)/(H2327-1))</f>
        <v/>
      </c>
      <c r="L2327" s="19" t="str">
        <f aca="false">IF(OR(K2327="",K2327=0),"",I2327/K2327)</f>
        <v/>
      </c>
      <c r="M2327" s="20" t="n">
        <f aca="false">SUMIFS(Pedidos!$D$2:$D$7000,Pedidos!$B$2:$B$7000,A2327,Pedidos!$C$2:$C$7000,"&gt;="&amp;(Parámetros!$B$4-365),Pedidos!$C$2:$C$7000,"&lt;"&amp;Parámetros!$B$4)</f>
        <v>27.8</v>
      </c>
      <c r="N2327" s="7" t="str">
        <f aca="false">IF(H2327=0,"Sin compras",IF(H2327=1,"Una sola compra",IF(I2327&gt;Parámetros!$B$5,"Perdido","Activo")))</f>
        <v>Una sola compra</v>
      </c>
      <c r="O2327" s="21" t="str">
        <f aca="false">IF(N2327&lt;&gt;"Activo","",1/(1+EXP(-(Parámetros!$B$10+Parámetros!$B$11*I2327+Parámetros!$B$12*J2327))))</f>
        <v/>
      </c>
      <c r="P2327" s="7" t="str">
        <f aca="false">IF(O2327="","",IF(O2327&gt;=Parámetros!$B$7,"Alto",IF(O2327&gt;=Parámetros!$B$8,"Medio","Bajo")))</f>
        <v/>
      </c>
      <c r="Q2327" s="7" t="str">
        <f aca="false">IF(AND(N2327="Activo",L2327&lt;&gt;""),IF(L2327&gt;Parámetros!$B$6,"Se está retrasando",""),"")</f>
        <v/>
      </c>
    </row>
    <row r="2328" customFormat="false" ht="15" hidden="false" customHeight="false" outlineLevel="0" collapsed="false">
      <c r="A2328" s="13" t="s">
        <v>3994</v>
      </c>
      <c r="B2328" s="13" t="s">
        <v>8996</v>
      </c>
      <c r="C2328" s="13" t="s">
        <v>8993</v>
      </c>
      <c r="D2328" s="13" t="s">
        <v>8994</v>
      </c>
      <c r="E2328" s="13" t="s">
        <v>8988</v>
      </c>
      <c r="F2328" s="16" t="n">
        <f aca="false">_xlfn.MINIFS(Pedidos!$C$2:$C$7000,Pedidos!$B$2:$B$7000,A2328,Pedidos!$C$2:$C$7000,"&lt;"&amp;Parámetros!$B$4)</f>
        <v>45903</v>
      </c>
      <c r="G2328" s="16" t="n">
        <f aca="false">_xlfn.MAXIFS(Pedidos!$C$2:$C$7000,Pedidos!$B$2:$B$7000,A2328,Pedidos!$C$2:$C$7000,"&lt;"&amp;Parámetros!$B$4)</f>
        <v>45903</v>
      </c>
      <c r="H2328" s="17" t="n">
        <f aca="false">COUNTIFS(Pedidos!$B$2:$B$7000,A2328,Pedidos!$C$2:$C$7000,"&lt;"&amp;Parámetros!$B$4)</f>
        <v>1</v>
      </c>
      <c r="I2328" s="7" t="n">
        <f aca="false">IF(H2328=0,"",Parámetros!$B$4-G2328)</f>
        <v>393</v>
      </c>
      <c r="J2328" s="17" t="n">
        <f aca="false">COUNTIFS(Pedidos!$B$2:$B$7000,A2328,Pedidos!$C$2:$C$7000,"&gt;="&amp;(Parámetros!$B$4-180),Pedidos!$C$2:$C$7000,"&lt;"&amp;Parámetros!$B$4)</f>
        <v>0</v>
      </c>
      <c r="K2328" s="18" t="str">
        <f aca="false">IF(H2328&lt;2,"",(G2328-F2328)/(H2328-1))</f>
        <v/>
      </c>
      <c r="L2328" s="19" t="str">
        <f aca="false">IF(OR(K2328="",K2328=0),"",I2328/K2328)</f>
        <v/>
      </c>
      <c r="M2328" s="20" t="n">
        <f aca="false">SUMIFS(Pedidos!$D$2:$D$7000,Pedidos!$B$2:$B$7000,A2328,Pedidos!$C$2:$C$7000,"&gt;="&amp;(Parámetros!$B$4-365),Pedidos!$C$2:$C$7000,"&lt;"&amp;Parámetros!$B$4)</f>
        <v>0</v>
      </c>
      <c r="N2328" s="7" t="str">
        <f aca="false">IF(H2328=0,"Sin compras",IF(H2328=1,"Una sola compra",IF(I2328&gt;Parámetros!$B$5,"Perdido","Activo")))</f>
        <v>Una sola compra</v>
      </c>
      <c r="O2328" s="21" t="str">
        <f aca="false">IF(N2328&lt;&gt;"Activo","",1/(1+EXP(-(Parámetros!$B$10+Parámetros!$B$11*I2328+Parámetros!$B$12*J2328))))</f>
        <v/>
      </c>
      <c r="P2328" s="7" t="str">
        <f aca="false">IF(O2328="","",IF(O2328&gt;=Parámetros!$B$7,"Alto",IF(O2328&gt;=Parámetros!$B$8,"Medio","Bajo")))</f>
        <v/>
      </c>
      <c r="Q2328" s="7" t="str">
        <f aca="false">IF(AND(N2328="Activo",L2328&lt;&gt;""),IF(L2328&gt;Parámetros!$B$6,"Se está retrasando",""),"")</f>
        <v/>
      </c>
    </row>
    <row r="2329" customFormat="false" ht="15" hidden="false" customHeight="false" outlineLevel="0" collapsed="false">
      <c r="A2329" s="13" t="s">
        <v>1202</v>
      </c>
      <c r="B2329" s="13" t="s">
        <v>8981</v>
      </c>
      <c r="C2329" s="13" t="s">
        <v>8982</v>
      </c>
      <c r="D2329" s="13" t="s">
        <v>9009</v>
      </c>
      <c r="E2329" s="13" t="s">
        <v>8988</v>
      </c>
      <c r="F2329" s="16" t="n">
        <f aca="false">_xlfn.MINIFS(Pedidos!$C$2:$C$7000,Pedidos!$B$2:$B$7000,A2329,Pedidos!$C$2:$C$7000,"&lt;"&amp;Parámetros!$B$4)</f>
        <v>45692</v>
      </c>
      <c r="G2329" s="16" t="n">
        <f aca="false">_xlfn.MAXIFS(Pedidos!$C$2:$C$7000,Pedidos!$B$2:$B$7000,A2329,Pedidos!$C$2:$C$7000,"&lt;"&amp;Parámetros!$B$4)</f>
        <v>45904</v>
      </c>
      <c r="H2329" s="17" t="n">
        <f aca="false">COUNTIFS(Pedidos!$B$2:$B$7000,A2329,Pedidos!$C$2:$C$7000,"&lt;"&amp;Parámetros!$B$4)</f>
        <v>7</v>
      </c>
      <c r="I2329" s="7" t="n">
        <f aca="false">IF(H2329=0,"",Parámetros!$B$4-G2329)</f>
        <v>392</v>
      </c>
      <c r="J2329" s="17" t="n">
        <f aca="false">COUNTIFS(Pedidos!$B$2:$B$7000,A2329,Pedidos!$C$2:$C$7000,"&gt;="&amp;(Parámetros!$B$4-180),Pedidos!$C$2:$C$7000,"&lt;"&amp;Parámetros!$B$4)</f>
        <v>0</v>
      </c>
      <c r="K2329" s="18" t="n">
        <f aca="false">IF(H2329&lt;2,"",(G2329-F2329)/(H2329-1))</f>
        <v>35.3333333333333</v>
      </c>
      <c r="L2329" s="19" t="n">
        <f aca="false">IF(OR(K2329="",K2329=0),"",I2329/K2329)</f>
        <v>11.0943396226415</v>
      </c>
      <c r="M2329" s="20" t="n">
        <f aca="false">SUMIFS(Pedidos!$D$2:$D$7000,Pedidos!$B$2:$B$7000,A2329,Pedidos!$C$2:$C$7000,"&gt;="&amp;(Parámetros!$B$4-365),Pedidos!$C$2:$C$7000,"&lt;"&amp;Parámetros!$B$4)</f>
        <v>0</v>
      </c>
      <c r="N2329" s="7" t="str">
        <f aca="false">IF(H2329=0,"Sin compras",IF(H2329=1,"Una sola compra",IF(I2329&gt;Parámetros!$B$5,"Perdido","Activo")))</f>
        <v>Perdido</v>
      </c>
      <c r="O2329" s="21" t="str">
        <f aca="false">IF(N2329&lt;&gt;"Activo","",1/(1+EXP(-(Parámetros!$B$10+Parámetros!$B$11*I2329+Parámetros!$B$12*J2329))))</f>
        <v/>
      </c>
      <c r="P2329" s="7" t="str">
        <f aca="false">IF(O2329="","",IF(O2329&gt;=Parámetros!$B$7,"Alto",IF(O2329&gt;=Parámetros!$B$8,"Medio","Bajo")))</f>
        <v/>
      </c>
      <c r="Q2329" s="7" t="str">
        <f aca="false">IF(AND(N2329="Activo",L2329&lt;&gt;""),IF(L2329&gt;Parámetros!$B$6,"Se está retrasando",""),"")</f>
        <v/>
      </c>
    </row>
    <row r="2330" customFormat="false" ht="15" hidden="false" customHeight="false" outlineLevel="0" collapsed="false">
      <c r="A2330" s="13" t="s">
        <v>8123</v>
      </c>
      <c r="B2330" s="13" t="s">
        <v>8992</v>
      </c>
      <c r="C2330" s="13" t="s">
        <v>8990</v>
      </c>
      <c r="D2330" s="13" t="s">
        <v>8991</v>
      </c>
      <c r="E2330" s="13" t="s">
        <v>8984</v>
      </c>
      <c r="F2330" s="16" t="n">
        <f aca="false">_xlfn.MINIFS(Pedidos!$C$2:$C$7000,Pedidos!$B$2:$B$7000,A2330,Pedidos!$C$2:$C$7000,"&lt;"&amp;Parámetros!$B$4)</f>
        <v>46225</v>
      </c>
      <c r="G2330" s="16" t="n">
        <f aca="false">_xlfn.MAXIFS(Pedidos!$C$2:$C$7000,Pedidos!$B$2:$B$7000,A2330,Pedidos!$C$2:$C$7000,"&lt;"&amp;Parámetros!$B$4)</f>
        <v>46225</v>
      </c>
      <c r="H2330" s="17" t="n">
        <f aca="false">COUNTIFS(Pedidos!$B$2:$B$7000,A2330,Pedidos!$C$2:$C$7000,"&lt;"&amp;Parámetros!$B$4)</f>
        <v>1</v>
      </c>
      <c r="I2330" s="7" t="n">
        <f aca="false">IF(H2330=0,"",Parámetros!$B$4-G2330)</f>
        <v>71</v>
      </c>
      <c r="J2330" s="17" t="n">
        <f aca="false">COUNTIFS(Pedidos!$B$2:$B$7000,A2330,Pedidos!$C$2:$C$7000,"&gt;="&amp;(Parámetros!$B$4-180),Pedidos!$C$2:$C$7000,"&lt;"&amp;Parámetros!$B$4)</f>
        <v>1</v>
      </c>
      <c r="K2330" s="18" t="str">
        <f aca="false">IF(H2330&lt;2,"",(G2330-F2330)/(H2330-1))</f>
        <v/>
      </c>
      <c r="L2330" s="19" t="str">
        <f aca="false">IF(OR(K2330="",K2330=0),"",I2330/K2330)</f>
        <v/>
      </c>
      <c r="M2330" s="20" t="n">
        <f aca="false">SUMIFS(Pedidos!$D$2:$D$7000,Pedidos!$B$2:$B$7000,A2330,Pedidos!$C$2:$C$7000,"&gt;="&amp;(Parámetros!$B$4-365),Pedidos!$C$2:$C$7000,"&lt;"&amp;Parámetros!$B$4)</f>
        <v>28.34</v>
      </c>
      <c r="N2330" s="7" t="str">
        <f aca="false">IF(H2330=0,"Sin compras",IF(H2330=1,"Una sola compra",IF(I2330&gt;Parámetros!$B$5,"Perdido","Activo")))</f>
        <v>Una sola compra</v>
      </c>
      <c r="O2330" s="21" t="str">
        <f aca="false">IF(N2330&lt;&gt;"Activo","",1/(1+EXP(-(Parámetros!$B$10+Parámetros!$B$11*I2330+Parámetros!$B$12*J2330))))</f>
        <v/>
      </c>
      <c r="P2330" s="7" t="str">
        <f aca="false">IF(O2330="","",IF(O2330&gt;=Parámetros!$B$7,"Alto",IF(O2330&gt;=Parámetros!$B$8,"Medio","Bajo")))</f>
        <v/>
      </c>
      <c r="Q2330" s="7" t="str">
        <f aca="false">IF(AND(N2330="Activo",L2330&lt;&gt;""),IF(L2330&gt;Parámetros!$B$6,"Se está retrasando",""),"")</f>
        <v/>
      </c>
    </row>
    <row r="2331" customFormat="false" ht="15" hidden="false" customHeight="false" outlineLevel="0" collapsed="false">
      <c r="A2331" s="13" t="s">
        <v>3309</v>
      </c>
      <c r="B2331" s="13" t="s">
        <v>8996</v>
      </c>
      <c r="C2331" s="13" t="s">
        <v>8982</v>
      </c>
      <c r="D2331" s="13" t="s">
        <v>8994</v>
      </c>
      <c r="E2331" s="13" t="s">
        <v>8988</v>
      </c>
      <c r="F2331" s="16" t="n">
        <f aca="false">_xlfn.MINIFS(Pedidos!$C$2:$C$7000,Pedidos!$B$2:$B$7000,A2331,Pedidos!$C$2:$C$7000,"&lt;"&amp;Parámetros!$B$4)</f>
        <v>45854</v>
      </c>
      <c r="G2331" s="16" t="n">
        <f aca="false">_xlfn.MAXIFS(Pedidos!$C$2:$C$7000,Pedidos!$B$2:$B$7000,A2331,Pedidos!$C$2:$C$7000,"&lt;"&amp;Parámetros!$B$4)</f>
        <v>45854</v>
      </c>
      <c r="H2331" s="17" t="n">
        <f aca="false">COUNTIFS(Pedidos!$B$2:$B$7000,A2331,Pedidos!$C$2:$C$7000,"&lt;"&amp;Parámetros!$B$4)</f>
        <v>1</v>
      </c>
      <c r="I2331" s="7" t="n">
        <f aca="false">IF(H2331=0,"",Parámetros!$B$4-G2331)</f>
        <v>442</v>
      </c>
      <c r="J2331" s="17" t="n">
        <f aca="false">COUNTIFS(Pedidos!$B$2:$B$7000,A2331,Pedidos!$C$2:$C$7000,"&gt;="&amp;(Parámetros!$B$4-180),Pedidos!$C$2:$C$7000,"&lt;"&amp;Parámetros!$B$4)</f>
        <v>0</v>
      </c>
      <c r="K2331" s="18" t="str">
        <f aca="false">IF(H2331&lt;2,"",(G2331-F2331)/(H2331-1))</f>
        <v/>
      </c>
      <c r="L2331" s="19" t="str">
        <f aca="false">IF(OR(K2331="",K2331=0),"",I2331/K2331)</f>
        <v/>
      </c>
      <c r="M2331" s="20" t="n">
        <f aca="false">SUMIFS(Pedidos!$D$2:$D$7000,Pedidos!$B$2:$B$7000,A2331,Pedidos!$C$2:$C$7000,"&gt;="&amp;(Parámetros!$B$4-365),Pedidos!$C$2:$C$7000,"&lt;"&amp;Parámetros!$B$4)</f>
        <v>0</v>
      </c>
      <c r="N2331" s="7" t="str">
        <f aca="false">IF(H2331=0,"Sin compras",IF(H2331=1,"Una sola compra",IF(I2331&gt;Parámetros!$B$5,"Perdido","Activo")))</f>
        <v>Una sola compra</v>
      </c>
      <c r="O2331" s="21" t="str">
        <f aca="false">IF(N2331&lt;&gt;"Activo","",1/(1+EXP(-(Parámetros!$B$10+Parámetros!$B$11*I2331+Parámetros!$B$12*J2331))))</f>
        <v/>
      </c>
      <c r="P2331" s="7" t="str">
        <f aca="false">IF(O2331="","",IF(O2331&gt;=Parámetros!$B$7,"Alto",IF(O2331&gt;=Parámetros!$B$8,"Medio","Bajo")))</f>
        <v/>
      </c>
      <c r="Q2331" s="7" t="str">
        <f aca="false">IF(AND(N2331="Activo",L2331&lt;&gt;""),IF(L2331&gt;Parámetros!$B$6,"Se está retrasando",""),"")</f>
        <v/>
      </c>
    </row>
    <row r="2332" customFormat="false" ht="15" hidden="false" customHeight="false" outlineLevel="0" collapsed="false">
      <c r="A2332" s="13" t="s">
        <v>1889</v>
      </c>
      <c r="B2332" s="13" t="s">
        <v>9007</v>
      </c>
      <c r="C2332" s="13" t="s">
        <v>8993</v>
      </c>
      <c r="D2332" s="13" t="s">
        <v>9005</v>
      </c>
      <c r="E2332" s="13" t="s">
        <v>8988</v>
      </c>
      <c r="F2332" s="16" t="n">
        <f aca="false">_xlfn.MINIFS(Pedidos!$C$2:$C$7000,Pedidos!$B$2:$B$7000,A2332,Pedidos!$C$2:$C$7000,"&lt;"&amp;Parámetros!$B$4)</f>
        <v>45746</v>
      </c>
      <c r="G2332" s="16" t="n">
        <f aca="false">_xlfn.MAXIFS(Pedidos!$C$2:$C$7000,Pedidos!$B$2:$B$7000,A2332,Pedidos!$C$2:$C$7000,"&lt;"&amp;Parámetros!$B$4)</f>
        <v>46045</v>
      </c>
      <c r="H2332" s="17" t="n">
        <f aca="false">COUNTIFS(Pedidos!$B$2:$B$7000,A2332,Pedidos!$C$2:$C$7000,"&lt;"&amp;Parámetros!$B$4)</f>
        <v>3</v>
      </c>
      <c r="I2332" s="7" t="n">
        <f aca="false">IF(H2332=0,"",Parámetros!$B$4-G2332)</f>
        <v>251</v>
      </c>
      <c r="J2332" s="17" t="n">
        <f aca="false">COUNTIFS(Pedidos!$B$2:$B$7000,A2332,Pedidos!$C$2:$C$7000,"&gt;="&amp;(Parámetros!$B$4-180),Pedidos!$C$2:$C$7000,"&lt;"&amp;Parámetros!$B$4)</f>
        <v>0</v>
      </c>
      <c r="K2332" s="18" t="n">
        <f aca="false">IF(H2332&lt;2,"",(G2332-F2332)/(H2332-1))</f>
        <v>149.5</v>
      </c>
      <c r="L2332" s="19" t="n">
        <f aca="false">IF(OR(K2332="",K2332=0),"",I2332/K2332)</f>
        <v>1.67892976588629</v>
      </c>
      <c r="M2332" s="20" t="n">
        <f aca="false">SUMIFS(Pedidos!$D$2:$D$7000,Pedidos!$B$2:$B$7000,A2332,Pedidos!$C$2:$C$7000,"&gt;="&amp;(Parámetros!$B$4-365),Pedidos!$C$2:$C$7000,"&lt;"&amp;Parámetros!$B$4)</f>
        <v>40.55</v>
      </c>
      <c r="N2332" s="7" t="str">
        <f aca="false">IF(H2332=0,"Sin compras",IF(H2332=1,"Una sola compra",IF(I2332&gt;Parámetros!$B$5,"Perdido","Activo")))</f>
        <v>Perdido</v>
      </c>
      <c r="O2332" s="21" t="str">
        <f aca="false">IF(N2332&lt;&gt;"Activo","",1/(1+EXP(-(Parámetros!$B$10+Parámetros!$B$11*I2332+Parámetros!$B$12*J2332))))</f>
        <v/>
      </c>
      <c r="P2332" s="7" t="str">
        <f aca="false">IF(O2332="","",IF(O2332&gt;=Parámetros!$B$7,"Alto",IF(O2332&gt;=Parámetros!$B$8,"Medio","Bajo")))</f>
        <v/>
      </c>
      <c r="Q2332" s="7" t="str">
        <f aca="false">IF(AND(N2332="Activo",L2332&lt;&gt;""),IF(L2332&gt;Parámetros!$B$6,"Se está retrasando",""),"")</f>
        <v/>
      </c>
    </row>
    <row r="2333" customFormat="false" ht="15" hidden="false" customHeight="false" outlineLevel="0" collapsed="false">
      <c r="A2333" s="13" t="s">
        <v>2947</v>
      </c>
      <c r="B2333" s="13" t="s">
        <v>8995</v>
      </c>
      <c r="C2333" s="13" t="s">
        <v>8986</v>
      </c>
      <c r="D2333" s="13" t="s">
        <v>8983</v>
      </c>
      <c r="E2333" s="13" t="s">
        <v>8988</v>
      </c>
      <c r="F2333" s="16" t="n">
        <f aca="false">_xlfn.MINIFS(Pedidos!$C$2:$C$7000,Pedidos!$B$2:$B$7000,A2333,Pedidos!$C$2:$C$7000,"&lt;"&amp;Parámetros!$B$4)</f>
        <v>45826</v>
      </c>
      <c r="G2333" s="16" t="n">
        <f aca="false">_xlfn.MAXIFS(Pedidos!$C$2:$C$7000,Pedidos!$B$2:$B$7000,A2333,Pedidos!$C$2:$C$7000,"&lt;"&amp;Parámetros!$B$4)</f>
        <v>45959</v>
      </c>
      <c r="H2333" s="17" t="n">
        <f aca="false">COUNTIFS(Pedidos!$B$2:$B$7000,A2333,Pedidos!$C$2:$C$7000,"&lt;"&amp;Parámetros!$B$4)</f>
        <v>2</v>
      </c>
      <c r="I2333" s="7" t="n">
        <f aca="false">IF(H2333=0,"",Parámetros!$B$4-G2333)</f>
        <v>337</v>
      </c>
      <c r="J2333" s="17" t="n">
        <f aca="false">COUNTIFS(Pedidos!$B$2:$B$7000,A2333,Pedidos!$C$2:$C$7000,"&gt;="&amp;(Parámetros!$B$4-180),Pedidos!$C$2:$C$7000,"&lt;"&amp;Parámetros!$B$4)</f>
        <v>0</v>
      </c>
      <c r="K2333" s="18" t="n">
        <f aca="false">IF(H2333&lt;2,"",(G2333-F2333)/(H2333-1))</f>
        <v>133</v>
      </c>
      <c r="L2333" s="19" t="n">
        <f aca="false">IF(OR(K2333="",K2333=0),"",I2333/K2333)</f>
        <v>2.53383458646617</v>
      </c>
      <c r="M2333" s="20" t="n">
        <f aca="false">SUMIFS(Pedidos!$D$2:$D$7000,Pedidos!$B$2:$B$7000,A2333,Pedidos!$C$2:$C$7000,"&gt;="&amp;(Parámetros!$B$4-365),Pedidos!$C$2:$C$7000,"&lt;"&amp;Parámetros!$B$4)</f>
        <v>37.12</v>
      </c>
      <c r="N2333" s="7" t="str">
        <f aca="false">IF(H2333=0,"Sin compras",IF(H2333=1,"Una sola compra",IF(I2333&gt;Parámetros!$B$5,"Perdido","Activo")))</f>
        <v>Perdido</v>
      </c>
      <c r="O2333" s="21" t="str">
        <f aca="false">IF(N2333&lt;&gt;"Activo","",1/(1+EXP(-(Parámetros!$B$10+Parámetros!$B$11*I2333+Parámetros!$B$12*J2333))))</f>
        <v/>
      </c>
      <c r="P2333" s="7" t="str">
        <f aca="false">IF(O2333="","",IF(O2333&gt;=Parámetros!$B$7,"Alto",IF(O2333&gt;=Parámetros!$B$8,"Medio","Bajo")))</f>
        <v/>
      </c>
      <c r="Q2333" s="7" t="str">
        <f aca="false">IF(AND(N2333="Activo",L2333&lt;&gt;""),IF(L2333&gt;Parámetros!$B$6,"Se está retrasando",""),"")</f>
        <v/>
      </c>
    </row>
    <row r="2334" customFormat="false" ht="15" hidden="false" customHeight="false" outlineLevel="0" collapsed="false">
      <c r="A2334" s="13" t="s">
        <v>5308</v>
      </c>
      <c r="B2334" s="13" t="s">
        <v>8989</v>
      </c>
      <c r="C2334" s="13" t="s">
        <v>8986</v>
      </c>
      <c r="D2334" s="13" t="s">
        <v>8997</v>
      </c>
      <c r="E2334" s="13" t="s">
        <v>8988</v>
      </c>
      <c r="F2334" s="16" t="n">
        <f aca="false">_xlfn.MINIFS(Pedidos!$C$2:$C$7000,Pedidos!$B$2:$B$7000,A2334,Pedidos!$C$2:$C$7000,"&lt;"&amp;Parámetros!$B$4)</f>
        <v>46002</v>
      </c>
      <c r="G2334" s="16" t="n">
        <f aca="false">_xlfn.MAXIFS(Pedidos!$C$2:$C$7000,Pedidos!$B$2:$B$7000,A2334,Pedidos!$C$2:$C$7000,"&lt;"&amp;Parámetros!$B$4)</f>
        <v>46168</v>
      </c>
      <c r="H2334" s="17" t="n">
        <f aca="false">COUNTIFS(Pedidos!$B$2:$B$7000,A2334,Pedidos!$C$2:$C$7000,"&lt;"&amp;Parámetros!$B$4)</f>
        <v>4</v>
      </c>
      <c r="I2334" s="7" t="n">
        <f aca="false">IF(H2334=0,"",Parámetros!$B$4-G2334)</f>
        <v>128</v>
      </c>
      <c r="J2334" s="17" t="n">
        <f aca="false">COUNTIFS(Pedidos!$B$2:$B$7000,A2334,Pedidos!$C$2:$C$7000,"&gt;="&amp;(Parámetros!$B$4-180),Pedidos!$C$2:$C$7000,"&lt;"&amp;Parámetros!$B$4)</f>
        <v>2</v>
      </c>
      <c r="K2334" s="18" t="n">
        <f aca="false">IF(H2334&lt;2,"",(G2334-F2334)/(H2334-1))</f>
        <v>55.3333333333333</v>
      </c>
      <c r="L2334" s="19" t="n">
        <f aca="false">IF(OR(K2334="",K2334=0),"",I2334/K2334)</f>
        <v>2.31325301204819</v>
      </c>
      <c r="M2334" s="20" t="n">
        <f aca="false">SUMIFS(Pedidos!$D$2:$D$7000,Pedidos!$B$2:$B$7000,A2334,Pedidos!$C$2:$C$7000,"&gt;="&amp;(Parámetros!$B$4-365),Pedidos!$C$2:$C$7000,"&lt;"&amp;Parámetros!$B$4)</f>
        <v>164.78</v>
      </c>
      <c r="N2334" s="7" t="str">
        <f aca="false">IF(H2334=0,"Sin compras",IF(H2334=1,"Una sola compra",IF(I2334&gt;Parámetros!$B$5,"Perdido","Activo")))</f>
        <v>Activo</v>
      </c>
      <c r="O2334" s="21" t="n">
        <f aca="false">IF(N2334&lt;&gt;"Activo","",1/(1+EXP(-(Parámetros!$B$10+Parámetros!$B$11*I2334+Parámetros!$B$12*J2334))))</f>
        <v>0.732863558768182</v>
      </c>
      <c r="P2334" s="7" t="str">
        <f aca="false">IF(O2334="","",IF(O2334&gt;=Parámetros!$B$7,"Alto",IF(O2334&gt;=Parámetros!$B$8,"Medio","Bajo")))</f>
        <v>Alto</v>
      </c>
      <c r="Q2334" s="7" t="str">
        <f aca="false">IF(AND(N2334="Activo",L2334&lt;&gt;""),IF(L2334&gt;Parámetros!$B$6,"Se está retrasando",""),"")</f>
        <v>Se está retrasando</v>
      </c>
    </row>
    <row r="2335" customFormat="false" ht="15" hidden="false" customHeight="false" outlineLevel="0" collapsed="false">
      <c r="A2335" s="13" t="s">
        <v>2344</v>
      </c>
      <c r="B2335" s="13" t="s">
        <v>9008</v>
      </c>
      <c r="C2335" s="13" t="s">
        <v>8986</v>
      </c>
      <c r="D2335" s="13" t="s">
        <v>8997</v>
      </c>
      <c r="E2335" s="13" t="s">
        <v>8988</v>
      </c>
      <c r="F2335" s="16" t="n">
        <f aca="false">_xlfn.MINIFS(Pedidos!$C$2:$C$7000,Pedidos!$B$2:$B$7000,A2335,Pedidos!$C$2:$C$7000,"&lt;"&amp;Parámetros!$B$4)</f>
        <v>45780</v>
      </c>
      <c r="G2335" s="16" t="n">
        <f aca="false">_xlfn.MAXIFS(Pedidos!$C$2:$C$7000,Pedidos!$B$2:$B$7000,A2335,Pedidos!$C$2:$C$7000,"&lt;"&amp;Parámetros!$B$4)</f>
        <v>46046</v>
      </c>
      <c r="H2335" s="17" t="n">
        <f aca="false">COUNTIFS(Pedidos!$B$2:$B$7000,A2335,Pedidos!$C$2:$C$7000,"&lt;"&amp;Parámetros!$B$4)</f>
        <v>6</v>
      </c>
      <c r="I2335" s="7" t="n">
        <f aca="false">IF(H2335=0,"",Parámetros!$B$4-G2335)</f>
        <v>250</v>
      </c>
      <c r="J2335" s="17" t="n">
        <f aca="false">COUNTIFS(Pedidos!$B$2:$B$7000,A2335,Pedidos!$C$2:$C$7000,"&gt;="&amp;(Parámetros!$B$4-180),Pedidos!$C$2:$C$7000,"&lt;"&amp;Parámetros!$B$4)</f>
        <v>0</v>
      </c>
      <c r="K2335" s="18" t="n">
        <f aca="false">IF(H2335&lt;2,"",(G2335-F2335)/(H2335-1))</f>
        <v>53.2</v>
      </c>
      <c r="L2335" s="19" t="n">
        <f aca="false">IF(OR(K2335="",K2335=0),"",I2335/K2335)</f>
        <v>4.69924812030075</v>
      </c>
      <c r="M2335" s="20" t="n">
        <f aca="false">SUMIFS(Pedidos!$D$2:$D$7000,Pedidos!$B$2:$B$7000,A2335,Pedidos!$C$2:$C$7000,"&gt;="&amp;(Parámetros!$B$4-365),Pedidos!$C$2:$C$7000,"&lt;"&amp;Parámetros!$B$4)</f>
        <v>109.37</v>
      </c>
      <c r="N2335" s="7" t="str">
        <f aca="false">IF(H2335=0,"Sin compras",IF(H2335=1,"Una sola compra",IF(I2335&gt;Parámetros!$B$5,"Perdido","Activo")))</f>
        <v>Perdido</v>
      </c>
      <c r="O2335" s="21" t="str">
        <f aca="false">IF(N2335&lt;&gt;"Activo","",1/(1+EXP(-(Parámetros!$B$10+Parámetros!$B$11*I2335+Parámetros!$B$12*J2335))))</f>
        <v/>
      </c>
      <c r="P2335" s="7" t="str">
        <f aca="false">IF(O2335="","",IF(O2335&gt;=Parámetros!$B$7,"Alto",IF(O2335&gt;=Parámetros!$B$8,"Medio","Bajo")))</f>
        <v/>
      </c>
      <c r="Q2335" s="7" t="str">
        <f aca="false">IF(AND(N2335="Activo",L2335&lt;&gt;""),IF(L2335&gt;Parámetros!$B$6,"Se está retrasando",""),"")</f>
        <v/>
      </c>
    </row>
    <row r="2336" customFormat="false" ht="15" hidden="false" customHeight="false" outlineLevel="0" collapsed="false">
      <c r="A2336" s="13" t="s">
        <v>1957</v>
      </c>
      <c r="B2336" s="13" t="s">
        <v>8995</v>
      </c>
      <c r="C2336" s="13" t="s">
        <v>8986</v>
      </c>
      <c r="D2336" s="13" t="s">
        <v>8997</v>
      </c>
      <c r="E2336" s="13" t="s">
        <v>8988</v>
      </c>
      <c r="F2336" s="16" t="n">
        <f aca="false">_xlfn.MINIFS(Pedidos!$C$2:$C$7000,Pedidos!$B$2:$B$7000,A2336,Pedidos!$C$2:$C$7000,"&lt;"&amp;Parámetros!$B$4)</f>
        <v>45752</v>
      </c>
      <c r="G2336" s="16" t="n">
        <f aca="false">_xlfn.MAXIFS(Pedidos!$C$2:$C$7000,Pedidos!$B$2:$B$7000,A2336,Pedidos!$C$2:$C$7000,"&lt;"&amp;Parámetros!$B$4)</f>
        <v>45948</v>
      </c>
      <c r="H2336" s="17" t="n">
        <f aca="false">COUNTIFS(Pedidos!$B$2:$B$7000,A2336,Pedidos!$C$2:$C$7000,"&lt;"&amp;Parámetros!$B$4)</f>
        <v>7</v>
      </c>
      <c r="I2336" s="7" t="n">
        <f aca="false">IF(H2336=0,"",Parámetros!$B$4-G2336)</f>
        <v>348</v>
      </c>
      <c r="J2336" s="17" t="n">
        <f aca="false">COUNTIFS(Pedidos!$B$2:$B$7000,A2336,Pedidos!$C$2:$C$7000,"&gt;="&amp;(Parámetros!$B$4-180),Pedidos!$C$2:$C$7000,"&lt;"&amp;Parámetros!$B$4)</f>
        <v>0</v>
      </c>
      <c r="K2336" s="18" t="n">
        <f aca="false">IF(H2336&lt;2,"",(G2336-F2336)/(H2336-1))</f>
        <v>32.6666666666667</v>
      </c>
      <c r="L2336" s="19" t="n">
        <f aca="false">IF(OR(K2336="",K2336=0),"",I2336/K2336)</f>
        <v>10.6530612244898</v>
      </c>
      <c r="M2336" s="20" t="n">
        <f aca="false">SUMIFS(Pedidos!$D$2:$D$7000,Pedidos!$B$2:$B$7000,A2336,Pedidos!$C$2:$C$7000,"&gt;="&amp;(Parámetros!$B$4-365),Pedidos!$C$2:$C$7000,"&lt;"&amp;Parámetros!$B$4)</f>
        <v>56.4</v>
      </c>
      <c r="N2336" s="7" t="str">
        <f aca="false">IF(H2336=0,"Sin compras",IF(H2336=1,"Una sola compra",IF(I2336&gt;Parámetros!$B$5,"Perdido","Activo")))</f>
        <v>Perdido</v>
      </c>
      <c r="O2336" s="21" t="str">
        <f aca="false">IF(N2336&lt;&gt;"Activo","",1/(1+EXP(-(Parámetros!$B$10+Parámetros!$B$11*I2336+Parámetros!$B$12*J2336))))</f>
        <v/>
      </c>
      <c r="P2336" s="7" t="str">
        <f aca="false">IF(O2336="","",IF(O2336&gt;=Parámetros!$B$7,"Alto",IF(O2336&gt;=Parámetros!$B$8,"Medio","Bajo")))</f>
        <v/>
      </c>
      <c r="Q2336" s="7" t="str">
        <f aca="false">IF(AND(N2336="Activo",L2336&lt;&gt;""),IF(L2336&gt;Parámetros!$B$6,"Se está retrasando",""),"")</f>
        <v/>
      </c>
    </row>
    <row r="2337" customFormat="false" ht="15" hidden="false" customHeight="false" outlineLevel="0" collapsed="false">
      <c r="A2337" s="13" t="s">
        <v>6049</v>
      </c>
      <c r="B2337" s="13" t="s">
        <v>8995</v>
      </c>
      <c r="C2337" s="13" t="s">
        <v>8982</v>
      </c>
      <c r="D2337" s="13" t="s">
        <v>8987</v>
      </c>
      <c r="E2337" s="13" t="s">
        <v>8988</v>
      </c>
      <c r="F2337" s="16" t="n">
        <f aca="false">_xlfn.MINIFS(Pedidos!$C$2:$C$7000,Pedidos!$B$2:$B$7000,A2337,Pedidos!$C$2:$C$7000,"&lt;"&amp;Parámetros!$B$4)</f>
        <v>46059</v>
      </c>
      <c r="G2337" s="16" t="n">
        <f aca="false">_xlfn.MAXIFS(Pedidos!$C$2:$C$7000,Pedidos!$B$2:$B$7000,A2337,Pedidos!$C$2:$C$7000,"&lt;"&amp;Parámetros!$B$4)</f>
        <v>46245</v>
      </c>
      <c r="H2337" s="17" t="n">
        <f aca="false">COUNTIFS(Pedidos!$B$2:$B$7000,A2337,Pedidos!$C$2:$C$7000,"&lt;"&amp;Parámetros!$B$4)</f>
        <v>2</v>
      </c>
      <c r="I2337" s="7" t="n">
        <f aca="false">IF(H2337=0,"",Parámetros!$B$4-G2337)</f>
        <v>51</v>
      </c>
      <c r="J2337" s="17" t="n">
        <f aca="false">COUNTIFS(Pedidos!$B$2:$B$7000,A2337,Pedidos!$C$2:$C$7000,"&gt;="&amp;(Parámetros!$B$4-180),Pedidos!$C$2:$C$7000,"&lt;"&amp;Parámetros!$B$4)</f>
        <v>1</v>
      </c>
      <c r="K2337" s="18" t="n">
        <f aca="false">IF(H2337&lt;2,"",(G2337-F2337)/(H2337-1))</f>
        <v>186</v>
      </c>
      <c r="L2337" s="19" t="n">
        <f aca="false">IF(OR(K2337="",K2337=0),"",I2337/K2337)</f>
        <v>0.274193548387097</v>
      </c>
      <c r="M2337" s="20" t="n">
        <f aca="false">SUMIFS(Pedidos!$D$2:$D$7000,Pedidos!$B$2:$B$7000,A2337,Pedidos!$C$2:$C$7000,"&gt;="&amp;(Parámetros!$B$4-365),Pedidos!$C$2:$C$7000,"&lt;"&amp;Parámetros!$B$4)</f>
        <v>71.09</v>
      </c>
      <c r="N2337" s="7" t="str">
        <f aca="false">IF(H2337=0,"Sin compras",IF(H2337=1,"Una sola compra",IF(I2337&gt;Parámetros!$B$5,"Perdido","Activo")))</f>
        <v>Activo</v>
      </c>
      <c r="O2337" s="21" t="n">
        <f aca="false">IF(N2337&lt;&gt;"Activo","",1/(1+EXP(-(Parámetros!$B$10+Parámetros!$B$11*I2337+Parámetros!$B$12*J2337))))</f>
        <v>0.642653546058159</v>
      </c>
      <c r="P2337" s="7" t="str">
        <f aca="false">IF(O2337="","",IF(O2337&gt;=Parámetros!$B$7,"Alto",IF(O2337&gt;=Parámetros!$B$8,"Medio","Bajo")))</f>
        <v>Medio</v>
      </c>
      <c r="Q2337" s="7" t="str">
        <f aca="false">IF(AND(N2337="Activo",L2337&lt;&gt;""),IF(L2337&gt;Parámetros!$B$6,"Se está retrasando",""),"")</f>
        <v/>
      </c>
    </row>
    <row r="2338" customFormat="false" ht="15" hidden="false" customHeight="false" outlineLevel="0" collapsed="false">
      <c r="A2338" s="13" t="s">
        <v>2996</v>
      </c>
      <c r="B2338" s="13" t="s">
        <v>8981</v>
      </c>
      <c r="C2338" s="13" t="s">
        <v>8982</v>
      </c>
      <c r="D2338" s="13" t="s">
        <v>8983</v>
      </c>
      <c r="E2338" s="13" t="s">
        <v>8988</v>
      </c>
      <c r="F2338" s="16" t="n">
        <f aca="false">_xlfn.MINIFS(Pedidos!$C$2:$C$7000,Pedidos!$B$2:$B$7000,A2338,Pedidos!$C$2:$C$7000,"&lt;"&amp;Parámetros!$B$4)</f>
        <v>45830</v>
      </c>
      <c r="G2338" s="16" t="n">
        <f aca="false">_xlfn.MAXIFS(Pedidos!$C$2:$C$7000,Pedidos!$B$2:$B$7000,A2338,Pedidos!$C$2:$C$7000,"&lt;"&amp;Parámetros!$B$4)</f>
        <v>46067</v>
      </c>
      <c r="H2338" s="17" t="n">
        <f aca="false">COUNTIFS(Pedidos!$B$2:$B$7000,A2338,Pedidos!$C$2:$C$7000,"&lt;"&amp;Parámetros!$B$4)</f>
        <v>2</v>
      </c>
      <c r="I2338" s="7" t="n">
        <f aca="false">IF(H2338=0,"",Parámetros!$B$4-G2338)</f>
        <v>229</v>
      </c>
      <c r="J2338" s="17" t="n">
        <f aca="false">COUNTIFS(Pedidos!$B$2:$B$7000,A2338,Pedidos!$C$2:$C$7000,"&gt;="&amp;(Parámetros!$B$4-180),Pedidos!$C$2:$C$7000,"&lt;"&amp;Parámetros!$B$4)</f>
        <v>0</v>
      </c>
      <c r="K2338" s="18" t="n">
        <f aca="false">IF(H2338&lt;2,"",(G2338-F2338)/(H2338-1))</f>
        <v>237</v>
      </c>
      <c r="L2338" s="19" t="n">
        <f aca="false">IF(OR(K2338="",K2338=0),"",I2338/K2338)</f>
        <v>0.966244725738397</v>
      </c>
      <c r="M2338" s="20" t="n">
        <f aca="false">SUMIFS(Pedidos!$D$2:$D$7000,Pedidos!$B$2:$B$7000,A2338,Pedidos!$C$2:$C$7000,"&gt;="&amp;(Parámetros!$B$4-365),Pedidos!$C$2:$C$7000,"&lt;"&amp;Parámetros!$B$4)</f>
        <v>31.65</v>
      </c>
      <c r="N2338" s="7" t="str">
        <f aca="false">IF(H2338=0,"Sin compras",IF(H2338=1,"Una sola compra",IF(I2338&gt;Parámetros!$B$5,"Perdido","Activo")))</f>
        <v>Perdido</v>
      </c>
      <c r="O2338" s="21" t="str">
        <f aca="false">IF(N2338&lt;&gt;"Activo","",1/(1+EXP(-(Parámetros!$B$10+Parámetros!$B$11*I2338+Parámetros!$B$12*J2338))))</f>
        <v/>
      </c>
      <c r="P2338" s="7" t="str">
        <f aca="false">IF(O2338="","",IF(O2338&gt;=Parámetros!$B$7,"Alto",IF(O2338&gt;=Parámetros!$B$8,"Medio","Bajo")))</f>
        <v/>
      </c>
      <c r="Q2338" s="7" t="str">
        <f aca="false">IF(AND(N2338="Activo",L2338&lt;&gt;""),IF(L2338&gt;Parámetros!$B$6,"Se está retrasando",""),"")</f>
        <v/>
      </c>
    </row>
    <row r="2339" customFormat="false" ht="15" hidden="false" customHeight="false" outlineLevel="0" collapsed="false">
      <c r="A2339" s="13" t="s">
        <v>891</v>
      </c>
      <c r="B2339" s="13" t="s">
        <v>8981</v>
      </c>
      <c r="C2339" s="13" t="s">
        <v>8982</v>
      </c>
      <c r="D2339" s="13" t="s">
        <v>8994</v>
      </c>
      <c r="E2339" s="13" t="s">
        <v>8988</v>
      </c>
      <c r="F2339" s="16" t="n">
        <f aca="false">_xlfn.MINIFS(Pedidos!$C$2:$C$7000,Pedidos!$B$2:$B$7000,A2339,Pedidos!$C$2:$C$7000,"&lt;"&amp;Parámetros!$B$4)</f>
        <v>45663</v>
      </c>
      <c r="G2339" s="16" t="n">
        <f aca="false">_xlfn.MAXIFS(Pedidos!$C$2:$C$7000,Pedidos!$B$2:$B$7000,A2339,Pedidos!$C$2:$C$7000,"&lt;"&amp;Parámetros!$B$4)</f>
        <v>45663</v>
      </c>
      <c r="H2339" s="17" t="n">
        <f aca="false">COUNTIFS(Pedidos!$B$2:$B$7000,A2339,Pedidos!$C$2:$C$7000,"&lt;"&amp;Parámetros!$B$4)</f>
        <v>1</v>
      </c>
      <c r="I2339" s="7" t="n">
        <f aca="false">IF(H2339=0,"",Parámetros!$B$4-G2339)</f>
        <v>633</v>
      </c>
      <c r="J2339" s="17" t="n">
        <f aca="false">COUNTIFS(Pedidos!$B$2:$B$7000,A2339,Pedidos!$C$2:$C$7000,"&gt;="&amp;(Parámetros!$B$4-180),Pedidos!$C$2:$C$7000,"&lt;"&amp;Parámetros!$B$4)</f>
        <v>0</v>
      </c>
      <c r="K2339" s="18" t="str">
        <f aca="false">IF(H2339&lt;2,"",(G2339-F2339)/(H2339-1))</f>
        <v/>
      </c>
      <c r="L2339" s="19" t="str">
        <f aca="false">IF(OR(K2339="",K2339=0),"",I2339/K2339)</f>
        <v/>
      </c>
      <c r="M2339" s="20" t="n">
        <f aca="false">SUMIFS(Pedidos!$D$2:$D$7000,Pedidos!$B$2:$B$7000,A2339,Pedidos!$C$2:$C$7000,"&gt;="&amp;(Parámetros!$B$4-365),Pedidos!$C$2:$C$7000,"&lt;"&amp;Parámetros!$B$4)</f>
        <v>0</v>
      </c>
      <c r="N2339" s="7" t="str">
        <f aca="false">IF(H2339=0,"Sin compras",IF(H2339=1,"Una sola compra",IF(I2339&gt;Parámetros!$B$5,"Perdido","Activo")))</f>
        <v>Una sola compra</v>
      </c>
      <c r="O2339" s="21" t="str">
        <f aca="false">IF(N2339&lt;&gt;"Activo","",1/(1+EXP(-(Parámetros!$B$10+Parámetros!$B$11*I2339+Parámetros!$B$12*J2339))))</f>
        <v/>
      </c>
      <c r="P2339" s="7" t="str">
        <f aca="false">IF(O2339="","",IF(O2339&gt;=Parámetros!$B$7,"Alto",IF(O2339&gt;=Parámetros!$B$8,"Medio","Bajo")))</f>
        <v/>
      </c>
      <c r="Q2339" s="7" t="str">
        <f aca="false">IF(AND(N2339="Activo",L2339&lt;&gt;""),IF(L2339&gt;Parámetros!$B$6,"Se está retrasando",""),"")</f>
        <v/>
      </c>
    </row>
    <row r="2340" customFormat="false" ht="15" hidden="false" customHeight="false" outlineLevel="0" collapsed="false">
      <c r="A2340" s="13" t="s">
        <v>6631</v>
      </c>
      <c r="B2340" s="13" t="s">
        <v>9001</v>
      </c>
      <c r="C2340" s="13" t="s">
        <v>8993</v>
      </c>
      <c r="D2340" s="13" t="s">
        <v>8991</v>
      </c>
      <c r="E2340" s="13" t="s">
        <v>8988</v>
      </c>
      <c r="F2340" s="16" t="n">
        <f aca="false">_xlfn.MINIFS(Pedidos!$C$2:$C$7000,Pedidos!$B$2:$B$7000,A2340,Pedidos!$C$2:$C$7000,"&lt;"&amp;Parámetros!$B$4)</f>
        <v>46103</v>
      </c>
      <c r="G2340" s="16" t="n">
        <f aca="false">_xlfn.MAXIFS(Pedidos!$C$2:$C$7000,Pedidos!$B$2:$B$7000,A2340,Pedidos!$C$2:$C$7000,"&lt;"&amp;Parámetros!$B$4)</f>
        <v>46103</v>
      </c>
      <c r="H2340" s="17" t="n">
        <f aca="false">COUNTIFS(Pedidos!$B$2:$B$7000,A2340,Pedidos!$C$2:$C$7000,"&lt;"&amp;Parámetros!$B$4)</f>
        <v>1</v>
      </c>
      <c r="I2340" s="7" t="n">
        <f aca="false">IF(H2340=0,"",Parámetros!$B$4-G2340)</f>
        <v>193</v>
      </c>
      <c r="J2340" s="17" t="n">
        <f aca="false">COUNTIFS(Pedidos!$B$2:$B$7000,A2340,Pedidos!$C$2:$C$7000,"&gt;="&amp;(Parámetros!$B$4-180),Pedidos!$C$2:$C$7000,"&lt;"&amp;Parámetros!$B$4)</f>
        <v>0</v>
      </c>
      <c r="K2340" s="18" t="str">
        <f aca="false">IF(H2340&lt;2,"",(G2340-F2340)/(H2340-1))</f>
        <v/>
      </c>
      <c r="L2340" s="19" t="str">
        <f aca="false">IF(OR(K2340="",K2340=0),"",I2340/K2340)</f>
        <v/>
      </c>
      <c r="M2340" s="20" t="n">
        <f aca="false">SUMIFS(Pedidos!$D$2:$D$7000,Pedidos!$B$2:$B$7000,A2340,Pedidos!$C$2:$C$7000,"&gt;="&amp;(Parámetros!$B$4-365),Pedidos!$C$2:$C$7000,"&lt;"&amp;Parámetros!$B$4)</f>
        <v>28.89</v>
      </c>
      <c r="N2340" s="7" t="str">
        <f aca="false">IF(H2340=0,"Sin compras",IF(H2340=1,"Una sola compra",IF(I2340&gt;Parámetros!$B$5,"Perdido","Activo")))</f>
        <v>Una sola compra</v>
      </c>
      <c r="O2340" s="21" t="str">
        <f aca="false">IF(N2340&lt;&gt;"Activo","",1/(1+EXP(-(Parámetros!$B$10+Parámetros!$B$11*I2340+Parámetros!$B$12*J2340))))</f>
        <v/>
      </c>
      <c r="P2340" s="7" t="str">
        <f aca="false">IF(O2340="","",IF(O2340&gt;=Parámetros!$B$7,"Alto",IF(O2340&gt;=Parámetros!$B$8,"Medio","Bajo")))</f>
        <v/>
      </c>
      <c r="Q2340" s="7" t="str">
        <f aca="false">IF(AND(N2340="Activo",L2340&lt;&gt;""),IF(L2340&gt;Parámetros!$B$6,"Se está retrasando",""),"")</f>
        <v/>
      </c>
    </row>
    <row r="2341" customFormat="false" ht="15" hidden="false" customHeight="false" outlineLevel="0" collapsed="false">
      <c r="A2341" s="13" t="s">
        <v>5818</v>
      </c>
      <c r="B2341" s="13" t="s">
        <v>8992</v>
      </c>
      <c r="C2341" s="13" t="s">
        <v>8982</v>
      </c>
      <c r="D2341" s="13" t="s">
        <v>8983</v>
      </c>
      <c r="E2341" s="13" t="s">
        <v>8988</v>
      </c>
      <c r="F2341" s="16" t="n">
        <f aca="false">_xlfn.MINIFS(Pedidos!$C$2:$C$7000,Pedidos!$B$2:$B$7000,A2341,Pedidos!$C$2:$C$7000,"&lt;"&amp;Parámetros!$B$4)</f>
        <v>46041</v>
      </c>
      <c r="G2341" s="16" t="n">
        <f aca="false">_xlfn.MAXIFS(Pedidos!$C$2:$C$7000,Pedidos!$B$2:$B$7000,A2341,Pedidos!$C$2:$C$7000,"&lt;"&amp;Parámetros!$B$4)</f>
        <v>46041</v>
      </c>
      <c r="H2341" s="17" t="n">
        <f aca="false">COUNTIFS(Pedidos!$B$2:$B$7000,A2341,Pedidos!$C$2:$C$7000,"&lt;"&amp;Parámetros!$B$4)</f>
        <v>1</v>
      </c>
      <c r="I2341" s="7" t="n">
        <f aca="false">IF(H2341=0,"",Parámetros!$B$4-G2341)</f>
        <v>255</v>
      </c>
      <c r="J2341" s="17" t="n">
        <f aca="false">COUNTIFS(Pedidos!$B$2:$B$7000,A2341,Pedidos!$C$2:$C$7000,"&gt;="&amp;(Parámetros!$B$4-180),Pedidos!$C$2:$C$7000,"&lt;"&amp;Parámetros!$B$4)</f>
        <v>0</v>
      </c>
      <c r="K2341" s="18" t="str">
        <f aca="false">IF(H2341&lt;2,"",(G2341-F2341)/(H2341-1))</f>
        <v/>
      </c>
      <c r="L2341" s="19" t="str">
        <f aca="false">IF(OR(K2341="",K2341=0),"",I2341/K2341)</f>
        <v/>
      </c>
      <c r="M2341" s="20" t="n">
        <f aca="false">SUMIFS(Pedidos!$D$2:$D$7000,Pedidos!$B$2:$B$7000,A2341,Pedidos!$C$2:$C$7000,"&gt;="&amp;(Parámetros!$B$4-365),Pedidos!$C$2:$C$7000,"&lt;"&amp;Parámetros!$B$4)</f>
        <v>23.79</v>
      </c>
      <c r="N2341" s="7" t="str">
        <f aca="false">IF(H2341=0,"Sin compras",IF(H2341=1,"Una sola compra",IF(I2341&gt;Parámetros!$B$5,"Perdido","Activo")))</f>
        <v>Una sola compra</v>
      </c>
      <c r="O2341" s="21" t="str">
        <f aca="false">IF(N2341&lt;&gt;"Activo","",1/(1+EXP(-(Parámetros!$B$10+Parámetros!$B$11*I2341+Parámetros!$B$12*J2341))))</f>
        <v/>
      </c>
      <c r="P2341" s="7" t="str">
        <f aca="false">IF(O2341="","",IF(O2341&gt;=Parámetros!$B$7,"Alto",IF(O2341&gt;=Parámetros!$B$8,"Medio","Bajo")))</f>
        <v/>
      </c>
      <c r="Q2341" s="7" t="str">
        <f aca="false">IF(AND(N2341="Activo",L2341&lt;&gt;""),IF(L2341&gt;Parámetros!$B$6,"Se está retrasando",""),"")</f>
        <v/>
      </c>
    </row>
    <row r="2342" customFormat="false" ht="15" hidden="false" customHeight="false" outlineLevel="0" collapsed="false">
      <c r="A2342" s="13" t="s">
        <v>3040</v>
      </c>
      <c r="B2342" s="13" t="s">
        <v>8995</v>
      </c>
      <c r="C2342" s="13" t="s">
        <v>8993</v>
      </c>
      <c r="D2342" s="13" t="s">
        <v>8994</v>
      </c>
      <c r="E2342" s="13" t="s">
        <v>8984</v>
      </c>
      <c r="F2342" s="16" t="n">
        <f aca="false">_xlfn.MINIFS(Pedidos!$C$2:$C$7000,Pedidos!$B$2:$B$7000,A2342,Pedidos!$C$2:$C$7000,"&lt;"&amp;Parámetros!$B$4)</f>
        <v>45833</v>
      </c>
      <c r="G2342" s="16" t="n">
        <f aca="false">_xlfn.MAXIFS(Pedidos!$C$2:$C$7000,Pedidos!$B$2:$B$7000,A2342,Pedidos!$C$2:$C$7000,"&lt;"&amp;Parámetros!$B$4)</f>
        <v>45833</v>
      </c>
      <c r="H2342" s="17" t="n">
        <f aca="false">COUNTIFS(Pedidos!$B$2:$B$7000,A2342,Pedidos!$C$2:$C$7000,"&lt;"&amp;Parámetros!$B$4)</f>
        <v>1</v>
      </c>
      <c r="I2342" s="7" t="n">
        <f aca="false">IF(H2342=0,"",Parámetros!$B$4-G2342)</f>
        <v>463</v>
      </c>
      <c r="J2342" s="17" t="n">
        <f aca="false">COUNTIFS(Pedidos!$B$2:$B$7000,A2342,Pedidos!$C$2:$C$7000,"&gt;="&amp;(Parámetros!$B$4-180),Pedidos!$C$2:$C$7000,"&lt;"&amp;Parámetros!$B$4)</f>
        <v>0</v>
      </c>
      <c r="K2342" s="18" t="str">
        <f aca="false">IF(H2342&lt;2,"",(G2342-F2342)/(H2342-1))</f>
        <v/>
      </c>
      <c r="L2342" s="19" t="str">
        <f aca="false">IF(OR(K2342="",K2342=0),"",I2342/K2342)</f>
        <v/>
      </c>
      <c r="M2342" s="20" t="n">
        <f aca="false">SUMIFS(Pedidos!$D$2:$D$7000,Pedidos!$B$2:$B$7000,A2342,Pedidos!$C$2:$C$7000,"&gt;="&amp;(Parámetros!$B$4-365),Pedidos!$C$2:$C$7000,"&lt;"&amp;Parámetros!$B$4)</f>
        <v>0</v>
      </c>
      <c r="N2342" s="7" t="str">
        <f aca="false">IF(H2342=0,"Sin compras",IF(H2342=1,"Una sola compra",IF(I2342&gt;Parámetros!$B$5,"Perdido","Activo")))</f>
        <v>Una sola compra</v>
      </c>
      <c r="O2342" s="21" t="str">
        <f aca="false">IF(N2342&lt;&gt;"Activo","",1/(1+EXP(-(Parámetros!$B$10+Parámetros!$B$11*I2342+Parámetros!$B$12*J2342))))</f>
        <v/>
      </c>
      <c r="P2342" s="7" t="str">
        <f aca="false">IF(O2342="","",IF(O2342&gt;=Parámetros!$B$7,"Alto",IF(O2342&gt;=Parámetros!$B$8,"Medio","Bajo")))</f>
        <v/>
      </c>
      <c r="Q2342" s="7" t="str">
        <f aca="false">IF(AND(N2342="Activo",L2342&lt;&gt;""),IF(L2342&gt;Parámetros!$B$6,"Se está retrasando",""),"")</f>
        <v/>
      </c>
    </row>
    <row r="2343" customFormat="false" ht="15" hidden="false" customHeight="false" outlineLevel="0" collapsed="false">
      <c r="A2343" s="13" t="s">
        <v>6317</v>
      </c>
      <c r="B2343" s="13" t="s">
        <v>8981</v>
      </c>
      <c r="C2343" s="13" t="s">
        <v>8993</v>
      </c>
      <c r="D2343" s="13" t="s">
        <v>8987</v>
      </c>
      <c r="E2343" s="13" t="s">
        <v>8988</v>
      </c>
      <c r="F2343" s="16" t="n">
        <f aca="false">_xlfn.MINIFS(Pedidos!$C$2:$C$7000,Pedidos!$B$2:$B$7000,A2343,Pedidos!$C$2:$C$7000,"&lt;"&amp;Parámetros!$B$4)</f>
        <v>46079</v>
      </c>
      <c r="G2343" s="16" t="n">
        <f aca="false">_xlfn.MAXIFS(Pedidos!$C$2:$C$7000,Pedidos!$B$2:$B$7000,A2343,Pedidos!$C$2:$C$7000,"&lt;"&amp;Parámetros!$B$4)</f>
        <v>46187</v>
      </c>
      <c r="H2343" s="17" t="n">
        <f aca="false">COUNTIFS(Pedidos!$B$2:$B$7000,A2343,Pedidos!$C$2:$C$7000,"&lt;"&amp;Parámetros!$B$4)</f>
        <v>2</v>
      </c>
      <c r="I2343" s="7" t="n">
        <f aca="false">IF(H2343=0,"",Parámetros!$B$4-G2343)</f>
        <v>109</v>
      </c>
      <c r="J2343" s="17" t="n">
        <f aca="false">COUNTIFS(Pedidos!$B$2:$B$7000,A2343,Pedidos!$C$2:$C$7000,"&gt;="&amp;(Parámetros!$B$4-180),Pedidos!$C$2:$C$7000,"&lt;"&amp;Parámetros!$B$4)</f>
        <v>1</v>
      </c>
      <c r="K2343" s="18" t="n">
        <f aca="false">IF(H2343&lt;2,"",(G2343-F2343)/(H2343-1))</f>
        <v>108</v>
      </c>
      <c r="L2343" s="19" t="n">
        <f aca="false">IF(OR(K2343="",K2343=0),"",I2343/K2343)</f>
        <v>1.00925925925926</v>
      </c>
      <c r="M2343" s="20" t="n">
        <f aca="false">SUMIFS(Pedidos!$D$2:$D$7000,Pedidos!$B$2:$B$7000,A2343,Pedidos!$C$2:$C$7000,"&gt;="&amp;(Parámetros!$B$4-365),Pedidos!$C$2:$C$7000,"&lt;"&amp;Parámetros!$B$4)</f>
        <v>102.28</v>
      </c>
      <c r="N2343" s="7" t="str">
        <f aca="false">IF(H2343=0,"Sin compras",IF(H2343=1,"Una sola compra",IF(I2343&gt;Parámetros!$B$5,"Perdido","Activo")))</f>
        <v>Activo</v>
      </c>
      <c r="O2343" s="21" t="n">
        <f aca="false">IF(N2343&lt;&gt;"Activo","",1/(1+EXP(-(Parámetros!$B$10+Parámetros!$B$11*I2343+Parámetros!$B$12*J2343))))</f>
        <v>0.828196633294283</v>
      </c>
      <c r="P2343" s="7" t="str">
        <f aca="false">IF(O2343="","",IF(O2343&gt;=Parámetros!$B$7,"Alto",IF(O2343&gt;=Parámetros!$B$8,"Medio","Bajo")))</f>
        <v>Alto</v>
      </c>
      <c r="Q2343" s="7" t="str">
        <f aca="false">IF(AND(N2343="Activo",L2343&lt;&gt;""),IF(L2343&gt;Parámetros!$B$6,"Se está retrasando",""),"")</f>
        <v/>
      </c>
    </row>
    <row r="2344" customFormat="false" ht="15" hidden="false" customHeight="false" outlineLevel="0" collapsed="false">
      <c r="A2344" s="13" t="s">
        <v>1525</v>
      </c>
      <c r="B2344" s="13" t="s">
        <v>8995</v>
      </c>
      <c r="C2344" s="13" t="s">
        <v>8982</v>
      </c>
      <c r="D2344" s="13" t="s">
        <v>8994</v>
      </c>
      <c r="E2344" s="13" t="s">
        <v>8988</v>
      </c>
      <c r="F2344" s="16" t="n">
        <f aca="false">_xlfn.MINIFS(Pedidos!$C$2:$C$7000,Pedidos!$B$2:$B$7000,A2344,Pedidos!$C$2:$C$7000,"&lt;"&amp;Parámetros!$B$4)</f>
        <v>45719</v>
      </c>
      <c r="G2344" s="16" t="n">
        <f aca="false">_xlfn.MAXIFS(Pedidos!$C$2:$C$7000,Pedidos!$B$2:$B$7000,A2344,Pedidos!$C$2:$C$7000,"&lt;"&amp;Parámetros!$B$4)</f>
        <v>45719</v>
      </c>
      <c r="H2344" s="17" t="n">
        <f aca="false">COUNTIFS(Pedidos!$B$2:$B$7000,A2344,Pedidos!$C$2:$C$7000,"&lt;"&amp;Parámetros!$B$4)</f>
        <v>1</v>
      </c>
      <c r="I2344" s="7" t="n">
        <f aca="false">IF(H2344=0,"",Parámetros!$B$4-G2344)</f>
        <v>577</v>
      </c>
      <c r="J2344" s="17" t="n">
        <f aca="false">COUNTIFS(Pedidos!$B$2:$B$7000,A2344,Pedidos!$C$2:$C$7000,"&gt;="&amp;(Parámetros!$B$4-180),Pedidos!$C$2:$C$7000,"&lt;"&amp;Parámetros!$B$4)</f>
        <v>0</v>
      </c>
      <c r="K2344" s="18" t="str">
        <f aca="false">IF(H2344&lt;2,"",(G2344-F2344)/(H2344-1))</f>
        <v/>
      </c>
      <c r="L2344" s="19" t="str">
        <f aca="false">IF(OR(K2344="",K2344=0),"",I2344/K2344)</f>
        <v/>
      </c>
      <c r="M2344" s="20" t="n">
        <f aca="false">SUMIFS(Pedidos!$D$2:$D$7000,Pedidos!$B$2:$B$7000,A2344,Pedidos!$C$2:$C$7000,"&gt;="&amp;(Parámetros!$B$4-365),Pedidos!$C$2:$C$7000,"&lt;"&amp;Parámetros!$B$4)</f>
        <v>0</v>
      </c>
      <c r="N2344" s="7" t="str">
        <f aca="false">IF(H2344=0,"Sin compras",IF(H2344=1,"Una sola compra",IF(I2344&gt;Parámetros!$B$5,"Perdido","Activo")))</f>
        <v>Una sola compra</v>
      </c>
      <c r="O2344" s="21" t="str">
        <f aca="false">IF(N2344&lt;&gt;"Activo","",1/(1+EXP(-(Parámetros!$B$10+Parámetros!$B$11*I2344+Parámetros!$B$12*J2344))))</f>
        <v/>
      </c>
      <c r="P2344" s="7" t="str">
        <f aca="false">IF(O2344="","",IF(O2344&gt;=Parámetros!$B$7,"Alto",IF(O2344&gt;=Parámetros!$B$8,"Medio","Bajo")))</f>
        <v/>
      </c>
      <c r="Q2344" s="7" t="str">
        <f aca="false">IF(AND(N2344="Activo",L2344&lt;&gt;""),IF(L2344&gt;Parámetros!$B$6,"Se está retrasando",""),"")</f>
        <v/>
      </c>
    </row>
    <row r="2345" customFormat="false" ht="15" hidden="false" customHeight="false" outlineLevel="0" collapsed="false">
      <c r="A2345" s="13" t="s">
        <v>3480</v>
      </c>
      <c r="B2345" s="13" t="s">
        <v>9000</v>
      </c>
      <c r="C2345" s="13" t="s">
        <v>8982</v>
      </c>
      <c r="D2345" s="13" t="s">
        <v>8987</v>
      </c>
      <c r="E2345" s="13" t="s">
        <v>8988</v>
      </c>
      <c r="F2345" s="16" t="n">
        <f aca="false">_xlfn.MINIFS(Pedidos!$C$2:$C$7000,Pedidos!$B$2:$B$7000,A2345,Pedidos!$C$2:$C$7000,"&lt;"&amp;Parámetros!$B$4)</f>
        <v>45866</v>
      </c>
      <c r="G2345" s="16" t="n">
        <f aca="false">_xlfn.MAXIFS(Pedidos!$C$2:$C$7000,Pedidos!$B$2:$B$7000,A2345,Pedidos!$C$2:$C$7000,"&lt;"&amp;Parámetros!$B$4)</f>
        <v>46276</v>
      </c>
      <c r="H2345" s="17" t="n">
        <f aca="false">COUNTIFS(Pedidos!$B$2:$B$7000,A2345,Pedidos!$C$2:$C$7000,"&lt;"&amp;Parámetros!$B$4)</f>
        <v>3</v>
      </c>
      <c r="I2345" s="7" t="n">
        <f aca="false">IF(H2345=0,"",Parámetros!$B$4-G2345)</f>
        <v>20</v>
      </c>
      <c r="J2345" s="17" t="n">
        <f aca="false">COUNTIFS(Pedidos!$B$2:$B$7000,A2345,Pedidos!$C$2:$C$7000,"&gt;="&amp;(Parámetros!$B$4-180),Pedidos!$C$2:$C$7000,"&lt;"&amp;Parámetros!$B$4)</f>
        <v>1</v>
      </c>
      <c r="K2345" s="18" t="n">
        <f aca="false">IF(H2345&lt;2,"",(G2345-F2345)/(H2345-1))</f>
        <v>205</v>
      </c>
      <c r="L2345" s="19" t="n">
        <f aca="false">IF(OR(K2345="",K2345=0),"",I2345/K2345)</f>
        <v>0.0975609756097561</v>
      </c>
      <c r="M2345" s="20" t="n">
        <f aca="false">SUMIFS(Pedidos!$D$2:$D$7000,Pedidos!$B$2:$B$7000,A2345,Pedidos!$C$2:$C$7000,"&gt;="&amp;(Parámetros!$B$4-365),Pedidos!$C$2:$C$7000,"&lt;"&amp;Parámetros!$B$4)</f>
        <v>77.37</v>
      </c>
      <c r="N2345" s="7" t="str">
        <f aca="false">IF(H2345=0,"Sin compras",IF(H2345=1,"Una sola compra",IF(I2345&gt;Parámetros!$B$5,"Perdido","Activo")))</f>
        <v>Activo</v>
      </c>
      <c r="O2345" s="21" t="n">
        <f aca="false">IF(N2345&lt;&gt;"Activo","",1/(1+EXP(-(Parámetros!$B$10+Parámetros!$B$11*I2345+Parámetros!$B$12*J2345))))</f>
        <v>0.514970524068483</v>
      </c>
      <c r="P2345" s="7" t="str">
        <f aca="false">IF(O2345="","",IF(O2345&gt;=Parámetros!$B$7,"Alto",IF(O2345&gt;=Parámetros!$B$8,"Medio","Bajo")))</f>
        <v>Medio</v>
      </c>
      <c r="Q2345" s="7" t="str">
        <f aca="false">IF(AND(N2345="Activo",L2345&lt;&gt;""),IF(L2345&gt;Parámetros!$B$6,"Se está retrasando",""),"")</f>
        <v/>
      </c>
    </row>
    <row r="2346" customFormat="false" ht="15" hidden="false" customHeight="false" outlineLevel="0" collapsed="false">
      <c r="A2346" s="13" t="s">
        <v>2628</v>
      </c>
      <c r="B2346" s="13" t="s">
        <v>8981</v>
      </c>
      <c r="C2346" s="13" t="s">
        <v>8990</v>
      </c>
      <c r="D2346" s="13" t="s">
        <v>8997</v>
      </c>
      <c r="E2346" s="13" t="s">
        <v>8988</v>
      </c>
      <c r="F2346" s="16" t="n">
        <f aca="false">_xlfn.MINIFS(Pedidos!$C$2:$C$7000,Pedidos!$B$2:$B$7000,A2346,Pedidos!$C$2:$C$7000,"&lt;"&amp;Parámetros!$B$4)</f>
        <v>45803</v>
      </c>
      <c r="G2346" s="16" t="n">
        <f aca="false">_xlfn.MAXIFS(Pedidos!$C$2:$C$7000,Pedidos!$B$2:$B$7000,A2346,Pedidos!$C$2:$C$7000,"&lt;"&amp;Parámetros!$B$4)</f>
        <v>46120</v>
      </c>
      <c r="H2346" s="17" t="n">
        <f aca="false">COUNTIFS(Pedidos!$B$2:$B$7000,A2346,Pedidos!$C$2:$C$7000,"&lt;"&amp;Parámetros!$B$4)</f>
        <v>11</v>
      </c>
      <c r="I2346" s="7" t="n">
        <f aca="false">IF(H2346=0,"",Parámetros!$B$4-G2346)</f>
        <v>176</v>
      </c>
      <c r="J2346" s="17" t="n">
        <f aca="false">COUNTIFS(Pedidos!$B$2:$B$7000,A2346,Pedidos!$C$2:$C$7000,"&gt;="&amp;(Parámetros!$B$4-180),Pedidos!$C$2:$C$7000,"&lt;"&amp;Parámetros!$B$4)</f>
        <v>1</v>
      </c>
      <c r="K2346" s="18" t="n">
        <f aca="false">IF(H2346&lt;2,"",(G2346-F2346)/(H2346-1))</f>
        <v>31.7</v>
      </c>
      <c r="L2346" s="19" t="n">
        <f aca="false">IF(OR(K2346="",K2346=0),"",I2346/K2346)</f>
        <v>5.55205047318612</v>
      </c>
      <c r="M2346" s="20" t="n">
        <f aca="false">SUMIFS(Pedidos!$D$2:$D$7000,Pedidos!$B$2:$B$7000,A2346,Pedidos!$C$2:$C$7000,"&gt;="&amp;(Parámetros!$B$4-365),Pedidos!$C$2:$C$7000,"&lt;"&amp;Parámetros!$B$4)</f>
        <v>322.7</v>
      </c>
      <c r="N2346" s="7" t="str">
        <f aca="false">IF(H2346=0,"Sin compras",IF(H2346=1,"Una sola compra",IF(I2346&gt;Parámetros!$B$5,"Perdido","Activo")))</f>
        <v>Activo</v>
      </c>
      <c r="O2346" s="21" t="n">
        <f aca="false">IF(N2346&lt;&gt;"Activo","",1/(1+EXP(-(Parámetros!$B$10+Parámetros!$B$11*I2346+Parámetros!$B$12*J2346))))</f>
        <v>0.93772519458372</v>
      </c>
      <c r="P2346" s="7" t="str">
        <f aca="false">IF(O2346="","",IF(O2346&gt;=Parámetros!$B$7,"Alto",IF(O2346&gt;=Parámetros!$B$8,"Medio","Bajo")))</f>
        <v>Alto</v>
      </c>
      <c r="Q2346" s="7" t="str">
        <f aca="false">IF(AND(N2346="Activo",L2346&lt;&gt;""),IF(L2346&gt;Parámetros!$B$6,"Se está retrasando",""),"")</f>
        <v>Se está retrasando</v>
      </c>
    </row>
    <row r="2347" customFormat="false" ht="15" hidden="false" customHeight="false" outlineLevel="0" collapsed="false">
      <c r="A2347" s="13" t="s">
        <v>4028</v>
      </c>
      <c r="B2347" s="13" t="s">
        <v>8995</v>
      </c>
      <c r="C2347" s="13" t="s">
        <v>8990</v>
      </c>
      <c r="D2347" s="13" t="s">
        <v>8994</v>
      </c>
      <c r="E2347" s="13" t="s">
        <v>8988</v>
      </c>
      <c r="F2347" s="16" t="n">
        <f aca="false">_xlfn.MINIFS(Pedidos!$C$2:$C$7000,Pedidos!$B$2:$B$7000,A2347,Pedidos!$C$2:$C$7000,"&lt;"&amp;Parámetros!$B$4)</f>
        <v>45905</v>
      </c>
      <c r="G2347" s="16" t="n">
        <f aca="false">_xlfn.MAXIFS(Pedidos!$C$2:$C$7000,Pedidos!$B$2:$B$7000,A2347,Pedidos!$C$2:$C$7000,"&lt;"&amp;Parámetros!$B$4)</f>
        <v>45905</v>
      </c>
      <c r="H2347" s="17" t="n">
        <f aca="false">COUNTIFS(Pedidos!$B$2:$B$7000,A2347,Pedidos!$C$2:$C$7000,"&lt;"&amp;Parámetros!$B$4)</f>
        <v>1</v>
      </c>
      <c r="I2347" s="7" t="n">
        <f aca="false">IF(H2347=0,"",Parámetros!$B$4-G2347)</f>
        <v>391</v>
      </c>
      <c r="J2347" s="17" t="n">
        <f aca="false">COUNTIFS(Pedidos!$B$2:$B$7000,A2347,Pedidos!$C$2:$C$7000,"&gt;="&amp;(Parámetros!$B$4-180),Pedidos!$C$2:$C$7000,"&lt;"&amp;Parámetros!$B$4)</f>
        <v>0</v>
      </c>
      <c r="K2347" s="18" t="str">
        <f aca="false">IF(H2347&lt;2,"",(G2347-F2347)/(H2347-1))</f>
        <v/>
      </c>
      <c r="L2347" s="19" t="str">
        <f aca="false">IF(OR(K2347="",K2347=0),"",I2347/K2347)</f>
        <v/>
      </c>
      <c r="M2347" s="20" t="n">
        <f aca="false">SUMIFS(Pedidos!$D$2:$D$7000,Pedidos!$B$2:$B$7000,A2347,Pedidos!$C$2:$C$7000,"&gt;="&amp;(Parámetros!$B$4-365),Pedidos!$C$2:$C$7000,"&lt;"&amp;Parámetros!$B$4)</f>
        <v>0</v>
      </c>
      <c r="N2347" s="7" t="str">
        <f aca="false">IF(H2347=0,"Sin compras",IF(H2347=1,"Una sola compra",IF(I2347&gt;Parámetros!$B$5,"Perdido","Activo")))</f>
        <v>Una sola compra</v>
      </c>
      <c r="O2347" s="21" t="str">
        <f aca="false">IF(N2347&lt;&gt;"Activo","",1/(1+EXP(-(Parámetros!$B$10+Parámetros!$B$11*I2347+Parámetros!$B$12*J2347))))</f>
        <v/>
      </c>
      <c r="P2347" s="7" t="str">
        <f aca="false">IF(O2347="","",IF(O2347&gt;=Parámetros!$B$7,"Alto",IF(O2347&gt;=Parámetros!$B$8,"Medio","Bajo")))</f>
        <v/>
      </c>
      <c r="Q2347" s="7" t="str">
        <f aca="false">IF(AND(N2347="Activo",L2347&lt;&gt;""),IF(L2347&gt;Parámetros!$B$6,"Se está retrasando",""),"")</f>
        <v/>
      </c>
    </row>
    <row r="2348" customFormat="false" ht="15" hidden="false" customHeight="false" outlineLevel="0" collapsed="false">
      <c r="A2348" s="13" t="s">
        <v>6121</v>
      </c>
      <c r="B2348" s="13" t="s">
        <v>8995</v>
      </c>
      <c r="C2348" s="13" t="s">
        <v>8990</v>
      </c>
      <c r="D2348" s="13" t="s">
        <v>8987</v>
      </c>
      <c r="E2348" s="13" t="s">
        <v>8988</v>
      </c>
      <c r="F2348" s="16" t="n">
        <f aca="false">_xlfn.MINIFS(Pedidos!$C$2:$C$7000,Pedidos!$B$2:$B$7000,A2348,Pedidos!$C$2:$C$7000,"&lt;"&amp;Parámetros!$B$4)</f>
        <v>46064</v>
      </c>
      <c r="G2348" s="16" t="n">
        <f aca="false">_xlfn.MAXIFS(Pedidos!$C$2:$C$7000,Pedidos!$B$2:$B$7000,A2348,Pedidos!$C$2:$C$7000,"&lt;"&amp;Parámetros!$B$4)</f>
        <v>46234</v>
      </c>
      <c r="H2348" s="17" t="n">
        <f aca="false">COUNTIFS(Pedidos!$B$2:$B$7000,A2348,Pedidos!$C$2:$C$7000,"&lt;"&amp;Parámetros!$B$4)</f>
        <v>2</v>
      </c>
      <c r="I2348" s="7" t="n">
        <f aca="false">IF(H2348=0,"",Parámetros!$B$4-G2348)</f>
        <v>62</v>
      </c>
      <c r="J2348" s="17" t="n">
        <f aca="false">COUNTIFS(Pedidos!$B$2:$B$7000,A2348,Pedidos!$C$2:$C$7000,"&gt;="&amp;(Parámetros!$B$4-180),Pedidos!$C$2:$C$7000,"&lt;"&amp;Parámetros!$B$4)</f>
        <v>1</v>
      </c>
      <c r="K2348" s="18" t="n">
        <f aca="false">IF(H2348&lt;2,"",(G2348-F2348)/(H2348-1))</f>
        <v>170</v>
      </c>
      <c r="L2348" s="19" t="n">
        <f aca="false">IF(OR(K2348="",K2348=0),"",I2348/K2348)</f>
        <v>0.364705882352941</v>
      </c>
      <c r="M2348" s="20" t="n">
        <f aca="false">SUMIFS(Pedidos!$D$2:$D$7000,Pedidos!$B$2:$B$7000,A2348,Pedidos!$C$2:$C$7000,"&gt;="&amp;(Parámetros!$B$4-365),Pedidos!$C$2:$C$7000,"&lt;"&amp;Parámetros!$B$4)</f>
        <v>58.41</v>
      </c>
      <c r="N2348" s="7" t="str">
        <f aca="false">IF(H2348=0,"Sin compras",IF(H2348=1,"Una sola compra",IF(I2348&gt;Parámetros!$B$5,"Perdido","Activo")))</f>
        <v>Activo</v>
      </c>
      <c r="O2348" s="21" t="n">
        <f aca="false">IF(N2348&lt;&gt;"Activo","",1/(1+EXP(-(Parámetros!$B$10+Parámetros!$B$11*I2348+Parámetros!$B$12*J2348))))</f>
        <v>0.684363937592819</v>
      </c>
      <c r="P2348" s="7" t="str">
        <f aca="false">IF(O2348="","",IF(O2348&gt;=Parámetros!$B$7,"Alto",IF(O2348&gt;=Parámetros!$B$8,"Medio","Bajo")))</f>
        <v>Medio</v>
      </c>
      <c r="Q2348" s="7" t="str">
        <f aca="false">IF(AND(N2348="Activo",L2348&lt;&gt;""),IF(L2348&gt;Parámetros!$B$6,"Se está retrasando",""),"")</f>
        <v/>
      </c>
    </row>
    <row r="2349" customFormat="false" ht="15" hidden="false" customHeight="false" outlineLevel="0" collapsed="false">
      <c r="A2349" s="13" t="s">
        <v>4182</v>
      </c>
      <c r="B2349" s="13" t="s">
        <v>8981</v>
      </c>
      <c r="C2349" s="13" t="s">
        <v>8982</v>
      </c>
      <c r="D2349" s="13" t="s">
        <v>8994</v>
      </c>
      <c r="E2349" s="13" t="s">
        <v>8988</v>
      </c>
      <c r="F2349" s="16" t="n">
        <f aca="false">_xlfn.MINIFS(Pedidos!$C$2:$C$7000,Pedidos!$B$2:$B$7000,A2349,Pedidos!$C$2:$C$7000,"&lt;"&amp;Parámetros!$B$4)</f>
        <v>45918</v>
      </c>
      <c r="G2349" s="16" t="n">
        <f aca="false">_xlfn.MAXIFS(Pedidos!$C$2:$C$7000,Pedidos!$B$2:$B$7000,A2349,Pedidos!$C$2:$C$7000,"&lt;"&amp;Parámetros!$B$4)</f>
        <v>45918</v>
      </c>
      <c r="H2349" s="17" t="n">
        <f aca="false">COUNTIFS(Pedidos!$B$2:$B$7000,A2349,Pedidos!$C$2:$C$7000,"&lt;"&amp;Parámetros!$B$4)</f>
        <v>1</v>
      </c>
      <c r="I2349" s="7" t="n">
        <f aca="false">IF(H2349=0,"",Parámetros!$B$4-G2349)</f>
        <v>378</v>
      </c>
      <c r="J2349" s="17" t="n">
        <f aca="false">COUNTIFS(Pedidos!$B$2:$B$7000,A2349,Pedidos!$C$2:$C$7000,"&gt;="&amp;(Parámetros!$B$4-180),Pedidos!$C$2:$C$7000,"&lt;"&amp;Parámetros!$B$4)</f>
        <v>0</v>
      </c>
      <c r="K2349" s="18" t="str">
        <f aca="false">IF(H2349&lt;2,"",(G2349-F2349)/(H2349-1))</f>
        <v/>
      </c>
      <c r="L2349" s="19" t="str">
        <f aca="false">IF(OR(K2349="",K2349=0),"",I2349/K2349)</f>
        <v/>
      </c>
      <c r="M2349" s="20" t="n">
        <f aca="false">SUMIFS(Pedidos!$D$2:$D$7000,Pedidos!$B$2:$B$7000,A2349,Pedidos!$C$2:$C$7000,"&gt;="&amp;(Parámetros!$B$4-365),Pedidos!$C$2:$C$7000,"&lt;"&amp;Parámetros!$B$4)</f>
        <v>0</v>
      </c>
      <c r="N2349" s="7" t="str">
        <f aca="false">IF(H2349=0,"Sin compras",IF(H2349=1,"Una sola compra",IF(I2349&gt;Parámetros!$B$5,"Perdido","Activo")))</f>
        <v>Una sola compra</v>
      </c>
      <c r="O2349" s="21" t="str">
        <f aca="false">IF(N2349&lt;&gt;"Activo","",1/(1+EXP(-(Parámetros!$B$10+Parámetros!$B$11*I2349+Parámetros!$B$12*J2349))))</f>
        <v/>
      </c>
      <c r="P2349" s="7" t="str">
        <f aca="false">IF(O2349="","",IF(O2349&gt;=Parámetros!$B$7,"Alto",IF(O2349&gt;=Parámetros!$B$8,"Medio","Bajo")))</f>
        <v/>
      </c>
      <c r="Q2349" s="7" t="str">
        <f aca="false">IF(AND(N2349="Activo",L2349&lt;&gt;""),IF(L2349&gt;Parámetros!$B$6,"Se está retrasando",""),"")</f>
        <v/>
      </c>
    </row>
    <row r="2350" customFormat="false" ht="15" hidden="false" customHeight="false" outlineLevel="0" collapsed="false">
      <c r="A2350" s="13" t="s">
        <v>7797</v>
      </c>
      <c r="B2350" s="13" t="s">
        <v>9011</v>
      </c>
      <c r="C2350" s="13" t="s">
        <v>8990</v>
      </c>
      <c r="D2350" s="13" t="s">
        <v>8991</v>
      </c>
      <c r="E2350" s="13" t="s">
        <v>8988</v>
      </c>
      <c r="F2350" s="16" t="n">
        <f aca="false">_xlfn.MINIFS(Pedidos!$C$2:$C$7000,Pedidos!$B$2:$B$7000,A2350,Pedidos!$C$2:$C$7000,"&lt;"&amp;Parámetros!$B$4)</f>
        <v>46201</v>
      </c>
      <c r="G2350" s="16" t="n">
        <f aca="false">_xlfn.MAXIFS(Pedidos!$C$2:$C$7000,Pedidos!$B$2:$B$7000,A2350,Pedidos!$C$2:$C$7000,"&lt;"&amp;Parámetros!$B$4)</f>
        <v>46201</v>
      </c>
      <c r="H2350" s="17" t="n">
        <f aca="false">COUNTIFS(Pedidos!$B$2:$B$7000,A2350,Pedidos!$C$2:$C$7000,"&lt;"&amp;Parámetros!$B$4)</f>
        <v>1</v>
      </c>
      <c r="I2350" s="7" t="n">
        <f aca="false">IF(H2350=0,"",Parámetros!$B$4-G2350)</f>
        <v>95</v>
      </c>
      <c r="J2350" s="17" t="n">
        <f aca="false">COUNTIFS(Pedidos!$B$2:$B$7000,A2350,Pedidos!$C$2:$C$7000,"&gt;="&amp;(Parámetros!$B$4-180),Pedidos!$C$2:$C$7000,"&lt;"&amp;Parámetros!$B$4)</f>
        <v>1</v>
      </c>
      <c r="K2350" s="18" t="str">
        <f aca="false">IF(H2350&lt;2,"",(G2350-F2350)/(H2350-1))</f>
        <v/>
      </c>
      <c r="L2350" s="19" t="str">
        <f aca="false">IF(OR(K2350="",K2350=0),"",I2350/K2350)</f>
        <v/>
      </c>
      <c r="M2350" s="20" t="n">
        <f aca="false">SUMIFS(Pedidos!$D$2:$D$7000,Pedidos!$B$2:$B$7000,A2350,Pedidos!$C$2:$C$7000,"&gt;="&amp;(Parámetros!$B$4-365),Pedidos!$C$2:$C$7000,"&lt;"&amp;Parámetros!$B$4)</f>
        <v>18.27</v>
      </c>
      <c r="N2350" s="7" t="str">
        <f aca="false">IF(H2350=0,"Sin compras",IF(H2350=1,"Una sola compra",IF(I2350&gt;Parámetros!$B$5,"Perdido","Activo")))</f>
        <v>Una sola compra</v>
      </c>
      <c r="O2350" s="21" t="str">
        <f aca="false">IF(N2350&lt;&gt;"Activo","",1/(1+EXP(-(Parámetros!$B$10+Parámetros!$B$11*I2350+Parámetros!$B$12*J2350))))</f>
        <v/>
      </c>
      <c r="P2350" s="7" t="str">
        <f aca="false">IF(O2350="","",IF(O2350&gt;=Parámetros!$B$7,"Alto",IF(O2350&gt;=Parámetros!$B$8,"Medio","Bajo")))</f>
        <v/>
      </c>
      <c r="Q2350" s="7" t="str">
        <f aca="false">IF(AND(N2350="Activo",L2350&lt;&gt;""),IF(L2350&gt;Parámetros!$B$6,"Se está retrasando",""),"")</f>
        <v/>
      </c>
    </row>
    <row r="2351" customFormat="false" ht="15" hidden="false" customHeight="false" outlineLevel="0" collapsed="false">
      <c r="A2351" s="13" t="s">
        <v>206</v>
      </c>
      <c r="B2351" s="13" t="s">
        <v>9000</v>
      </c>
      <c r="C2351" s="13" t="s">
        <v>8982</v>
      </c>
      <c r="D2351" s="13" t="s">
        <v>8994</v>
      </c>
      <c r="E2351" s="13" t="s">
        <v>8988</v>
      </c>
      <c r="F2351" s="16" t="n">
        <f aca="false">_xlfn.MINIFS(Pedidos!$C$2:$C$7000,Pedidos!$B$2:$B$7000,A2351,Pedidos!$C$2:$C$7000,"&lt;"&amp;Parámetros!$B$4)</f>
        <v>45586</v>
      </c>
      <c r="G2351" s="16" t="n">
        <f aca="false">_xlfn.MAXIFS(Pedidos!$C$2:$C$7000,Pedidos!$B$2:$B$7000,A2351,Pedidos!$C$2:$C$7000,"&lt;"&amp;Parámetros!$B$4)</f>
        <v>45586</v>
      </c>
      <c r="H2351" s="17" t="n">
        <f aca="false">COUNTIFS(Pedidos!$B$2:$B$7000,A2351,Pedidos!$C$2:$C$7000,"&lt;"&amp;Parámetros!$B$4)</f>
        <v>1</v>
      </c>
      <c r="I2351" s="7" t="n">
        <f aca="false">IF(H2351=0,"",Parámetros!$B$4-G2351)</f>
        <v>710</v>
      </c>
      <c r="J2351" s="17" t="n">
        <f aca="false">COUNTIFS(Pedidos!$B$2:$B$7000,A2351,Pedidos!$C$2:$C$7000,"&gt;="&amp;(Parámetros!$B$4-180),Pedidos!$C$2:$C$7000,"&lt;"&amp;Parámetros!$B$4)</f>
        <v>0</v>
      </c>
      <c r="K2351" s="18" t="str">
        <f aca="false">IF(H2351&lt;2,"",(G2351-F2351)/(H2351-1))</f>
        <v/>
      </c>
      <c r="L2351" s="19" t="str">
        <f aca="false">IF(OR(K2351="",K2351=0),"",I2351/K2351)</f>
        <v/>
      </c>
      <c r="M2351" s="20" t="n">
        <f aca="false">SUMIFS(Pedidos!$D$2:$D$7000,Pedidos!$B$2:$B$7000,A2351,Pedidos!$C$2:$C$7000,"&gt;="&amp;(Parámetros!$B$4-365),Pedidos!$C$2:$C$7000,"&lt;"&amp;Parámetros!$B$4)</f>
        <v>0</v>
      </c>
      <c r="N2351" s="7" t="str">
        <f aca="false">IF(H2351=0,"Sin compras",IF(H2351=1,"Una sola compra",IF(I2351&gt;Parámetros!$B$5,"Perdido","Activo")))</f>
        <v>Una sola compra</v>
      </c>
      <c r="O2351" s="21" t="str">
        <f aca="false">IF(N2351&lt;&gt;"Activo","",1/(1+EXP(-(Parámetros!$B$10+Parámetros!$B$11*I2351+Parámetros!$B$12*J2351))))</f>
        <v/>
      </c>
      <c r="P2351" s="7" t="str">
        <f aca="false">IF(O2351="","",IF(O2351&gt;=Parámetros!$B$7,"Alto",IF(O2351&gt;=Parámetros!$B$8,"Medio","Bajo")))</f>
        <v/>
      </c>
      <c r="Q2351" s="7" t="str">
        <f aca="false">IF(AND(N2351="Activo",L2351&lt;&gt;""),IF(L2351&gt;Parámetros!$B$6,"Se está retrasando",""),"")</f>
        <v/>
      </c>
    </row>
    <row r="2352" customFormat="false" ht="15" hidden="false" customHeight="false" outlineLevel="0" collapsed="false">
      <c r="A2352" s="13" t="s">
        <v>6838</v>
      </c>
      <c r="B2352" s="13" t="s">
        <v>8995</v>
      </c>
      <c r="C2352" s="13" t="s">
        <v>8986</v>
      </c>
      <c r="D2352" s="13" t="s">
        <v>8991</v>
      </c>
      <c r="E2352" s="13" t="s">
        <v>8988</v>
      </c>
      <c r="F2352" s="16" t="n">
        <f aca="false">_xlfn.MINIFS(Pedidos!$C$2:$C$7000,Pedidos!$B$2:$B$7000,A2352,Pedidos!$C$2:$C$7000,"&lt;"&amp;Parámetros!$B$4)</f>
        <v>46119</v>
      </c>
      <c r="G2352" s="16" t="n">
        <f aca="false">_xlfn.MAXIFS(Pedidos!$C$2:$C$7000,Pedidos!$B$2:$B$7000,A2352,Pedidos!$C$2:$C$7000,"&lt;"&amp;Parámetros!$B$4)</f>
        <v>46119</v>
      </c>
      <c r="H2352" s="17" t="n">
        <f aca="false">COUNTIFS(Pedidos!$B$2:$B$7000,A2352,Pedidos!$C$2:$C$7000,"&lt;"&amp;Parámetros!$B$4)</f>
        <v>1</v>
      </c>
      <c r="I2352" s="7" t="n">
        <f aca="false">IF(H2352=0,"",Parámetros!$B$4-G2352)</f>
        <v>177</v>
      </c>
      <c r="J2352" s="17" t="n">
        <f aca="false">COUNTIFS(Pedidos!$B$2:$B$7000,A2352,Pedidos!$C$2:$C$7000,"&gt;="&amp;(Parámetros!$B$4-180),Pedidos!$C$2:$C$7000,"&lt;"&amp;Parámetros!$B$4)</f>
        <v>1</v>
      </c>
      <c r="K2352" s="18" t="str">
        <f aca="false">IF(H2352&lt;2,"",(G2352-F2352)/(H2352-1))</f>
        <v/>
      </c>
      <c r="L2352" s="19" t="str">
        <f aca="false">IF(OR(K2352="",K2352=0),"",I2352/K2352)</f>
        <v/>
      </c>
      <c r="M2352" s="20" t="n">
        <f aca="false">SUMIFS(Pedidos!$D$2:$D$7000,Pedidos!$B$2:$B$7000,A2352,Pedidos!$C$2:$C$7000,"&gt;="&amp;(Parámetros!$B$4-365),Pedidos!$C$2:$C$7000,"&lt;"&amp;Parámetros!$B$4)</f>
        <v>19.95</v>
      </c>
      <c r="N2352" s="7" t="str">
        <f aca="false">IF(H2352=0,"Sin compras",IF(H2352=1,"Una sola compra",IF(I2352&gt;Parámetros!$B$5,"Perdido","Activo")))</f>
        <v>Una sola compra</v>
      </c>
      <c r="O2352" s="21" t="str">
        <f aca="false">IF(N2352&lt;&gt;"Activo","",1/(1+EXP(-(Parámetros!$B$10+Parámetros!$B$11*I2352+Parámetros!$B$12*J2352))))</f>
        <v/>
      </c>
      <c r="P2352" s="7" t="str">
        <f aca="false">IF(O2352="","",IF(O2352&gt;=Parámetros!$B$7,"Alto",IF(O2352&gt;=Parámetros!$B$8,"Medio","Bajo")))</f>
        <v/>
      </c>
      <c r="Q2352" s="7" t="str">
        <f aca="false">IF(AND(N2352="Activo",L2352&lt;&gt;""),IF(L2352&gt;Parámetros!$B$6,"Se está retrasando",""),"")</f>
        <v/>
      </c>
    </row>
    <row r="2353" customFormat="false" ht="15" hidden="false" customHeight="false" outlineLevel="0" collapsed="false">
      <c r="A2353" s="13" t="s">
        <v>5244</v>
      </c>
      <c r="B2353" s="13" t="s">
        <v>8981</v>
      </c>
      <c r="C2353" s="13" t="s">
        <v>8990</v>
      </c>
      <c r="D2353" s="13" t="s">
        <v>8983</v>
      </c>
      <c r="E2353" s="13" t="s">
        <v>8988</v>
      </c>
      <c r="F2353" s="16" t="n">
        <f aca="false">_xlfn.MINIFS(Pedidos!$C$2:$C$7000,Pedidos!$B$2:$B$7000,A2353,Pedidos!$C$2:$C$7000,"&lt;"&amp;Parámetros!$B$4)</f>
        <v>45997</v>
      </c>
      <c r="G2353" s="16" t="n">
        <f aca="false">_xlfn.MAXIFS(Pedidos!$C$2:$C$7000,Pedidos!$B$2:$B$7000,A2353,Pedidos!$C$2:$C$7000,"&lt;"&amp;Parámetros!$B$4)</f>
        <v>45997</v>
      </c>
      <c r="H2353" s="17" t="n">
        <f aca="false">COUNTIFS(Pedidos!$B$2:$B$7000,A2353,Pedidos!$C$2:$C$7000,"&lt;"&amp;Parámetros!$B$4)</f>
        <v>1</v>
      </c>
      <c r="I2353" s="7" t="n">
        <f aca="false">IF(H2353=0,"",Parámetros!$B$4-G2353)</f>
        <v>299</v>
      </c>
      <c r="J2353" s="17" t="n">
        <f aca="false">COUNTIFS(Pedidos!$B$2:$B$7000,A2353,Pedidos!$C$2:$C$7000,"&gt;="&amp;(Parámetros!$B$4-180),Pedidos!$C$2:$C$7000,"&lt;"&amp;Parámetros!$B$4)</f>
        <v>0</v>
      </c>
      <c r="K2353" s="18" t="str">
        <f aca="false">IF(H2353&lt;2,"",(G2353-F2353)/(H2353-1))</f>
        <v/>
      </c>
      <c r="L2353" s="19" t="str">
        <f aca="false">IF(OR(K2353="",K2353=0),"",I2353/K2353)</f>
        <v/>
      </c>
      <c r="M2353" s="20" t="n">
        <f aca="false">SUMIFS(Pedidos!$D$2:$D$7000,Pedidos!$B$2:$B$7000,A2353,Pedidos!$C$2:$C$7000,"&gt;="&amp;(Parámetros!$B$4-365),Pedidos!$C$2:$C$7000,"&lt;"&amp;Parámetros!$B$4)</f>
        <v>22</v>
      </c>
      <c r="N2353" s="7" t="str">
        <f aca="false">IF(H2353=0,"Sin compras",IF(H2353=1,"Una sola compra",IF(I2353&gt;Parámetros!$B$5,"Perdido","Activo")))</f>
        <v>Una sola compra</v>
      </c>
      <c r="O2353" s="21" t="str">
        <f aca="false">IF(N2353&lt;&gt;"Activo","",1/(1+EXP(-(Parámetros!$B$10+Parámetros!$B$11*I2353+Parámetros!$B$12*J2353))))</f>
        <v/>
      </c>
      <c r="P2353" s="7" t="str">
        <f aca="false">IF(O2353="","",IF(O2353&gt;=Parámetros!$B$7,"Alto",IF(O2353&gt;=Parámetros!$B$8,"Medio","Bajo")))</f>
        <v/>
      </c>
      <c r="Q2353" s="7" t="str">
        <f aca="false">IF(AND(N2353="Activo",L2353&lt;&gt;""),IF(L2353&gt;Parámetros!$B$6,"Se está retrasando",""),"")</f>
        <v/>
      </c>
    </row>
    <row r="2354" customFormat="false" ht="15" hidden="false" customHeight="false" outlineLevel="0" collapsed="false">
      <c r="A2354" s="13" t="s">
        <v>6697</v>
      </c>
      <c r="B2354" s="13" t="s">
        <v>8995</v>
      </c>
      <c r="C2354" s="13" t="s">
        <v>8993</v>
      </c>
      <c r="D2354" s="13" t="s">
        <v>8991</v>
      </c>
      <c r="E2354" s="13" t="s">
        <v>8988</v>
      </c>
      <c r="F2354" s="16" t="n">
        <f aca="false">_xlfn.MINIFS(Pedidos!$C$2:$C$7000,Pedidos!$B$2:$B$7000,A2354,Pedidos!$C$2:$C$7000,"&lt;"&amp;Parámetros!$B$4)</f>
        <v>46108</v>
      </c>
      <c r="G2354" s="16" t="n">
        <f aca="false">_xlfn.MAXIFS(Pedidos!$C$2:$C$7000,Pedidos!$B$2:$B$7000,A2354,Pedidos!$C$2:$C$7000,"&lt;"&amp;Parámetros!$B$4)</f>
        <v>46108</v>
      </c>
      <c r="H2354" s="17" t="n">
        <f aca="false">COUNTIFS(Pedidos!$B$2:$B$7000,A2354,Pedidos!$C$2:$C$7000,"&lt;"&amp;Parámetros!$B$4)</f>
        <v>1</v>
      </c>
      <c r="I2354" s="7" t="n">
        <f aca="false">IF(H2354=0,"",Parámetros!$B$4-G2354)</f>
        <v>188</v>
      </c>
      <c r="J2354" s="17" t="n">
        <f aca="false">COUNTIFS(Pedidos!$B$2:$B$7000,A2354,Pedidos!$C$2:$C$7000,"&gt;="&amp;(Parámetros!$B$4-180),Pedidos!$C$2:$C$7000,"&lt;"&amp;Parámetros!$B$4)</f>
        <v>0</v>
      </c>
      <c r="K2354" s="18" t="str">
        <f aca="false">IF(H2354&lt;2,"",(G2354-F2354)/(H2354-1))</f>
        <v/>
      </c>
      <c r="L2354" s="19" t="str">
        <f aca="false">IF(OR(K2354="",K2354=0),"",I2354/K2354)</f>
        <v/>
      </c>
      <c r="M2354" s="20" t="n">
        <f aca="false">SUMIFS(Pedidos!$D$2:$D$7000,Pedidos!$B$2:$B$7000,A2354,Pedidos!$C$2:$C$7000,"&gt;="&amp;(Parámetros!$B$4-365),Pedidos!$C$2:$C$7000,"&lt;"&amp;Parámetros!$B$4)</f>
        <v>55.62</v>
      </c>
      <c r="N2354" s="7" t="str">
        <f aca="false">IF(H2354=0,"Sin compras",IF(H2354=1,"Una sola compra",IF(I2354&gt;Parámetros!$B$5,"Perdido","Activo")))</f>
        <v>Una sola compra</v>
      </c>
      <c r="O2354" s="21" t="str">
        <f aca="false">IF(N2354&lt;&gt;"Activo","",1/(1+EXP(-(Parámetros!$B$10+Parámetros!$B$11*I2354+Parámetros!$B$12*J2354))))</f>
        <v/>
      </c>
      <c r="P2354" s="7" t="str">
        <f aca="false">IF(O2354="","",IF(O2354&gt;=Parámetros!$B$7,"Alto",IF(O2354&gt;=Parámetros!$B$8,"Medio","Bajo")))</f>
        <v/>
      </c>
      <c r="Q2354" s="7" t="str">
        <f aca="false">IF(AND(N2354="Activo",L2354&lt;&gt;""),IF(L2354&gt;Parámetros!$B$6,"Se está retrasando",""),"")</f>
        <v/>
      </c>
    </row>
    <row r="2355" customFormat="false" ht="15" hidden="false" customHeight="false" outlineLevel="0" collapsed="false">
      <c r="A2355" s="13" t="s">
        <v>8951</v>
      </c>
      <c r="B2355" s="13" t="s">
        <v>8992</v>
      </c>
      <c r="C2355" s="13" t="s">
        <v>8993</v>
      </c>
      <c r="D2355" s="13" t="s">
        <v>9002</v>
      </c>
      <c r="E2355" s="13" t="s">
        <v>8988</v>
      </c>
      <c r="F2355" s="16" t="n">
        <f aca="false">_xlfn.MINIFS(Pedidos!$C$2:$C$7000,Pedidos!$B$2:$B$7000,A2355,Pedidos!$C$2:$C$7000,"&lt;"&amp;Parámetros!$B$4)</f>
        <v>46293</v>
      </c>
      <c r="G2355" s="16" t="n">
        <f aca="false">_xlfn.MAXIFS(Pedidos!$C$2:$C$7000,Pedidos!$B$2:$B$7000,A2355,Pedidos!$C$2:$C$7000,"&lt;"&amp;Parámetros!$B$4)</f>
        <v>46293</v>
      </c>
      <c r="H2355" s="17" t="n">
        <f aca="false">COUNTIFS(Pedidos!$B$2:$B$7000,A2355,Pedidos!$C$2:$C$7000,"&lt;"&amp;Parámetros!$B$4)</f>
        <v>1</v>
      </c>
      <c r="I2355" s="7" t="n">
        <f aca="false">IF(H2355=0,"",Parámetros!$B$4-G2355)</f>
        <v>3</v>
      </c>
      <c r="J2355" s="17" t="n">
        <f aca="false">COUNTIFS(Pedidos!$B$2:$B$7000,A2355,Pedidos!$C$2:$C$7000,"&gt;="&amp;(Parámetros!$B$4-180),Pedidos!$C$2:$C$7000,"&lt;"&amp;Parámetros!$B$4)</f>
        <v>1</v>
      </c>
      <c r="K2355" s="18" t="str">
        <f aca="false">IF(H2355&lt;2,"",(G2355-F2355)/(H2355-1))</f>
        <v/>
      </c>
      <c r="L2355" s="19" t="str">
        <f aca="false">IF(OR(K2355="",K2355=0),"",I2355/K2355)</f>
        <v/>
      </c>
      <c r="M2355" s="20" t="n">
        <f aca="false">SUMIFS(Pedidos!$D$2:$D$7000,Pedidos!$B$2:$B$7000,A2355,Pedidos!$C$2:$C$7000,"&gt;="&amp;(Parámetros!$B$4-365),Pedidos!$C$2:$C$7000,"&lt;"&amp;Parámetros!$B$4)</f>
        <v>35.56</v>
      </c>
      <c r="N2355" s="7" t="str">
        <f aca="false">IF(H2355=0,"Sin compras",IF(H2355=1,"Una sola compra",IF(I2355&gt;Parámetros!$B$5,"Perdido","Activo")))</f>
        <v>Una sola compra</v>
      </c>
      <c r="O2355" s="21" t="str">
        <f aca="false">IF(N2355&lt;&gt;"Activo","",1/(1+EXP(-(Parámetros!$B$10+Parámetros!$B$11*I2355+Parámetros!$B$12*J2355))))</f>
        <v/>
      </c>
      <c r="P2355" s="7" t="str">
        <f aca="false">IF(O2355="","",IF(O2355&gt;=Parámetros!$B$7,"Alto",IF(O2355&gt;=Parámetros!$B$8,"Medio","Bajo")))</f>
        <v/>
      </c>
      <c r="Q2355" s="7" t="str">
        <f aca="false">IF(AND(N2355="Activo",L2355&lt;&gt;""),IF(L2355&gt;Parámetros!$B$6,"Se está retrasando",""),"")</f>
        <v/>
      </c>
    </row>
    <row r="2356" customFormat="false" ht="15" hidden="false" customHeight="false" outlineLevel="0" collapsed="false">
      <c r="A2356" s="13" t="s">
        <v>1923</v>
      </c>
      <c r="B2356" s="13" t="s">
        <v>8996</v>
      </c>
      <c r="C2356" s="13" t="s">
        <v>8982</v>
      </c>
      <c r="D2356" s="13" t="s">
        <v>9005</v>
      </c>
      <c r="E2356" s="13" t="s">
        <v>8988</v>
      </c>
      <c r="F2356" s="16" t="n">
        <f aca="false">_xlfn.MINIFS(Pedidos!$C$2:$C$7000,Pedidos!$B$2:$B$7000,A2356,Pedidos!$C$2:$C$7000,"&lt;"&amp;Parámetros!$B$4)</f>
        <v>45749</v>
      </c>
      <c r="G2356" s="16" t="n">
        <f aca="false">_xlfn.MAXIFS(Pedidos!$C$2:$C$7000,Pedidos!$B$2:$B$7000,A2356,Pedidos!$C$2:$C$7000,"&lt;"&amp;Parámetros!$B$4)</f>
        <v>46013</v>
      </c>
      <c r="H2356" s="17" t="n">
        <f aca="false">COUNTIFS(Pedidos!$B$2:$B$7000,A2356,Pedidos!$C$2:$C$7000,"&lt;"&amp;Parámetros!$B$4)</f>
        <v>3</v>
      </c>
      <c r="I2356" s="7" t="n">
        <f aca="false">IF(H2356=0,"",Parámetros!$B$4-G2356)</f>
        <v>283</v>
      </c>
      <c r="J2356" s="17" t="n">
        <f aca="false">COUNTIFS(Pedidos!$B$2:$B$7000,A2356,Pedidos!$C$2:$C$7000,"&gt;="&amp;(Parámetros!$B$4-180),Pedidos!$C$2:$C$7000,"&lt;"&amp;Parámetros!$B$4)</f>
        <v>0</v>
      </c>
      <c r="K2356" s="18" t="n">
        <f aca="false">IF(H2356&lt;2,"",(G2356-F2356)/(H2356-1))</f>
        <v>132</v>
      </c>
      <c r="L2356" s="19" t="n">
        <f aca="false">IF(OR(K2356="",K2356=0),"",I2356/K2356)</f>
        <v>2.14393939393939</v>
      </c>
      <c r="M2356" s="20" t="n">
        <f aca="false">SUMIFS(Pedidos!$D$2:$D$7000,Pedidos!$B$2:$B$7000,A2356,Pedidos!$C$2:$C$7000,"&gt;="&amp;(Parámetros!$B$4-365),Pedidos!$C$2:$C$7000,"&lt;"&amp;Parámetros!$B$4)</f>
        <v>36.84</v>
      </c>
      <c r="N2356" s="7" t="str">
        <f aca="false">IF(H2356=0,"Sin compras",IF(H2356=1,"Una sola compra",IF(I2356&gt;Parámetros!$B$5,"Perdido","Activo")))</f>
        <v>Perdido</v>
      </c>
      <c r="O2356" s="21" t="str">
        <f aca="false">IF(N2356&lt;&gt;"Activo","",1/(1+EXP(-(Parámetros!$B$10+Parámetros!$B$11*I2356+Parámetros!$B$12*J2356))))</f>
        <v/>
      </c>
      <c r="P2356" s="7" t="str">
        <f aca="false">IF(O2356="","",IF(O2356&gt;=Parámetros!$B$7,"Alto",IF(O2356&gt;=Parámetros!$B$8,"Medio","Bajo")))</f>
        <v/>
      </c>
      <c r="Q2356" s="7" t="str">
        <f aca="false">IF(AND(N2356="Activo",L2356&lt;&gt;""),IF(L2356&gt;Parámetros!$B$6,"Se está retrasando",""),"")</f>
        <v/>
      </c>
    </row>
    <row r="2357" customFormat="false" ht="15" hidden="false" customHeight="false" outlineLevel="0" collapsed="false">
      <c r="A2357" s="13" t="s">
        <v>1364</v>
      </c>
      <c r="B2357" s="13" t="s">
        <v>8981</v>
      </c>
      <c r="C2357" s="13" t="s">
        <v>8982</v>
      </c>
      <c r="D2357" s="13" t="s">
        <v>9009</v>
      </c>
      <c r="E2357" s="13" t="s">
        <v>8988</v>
      </c>
      <c r="F2357" s="16" t="n">
        <f aca="false">_xlfn.MINIFS(Pedidos!$C$2:$C$7000,Pedidos!$B$2:$B$7000,A2357,Pedidos!$C$2:$C$7000,"&lt;"&amp;Parámetros!$B$4)</f>
        <v>45705</v>
      </c>
      <c r="G2357" s="16" t="n">
        <f aca="false">_xlfn.MAXIFS(Pedidos!$C$2:$C$7000,Pedidos!$B$2:$B$7000,A2357,Pedidos!$C$2:$C$7000,"&lt;"&amp;Parámetros!$B$4)</f>
        <v>45914</v>
      </c>
      <c r="H2357" s="17" t="n">
        <f aca="false">COUNTIFS(Pedidos!$B$2:$B$7000,A2357,Pedidos!$C$2:$C$7000,"&lt;"&amp;Parámetros!$B$4)</f>
        <v>7</v>
      </c>
      <c r="I2357" s="7" t="n">
        <f aca="false">IF(H2357=0,"",Parámetros!$B$4-G2357)</f>
        <v>382</v>
      </c>
      <c r="J2357" s="17" t="n">
        <f aca="false">COUNTIFS(Pedidos!$B$2:$B$7000,A2357,Pedidos!$C$2:$C$7000,"&gt;="&amp;(Parámetros!$B$4-180),Pedidos!$C$2:$C$7000,"&lt;"&amp;Parámetros!$B$4)</f>
        <v>0</v>
      </c>
      <c r="K2357" s="18" t="n">
        <f aca="false">IF(H2357&lt;2,"",(G2357-F2357)/(H2357-1))</f>
        <v>34.8333333333333</v>
      </c>
      <c r="L2357" s="19" t="n">
        <f aca="false">IF(OR(K2357="",K2357=0),"",I2357/K2357)</f>
        <v>10.9665071770335</v>
      </c>
      <c r="M2357" s="20" t="n">
        <f aca="false">SUMIFS(Pedidos!$D$2:$D$7000,Pedidos!$B$2:$B$7000,A2357,Pedidos!$C$2:$C$7000,"&gt;="&amp;(Parámetros!$B$4-365),Pedidos!$C$2:$C$7000,"&lt;"&amp;Parámetros!$B$4)</f>
        <v>0</v>
      </c>
      <c r="N2357" s="7" t="str">
        <f aca="false">IF(H2357=0,"Sin compras",IF(H2357=1,"Una sola compra",IF(I2357&gt;Parámetros!$B$5,"Perdido","Activo")))</f>
        <v>Perdido</v>
      </c>
      <c r="O2357" s="21" t="str">
        <f aca="false">IF(N2357&lt;&gt;"Activo","",1/(1+EXP(-(Parámetros!$B$10+Parámetros!$B$11*I2357+Parámetros!$B$12*J2357))))</f>
        <v/>
      </c>
      <c r="P2357" s="7" t="str">
        <f aca="false">IF(O2357="","",IF(O2357&gt;=Parámetros!$B$7,"Alto",IF(O2357&gt;=Parámetros!$B$8,"Medio","Bajo")))</f>
        <v/>
      </c>
      <c r="Q2357" s="7" t="str">
        <f aca="false">IF(AND(N2357="Activo",L2357&lt;&gt;""),IF(L2357&gt;Parámetros!$B$6,"Se está retrasando",""),"")</f>
        <v/>
      </c>
    </row>
    <row r="2358" customFormat="false" ht="15" hidden="false" customHeight="false" outlineLevel="0" collapsed="false">
      <c r="A2358" s="13" t="s">
        <v>2644</v>
      </c>
      <c r="B2358" s="13" t="s">
        <v>9004</v>
      </c>
      <c r="C2358" s="13" t="s">
        <v>8982</v>
      </c>
      <c r="D2358" s="13" t="s">
        <v>8997</v>
      </c>
      <c r="E2358" s="13" t="s">
        <v>8984</v>
      </c>
      <c r="F2358" s="16" t="n">
        <f aca="false">_xlfn.MINIFS(Pedidos!$C$2:$C$7000,Pedidos!$B$2:$B$7000,A2358,Pedidos!$C$2:$C$7000,"&lt;"&amp;Parámetros!$B$4)</f>
        <v>45804</v>
      </c>
      <c r="G2358" s="16" t="n">
        <f aca="false">_xlfn.MAXIFS(Pedidos!$C$2:$C$7000,Pedidos!$B$2:$B$7000,A2358,Pedidos!$C$2:$C$7000,"&lt;"&amp;Parámetros!$B$4)</f>
        <v>46202</v>
      </c>
      <c r="H2358" s="17" t="n">
        <f aca="false">COUNTIFS(Pedidos!$B$2:$B$7000,A2358,Pedidos!$C$2:$C$7000,"&lt;"&amp;Parámetros!$B$4)</f>
        <v>6</v>
      </c>
      <c r="I2358" s="7" t="n">
        <f aca="false">IF(H2358=0,"",Parámetros!$B$4-G2358)</f>
        <v>94</v>
      </c>
      <c r="J2358" s="17" t="n">
        <f aca="false">COUNTIFS(Pedidos!$B$2:$B$7000,A2358,Pedidos!$C$2:$C$7000,"&gt;="&amp;(Parámetros!$B$4-180),Pedidos!$C$2:$C$7000,"&lt;"&amp;Parámetros!$B$4)</f>
        <v>1</v>
      </c>
      <c r="K2358" s="18" t="n">
        <f aca="false">IF(H2358&lt;2,"",(G2358-F2358)/(H2358-1))</f>
        <v>79.6</v>
      </c>
      <c r="L2358" s="19" t="n">
        <f aca="false">IF(OR(K2358="",K2358=0),"",I2358/K2358)</f>
        <v>1.18090452261307</v>
      </c>
      <c r="M2358" s="20" t="n">
        <f aca="false">SUMIFS(Pedidos!$D$2:$D$7000,Pedidos!$B$2:$B$7000,A2358,Pedidos!$C$2:$C$7000,"&gt;="&amp;(Parámetros!$B$4-365),Pedidos!$C$2:$C$7000,"&lt;"&amp;Parámetros!$B$4)</f>
        <v>151.77</v>
      </c>
      <c r="N2358" s="7" t="str">
        <f aca="false">IF(H2358=0,"Sin compras",IF(H2358=1,"Una sola compra",IF(I2358&gt;Parámetros!$B$5,"Perdido","Activo")))</f>
        <v>Activo</v>
      </c>
      <c r="O2358" s="21" t="n">
        <f aca="false">IF(N2358&lt;&gt;"Activo","",1/(1+EXP(-(Parámetros!$B$10+Parámetros!$B$11*I2358+Parámetros!$B$12*J2358))))</f>
        <v>0.788832109071349</v>
      </c>
      <c r="P2358" s="7" t="str">
        <f aca="false">IF(O2358="","",IF(O2358&gt;=Parámetros!$B$7,"Alto",IF(O2358&gt;=Parámetros!$B$8,"Medio","Bajo")))</f>
        <v>Alto</v>
      </c>
      <c r="Q2358" s="7" t="str">
        <f aca="false">IF(AND(N2358="Activo",L2358&lt;&gt;""),IF(L2358&gt;Parámetros!$B$6,"Se está retrasando",""),"")</f>
        <v/>
      </c>
    </row>
    <row r="2359" customFormat="false" ht="15" hidden="false" customHeight="false" outlineLevel="0" collapsed="false">
      <c r="A2359" s="13" t="s">
        <v>6237</v>
      </c>
      <c r="B2359" s="13" t="s">
        <v>8989</v>
      </c>
      <c r="C2359" s="13" t="s">
        <v>8990</v>
      </c>
      <c r="D2359" s="13" t="s">
        <v>8987</v>
      </c>
      <c r="E2359" s="13" t="s">
        <v>8984</v>
      </c>
      <c r="F2359" s="16" t="n">
        <f aca="false">_xlfn.MINIFS(Pedidos!$C$2:$C$7000,Pedidos!$B$2:$B$7000,A2359,Pedidos!$C$2:$C$7000,"&lt;"&amp;Parámetros!$B$4)</f>
        <v>46074</v>
      </c>
      <c r="G2359" s="16" t="n">
        <f aca="false">_xlfn.MAXIFS(Pedidos!$C$2:$C$7000,Pedidos!$B$2:$B$7000,A2359,Pedidos!$C$2:$C$7000,"&lt;"&amp;Parámetros!$B$4)</f>
        <v>46242</v>
      </c>
      <c r="H2359" s="17" t="n">
        <f aca="false">COUNTIFS(Pedidos!$B$2:$B$7000,A2359,Pedidos!$C$2:$C$7000,"&lt;"&amp;Parámetros!$B$4)</f>
        <v>2</v>
      </c>
      <c r="I2359" s="7" t="n">
        <f aca="false">IF(H2359=0,"",Parámetros!$B$4-G2359)</f>
        <v>54</v>
      </c>
      <c r="J2359" s="17" t="n">
        <f aca="false">COUNTIFS(Pedidos!$B$2:$B$7000,A2359,Pedidos!$C$2:$C$7000,"&gt;="&amp;(Parámetros!$B$4-180),Pedidos!$C$2:$C$7000,"&lt;"&amp;Parámetros!$B$4)</f>
        <v>1</v>
      </c>
      <c r="K2359" s="18" t="n">
        <f aca="false">IF(H2359&lt;2,"",(G2359-F2359)/(H2359-1))</f>
        <v>168</v>
      </c>
      <c r="L2359" s="19" t="n">
        <f aca="false">IF(OR(K2359="",K2359=0),"",I2359/K2359)</f>
        <v>0.321428571428571</v>
      </c>
      <c r="M2359" s="20" t="n">
        <f aca="false">SUMIFS(Pedidos!$D$2:$D$7000,Pedidos!$B$2:$B$7000,A2359,Pedidos!$C$2:$C$7000,"&gt;="&amp;(Parámetros!$B$4-365),Pedidos!$C$2:$C$7000,"&lt;"&amp;Parámetros!$B$4)</f>
        <v>51.02</v>
      </c>
      <c r="N2359" s="7" t="str">
        <f aca="false">IF(H2359=0,"Sin compras",IF(H2359=1,"Una sola compra",IF(I2359&gt;Parámetros!$B$5,"Perdido","Activo")))</f>
        <v>Activo</v>
      </c>
      <c r="O2359" s="21" t="n">
        <f aca="false">IF(N2359&lt;&gt;"Activo","",1/(1+EXP(-(Parámetros!$B$10+Parámetros!$B$11*I2359+Parámetros!$B$12*J2359))))</f>
        <v>0.654278598589592</v>
      </c>
      <c r="P2359" s="7" t="str">
        <f aca="false">IF(O2359="","",IF(O2359&gt;=Parámetros!$B$7,"Alto",IF(O2359&gt;=Parámetros!$B$8,"Medio","Bajo")))</f>
        <v>Medio</v>
      </c>
      <c r="Q2359" s="7" t="str">
        <f aca="false">IF(AND(N2359="Activo",L2359&lt;&gt;""),IF(L2359&gt;Parámetros!$B$6,"Se está retrasando",""),"")</f>
        <v/>
      </c>
    </row>
    <row r="2360" customFormat="false" ht="15" hidden="false" customHeight="false" outlineLevel="0" collapsed="false">
      <c r="A2360" s="13" t="s">
        <v>6051</v>
      </c>
      <c r="B2360" s="13" t="s">
        <v>8981</v>
      </c>
      <c r="C2360" s="13" t="s">
        <v>8993</v>
      </c>
      <c r="D2360" s="13" t="s">
        <v>8987</v>
      </c>
      <c r="E2360" s="13" t="s">
        <v>8988</v>
      </c>
      <c r="F2360" s="16" t="n">
        <f aca="false">_xlfn.MINIFS(Pedidos!$C$2:$C$7000,Pedidos!$B$2:$B$7000,A2360,Pedidos!$C$2:$C$7000,"&lt;"&amp;Parámetros!$B$4)</f>
        <v>46059</v>
      </c>
      <c r="G2360" s="16" t="n">
        <f aca="false">_xlfn.MAXIFS(Pedidos!$C$2:$C$7000,Pedidos!$B$2:$B$7000,A2360,Pedidos!$C$2:$C$7000,"&lt;"&amp;Parámetros!$B$4)</f>
        <v>46185</v>
      </c>
      <c r="H2360" s="17" t="n">
        <f aca="false">COUNTIFS(Pedidos!$B$2:$B$7000,A2360,Pedidos!$C$2:$C$7000,"&lt;"&amp;Parámetros!$B$4)</f>
        <v>2</v>
      </c>
      <c r="I2360" s="7" t="n">
        <f aca="false">IF(H2360=0,"",Parámetros!$B$4-G2360)</f>
        <v>111</v>
      </c>
      <c r="J2360" s="17" t="n">
        <f aca="false">COUNTIFS(Pedidos!$B$2:$B$7000,A2360,Pedidos!$C$2:$C$7000,"&gt;="&amp;(Parámetros!$B$4-180),Pedidos!$C$2:$C$7000,"&lt;"&amp;Parámetros!$B$4)</f>
        <v>1</v>
      </c>
      <c r="K2360" s="18" t="n">
        <f aca="false">IF(H2360&lt;2,"",(G2360-F2360)/(H2360-1))</f>
        <v>126</v>
      </c>
      <c r="L2360" s="19" t="n">
        <f aca="false">IF(OR(K2360="",K2360=0),"",I2360/K2360)</f>
        <v>0.880952380952381</v>
      </c>
      <c r="M2360" s="20" t="n">
        <f aca="false">SUMIFS(Pedidos!$D$2:$D$7000,Pedidos!$B$2:$B$7000,A2360,Pedidos!$C$2:$C$7000,"&gt;="&amp;(Parámetros!$B$4-365),Pedidos!$C$2:$C$7000,"&lt;"&amp;Parámetros!$B$4)</f>
        <v>80.22</v>
      </c>
      <c r="N2360" s="7" t="str">
        <f aca="false">IF(H2360=0,"Sin compras",IF(H2360=1,"Una sola compra",IF(I2360&gt;Parámetros!$B$5,"Perdido","Activo")))</f>
        <v>Activo</v>
      </c>
      <c r="O2360" s="21" t="n">
        <f aca="false">IF(N2360&lt;&gt;"Activo","",1/(1+EXP(-(Parámetros!$B$10+Parámetros!$B$11*I2360+Parámetros!$B$12*J2360))))</f>
        <v>0.832980547237882</v>
      </c>
      <c r="P2360" s="7" t="str">
        <f aca="false">IF(O2360="","",IF(O2360&gt;=Parámetros!$B$7,"Alto",IF(O2360&gt;=Parámetros!$B$8,"Medio","Bajo")))</f>
        <v>Alto</v>
      </c>
      <c r="Q2360" s="7" t="str">
        <f aca="false">IF(AND(N2360="Activo",L2360&lt;&gt;""),IF(L2360&gt;Parámetros!$B$6,"Se está retrasando",""),"")</f>
        <v/>
      </c>
    </row>
    <row r="2361" customFormat="false" ht="15" hidden="false" customHeight="false" outlineLevel="0" collapsed="false">
      <c r="A2361" s="13" t="s">
        <v>8515</v>
      </c>
      <c r="B2361" s="13" t="s">
        <v>9001</v>
      </c>
      <c r="C2361" s="13" t="s">
        <v>8993</v>
      </c>
      <c r="D2361" s="13" t="s">
        <v>9002</v>
      </c>
      <c r="E2361" s="13" t="s">
        <v>8988</v>
      </c>
      <c r="F2361" s="16" t="n">
        <f aca="false">_xlfn.MINIFS(Pedidos!$C$2:$C$7000,Pedidos!$B$2:$B$7000,A2361,Pedidos!$C$2:$C$7000,"&lt;"&amp;Parámetros!$B$4)</f>
        <v>46258</v>
      </c>
      <c r="G2361" s="16" t="n">
        <f aca="false">_xlfn.MAXIFS(Pedidos!$C$2:$C$7000,Pedidos!$B$2:$B$7000,A2361,Pedidos!$C$2:$C$7000,"&lt;"&amp;Parámetros!$B$4)</f>
        <v>46258</v>
      </c>
      <c r="H2361" s="17" t="n">
        <f aca="false">COUNTIFS(Pedidos!$B$2:$B$7000,A2361,Pedidos!$C$2:$C$7000,"&lt;"&amp;Parámetros!$B$4)</f>
        <v>1</v>
      </c>
      <c r="I2361" s="7" t="n">
        <f aca="false">IF(H2361=0,"",Parámetros!$B$4-G2361)</f>
        <v>38</v>
      </c>
      <c r="J2361" s="17" t="n">
        <f aca="false">COUNTIFS(Pedidos!$B$2:$B$7000,A2361,Pedidos!$C$2:$C$7000,"&gt;="&amp;(Parámetros!$B$4-180),Pedidos!$C$2:$C$7000,"&lt;"&amp;Parámetros!$B$4)</f>
        <v>1</v>
      </c>
      <c r="K2361" s="18" t="str">
        <f aca="false">IF(H2361&lt;2,"",(G2361-F2361)/(H2361-1))</f>
        <v/>
      </c>
      <c r="L2361" s="19" t="str">
        <f aca="false">IF(OR(K2361="",K2361=0),"",I2361/K2361)</f>
        <v/>
      </c>
      <c r="M2361" s="20" t="n">
        <f aca="false">SUMIFS(Pedidos!$D$2:$D$7000,Pedidos!$B$2:$B$7000,A2361,Pedidos!$C$2:$C$7000,"&gt;="&amp;(Parámetros!$B$4-365),Pedidos!$C$2:$C$7000,"&lt;"&amp;Parámetros!$B$4)</f>
        <v>18.89</v>
      </c>
      <c r="N2361" s="7" t="str">
        <f aca="false">IF(H2361=0,"Sin compras",IF(H2361=1,"Una sola compra",IF(I2361&gt;Parámetros!$B$5,"Perdido","Activo")))</f>
        <v>Una sola compra</v>
      </c>
      <c r="O2361" s="21" t="str">
        <f aca="false">IF(N2361&lt;&gt;"Activo","",1/(1+EXP(-(Parámetros!$B$10+Parámetros!$B$11*I2361+Parámetros!$B$12*J2361))))</f>
        <v/>
      </c>
      <c r="P2361" s="7" t="str">
        <f aca="false">IF(O2361="","",IF(O2361&gt;=Parámetros!$B$7,"Alto",IF(O2361&gt;=Parámetros!$B$8,"Medio","Bajo")))</f>
        <v/>
      </c>
      <c r="Q2361" s="7" t="str">
        <f aca="false">IF(AND(N2361="Activo",L2361&lt;&gt;""),IF(L2361&gt;Parámetros!$B$6,"Se está retrasando",""),"")</f>
        <v/>
      </c>
    </row>
    <row r="2362" customFormat="false" ht="15" hidden="false" customHeight="false" outlineLevel="0" collapsed="false">
      <c r="A2362" s="13" t="s">
        <v>2406</v>
      </c>
      <c r="B2362" s="13" t="s">
        <v>8981</v>
      </c>
      <c r="C2362" s="13" t="s">
        <v>8990</v>
      </c>
      <c r="D2362" s="13" t="s">
        <v>8994</v>
      </c>
      <c r="E2362" s="13" t="s">
        <v>8988</v>
      </c>
      <c r="F2362" s="16" t="n">
        <f aca="false">_xlfn.MINIFS(Pedidos!$C$2:$C$7000,Pedidos!$B$2:$B$7000,A2362,Pedidos!$C$2:$C$7000,"&lt;"&amp;Parámetros!$B$4)</f>
        <v>45785</v>
      </c>
      <c r="G2362" s="16" t="n">
        <f aca="false">_xlfn.MAXIFS(Pedidos!$C$2:$C$7000,Pedidos!$B$2:$B$7000,A2362,Pedidos!$C$2:$C$7000,"&lt;"&amp;Parámetros!$B$4)</f>
        <v>45785</v>
      </c>
      <c r="H2362" s="17" t="n">
        <f aca="false">COUNTIFS(Pedidos!$B$2:$B$7000,A2362,Pedidos!$C$2:$C$7000,"&lt;"&amp;Parámetros!$B$4)</f>
        <v>1</v>
      </c>
      <c r="I2362" s="7" t="n">
        <f aca="false">IF(H2362=0,"",Parámetros!$B$4-G2362)</f>
        <v>511</v>
      </c>
      <c r="J2362" s="17" t="n">
        <f aca="false">COUNTIFS(Pedidos!$B$2:$B$7000,A2362,Pedidos!$C$2:$C$7000,"&gt;="&amp;(Parámetros!$B$4-180),Pedidos!$C$2:$C$7000,"&lt;"&amp;Parámetros!$B$4)</f>
        <v>0</v>
      </c>
      <c r="K2362" s="18" t="str">
        <f aca="false">IF(H2362&lt;2,"",(G2362-F2362)/(H2362-1))</f>
        <v/>
      </c>
      <c r="L2362" s="19" t="str">
        <f aca="false">IF(OR(K2362="",K2362=0),"",I2362/K2362)</f>
        <v/>
      </c>
      <c r="M2362" s="20" t="n">
        <f aca="false">SUMIFS(Pedidos!$D$2:$D$7000,Pedidos!$B$2:$B$7000,A2362,Pedidos!$C$2:$C$7000,"&gt;="&amp;(Parámetros!$B$4-365),Pedidos!$C$2:$C$7000,"&lt;"&amp;Parámetros!$B$4)</f>
        <v>0</v>
      </c>
      <c r="N2362" s="7" t="str">
        <f aca="false">IF(H2362=0,"Sin compras",IF(H2362=1,"Una sola compra",IF(I2362&gt;Parámetros!$B$5,"Perdido","Activo")))</f>
        <v>Una sola compra</v>
      </c>
      <c r="O2362" s="21" t="str">
        <f aca="false">IF(N2362&lt;&gt;"Activo","",1/(1+EXP(-(Parámetros!$B$10+Parámetros!$B$11*I2362+Parámetros!$B$12*J2362))))</f>
        <v/>
      </c>
      <c r="P2362" s="7" t="str">
        <f aca="false">IF(O2362="","",IF(O2362&gt;=Parámetros!$B$7,"Alto",IF(O2362&gt;=Parámetros!$B$8,"Medio","Bajo")))</f>
        <v/>
      </c>
      <c r="Q2362" s="7" t="str">
        <f aca="false">IF(AND(N2362="Activo",L2362&lt;&gt;""),IF(L2362&gt;Parámetros!$B$6,"Se está retrasando",""),"")</f>
        <v/>
      </c>
    </row>
    <row r="2363" customFormat="false" ht="15" hidden="false" customHeight="false" outlineLevel="0" collapsed="false">
      <c r="A2363" s="13" t="s">
        <v>3127</v>
      </c>
      <c r="B2363" s="13" t="s">
        <v>9011</v>
      </c>
      <c r="C2363" s="13" t="s">
        <v>8993</v>
      </c>
      <c r="D2363" s="13" t="s">
        <v>8983</v>
      </c>
      <c r="E2363" s="13" t="s">
        <v>8988</v>
      </c>
      <c r="F2363" s="16" t="n">
        <f aca="false">_xlfn.MINIFS(Pedidos!$C$2:$C$7000,Pedidos!$B$2:$B$7000,A2363,Pedidos!$C$2:$C$7000,"&lt;"&amp;Parámetros!$B$4)</f>
        <v>45840</v>
      </c>
      <c r="G2363" s="16" t="n">
        <f aca="false">_xlfn.MAXIFS(Pedidos!$C$2:$C$7000,Pedidos!$B$2:$B$7000,A2363,Pedidos!$C$2:$C$7000,"&lt;"&amp;Parámetros!$B$4)</f>
        <v>46013</v>
      </c>
      <c r="H2363" s="17" t="n">
        <f aca="false">COUNTIFS(Pedidos!$B$2:$B$7000,A2363,Pedidos!$C$2:$C$7000,"&lt;"&amp;Parámetros!$B$4)</f>
        <v>2</v>
      </c>
      <c r="I2363" s="7" t="n">
        <f aca="false">IF(H2363=0,"",Parámetros!$B$4-G2363)</f>
        <v>283</v>
      </c>
      <c r="J2363" s="17" t="n">
        <f aca="false">COUNTIFS(Pedidos!$B$2:$B$7000,A2363,Pedidos!$C$2:$C$7000,"&gt;="&amp;(Parámetros!$B$4-180),Pedidos!$C$2:$C$7000,"&lt;"&amp;Parámetros!$B$4)</f>
        <v>0</v>
      </c>
      <c r="K2363" s="18" t="n">
        <f aca="false">IF(H2363&lt;2,"",(G2363-F2363)/(H2363-1))</f>
        <v>173</v>
      </c>
      <c r="L2363" s="19" t="n">
        <f aca="false">IF(OR(K2363="",K2363=0),"",I2363/K2363)</f>
        <v>1.63583815028902</v>
      </c>
      <c r="M2363" s="20" t="n">
        <f aca="false">SUMIFS(Pedidos!$D$2:$D$7000,Pedidos!$B$2:$B$7000,A2363,Pedidos!$C$2:$C$7000,"&gt;="&amp;(Parámetros!$B$4-365),Pedidos!$C$2:$C$7000,"&lt;"&amp;Parámetros!$B$4)</f>
        <v>24.18</v>
      </c>
      <c r="N2363" s="7" t="str">
        <f aca="false">IF(H2363=0,"Sin compras",IF(H2363=1,"Una sola compra",IF(I2363&gt;Parámetros!$B$5,"Perdido","Activo")))</f>
        <v>Perdido</v>
      </c>
      <c r="O2363" s="21" t="str">
        <f aca="false">IF(N2363&lt;&gt;"Activo","",1/(1+EXP(-(Parámetros!$B$10+Parámetros!$B$11*I2363+Parámetros!$B$12*J2363))))</f>
        <v/>
      </c>
      <c r="P2363" s="7" t="str">
        <f aca="false">IF(O2363="","",IF(O2363&gt;=Parámetros!$B$7,"Alto",IF(O2363&gt;=Parámetros!$B$8,"Medio","Bajo")))</f>
        <v/>
      </c>
      <c r="Q2363" s="7" t="str">
        <f aca="false">IF(AND(N2363="Activo",L2363&lt;&gt;""),IF(L2363&gt;Parámetros!$B$6,"Se está retrasando",""),"")</f>
        <v/>
      </c>
    </row>
    <row r="2364" customFormat="false" ht="15" hidden="false" customHeight="false" outlineLevel="0" collapsed="false">
      <c r="A2364" s="13" t="s">
        <v>5585</v>
      </c>
      <c r="B2364" s="13" t="s">
        <v>9000</v>
      </c>
      <c r="C2364" s="13" t="s">
        <v>8993</v>
      </c>
      <c r="D2364" s="13" t="s">
        <v>8987</v>
      </c>
      <c r="E2364" s="13" t="s">
        <v>8988</v>
      </c>
      <c r="F2364" s="16" t="n">
        <f aca="false">_xlfn.MINIFS(Pedidos!$C$2:$C$7000,Pedidos!$B$2:$B$7000,A2364,Pedidos!$C$2:$C$7000,"&lt;"&amp;Parámetros!$B$4)</f>
        <v>46023</v>
      </c>
      <c r="G2364" s="16" t="n">
        <f aca="false">_xlfn.MAXIFS(Pedidos!$C$2:$C$7000,Pedidos!$B$2:$B$7000,A2364,Pedidos!$C$2:$C$7000,"&lt;"&amp;Parámetros!$B$4)</f>
        <v>46199</v>
      </c>
      <c r="H2364" s="17" t="n">
        <f aca="false">COUNTIFS(Pedidos!$B$2:$B$7000,A2364,Pedidos!$C$2:$C$7000,"&lt;"&amp;Parámetros!$B$4)</f>
        <v>2</v>
      </c>
      <c r="I2364" s="7" t="n">
        <f aca="false">IF(H2364=0,"",Parámetros!$B$4-G2364)</f>
        <v>97</v>
      </c>
      <c r="J2364" s="17" t="n">
        <f aca="false">COUNTIFS(Pedidos!$B$2:$B$7000,A2364,Pedidos!$C$2:$C$7000,"&gt;="&amp;(Parámetros!$B$4-180),Pedidos!$C$2:$C$7000,"&lt;"&amp;Parámetros!$B$4)</f>
        <v>1</v>
      </c>
      <c r="K2364" s="18" t="n">
        <f aca="false">IF(H2364&lt;2,"",(G2364-F2364)/(H2364-1))</f>
        <v>176</v>
      </c>
      <c r="L2364" s="19" t="n">
        <f aca="false">IF(OR(K2364="",K2364=0),"",I2364/K2364)</f>
        <v>0.551136363636364</v>
      </c>
      <c r="M2364" s="20" t="n">
        <f aca="false">SUMIFS(Pedidos!$D$2:$D$7000,Pedidos!$B$2:$B$7000,A2364,Pedidos!$C$2:$C$7000,"&gt;="&amp;(Parámetros!$B$4-365),Pedidos!$C$2:$C$7000,"&lt;"&amp;Parámetros!$B$4)</f>
        <v>60.46</v>
      </c>
      <c r="N2364" s="7" t="str">
        <f aca="false">IF(H2364=0,"Sin compras",IF(H2364=1,"Una sola compra",IF(I2364&gt;Parámetros!$B$5,"Perdido","Activo")))</f>
        <v>Activo</v>
      </c>
      <c r="O2364" s="21" t="n">
        <f aca="false">IF(N2364&lt;&gt;"Activo","",1/(1+EXP(-(Parámetros!$B$10+Parámetros!$B$11*I2364+Parámetros!$B$12*J2364))))</f>
        <v>0.797202373883141</v>
      </c>
      <c r="P2364" s="7" t="str">
        <f aca="false">IF(O2364="","",IF(O2364&gt;=Parámetros!$B$7,"Alto",IF(O2364&gt;=Parámetros!$B$8,"Medio","Bajo")))</f>
        <v>Alto</v>
      </c>
      <c r="Q2364" s="7" t="str">
        <f aca="false">IF(AND(N2364="Activo",L2364&lt;&gt;""),IF(L2364&gt;Parámetros!$B$6,"Se está retrasando",""),"")</f>
        <v/>
      </c>
    </row>
    <row r="2365" customFormat="false" ht="15" hidden="false" customHeight="false" outlineLevel="0" collapsed="false">
      <c r="A2365" s="13" t="s">
        <v>498</v>
      </c>
      <c r="B2365" s="13" t="s">
        <v>8995</v>
      </c>
      <c r="C2365" s="13" t="s">
        <v>8986</v>
      </c>
      <c r="D2365" s="13" t="s">
        <v>9009</v>
      </c>
      <c r="E2365" s="13" t="s">
        <v>8984</v>
      </c>
      <c r="F2365" s="16" t="n">
        <f aca="false">_xlfn.MINIFS(Pedidos!$C$2:$C$7000,Pedidos!$B$2:$B$7000,A2365,Pedidos!$C$2:$C$7000,"&lt;"&amp;Parámetros!$B$4)</f>
        <v>45624</v>
      </c>
      <c r="G2365" s="16" t="n">
        <f aca="false">_xlfn.MAXIFS(Pedidos!$C$2:$C$7000,Pedidos!$B$2:$B$7000,A2365,Pedidos!$C$2:$C$7000,"&lt;"&amp;Parámetros!$B$4)</f>
        <v>45861</v>
      </c>
      <c r="H2365" s="17" t="n">
        <f aca="false">COUNTIFS(Pedidos!$B$2:$B$7000,A2365,Pedidos!$C$2:$C$7000,"&lt;"&amp;Parámetros!$B$4)</f>
        <v>9</v>
      </c>
      <c r="I2365" s="7" t="n">
        <f aca="false">IF(H2365=0,"",Parámetros!$B$4-G2365)</f>
        <v>435</v>
      </c>
      <c r="J2365" s="17" t="n">
        <f aca="false">COUNTIFS(Pedidos!$B$2:$B$7000,A2365,Pedidos!$C$2:$C$7000,"&gt;="&amp;(Parámetros!$B$4-180),Pedidos!$C$2:$C$7000,"&lt;"&amp;Parámetros!$B$4)</f>
        <v>0</v>
      </c>
      <c r="K2365" s="18" t="n">
        <f aca="false">IF(H2365&lt;2,"",(G2365-F2365)/(H2365-1))</f>
        <v>29.625</v>
      </c>
      <c r="L2365" s="19" t="n">
        <f aca="false">IF(OR(K2365="",K2365=0),"",I2365/K2365)</f>
        <v>14.6835443037975</v>
      </c>
      <c r="M2365" s="20" t="n">
        <f aca="false">SUMIFS(Pedidos!$D$2:$D$7000,Pedidos!$B$2:$B$7000,A2365,Pedidos!$C$2:$C$7000,"&gt;="&amp;(Parámetros!$B$4-365),Pedidos!$C$2:$C$7000,"&lt;"&amp;Parámetros!$B$4)</f>
        <v>0</v>
      </c>
      <c r="N2365" s="7" t="str">
        <f aca="false">IF(H2365=0,"Sin compras",IF(H2365=1,"Una sola compra",IF(I2365&gt;Parámetros!$B$5,"Perdido","Activo")))</f>
        <v>Perdido</v>
      </c>
      <c r="O2365" s="21" t="str">
        <f aca="false">IF(N2365&lt;&gt;"Activo","",1/(1+EXP(-(Parámetros!$B$10+Parámetros!$B$11*I2365+Parámetros!$B$12*J2365))))</f>
        <v/>
      </c>
      <c r="P2365" s="7" t="str">
        <f aca="false">IF(O2365="","",IF(O2365&gt;=Parámetros!$B$7,"Alto",IF(O2365&gt;=Parámetros!$B$8,"Medio","Bajo")))</f>
        <v/>
      </c>
      <c r="Q2365" s="7" t="str">
        <f aca="false">IF(AND(N2365="Activo",L2365&lt;&gt;""),IF(L2365&gt;Parámetros!$B$6,"Se está retrasando",""),"")</f>
        <v/>
      </c>
    </row>
    <row r="2366" customFormat="false" ht="15" hidden="false" customHeight="false" outlineLevel="0" collapsed="false">
      <c r="A2366" s="13" t="s">
        <v>1686</v>
      </c>
      <c r="B2366" s="13" t="s">
        <v>8996</v>
      </c>
      <c r="C2366" s="13" t="s">
        <v>8990</v>
      </c>
      <c r="D2366" s="13" t="s">
        <v>8994</v>
      </c>
      <c r="E2366" s="13" t="s">
        <v>8988</v>
      </c>
      <c r="F2366" s="16" t="n">
        <f aca="false">_xlfn.MINIFS(Pedidos!$C$2:$C$7000,Pedidos!$B$2:$B$7000,A2366,Pedidos!$C$2:$C$7000,"&lt;"&amp;Parámetros!$B$4)</f>
        <v>45730</v>
      </c>
      <c r="G2366" s="16" t="n">
        <f aca="false">_xlfn.MAXIFS(Pedidos!$C$2:$C$7000,Pedidos!$B$2:$B$7000,A2366,Pedidos!$C$2:$C$7000,"&lt;"&amp;Parámetros!$B$4)</f>
        <v>45730</v>
      </c>
      <c r="H2366" s="17" t="n">
        <f aca="false">COUNTIFS(Pedidos!$B$2:$B$7000,A2366,Pedidos!$C$2:$C$7000,"&lt;"&amp;Parámetros!$B$4)</f>
        <v>1</v>
      </c>
      <c r="I2366" s="7" t="n">
        <f aca="false">IF(H2366=0,"",Parámetros!$B$4-G2366)</f>
        <v>566</v>
      </c>
      <c r="J2366" s="17" t="n">
        <f aca="false">COUNTIFS(Pedidos!$B$2:$B$7000,A2366,Pedidos!$C$2:$C$7000,"&gt;="&amp;(Parámetros!$B$4-180),Pedidos!$C$2:$C$7000,"&lt;"&amp;Parámetros!$B$4)</f>
        <v>0</v>
      </c>
      <c r="K2366" s="18" t="str">
        <f aca="false">IF(H2366&lt;2,"",(G2366-F2366)/(H2366-1))</f>
        <v/>
      </c>
      <c r="L2366" s="19" t="str">
        <f aca="false">IF(OR(K2366="",K2366=0),"",I2366/K2366)</f>
        <v/>
      </c>
      <c r="M2366" s="20" t="n">
        <f aca="false">SUMIFS(Pedidos!$D$2:$D$7000,Pedidos!$B$2:$B$7000,A2366,Pedidos!$C$2:$C$7000,"&gt;="&amp;(Parámetros!$B$4-365),Pedidos!$C$2:$C$7000,"&lt;"&amp;Parámetros!$B$4)</f>
        <v>0</v>
      </c>
      <c r="N2366" s="7" t="str">
        <f aca="false">IF(H2366=0,"Sin compras",IF(H2366=1,"Una sola compra",IF(I2366&gt;Parámetros!$B$5,"Perdido","Activo")))</f>
        <v>Una sola compra</v>
      </c>
      <c r="O2366" s="21" t="str">
        <f aca="false">IF(N2366&lt;&gt;"Activo","",1/(1+EXP(-(Parámetros!$B$10+Parámetros!$B$11*I2366+Parámetros!$B$12*J2366))))</f>
        <v/>
      </c>
      <c r="P2366" s="7" t="str">
        <f aca="false">IF(O2366="","",IF(O2366&gt;=Parámetros!$B$7,"Alto",IF(O2366&gt;=Parámetros!$B$8,"Medio","Bajo")))</f>
        <v/>
      </c>
      <c r="Q2366" s="7" t="str">
        <f aca="false">IF(AND(N2366="Activo",L2366&lt;&gt;""),IF(L2366&gt;Parámetros!$B$6,"Se está retrasando",""),"")</f>
        <v/>
      </c>
    </row>
    <row r="2367" customFormat="false" ht="15" hidden="false" customHeight="false" outlineLevel="0" collapsed="false">
      <c r="A2367" s="13" t="s">
        <v>1014</v>
      </c>
      <c r="B2367" s="13" t="s">
        <v>8981</v>
      </c>
      <c r="C2367" s="13" t="s">
        <v>8990</v>
      </c>
      <c r="D2367" s="13" t="s">
        <v>9009</v>
      </c>
      <c r="E2367" s="13" t="s">
        <v>8988</v>
      </c>
      <c r="F2367" s="16" t="n">
        <f aca="false">_xlfn.MINIFS(Pedidos!$C$2:$C$7000,Pedidos!$B$2:$B$7000,A2367,Pedidos!$C$2:$C$7000,"&lt;"&amp;Parámetros!$B$4)</f>
        <v>45675</v>
      </c>
      <c r="G2367" s="16" t="n">
        <f aca="false">_xlfn.MAXIFS(Pedidos!$C$2:$C$7000,Pedidos!$B$2:$B$7000,A2367,Pedidos!$C$2:$C$7000,"&lt;"&amp;Parámetros!$B$4)</f>
        <v>45908</v>
      </c>
      <c r="H2367" s="17" t="n">
        <f aca="false">COUNTIFS(Pedidos!$B$2:$B$7000,A2367,Pedidos!$C$2:$C$7000,"&lt;"&amp;Parámetros!$B$4)</f>
        <v>7</v>
      </c>
      <c r="I2367" s="7" t="n">
        <f aca="false">IF(H2367=0,"",Parámetros!$B$4-G2367)</f>
        <v>388</v>
      </c>
      <c r="J2367" s="17" t="n">
        <f aca="false">COUNTIFS(Pedidos!$B$2:$B$7000,A2367,Pedidos!$C$2:$C$7000,"&gt;="&amp;(Parámetros!$B$4-180),Pedidos!$C$2:$C$7000,"&lt;"&amp;Parámetros!$B$4)</f>
        <v>0</v>
      </c>
      <c r="K2367" s="18" t="n">
        <f aca="false">IF(H2367&lt;2,"",(G2367-F2367)/(H2367-1))</f>
        <v>38.8333333333333</v>
      </c>
      <c r="L2367" s="19" t="n">
        <f aca="false">IF(OR(K2367="",K2367=0),"",I2367/K2367)</f>
        <v>9.99141630901288</v>
      </c>
      <c r="M2367" s="20" t="n">
        <f aca="false">SUMIFS(Pedidos!$D$2:$D$7000,Pedidos!$B$2:$B$7000,A2367,Pedidos!$C$2:$C$7000,"&gt;="&amp;(Parámetros!$B$4-365),Pedidos!$C$2:$C$7000,"&lt;"&amp;Parámetros!$B$4)</f>
        <v>0</v>
      </c>
      <c r="N2367" s="7" t="str">
        <f aca="false">IF(H2367=0,"Sin compras",IF(H2367=1,"Una sola compra",IF(I2367&gt;Parámetros!$B$5,"Perdido","Activo")))</f>
        <v>Perdido</v>
      </c>
      <c r="O2367" s="21" t="str">
        <f aca="false">IF(N2367&lt;&gt;"Activo","",1/(1+EXP(-(Parámetros!$B$10+Parámetros!$B$11*I2367+Parámetros!$B$12*J2367))))</f>
        <v/>
      </c>
      <c r="P2367" s="7" t="str">
        <f aca="false">IF(O2367="","",IF(O2367&gt;=Parámetros!$B$7,"Alto",IF(O2367&gt;=Parámetros!$B$8,"Medio","Bajo")))</f>
        <v/>
      </c>
      <c r="Q2367" s="7" t="str">
        <f aca="false">IF(AND(N2367="Activo",L2367&lt;&gt;""),IF(L2367&gt;Parámetros!$B$6,"Se está retrasando",""),"")</f>
        <v/>
      </c>
    </row>
    <row r="2368" customFormat="false" ht="15" hidden="false" customHeight="false" outlineLevel="0" collapsed="false">
      <c r="A2368" s="13" t="s">
        <v>281</v>
      </c>
      <c r="B2368" s="13" t="s">
        <v>8995</v>
      </c>
      <c r="C2368" s="13" t="s">
        <v>8993</v>
      </c>
      <c r="D2368" s="13" t="s">
        <v>8994</v>
      </c>
      <c r="E2368" s="13" t="s">
        <v>8988</v>
      </c>
      <c r="F2368" s="16" t="n">
        <f aca="false">_xlfn.MINIFS(Pedidos!$C$2:$C$7000,Pedidos!$B$2:$B$7000,A2368,Pedidos!$C$2:$C$7000,"&lt;"&amp;Parámetros!$B$4)</f>
        <v>45597</v>
      </c>
      <c r="G2368" s="16" t="n">
        <f aca="false">_xlfn.MAXIFS(Pedidos!$C$2:$C$7000,Pedidos!$B$2:$B$7000,A2368,Pedidos!$C$2:$C$7000,"&lt;"&amp;Parámetros!$B$4)</f>
        <v>45597</v>
      </c>
      <c r="H2368" s="17" t="n">
        <f aca="false">COUNTIFS(Pedidos!$B$2:$B$7000,A2368,Pedidos!$C$2:$C$7000,"&lt;"&amp;Parámetros!$B$4)</f>
        <v>1</v>
      </c>
      <c r="I2368" s="7" t="n">
        <f aca="false">IF(H2368=0,"",Parámetros!$B$4-G2368)</f>
        <v>699</v>
      </c>
      <c r="J2368" s="17" t="n">
        <f aca="false">COUNTIFS(Pedidos!$B$2:$B$7000,A2368,Pedidos!$C$2:$C$7000,"&gt;="&amp;(Parámetros!$B$4-180),Pedidos!$C$2:$C$7000,"&lt;"&amp;Parámetros!$B$4)</f>
        <v>0</v>
      </c>
      <c r="K2368" s="18" t="str">
        <f aca="false">IF(H2368&lt;2,"",(G2368-F2368)/(H2368-1))</f>
        <v/>
      </c>
      <c r="L2368" s="19" t="str">
        <f aca="false">IF(OR(K2368="",K2368=0),"",I2368/K2368)</f>
        <v/>
      </c>
      <c r="M2368" s="20" t="n">
        <f aca="false">SUMIFS(Pedidos!$D$2:$D$7000,Pedidos!$B$2:$B$7000,A2368,Pedidos!$C$2:$C$7000,"&gt;="&amp;(Parámetros!$B$4-365),Pedidos!$C$2:$C$7000,"&lt;"&amp;Parámetros!$B$4)</f>
        <v>0</v>
      </c>
      <c r="N2368" s="7" t="str">
        <f aca="false">IF(H2368=0,"Sin compras",IF(H2368=1,"Una sola compra",IF(I2368&gt;Parámetros!$B$5,"Perdido","Activo")))</f>
        <v>Una sola compra</v>
      </c>
      <c r="O2368" s="21" t="str">
        <f aca="false">IF(N2368&lt;&gt;"Activo","",1/(1+EXP(-(Parámetros!$B$10+Parámetros!$B$11*I2368+Parámetros!$B$12*J2368))))</f>
        <v/>
      </c>
      <c r="P2368" s="7" t="str">
        <f aca="false">IF(O2368="","",IF(O2368&gt;=Parámetros!$B$7,"Alto",IF(O2368&gt;=Parámetros!$B$8,"Medio","Bajo")))</f>
        <v/>
      </c>
      <c r="Q2368" s="7" t="str">
        <f aca="false">IF(AND(N2368="Activo",L2368&lt;&gt;""),IF(L2368&gt;Parámetros!$B$6,"Se está retrasando",""),"")</f>
        <v/>
      </c>
    </row>
    <row r="2369" customFormat="false" ht="15" hidden="false" customHeight="false" outlineLevel="0" collapsed="false">
      <c r="A2369" s="13" t="s">
        <v>5985</v>
      </c>
      <c r="B2369" s="13" t="s">
        <v>8981</v>
      </c>
      <c r="C2369" s="13" t="s">
        <v>8993</v>
      </c>
      <c r="D2369" s="13" t="s">
        <v>8983</v>
      </c>
      <c r="E2369" s="13" t="s">
        <v>8988</v>
      </c>
      <c r="F2369" s="16" t="n">
        <f aca="false">_xlfn.MINIFS(Pedidos!$C$2:$C$7000,Pedidos!$B$2:$B$7000,A2369,Pedidos!$C$2:$C$7000,"&lt;"&amp;Parámetros!$B$4)</f>
        <v>46055</v>
      </c>
      <c r="G2369" s="16" t="n">
        <f aca="false">_xlfn.MAXIFS(Pedidos!$C$2:$C$7000,Pedidos!$B$2:$B$7000,A2369,Pedidos!$C$2:$C$7000,"&lt;"&amp;Parámetros!$B$4)</f>
        <v>46055</v>
      </c>
      <c r="H2369" s="17" t="n">
        <f aca="false">COUNTIFS(Pedidos!$B$2:$B$7000,A2369,Pedidos!$C$2:$C$7000,"&lt;"&amp;Parámetros!$B$4)</f>
        <v>1</v>
      </c>
      <c r="I2369" s="7" t="n">
        <f aca="false">IF(H2369=0,"",Parámetros!$B$4-G2369)</f>
        <v>241</v>
      </c>
      <c r="J2369" s="17" t="n">
        <f aca="false">COUNTIFS(Pedidos!$B$2:$B$7000,A2369,Pedidos!$C$2:$C$7000,"&gt;="&amp;(Parámetros!$B$4-180),Pedidos!$C$2:$C$7000,"&lt;"&amp;Parámetros!$B$4)</f>
        <v>0</v>
      </c>
      <c r="K2369" s="18" t="str">
        <f aca="false">IF(H2369&lt;2,"",(G2369-F2369)/(H2369-1))</f>
        <v/>
      </c>
      <c r="L2369" s="19" t="str">
        <f aca="false">IF(OR(K2369="",K2369=0),"",I2369/K2369)</f>
        <v/>
      </c>
      <c r="M2369" s="20" t="n">
        <f aca="false">SUMIFS(Pedidos!$D$2:$D$7000,Pedidos!$B$2:$B$7000,A2369,Pedidos!$C$2:$C$7000,"&gt;="&amp;(Parámetros!$B$4-365),Pedidos!$C$2:$C$7000,"&lt;"&amp;Parámetros!$B$4)</f>
        <v>25.14</v>
      </c>
      <c r="N2369" s="7" t="str">
        <f aca="false">IF(H2369=0,"Sin compras",IF(H2369=1,"Una sola compra",IF(I2369&gt;Parámetros!$B$5,"Perdido","Activo")))</f>
        <v>Una sola compra</v>
      </c>
      <c r="O2369" s="21" t="str">
        <f aca="false">IF(N2369&lt;&gt;"Activo","",1/(1+EXP(-(Parámetros!$B$10+Parámetros!$B$11*I2369+Parámetros!$B$12*J2369))))</f>
        <v/>
      </c>
      <c r="P2369" s="7" t="str">
        <f aca="false">IF(O2369="","",IF(O2369&gt;=Parámetros!$B$7,"Alto",IF(O2369&gt;=Parámetros!$B$8,"Medio","Bajo")))</f>
        <v/>
      </c>
      <c r="Q2369" s="7" t="str">
        <f aca="false">IF(AND(N2369="Activo",L2369&lt;&gt;""),IF(L2369&gt;Parámetros!$B$6,"Se está retrasando",""),"")</f>
        <v/>
      </c>
    </row>
    <row r="2370" customFormat="false" ht="15" hidden="false" customHeight="false" outlineLevel="0" collapsed="false">
      <c r="A2370" s="13" t="s">
        <v>2417</v>
      </c>
      <c r="B2370" s="13" t="s">
        <v>8985</v>
      </c>
      <c r="C2370" s="13" t="s">
        <v>8986</v>
      </c>
      <c r="D2370" s="13" t="s">
        <v>8994</v>
      </c>
      <c r="E2370" s="13" t="s">
        <v>8988</v>
      </c>
      <c r="F2370" s="16" t="n">
        <f aca="false">_xlfn.MINIFS(Pedidos!$C$2:$C$7000,Pedidos!$B$2:$B$7000,A2370,Pedidos!$C$2:$C$7000,"&lt;"&amp;Parámetros!$B$4)</f>
        <v>45786</v>
      </c>
      <c r="G2370" s="16" t="n">
        <f aca="false">_xlfn.MAXIFS(Pedidos!$C$2:$C$7000,Pedidos!$B$2:$B$7000,A2370,Pedidos!$C$2:$C$7000,"&lt;"&amp;Parámetros!$B$4)</f>
        <v>45844</v>
      </c>
      <c r="H2370" s="17" t="n">
        <f aca="false">COUNTIFS(Pedidos!$B$2:$B$7000,A2370,Pedidos!$C$2:$C$7000,"&lt;"&amp;Parámetros!$B$4)</f>
        <v>2</v>
      </c>
      <c r="I2370" s="7" t="n">
        <f aca="false">IF(H2370=0,"",Parámetros!$B$4-G2370)</f>
        <v>452</v>
      </c>
      <c r="J2370" s="17" t="n">
        <f aca="false">COUNTIFS(Pedidos!$B$2:$B$7000,A2370,Pedidos!$C$2:$C$7000,"&gt;="&amp;(Parámetros!$B$4-180),Pedidos!$C$2:$C$7000,"&lt;"&amp;Parámetros!$B$4)</f>
        <v>0</v>
      </c>
      <c r="K2370" s="18" t="n">
        <f aca="false">IF(H2370&lt;2,"",(G2370-F2370)/(H2370-1))</f>
        <v>58</v>
      </c>
      <c r="L2370" s="19" t="n">
        <f aca="false">IF(OR(K2370="",K2370=0),"",I2370/K2370)</f>
        <v>7.79310344827586</v>
      </c>
      <c r="M2370" s="20" t="n">
        <f aca="false">SUMIFS(Pedidos!$D$2:$D$7000,Pedidos!$B$2:$B$7000,A2370,Pedidos!$C$2:$C$7000,"&gt;="&amp;(Parámetros!$B$4-365),Pedidos!$C$2:$C$7000,"&lt;"&amp;Parámetros!$B$4)</f>
        <v>0</v>
      </c>
      <c r="N2370" s="7" t="str">
        <f aca="false">IF(H2370=0,"Sin compras",IF(H2370=1,"Una sola compra",IF(I2370&gt;Parámetros!$B$5,"Perdido","Activo")))</f>
        <v>Perdido</v>
      </c>
      <c r="O2370" s="21" t="str">
        <f aca="false">IF(N2370&lt;&gt;"Activo","",1/(1+EXP(-(Parámetros!$B$10+Parámetros!$B$11*I2370+Parámetros!$B$12*J2370))))</f>
        <v/>
      </c>
      <c r="P2370" s="7" t="str">
        <f aca="false">IF(O2370="","",IF(O2370&gt;=Parámetros!$B$7,"Alto",IF(O2370&gt;=Parámetros!$B$8,"Medio","Bajo")))</f>
        <v/>
      </c>
      <c r="Q2370" s="7" t="str">
        <f aca="false">IF(AND(N2370="Activo",L2370&lt;&gt;""),IF(L2370&gt;Parámetros!$B$6,"Se está retrasando",""),"")</f>
        <v/>
      </c>
    </row>
    <row r="2371" customFormat="false" ht="15" hidden="false" customHeight="false" outlineLevel="0" collapsed="false">
      <c r="A2371" s="13" t="s">
        <v>7531</v>
      </c>
      <c r="B2371" s="13" t="s">
        <v>8992</v>
      </c>
      <c r="C2371" s="13" t="s">
        <v>8990</v>
      </c>
      <c r="D2371" s="13" t="s">
        <v>8991</v>
      </c>
      <c r="E2371" s="13" t="s">
        <v>8988</v>
      </c>
      <c r="F2371" s="16" t="n">
        <f aca="false">_xlfn.MINIFS(Pedidos!$C$2:$C$7000,Pedidos!$B$2:$B$7000,A2371,Pedidos!$C$2:$C$7000,"&lt;"&amp;Parámetros!$B$4)</f>
        <v>46179</v>
      </c>
      <c r="G2371" s="16" t="n">
        <f aca="false">_xlfn.MAXIFS(Pedidos!$C$2:$C$7000,Pedidos!$B$2:$B$7000,A2371,Pedidos!$C$2:$C$7000,"&lt;"&amp;Parámetros!$B$4)</f>
        <v>46179</v>
      </c>
      <c r="H2371" s="17" t="n">
        <f aca="false">COUNTIFS(Pedidos!$B$2:$B$7000,A2371,Pedidos!$C$2:$C$7000,"&lt;"&amp;Parámetros!$B$4)</f>
        <v>1</v>
      </c>
      <c r="I2371" s="7" t="n">
        <f aca="false">IF(H2371=0,"",Parámetros!$B$4-G2371)</f>
        <v>117</v>
      </c>
      <c r="J2371" s="17" t="n">
        <f aca="false">COUNTIFS(Pedidos!$B$2:$B$7000,A2371,Pedidos!$C$2:$C$7000,"&gt;="&amp;(Parámetros!$B$4-180),Pedidos!$C$2:$C$7000,"&lt;"&amp;Parámetros!$B$4)</f>
        <v>1</v>
      </c>
      <c r="K2371" s="18" t="str">
        <f aca="false">IF(H2371&lt;2,"",(G2371-F2371)/(H2371-1))</f>
        <v/>
      </c>
      <c r="L2371" s="19" t="str">
        <f aca="false">IF(OR(K2371="",K2371=0),"",I2371/K2371)</f>
        <v/>
      </c>
      <c r="M2371" s="20" t="n">
        <f aca="false">SUMIFS(Pedidos!$D$2:$D$7000,Pedidos!$B$2:$B$7000,A2371,Pedidos!$C$2:$C$7000,"&gt;="&amp;(Parámetros!$B$4-365),Pedidos!$C$2:$C$7000,"&lt;"&amp;Parámetros!$B$4)</f>
        <v>34.83</v>
      </c>
      <c r="N2371" s="7" t="str">
        <f aca="false">IF(H2371=0,"Sin compras",IF(H2371=1,"Una sola compra",IF(I2371&gt;Parámetros!$B$5,"Perdido","Activo")))</f>
        <v>Una sola compra</v>
      </c>
      <c r="O2371" s="21" t="str">
        <f aca="false">IF(N2371&lt;&gt;"Activo","",1/(1+EXP(-(Parámetros!$B$10+Parámetros!$B$11*I2371+Parámetros!$B$12*J2371))))</f>
        <v/>
      </c>
      <c r="P2371" s="7" t="str">
        <f aca="false">IF(O2371="","",IF(O2371&gt;=Parámetros!$B$7,"Alto",IF(O2371&gt;=Parámetros!$B$8,"Medio","Bajo")))</f>
        <v/>
      </c>
      <c r="Q2371" s="7" t="str">
        <f aca="false">IF(AND(N2371="Activo",L2371&lt;&gt;""),IF(L2371&gt;Parámetros!$B$6,"Se está retrasando",""),"")</f>
        <v/>
      </c>
    </row>
    <row r="2372" customFormat="false" ht="15" hidden="false" customHeight="false" outlineLevel="0" collapsed="false">
      <c r="A2372" s="13" t="s">
        <v>170</v>
      </c>
      <c r="B2372" s="13" t="s">
        <v>8998</v>
      </c>
      <c r="C2372" s="13" t="s">
        <v>8993</v>
      </c>
      <c r="D2372" s="13" t="s">
        <v>8994</v>
      </c>
      <c r="E2372" s="13" t="s">
        <v>8988</v>
      </c>
      <c r="F2372" s="16" t="n">
        <f aca="false">_xlfn.MINIFS(Pedidos!$C$2:$C$7000,Pedidos!$B$2:$B$7000,A2372,Pedidos!$C$2:$C$7000,"&lt;"&amp;Parámetros!$B$4)</f>
        <v>45583</v>
      </c>
      <c r="G2372" s="16" t="n">
        <f aca="false">_xlfn.MAXIFS(Pedidos!$C$2:$C$7000,Pedidos!$B$2:$B$7000,A2372,Pedidos!$C$2:$C$7000,"&lt;"&amp;Parámetros!$B$4)</f>
        <v>45583</v>
      </c>
      <c r="H2372" s="17" t="n">
        <f aca="false">COUNTIFS(Pedidos!$B$2:$B$7000,A2372,Pedidos!$C$2:$C$7000,"&lt;"&amp;Parámetros!$B$4)</f>
        <v>1</v>
      </c>
      <c r="I2372" s="7" t="n">
        <f aca="false">IF(H2372=0,"",Parámetros!$B$4-G2372)</f>
        <v>713</v>
      </c>
      <c r="J2372" s="17" t="n">
        <f aca="false">COUNTIFS(Pedidos!$B$2:$B$7000,A2372,Pedidos!$C$2:$C$7000,"&gt;="&amp;(Parámetros!$B$4-180),Pedidos!$C$2:$C$7000,"&lt;"&amp;Parámetros!$B$4)</f>
        <v>0</v>
      </c>
      <c r="K2372" s="18" t="str">
        <f aca="false">IF(H2372&lt;2,"",(G2372-F2372)/(H2372-1))</f>
        <v/>
      </c>
      <c r="L2372" s="19" t="str">
        <f aca="false">IF(OR(K2372="",K2372=0),"",I2372/K2372)</f>
        <v/>
      </c>
      <c r="M2372" s="20" t="n">
        <f aca="false">SUMIFS(Pedidos!$D$2:$D$7000,Pedidos!$B$2:$B$7000,A2372,Pedidos!$C$2:$C$7000,"&gt;="&amp;(Parámetros!$B$4-365),Pedidos!$C$2:$C$7000,"&lt;"&amp;Parámetros!$B$4)</f>
        <v>0</v>
      </c>
      <c r="N2372" s="7" t="str">
        <f aca="false">IF(H2372=0,"Sin compras",IF(H2372=1,"Una sola compra",IF(I2372&gt;Parámetros!$B$5,"Perdido","Activo")))</f>
        <v>Una sola compra</v>
      </c>
      <c r="O2372" s="21" t="str">
        <f aca="false">IF(N2372&lt;&gt;"Activo","",1/(1+EXP(-(Parámetros!$B$10+Parámetros!$B$11*I2372+Parámetros!$B$12*J2372))))</f>
        <v/>
      </c>
      <c r="P2372" s="7" t="str">
        <f aca="false">IF(O2372="","",IF(O2372&gt;=Parámetros!$B$7,"Alto",IF(O2372&gt;=Parámetros!$B$8,"Medio","Bajo")))</f>
        <v/>
      </c>
      <c r="Q2372" s="7" t="str">
        <f aca="false">IF(AND(N2372="Activo",L2372&lt;&gt;""),IF(L2372&gt;Parámetros!$B$6,"Se está retrasando",""),"")</f>
        <v/>
      </c>
    </row>
    <row r="2373" customFormat="false" ht="15" hidden="false" customHeight="false" outlineLevel="0" collapsed="false">
      <c r="A2373" s="13" t="s">
        <v>5614</v>
      </c>
      <c r="B2373" s="13" t="s">
        <v>9003</v>
      </c>
      <c r="C2373" s="13" t="s">
        <v>8982</v>
      </c>
      <c r="D2373" s="13" t="s">
        <v>8983</v>
      </c>
      <c r="E2373" s="13" t="s">
        <v>8988</v>
      </c>
      <c r="F2373" s="16" t="n">
        <f aca="false">_xlfn.MINIFS(Pedidos!$C$2:$C$7000,Pedidos!$B$2:$B$7000,A2373,Pedidos!$C$2:$C$7000,"&lt;"&amp;Parámetros!$B$4)</f>
        <v>46026</v>
      </c>
      <c r="G2373" s="16" t="n">
        <f aca="false">_xlfn.MAXIFS(Pedidos!$C$2:$C$7000,Pedidos!$B$2:$B$7000,A2373,Pedidos!$C$2:$C$7000,"&lt;"&amp;Parámetros!$B$4)</f>
        <v>46026</v>
      </c>
      <c r="H2373" s="17" t="n">
        <f aca="false">COUNTIFS(Pedidos!$B$2:$B$7000,A2373,Pedidos!$C$2:$C$7000,"&lt;"&amp;Parámetros!$B$4)</f>
        <v>1</v>
      </c>
      <c r="I2373" s="7" t="n">
        <f aca="false">IF(H2373=0,"",Parámetros!$B$4-G2373)</f>
        <v>270</v>
      </c>
      <c r="J2373" s="17" t="n">
        <f aca="false">COUNTIFS(Pedidos!$B$2:$B$7000,A2373,Pedidos!$C$2:$C$7000,"&gt;="&amp;(Parámetros!$B$4-180),Pedidos!$C$2:$C$7000,"&lt;"&amp;Parámetros!$B$4)</f>
        <v>0</v>
      </c>
      <c r="K2373" s="18" t="str">
        <f aca="false">IF(H2373&lt;2,"",(G2373-F2373)/(H2373-1))</f>
        <v/>
      </c>
      <c r="L2373" s="19" t="str">
        <f aca="false">IF(OR(K2373="",K2373=0),"",I2373/K2373)</f>
        <v/>
      </c>
      <c r="M2373" s="20" t="n">
        <f aca="false">SUMIFS(Pedidos!$D$2:$D$7000,Pedidos!$B$2:$B$7000,A2373,Pedidos!$C$2:$C$7000,"&gt;="&amp;(Parámetros!$B$4-365),Pedidos!$C$2:$C$7000,"&lt;"&amp;Parámetros!$B$4)</f>
        <v>23.22</v>
      </c>
      <c r="N2373" s="7" t="str">
        <f aca="false">IF(H2373=0,"Sin compras",IF(H2373=1,"Una sola compra",IF(I2373&gt;Parámetros!$B$5,"Perdido","Activo")))</f>
        <v>Una sola compra</v>
      </c>
      <c r="O2373" s="21" t="str">
        <f aca="false">IF(N2373&lt;&gt;"Activo","",1/(1+EXP(-(Parámetros!$B$10+Parámetros!$B$11*I2373+Parámetros!$B$12*J2373))))</f>
        <v/>
      </c>
      <c r="P2373" s="7" t="str">
        <f aca="false">IF(O2373="","",IF(O2373&gt;=Parámetros!$B$7,"Alto",IF(O2373&gt;=Parámetros!$B$8,"Medio","Bajo")))</f>
        <v/>
      </c>
      <c r="Q2373" s="7" t="str">
        <f aca="false">IF(AND(N2373="Activo",L2373&lt;&gt;""),IF(L2373&gt;Parámetros!$B$6,"Se está retrasando",""),"")</f>
        <v/>
      </c>
    </row>
    <row r="2374" customFormat="false" ht="15" hidden="false" customHeight="false" outlineLevel="0" collapsed="false">
      <c r="A2374" s="13" t="s">
        <v>4999</v>
      </c>
      <c r="B2374" s="13" t="s">
        <v>9004</v>
      </c>
      <c r="C2374" s="13" t="s">
        <v>8993</v>
      </c>
      <c r="D2374" s="13" t="s">
        <v>8983</v>
      </c>
      <c r="E2374" s="13" t="s">
        <v>8988</v>
      </c>
      <c r="F2374" s="16" t="n">
        <f aca="false">_xlfn.MINIFS(Pedidos!$C$2:$C$7000,Pedidos!$B$2:$B$7000,A2374,Pedidos!$C$2:$C$7000,"&lt;"&amp;Parámetros!$B$4)</f>
        <v>45979</v>
      </c>
      <c r="G2374" s="16" t="n">
        <f aca="false">_xlfn.MAXIFS(Pedidos!$C$2:$C$7000,Pedidos!$B$2:$B$7000,A2374,Pedidos!$C$2:$C$7000,"&lt;"&amp;Parámetros!$B$4)</f>
        <v>45979</v>
      </c>
      <c r="H2374" s="17" t="n">
        <f aca="false">COUNTIFS(Pedidos!$B$2:$B$7000,A2374,Pedidos!$C$2:$C$7000,"&lt;"&amp;Parámetros!$B$4)</f>
        <v>1</v>
      </c>
      <c r="I2374" s="7" t="n">
        <f aca="false">IF(H2374=0,"",Parámetros!$B$4-G2374)</f>
        <v>317</v>
      </c>
      <c r="J2374" s="17" t="n">
        <f aca="false">COUNTIFS(Pedidos!$B$2:$B$7000,A2374,Pedidos!$C$2:$C$7000,"&gt;="&amp;(Parámetros!$B$4-180),Pedidos!$C$2:$C$7000,"&lt;"&amp;Parámetros!$B$4)</f>
        <v>0</v>
      </c>
      <c r="K2374" s="18" t="str">
        <f aca="false">IF(H2374&lt;2,"",(G2374-F2374)/(H2374-1))</f>
        <v/>
      </c>
      <c r="L2374" s="19" t="str">
        <f aca="false">IF(OR(K2374="",K2374=0),"",I2374/K2374)</f>
        <v/>
      </c>
      <c r="M2374" s="20" t="n">
        <f aca="false">SUMIFS(Pedidos!$D$2:$D$7000,Pedidos!$B$2:$B$7000,A2374,Pedidos!$C$2:$C$7000,"&gt;="&amp;(Parámetros!$B$4-365),Pedidos!$C$2:$C$7000,"&lt;"&amp;Parámetros!$B$4)</f>
        <v>29.25</v>
      </c>
      <c r="N2374" s="7" t="str">
        <f aca="false">IF(H2374=0,"Sin compras",IF(H2374=1,"Una sola compra",IF(I2374&gt;Parámetros!$B$5,"Perdido","Activo")))</f>
        <v>Una sola compra</v>
      </c>
      <c r="O2374" s="21" t="str">
        <f aca="false">IF(N2374&lt;&gt;"Activo","",1/(1+EXP(-(Parámetros!$B$10+Parámetros!$B$11*I2374+Parámetros!$B$12*J2374))))</f>
        <v/>
      </c>
      <c r="P2374" s="7" t="str">
        <f aca="false">IF(O2374="","",IF(O2374&gt;=Parámetros!$B$7,"Alto",IF(O2374&gt;=Parámetros!$B$8,"Medio","Bajo")))</f>
        <v/>
      </c>
      <c r="Q2374" s="7" t="str">
        <f aca="false">IF(AND(N2374="Activo",L2374&lt;&gt;""),IF(L2374&gt;Parámetros!$B$6,"Se está retrasando",""),"")</f>
        <v/>
      </c>
    </row>
    <row r="2375" customFormat="false" ht="15" hidden="false" customHeight="false" outlineLevel="0" collapsed="false">
      <c r="A2375" s="13" t="s">
        <v>6377</v>
      </c>
      <c r="B2375" s="13" t="s">
        <v>8981</v>
      </c>
      <c r="C2375" s="13" t="s">
        <v>8990</v>
      </c>
      <c r="D2375" s="13" t="s">
        <v>8999</v>
      </c>
      <c r="E2375" s="13" t="s">
        <v>8988</v>
      </c>
      <c r="F2375" s="16" t="n">
        <f aca="false">_xlfn.MINIFS(Pedidos!$C$2:$C$7000,Pedidos!$B$2:$B$7000,A2375,Pedidos!$C$2:$C$7000,"&lt;"&amp;Parámetros!$B$4)</f>
        <v>46083</v>
      </c>
      <c r="G2375" s="16" t="n">
        <f aca="false">_xlfn.MAXIFS(Pedidos!$C$2:$C$7000,Pedidos!$B$2:$B$7000,A2375,Pedidos!$C$2:$C$7000,"&lt;"&amp;Parámetros!$B$4)</f>
        <v>46267</v>
      </c>
      <c r="H2375" s="17" t="n">
        <f aca="false">COUNTIFS(Pedidos!$B$2:$B$7000,A2375,Pedidos!$C$2:$C$7000,"&lt;"&amp;Parámetros!$B$4)</f>
        <v>6</v>
      </c>
      <c r="I2375" s="7" t="n">
        <f aca="false">IF(H2375=0,"",Parámetros!$B$4-G2375)</f>
        <v>29</v>
      </c>
      <c r="J2375" s="17" t="n">
        <f aca="false">COUNTIFS(Pedidos!$B$2:$B$7000,A2375,Pedidos!$C$2:$C$7000,"&gt;="&amp;(Parámetros!$B$4-180),Pedidos!$C$2:$C$7000,"&lt;"&amp;Parámetros!$B$4)</f>
        <v>5</v>
      </c>
      <c r="K2375" s="18" t="n">
        <f aca="false">IF(H2375&lt;2,"",(G2375-F2375)/(H2375-1))</f>
        <v>36.8</v>
      </c>
      <c r="L2375" s="19" t="n">
        <f aca="false">IF(OR(K2375="",K2375=0),"",I2375/K2375)</f>
        <v>0.78804347826087</v>
      </c>
      <c r="M2375" s="20" t="n">
        <f aca="false">SUMIFS(Pedidos!$D$2:$D$7000,Pedidos!$B$2:$B$7000,A2375,Pedidos!$C$2:$C$7000,"&gt;="&amp;(Parámetros!$B$4-365),Pedidos!$C$2:$C$7000,"&lt;"&amp;Parámetros!$B$4)</f>
        <v>252.4</v>
      </c>
      <c r="N2375" s="7" t="str">
        <f aca="false">IF(H2375=0,"Sin compras",IF(H2375=1,"Una sola compra",IF(I2375&gt;Parámetros!$B$5,"Perdido","Activo")))</f>
        <v>Activo</v>
      </c>
      <c r="O2375" s="21" t="n">
        <f aca="false">IF(N2375&lt;&gt;"Activo","",1/(1+EXP(-(Parámetros!$B$10+Parámetros!$B$11*I2375+Parámetros!$B$12*J2375))))</f>
        <v>0.0344263540270526</v>
      </c>
      <c r="P2375" s="7" t="str">
        <f aca="false">IF(O2375="","",IF(O2375&gt;=Parámetros!$B$7,"Alto",IF(O2375&gt;=Parámetros!$B$8,"Medio","Bajo")))</f>
        <v>Bajo</v>
      </c>
      <c r="Q2375" s="7" t="str">
        <f aca="false">IF(AND(N2375="Activo",L2375&lt;&gt;""),IF(L2375&gt;Parámetros!$B$6,"Se está retrasando",""),"")</f>
        <v/>
      </c>
    </row>
    <row r="2376" customFormat="false" ht="15" hidden="false" customHeight="false" outlineLevel="0" collapsed="false">
      <c r="A2376" s="13" t="s">
        <v>3927</v>
      </c>
      <c r="B2376" s="13" t="s">
        <v>8981</v>
      </c>
      <c r="C2376" s="13" t="s">
        <v>8982</v>
      </c>
      <c r="D2376" s="13" t="s">
        <v>8999</v>
      </c>
      <c r="E2376" s="13" t="s">
        <v>8988</v>
      </c>
      <c r="F2376" s="16" t="n">
        <f aca="false">_xlfn.MINIFS(Pedidos!$C$2:$C$7000,Pedidos!$B$2:$B$7000,A2376,Pedidos!$C$2:$C$7000,"&lt;"&amp;Parámetros!$B$4)</f>
        <v>45898</v>
      </c>
      <c r="G2376" s="16" t="n">
        <f aca="false">_xlfn.MAXIFS(Pedidos!$C$2:$C$7000,Pedidos!$B$2:$B$7000,A2376,Pedidos!$C$2:$C$7000,"&lt;"&amp;Parámetros!$B$4)</f>
        <v>46287</v>
      </c>
      <c r="H2376" s="17" t="n">
        <f aca="false">COUNTIFS(Pedidos!$B$2:$B$7000,A2376,Pedidos!$C$2:$C$7000,"&lt;"&amp;Parámetros!$B$4)</f>
        <v>7</v>
      </c>
      <c r="I2376" s="7" t="n">
        <f aca="false">IF(H2376=0,"",Parámetros!$B$4-G2376)</f>
        <v>9</v>
      </c>
      <c r="J2376" s="17" t="n">
        <f aca="false">COUNTIFS(Pedidos!$B$2:$B$7000,A2376,Pedidos!$C$2:$C$7000,"&gt;="&amp;(Parámetros!$B$4-180),Pedidos!$C$2:$C$7000,"&lt;"&amp;Parámetros!$B$4)</f>
        <v>4</v>
      </c>
      <c r="K2376" s="18" t="n">
        <f aca="false">IF(H2376&lt;2,"",(G2376-F2376)/(H2376-1))</f>
        <v>64.8333333333333</v>
      </c>
      <c r="L2376" s="19" t="n">
        <f aca="false">IF(OR(K2376="",K2376=0),"",I2376/K2376)</f>
        <v>0.138817480719794</v>
      </c>
      <c r="M2376" s="20" t="n">
        <f aca="false">SUMIFS(Pedidos!$D$2:$D$7000,Pedidos!$B$2:$B$7000,A2376,Pedidos!$C$2:$C$7000,"&gt;="&amp;(Parámetros!$B$4-365),Pedidos!$C$2:$C$7000,"&lt;"&amp;Parámetros!$B$4)</f>
        <v>243.58</v>
      </c>
      <c r="N2376" s="7" t="str">
        <f aca="false">IF(H2376=0,"Sin compras",IF(H2376=1,"Una sola compra",IF(I2376&gt;Parámetros!$B$5,"Perdido","Activo")))</f>
        <v>Activo</v>
      </c>
      <c r="O2376" s="21" t="n">
        <f aca="false">IF(N2376&lt;&gt;"Activo","",1/(1+EXP(-(Parámetros!$B$10+Parámetros!$B$11*I2376+Parámetros!$B$12*J2376))))</f>
        <v>0.0580197958270452</v>
      </c>
      <c r="P2376" s="7" t="str">
        <f aca="false">IF(O2376="","",IF(O2376&gt;=Parámetros!$B$7,"Alto",IF(O2376&gt;=Parámetros!$B$8,"Medio","Bajo")))</f>
        <v>Bajo</v>
      </c>
      <c r="Q2376" s="7" t="str">
        <f aca="false">IF(AND(N2376="Activo",L2376&lt;&gt;""),IF(L2376&gt;Parámetros!$B$6,"Se está retrasando",""),"")</f>
        <v/>
      </c>
    </row>
    <row r="2377" customFormat="false" ht="15" hidden="false" customHeight="false" outlineLevel="0" collapsed="false">
      <c r="A2377" s="13" t="s">
        <v>3153</v>
      </c>
      <c r="B2377" s="13" t="s">
        <v>8992</v>
      </c>
      <c r="C2377" s="13" t="s">
        <v>8993</v>
      </c>
      <c r="D2377" s="13" t="s">
        <v>8994</v>
      </c>
      <c r="E2377" s="13" t="s">
        <v>8988</v>
      </c>
      <c r="F2377" s="16" t="n">
        <f aca="false">_xlfn.MINIFS(Pedidos!$C$2:$C$7000,Pedidos!$B$2:$B$7000,A2377,Pedidos!$C$2:$C$7000,"&lt;"&amp;Parámetros!$B$4)</f>
        <v>45842</v>
      </c>
      <c r="G2377" s="16" t="n">
        <f aca="false">_xlfn.MAXIFS(Pedidos!$C$2:$C$7000,Pedidos!$B$2:$B$7000,A2377,Pedidos!$C$2:$C$7000,"&lt;"&amp;Parámetros!$B$4)</f>
        <v>45842</v>
      </c>
      <c r="H2377" s="17" t="n">
        <f aca="false">COUNTIFS(Pedidos!$B$2:$B$7000,A2377,Pedidos!$C$2:$C$7000,"&lt;"&amp;Parámetros!$B$4)</f>
        <v>1</v>
      </c>
      <c r="I2377" s="7" t="n">
        <f aca="false">IF(H2377=0,"",Parámetros!$B$4-G2377)</f>
        <v>454</v>
      </c>
      <c r="J2377" s="17" t="n">
        <f aca="false">COUNTIFS(Pedidos!$B$2:$B$7000,A2377,Pedidos!$C$2:$C$7000,"&gt;="&amp;(Parámetros!$B$4-180),Pedidos!$C$2:$C$7000,"&lt;"&amp;Parámetros!$B$4)</f>
        <v>0</v>
      </c>
      <c r="K2377" s="18" t="str">
        <f aca="false">IF(H2377&lt;2,"",(G2377-F2377)/(H2377-1))</f>
        <v/>
      </c>
      <c r="L2377" s="19" t="str">
        <f aca="false">IF(OR(K2377="",K2377=0),"",I2377/K2377)</f>
        <v/>
      </c>
      <c r="M2377" s="20" t="n">
        <f aca="false">SUMIFS(Pedidos!$D$2:$D$7000,Pedidos!$B$2:$B$7000,A2377,Pedidos!$C$2:$C$7000,"&gt;="&amp;(Parámetros!$B$4-365),Pedidos!$C$2:$C$7000,"&lt;"&amp;Parámetros!$B$4)</f>
        <v>0</v>
      </c>
      <c r="N2377" s="7" t="str">
        <f aca="false">IF(H2377=0,"Sin compras",IF(H2377=1,"Una sola compra",IF(I2377&gt;Parámetros!$B$5,"Perdido","Activo")))</f>
        <v>Una sola compra</v>
      </c>
      <c r="O2377" s="21" t="str">
        <f aca="false">IF(N2377&lt;&gt;"Activo","",1/(1+EXP(-(Parámetros!$B$10+Parámetros!$B$11*I2377+Parámetros!$B$12*J2377))))</f>
        <v/>
      </c>
      <c r="P2377" s="7" t="str">
        <f aca="false">IF(O2377="","",IF(O2377&gt;=Parámetros!$B$7,"Alto",IF(O2377&gt;=Parámetros!$B$8,"Medio","Bajo")))</f>
        <v/>
      </c>
      <c r="Q2377" s="7" t="str">
        <f aca="false">IF(AND(N2377="Activo",L2377&lt;&gt;""),IF(L2377&gt;Parámetros!$B$6,"Se está retrasando",""),"")</f>
        <v/>
      </c>
    </row>
    <row r="2378" customFormat="false" ht="15" hidden="false" customHeight="false" outlineLevel="0" collapsed="false">
      <c r="A2378" s="13" t="s">
        <v>2177</v>
      </c>
      <c r="B2378" s="13" t="s">
        <v>9008</v>
      </c>
      <c r="C2378" s="13" t="s">
        <v>8993</v>
      </c>
      <c r="D2378" s="13" t="s">
        <v>8994</v>
      </c>
      <c r="E2378" s="13" t="s">
        <v>8988</v>
      </c>
      <c r="F2378" s="16" t="n">
        <f aca="false">_xlfn.MINIFS(Pedidos!$C$2:$C$7000,Pedidos!$B$2:$B$7000,A2378,Pedidos!$C$2:$C$7000,"&lt;"&amp;Parámetros!$B$4)</f>
        <v>45768</v>
      </c>
      <c r="G2378" s="16" t="n">
        <f aca="false">_xlfn.MAXIFS(Pedidos!$C$2:$C$7000,Pedidos!$B$2:$B$7000,A2378,Pedidos!$C$2:$C$7000,"&lt;"&amp;Parámetros!$B$4)</f>
        <v>45768</v>
      </c>
      <c r="H2378" s="17" t="n">
        <f aca="false">COUNTIFS(Pedidos!$B$2:$B$7000,A2378,Pedidos!$C$2:$C$7000,"&lt;"&amp;Parámetros!$B$4)</f>
        <v>1</v>
      </c>
      <c r="I2378" s="7" t="n">
        <f aca="false">IF(H2378=0,"",Parámetros!$B$4-G2378)</f>
        <v>528</v>
      </c>
      <c r="J2378" s="17" t="n">
        <f aca="false">COUNTIFS(Pedidos!$B$2:$B$7000,A2378,Pedidos!$C$2:$C$7000,"&gt;="&amp;(Parámetros!$B$4-180),Pedidos!$C$2:$C$7000,"&lt;"&amp;Parámetros!$B$4)</f>
        <v>0</v>
      </c>
      <c r="K2378" s="18" t="str">
        <f aca="false">IF(H2378&lt;2,"",(G2378-F2378)/(H2378-1))</f>
        <v/>
      </c>
      <c r="L2378" s="19" t="str">
        <f aca="false">IF(OR(K2378="",K2378=0),"",I2378/K2378)</f>
        <v/>
      </c>
      <c r="M2378" s="20" t="n">
        <f aca="false">SUMIFS(Pedidos!$D$2:$D$7000,Pedidos!$B$2:$B$7000,A2378,Pedidos!$C$2:$C$7000,"&gt;="&amp;(Parámetros!$B$4-365),Pedidos!$C$2:$C$7000,"&lt;"&amp;Parámetros!$B$4)</f>
        <v>0</v>
      </c>
      <c r="N2378" s="7" t="str">
        <f aca="false">IF(H2378=0,"Sin compras",IF(H2378=1,"Una sola compra",IF(I2378&gt;Parámetros!$B$5,"Perdido","Activo")))</f>
        <v>Una sola compra</v>
      </c>
      <c r="O2378" s="21" t="str">
        <f aca="false">IF(N2378&lt;&gt;"Activo","",1/(1+EXP(-(Parámetros!$B$10+Parámetros!$B$11*I2378+Parámetros!$B$12*J2378))))</f>
        <v/>
      </c>
      <c r="P2378" s="7" t="str">
        <f aca="false">IF(O2378="","",IF(O2378&gt;=Parámetros!$B$7,"Alto",IF(O2378&gt;=Parámetros!$B$8,"Medio","Bajo")))</f>
        <v/>
      </c>
      <c r="Q2378" s="7" t="str">
        <f aca="false">IF(AND(N2378="Activo",L2378&lt;&gt;""),IF(L2378&gt;Parámetros!$B$6,"Se está retrasando",""),"")</f>
        <v/>
      </c>
    </row>
    <row r="2379" customFormat="false" ht="15" hidden="false" customHeight="false" outlineLevel="0" collapsed="false">
      <c r="A2379" s="13" t="s">
        <v>7091</v>
      </c>
      <c r="B2379" s="13" t="s">
        <v>8995</v>
      </c>
      <c r="C2379" s="13" t="s">
        <v>8993</v>
      </c>
      <c r="D2379" s="13" t="s">
        <v>8987</v>
      </c>
      <c r="E2379" s="13" t="s">
        <v>8988</v>
      </c>
      <c r="F2379" s="16" t="n">
        <f aca="false">_xlfn.MINIFS(Pedidos!$C$2:$C$7000,Pedidos!$B$2:$B$7000,A2379,Pedidos!$C$2:$C$7000,"&lt;"&amp;Parámetros!$B$4)</f>
        <v>46141</v>
      </c>
      <c r="G2379" s="16" t="n">
        <f aca="false">_xlfn.MAXIFS(Pedidos!$C$2:$C$7000,Pedidos!$B$2:$B$7000,A2379,Pedidos!$C$2:$C$7000,"&lt;"&amp;Parámetros!$B$4)</f>
        <v>46198</v>
      </c>
      <c r="H2379" s="17" t="n">
        <f aca="false">COUNTIFS(Pedidos!$B$2:$B$7000,A2379,Pedidos!$C$2:$C$7000,"&lt;"&amp;Parámetros!$B$4)</f>
        <v>2</v>
      </c>
      <c r="I2379" s="7" t="n">
        <f aca="false">IF(H2379=0,"",Parámetros!$B$4-G2379)</f>
        <v>98</v>
      </c>
      <c r="J2379" s="17" t="n">
        <f aca="false">COUNTIFS(Pedidos!$B$2:$B$7000,A2379,Pedidos!$C$2:$C$7000,"&gt;="&amp;(Parámetros!$B$4-180),Pedidos!$C$2:$C$7000,"&lt;"&amp;Parámetros!$B$4)</f>
        <v>2</v>
      </c>
      <c r="K2379" s="18" t="n">
        <f aca="false">IF(H2379&lt;2,"",(G2379-F2379)/(H2379-1))</f>
        <v>57</v>
      </c>
      <c r="L2379" s="19" t="n">
        <f aca="false">IF(OR(K2379="",K2379=0),"",I2379/K2379)</f>
        <v>1.71929824561404</v>
      </c>
      <c r="M2379" s="20" t="n">
        <f aca="false">SUMIFS(Pedidos!$D$2:$D$7000,Pedidos!$B$2:$B$7000,A2379,Pedidos!$C$2:$C$7000,"&gt;="&amp;(Parámetros!$B$4-365),Pedidos!$C$2:$C$7000,"&lt;"&amp;Parámetros!$B$4)</f>
        <v>84.69</v>
      </c>
      <c r="N2379" s="7" t="str">
        <f aca="false">IF(H2379=0,"Sin compras",IF(H2379=1,"Una sola compra",IF(I2379&gt;Parámetros!$B$5,"Perdido","Activo")))</f>
        <v>Activo</v>
      </c>
      <c r="O2379" s="21" t="n">
        <f aca="false">IF(N2379&lt;&gt;"Activo","",1/(1+EXP(-(Parámetros!$B$10+Parámetros!$B$11*I2379+Parámetros!$B$12*J2379))))</f>
        <v>0.622271309822143</v>
      </c>
      <c r="P2379" s="7" t="str">
        <f aca="false">IF(O2379="","",IF(O2379&gt;=Parámetros!$B$7,"Alto",IF(O2379&gt;=Parámetros!$B$8,"Medio","Bajo")))</f>
        <v>Medio</v>
      </c>
      <c r="Q2379" s="7" t="str">
        <f aca="false">IF(AND(N2379="Activo",L2379&lt;&gt;""),IF(L2379&gt;Parámetros!$B$6,"Se está retrasando",""),"")</f>
        <v>Se está retrasando</v>
      </c>
    </row>
    <row r="2380" customFormat="false" ht="15" hidden="false" customHeight="false" outlineLevel="0" collapsed="false">
      <c r="A2380" s="13" t="s">
        <v>6734</v>
      </c>
      <c r="B2380" s="13" t="s">
        <v>8995</v>
      </c>
      <c r="C2380" s="13" t="s">
        <v>8990</v>
      </c>
      <c r="D2380" s="13" t="s">
        <v>8991</v>
      </c>
      <c r="E2380" s="13" t="s">
        <v>8988</v>
      </c>
      <c r="F2380" s="16" t="n">
        <f aca="false">_xlfn.MINIFS(Pedidos!$C$2:$C$7000,Pedidos!$B$2:$B$7000,A2380,Pedidos!$C$2:$C$7000,"&lt;"&amp;Parámetros!$B$4)</f>
        <v>46111</v>
      </c>
      <c r="G2380" s="16" t="n">
        <f aca="false">_xlfn.MAXIFS(Pedidos!$C$2:$C$7000,Pedidos!$B$2:$B$7000,A2380,Pedidos!$C$2:$C$7000,"&lt;"&amp;Parámetros!$B$4)</f>
        <v>46111</v>
      </c>
      <c r="H2380" s="17" t="n">
        <f aca="false">COUNTIFS(Pedidos!$B$2:$B$7000,A2380,Pedidos!$C$2:$C$7000,"&lt;"&amp;Parámetros!$B$4)</f>
        <v>1</v>
      </c>
      <c r="I2380" s="7" t="n">
        <f aca="false">IF(H2380=0,"",Parámetros!$B$4-G2380)</f>
        <v>185</v>
      </c>
      <c r="J2380" s="17" t="n">
        <f aca="false">COUNTIFS(Pedidos!$B$2:$B$7000,A2380,Pedidos!$C$2:$C$7000,"&gt;="&amp;(Parámetros!$B$4-180),Pedidos!$C$2:$C$7000,"&lt;"&amp;Parámetros!$B$4)</f>
        <v>0</v>
      </c>
      <c r="K2380" s="18" t="str">
        <f aca="false">IF(H2380&lt;2,"",(G2380-F2380)/(H2380-1))</f>
        <v/>
      </c>
      <c r="L2380" s="19" t="str">
        <f aca="false">IF(OR(K2380="",K2380=0),"",I2380/K2380)</f>
        <v/>
      </c>
      <c r="M2380" s="20" t="n">
        <f aca="false">SUMIFS(Pedidos!$D$2:$D$7000,Pedidos!$B$2:$B$7000,A2380,Pedidos!$C$2:$C$7000,"&gt;="&amp;(Parámetros!$B$4-365),Pedidos!$C$2:$C$7000,"&lt;"&amp;Parámetros!$B$4)</f>
        <v>34.59</v>
      </c>
      <c r="N2380" s="7" t="str">
        <f aca="false">IF(H2380=0,"Sin compras",IF(H2380=1,"Una sola compra",IF(I2380&gt;Parámetros!$B$5,"Perdido","Activo")))</f>
        <v>Una sola compra</v>
      </c>
      <c r="O2380" s="21" t="str">
        <f aca="false">IF(N2380&lt;&gt;"Activo","",1/(1+EXP(-(Parámetros!$B$10+Parámetros!$B$11*I2380+Parámetros!$B$12*J2380))))</f>
        <v/>
      </c>
      <c r="P2380" s="7" t="str">
        <f aca="false">IF(O2380="","",IF(O2380&gt;=Parámetros!$B$7,"Alto",IF(O2380&gt;=Parámetros!$B$8,"Medio","Bajo")))</f>
        <v/>
      </c>
      <c r="Q2380" s="7" t="str">
        <f aca="false">IF(AND(N2380="Activo",L2380&lt;&gt;""),IF(L2380&gt;Parámetros!$B$6,"Se está retrasando",""),"")</f>
        <v/>
      </c>
    </row>
    <row r="2381" customFormat="false" ht="15" hidden="false" customHeight="false" outlineLevel="0" collapsed="false">
      <c r="A2381" s="13" t="s">
        <v>8927</v>
      </c>
      <c r="B2381" s="13" t="s">
        <v>9010</v>
      </c>
      <c r="C2381" s="13" t="s">
        <v>8990</v>
      </c>
      <c r="D2381" s="13" t="s">
        <v>9002</v>
      </c>
      <c r="E2381" s="13" t="s">
        <v>8988</v>
      </c>
      <c r="F2381" s="16" t="n">
        <f aca="false">_xlfn.MINIFS(Pedidos!$C$2:$C$7000,Pedidos!$B$2:$B$7000,A2381,Pedidos!$C$2:$C$7000,"&lt;"&amp;Parámetros!$B$4)</f>
        <v>46292</v>
      </c>
      <c r="G2381" s="16" t="n">
        <f aca="false">_xlfn.MAXIFS(Pedidos!$C$2:$C$7000,Pedidos!$B$2:$B$7000,A2381,Pedidos!$C$2:$C$7000,"&lt;"&amp;Parámetros!$B$4)</f>
        <v>46292</v>
      </c>
      <c r="H2381" s="17" t="n">
        <f aca="false">COUNTIFS(Pedidos!$B$2:$B$7000,A2381,Pedidos!$C$2:$C$7000,"&lt;"&amp;Parámetros!$B$4)</f>
        <v>1</v>
      </c>
      <c r="I2381" s="7" t="n">
        <f aca="false">IF(H2381=0,"",Parámetros!$B$4-G2381)</f>
        <v>4</v>
      </c>
      <c r="J2381" s="17" t="n">
        <f aca="false">COUNTIFS(Pedidos!$B$2:$B$7000,A2381,Pedidos!$C$2:$C$7000,"&gt;="&amp;(Parámetros!$B$4-180),Pedidos!$C$2:$C$7000,"&lt;"&amp;Parámetros!$B$4)</f>
        <v>1</v>
      </c>
      <c r="K2381" s="18" t="str">
        <f aca="false">IF(H2381&lt;2,"",(G2381-F2381)/(H2381-1))</f>
        <v/>
      </c>
      <c r="L2381" s="19" t="str">
        <f aca="false">IF(OR(K2381="",K2381=0),"",I2381/K2381)</f>
        <v/>
      </c>
      <c r="M2381" s="20" t="n">
        <f aca="false">SUMIFS(Pedidos!$D$2:$D$7000,Pedidos!$B$2:$B$7000,A2381,Pedidos!$C$2:$C$7000,"&gt;="&amp;(Parámetros!$B$4-365),Pedidos!$C$2:$C$7000,"&lt;"&amp;Parámetros!$B$4)</f>
        <v>37.8</v>
      </c>
      <c r="N2381" s="7" t="str">
        <f aca="false">IF(H2381=0,"Sin compras",IF(H2381=1,"Una sola compra",IF(I2381&gt;Parámetros!$B$5,"Perdido","Activo")))</f>
        <v>Una sola compra</v>
      </c>
      <c r="O2381" s="21" t="str">
        <f aca="false">IF(N2381&lt;&gt;"Activo","",1/(1+EXP(-(Parámetros!$B$10+Parámetros!$B$11*I2381+Parámetros!$B$12*J2381))))</f>
        <v/>
      </c>
      <c r="P2381" s="7" t="str">
        <f aca="false">IF(O2381="","",IF(O2381&gt;=Parámetros!$B$7,"Alto",IF(O2381&gt;=Parámetros!$B$8,"Medio","Bajo")))</f>
        <v/>
      </c>
      <c r="Q2381" s="7" t="str">
        <f aca="false">IF(AND(N2381="Activo",L2381&lt;&gt;""),IF(L2381&gt;Parámetros!$B$6,"Se está retrasando",""),"")</f>
        <v/>
      </c>
    </row>
    <row r="2382" customFormat="false" ht="15" hidden="false" customHeight="false" outlineLevel="0" collapsed="false">
      <c r="A2382" s="13" t="s">
        <v>387</v>
      </c>
      <c r="B2382" s="13" t="s">
        <v>9004</v>
      </c>
      <c r="C2382" s="13" t="s">
        <v>8990</v>
      </c>
      <c r="D2382" s="13" t="s">
        <v>9006</v>
      </c>
      <c r="E2382" s="13" t="s">
        <v>8988</v>
      </c>
      <c r="F2382" s="16" t="n">
        <f aca="false">_xlfn.MINIFS(Pedidos!$C$2:$C$7000,Pedidos!$B$2:$B$7000,A2382,Pedidos!$C$2:$C$7000,"&lt;"&amp;Parámetros!$B$4)</f>
        <v>45610</v>
      </c>
      <c r="G2382" s="16" t="n">
        <f aca="false">_xlfn.MAXIFS(Pedidos!$C$2:$C$7000,Pedidos!$B$2:$B$7000,A2382,Pedidos!$C$2:$C$7000,"&lt;"&amp;Parámetros!$B$4)</f>
        <v>45812</v>
      </c>
      <c r="H2382" s="17" t="n">
        <f aca="false">COUNTIFS(Pedidos!$B$2:$B$7000,A2382,Pedidos!$C$2:$C$7000,"&lt;"&amp;Parámetros!$B$4)</f>
        <v>4</v>
      </c>
      <c r="I2382" s="7" t="n">
        <f aca="false">IF(H2382=0,"",Parámetros!$B$4-G2382)</f>
        <v>484</v>
      </c>
      <c r="J2382" s="17" t="n">
        <f aca="false">COUNTIFS(Pedidos!$B$2:$B$7000,A2382,Pedidos!$C$2:$C$7000,"&gt;="&amp;(Parámetros!$B$4-180),Pedidos!$C$2:$C$7000,"&lt;"&amp;Parámetros!$B$4)</f>
        <v>0</v>
      </c>
      <c r="K2382" s="18" t="n">
        <f aca="false">IF(H2382&lt;2,"",(G2382-F2382)/(H2382-1))</f>
        <v>67.3333333333333</v>
      </c>
      <c r="L2382" s="19" t="n">
        <f aca="false">IF(OR(K2382="",K2382=0),"",I2382/K2382)</f>
        <v>7.18811881188119</v>
      </c>
      <c r="M2382" s="20" t="n">
        <f aca="false">SUMIFS(Pedidos!$D$2:$D$7000,Pedidos!$B$2:$B$7000,A2382,Pedidos!$C$2:$C$7000,"&gt;="&amp;(Parámetros!$B$4-365),Pedidos!$C$2:$C$7000,"&lt;"&amp;Parámetros!$B$4)</f>
        <v>0</v>
      </c>
      <c r="N2382" s="7" t="str">
        <f aca="false">IF(H2382=0,"Sin compras",IF(H2382=1,"Una sola compra",IF(I2382&gt;Parámetros!$B$5,"Perdido","Activo")))</f>
        <v>Perdido</v>
      </c>
      <c r="O2382" s="21" t="str">
        <f aca="false">IF(N2382&lt;&gt;"Activo","",1/(1+EXP(-(Parámetros!$B$10+Parámetros!$B$11*I2382+Parámetros!$B$12*J2382))))</f>
        <v/>
      </c>
      <c r="P2382" s="7" t="str">
        <f aca="false">IF(O2382="","",IF(O2382&gt;=Parámetros!$B$7,"Alto",IF(O2382&gt;=Parámetros!$B$8,"Medio","Bajo")))</f>
        <v/>
      </c>
      <c r="Q2382" s="7" t="str">
        <f aca="false">IF(AND(N2382="Activo",L2382&lt;&gt;""),IF(L2382&gt;Parámetros!$B$6,"Se está retrasando",""),"")</f>
        <v/>
      </c>
    </row>
    <row r="2383" customFormat="false" ht="15" hidden="false" customHeight="false" outlineLevel="0" collapsed="false">
      <c r="A2383" s="13" t="s">
        <v>454</v>
      </c>
      <c r="B2383" s="13" t="s">
        <v>9007</v>
      </c>
      <c r="C2383" s="13" t="s">
        <v>8990</v>
      </c>
      <c r="D2383" s="13" t="s">
        <v>9006</v>
      </c>
      <c r="E2383" s="13" t="s">
        <v>8988</v>
      </c>
      <c r="F2383" s="16" t="n">
        <f aca="false">_xlfn.MINIFS(Pedidos!$C$2:$C$7000,Pedidos!$B$2:$B$7000,A2383,Pedidos!$C$2:$C$7000,"&lt;"&amp;Parámetros!$B$4)</f>
        <v>45620</v>
      </c>
      <c r="G2383" s="16" t="n">
        <f aca="false">_xlfn.MAXIFS(Pedidos!$C$2:$C$7000,Pedidos!$B$2:$B$7000,A2383,Pedidos!$C$2:$C$7000,"&lt;"&amp;Parámetros!$B$4)</f>
        <v>45847</v>
      </c>
      <c r="H2383" s="17" t="n">
        <f aca="false">COUNTIFS(Pedidos!$B$2:$B$7000,A2383,Pedidos!$C$2:$C$7000,"&lt;"&amp;Parámetros!$B$4)</f>
        <v>4</v>
      </c>
      <c r="I2383" s="7" t="n">
        <f aca="false">IF(H2383=0,"",Parámetros!$B$4-G2383)</f>
        <v>449</v>
      </c>
      <c r="J2383" s="17" t="n">
        <f aca="false">COUNTIFS(Pedidos!$B$2:$B$7000,A2383,Pedidos!$C$2:$C$7000,"&gt;="&amp;(Parámetros!$B$4-180),Pedidos!$C$2:$C$7000,"&lt;"&amp;Parámetros!$B$4)</f>
        <v>0</v>
      </c>
      <c r="K2383" s="18" t="n">
        <f aca="false">IF(H2383&lt;2,"",(G2383-F2383)/(H2383-1))</f>
        <v>75.6666666666667</v>
      </c>
      <c r="L2383" s="19" t="n">
        <f aca="false">IF(OR(K2383="",K2383=0),"",I2383/K2383)</f>
        <v>5.93392070484581</v>
      </c>
      <c r="M2383" s="20" t="n">
        <f aca="false">SUMIFS(Pedidos!$D$2:$D$7000,Pedidos!$B$2:$B$7000,A2383,Pedidos!$C$2:$C$7000,"&gt;="&amp;(Parámetros!$B$4-365),Pedidos!$C$2:$C$7000,"&lt;"&amp;Parámetros!$B$4)</f>
        <v>0</v>
      </c>
      <c r="N2383" s="7" t="str">
        <f aca="false">IF(H2383=0,"Sin compras",IF(H2383=1,"Una sola compra",IF(I2383&gt;Parámetros!$B$5,"Perdido","Activo")))</f>
        <v>Perdido</v>
      </c>
      <c r="O2383" s="21" t="str">
        <f aca="false">IF(N2383&lt;&gt;"Activo","",1/(1+EXP(-(Parámetros!$B$10+Parámetros!$B$11*I2383+Parámetros!$B$12*J2383))))</f>
        <v/>
      </c>
      <c r="P2383" s="7" t="str">
        <f aca="false">IF(O2383="","",IF(O2383&gt;=Parámetros!$B$7,"Alto",IF(O2383&gt;=Parámetros!$B$8,"Medio","Bajo")))</f>
        <v/>
      </c>
      <c r="Q2383" s="7" t="str">
        <f aca="false">IF(AND(N2383="Activo",L2383&lt;&gt;""),IF(L2383&gt;Parámetros!$B$6,"Se está retrasando",""),"")</f>
        <v/>
      </c>
    </row>
    <row r="2384" customFormat="false" ht="15" hidden="false" customHeight="false" outlineLevel="0" collapsed="false">
      <c r="A2384" s="13" t="s">
        <v>6482</v>
      </c>
      <c r="B2384" s="13" t="s">
        <v>9001</v>
      </c>
      <c r="C2384" s="13" t="s">
        <v>8993</v>
      </c>
      <c r="D2384" s="13" t="s">
        <v>8987</v>
      </c>
      <c r="E2384" s="13" t="s">
        <v>8988</v>
      </c>
      <c r="F2384" s="16" t="n">
        <f aca="false">_xlfn.MINIFS(Pedidos!$C$2:$C$7000,Pedidos!$B$2:$B$7000,A2384,Pedidos!$C$2:$C$7000,"&lt;"&amp;Parámetros!$B$4)</f>
        <v>46091</v>
      </c>
      <c r="G2384" s="16" t="n">
        <f aca="false">_xlfn.MAXIFS(Pedidos!$C$2:$C$7000,Pedidos!$B$2:$B$7000,A2384,Pedidos!$C$2:$C$7000,"&lt;"&amp;Parámetros!$B$4)</f>
        <v>46284</v>
      </c>
      <c r="H2384" s="17" t="n">
        <f aca="false">COUNTIFS(Pedidos!$B$2:$B$7000,A2384,Pedidos!$C$2:$C$7000,"&lt;"&amp;Parámetros!$B$4)</f>
        <v>2</v>
      </c>
      <c r="I2384" s="7" t="n">
        <f aca="false">IF(H2384=0,"",Parámetros!$B$4-G2384)</f>
        <v>12</v>
      </c>
      <c r="J2384" s="17" t="n">
        <f aca="false">COUNTIFS(Pedidos!$B$2:$B$7000,A2384,Pedidos!$C$2:$C$7000,"&gt;="&amp;(Parámetros!$B$4-180),Pedidos!$C$2:$C$7000,"&lt;"&amp;Parámetros!$B$4)</f>
        <v>1</v>
      </c>
      <c r="K2384" s="18" t="n">
        <f aca="false">IF(H2384&lt;2,"",(G2384-F2384)/(H2384-1))</f>
        <v>193</v>
      </c>
      <c r="L2384" s="19" t="n">
        <f aca="false">IF(OR(K2384="",K2384=0),"",I2384/K2384)</f>
        <v>0.0621761658031088</v>
      </c>
      <c r="M2384" s="20" t="n">
        <f aca="false">SUMIFS(Pedidos!$D$2:$D$7000,Pedidos!$B$2:$B$7000,A2384,Pedidos!$C$2:$C$7000,"&gt;="&amp;(Parámetros!$B$4-365),Pedidos!$C$2:$C$7000,"&lt;"&amp;Parámetros!$B$4)</f>
        <v>66.91</v>
      </c>
      <c r="N2384" s="7" t="str">
        <f aca="false">IF(H2384=0,"Sin compras",IF(H2384=1,"Una sola compra",IF(I2384&gt;Parámetros!$B$5,"Perdido","Activo")))</f>
        <v>Activo</v>
      </c>
      <c r="O2384" s="21" t="n">
        <f aca="false">IF(N2384&lt;&gt;"Activo","",1/(1+EXP(-(Parámetros!$B$10+Parámetros!$B$11*I2384+Parámetros!$B$12*J2384))))</f>
        <v>0.48098417616678</v>
      </c>
      <c r="P2384" s="7" t="str">
        <f aca="false">IF(O2384="","",IF(O2384&gt;=Parámetros!$B$7,"Alto",IF(O2384&gt;=Parámetros!$B$8,"Medio","Bajo")))</f>
        <v>Medio</v>
      </c>
      <c r="Q2384" s="7" t="str">
        <f aca="false">IF(AND(N2384="Activo",L2384&lt;&gt;""),IF(L2384&gt;Parámetros!$B$6,"Se está retrasando",""),"")</f>
        <v/>
      </c>
    </row>
    <row r="2385" customFormat="false" ht="15" hidden="false" customHeight="false" outlineLevel="0" collapsed="false">
      <c r="A2385" s="13" t="s">
        <v>4102</v>
      </c>
      <c r="B2385" s="13" t="s">
        <v>9003</v>
      </c>
      <c r="C2385" s="13" t="s">
        <v>8982</v>
      </c>
      <c r="D2385" s="13" t="s">
        <v>8987</v>
      </c>
      <c r="E2385" s="13" t="s">
        <v>8988</v>
      </c>
      <c r="F2385" s="16" t="n">
        <f aca="false">_xlfn.MINIFS(Pedidos!$C$2:$C$7000,Pedidos!$B$2:$B$7000,A2385,Pedidos!$C$2:$C$7000,"&lt;"&amp;Parámetros!$B$4)</f>
        <v>45912</v>
      </c>
      <c r="G2385" s="16" t="n">
        <f aca="false">_xlfn.MAXIFS(Pedidos!$C$2:$C$7000,Pedidos!$B$2:$B$7000,A2385,Pedidos!$C$2:$C$7000,"&lt;"&amp;Parámetros!$B$4)</f>
        <v>46119</v>
      </c>
      <c r="H2385" s="17" t="n">
        <f aca="false">COUNTIFS(Pedidos!$B$2:$B$7000,A2385,Pedidos!$C$2:$C$7000,"&lt;"&amp;Parámetros!$B$4)</f>
        <v>3</v>
      </c>
      <c r="I2385" s="7" t="n">
        <f aca="false">IF(H2385=0,"",Parámetros!$B$4-G2385)</f>
        <v>177</v>
      </c>
      <c r="J2385" s="17" t="n">
        <f aca="false">COUNTIFS(Pedidos!$B$2:$B$7000,A2385,Pedidos!$C$2:$C$7000,"&gt;="&amp;(Parámetros!$B$4-180),Pedidos!$C$2:$C$7000,"&lt;"&amp;Parámetros!$B$4)</f>
        <v>1</v>
      </c>
      <c r="K2385" s="18" t="n">
        <f aca="false">IF(H2385&lt;2,"",(G2385-F2385)/(H2385-1))</f>
        <v>103.5</v>
      </c>
      <c r="L2385" s="19" t="n">
        <f aca="false">IF(OR(K2385="",K2385=0),"",I2385/K2385)</f>
        <v>1.71014492753623</v>
      </c>
      <c r="M2385" s="20" t="n">
        <f aca="false">SUMIFS(Pedidos!$D$2:$D$7000,Pedidos!$B$2:$B$7000,A2385,Pedidos!$C$2:$C$7000,"&gt;="&amp;(Parámetros!$B$4-365),Pedidos!$C$2:$C$7000,"&lt;"&amp;Parámetros!$B$4)</f>
        <v>59.41</v>
      </c>
      <c r="N2385" s="7" t="str">
        <f aca="false">IF(H2385=0,"Sin compras",IF(H2385=1,"Una sola compra",IF(I2385&gt;Parámetros!$B$5,"Perdido","Activo")))</f>
        <v>Activo</v>
      </c>
      <c r="O2385" s="21" t="n">
        <f aca="false">IF(N2385&lt;&gt;"Activo","",1/(1+EXP(-(Parámetros!$B$10+Parámetros!$B$11*I2385+Parámetros!$B$12*J2385))))</f>
        <v>0.938710581384196</v>
      </c>
      <c r="P2385" s="7" t="str">
        <f aca="false">IF(O2385="","",IF(O2385&gt;=Parámetros!$B$7,"Alto",IF(O2385&gt;=Parámetros!$B$8,"Medio","Bajo")))</f>
        <v>Alto</v>
      </c>
      <c r="Q2385" s="7" t="str">
        <f aca="false">IF(AND(N2385="Activo",L2385&lt;&gt;""),IF(L2385&gt;Parámetros!$B$6,"Se está retrasando",""),"")</f>
        <v>Se está retrasando</v>
      </c>
    </row>
    <row r="2386" customFormat="false" ht="15" hidden="false" customHeight="false" outlineLevel="0" collapsed="false">
      <c r="A2386" s="13" t="s">
        <v>2230</v>
      </c>
      <c r="B2386" s="13" t="s">
        <v>9008</v>
      </c>
      <c r="C2386" s="13" t="s">
        <v>8990</v>
      </c>
      <c r="D2386" s="13" t="s">
        <v>8994</v>
      </c>
      <c r="E2386" s="13" t="s">
        <v>8988</v>
      </c>
      <c r="F2386" s="16" t="n">
        <f aca="false">_xlfn.MINIFS(Pedidos!$C$2:$C$7000,Pedidos!$B$2:$B$7000,A2386,Pedidos!$C$2:$C$7000,"&lt;"&amp;Parámetros!$B$4)</f>
        <v>45772</v>
      </c>
      <c r="G2386" s="16" t="n">
        <f aca="false">_xlfn.MAXIFS(Pedidos!$C$2:$C$7000,Pedidos!$B$2:$B$7000,A2386,Pedidos!$C$2:$C$7000,"&lt;"&amp;Parámetros!$B$4)</f>
        <v>45772</v>
      </c>
      <c r="H2386" s="17" t="n">
        <f aca="false">COUNTIFS(Pedidos!$B$2:$B$7000,A2386,Pedidos!$C$2:$C$7000,"&lt;"&amp;Parámetros!$B$4)</f>
        <v>1</v>
      </c>
      <c r="I2386" s="7" t="n">
        <f aca="false">IF(H2386=0,"",Parámetros!$B$4-G2386)</f>
        <v>524</v>
      </c>
      <c r="J2386" s="17" t="n">
        <f aca="false">COUNTIFS(Pedidos!$B$2:$B$7000,A2386,Pedidos!$C$2:$C$7000,"&gt;="&amp;(Parámetros!$B$4-180),Pedidos!$C$2:$C$7000,"&lt;"&amp;Parámetros!$B$4)</f>
        <v>0</v>
      </c>
      <c r="K2386" s="18" t="str">
        <f aca="false">IF(H2386&lt;2,"",(G2386-F2386)/(H2386-1))</f>
        <v/>
      </c>
      <c r="L2386" s="19" t="str">
        <f aca="false">IF(OR(K2386="",K2386=0),"",I2386/K2386)</f>
        <v/>
      </c>
      <c r="M2386" s="20" t="n">
        <f aca="false">SUMIFS(Pedidos!$D$2:$D$7000,Pedidos!$B$2:$B$7000,A2386,Pedidos!$C$2:$C$7000,"&gt;="&amp;(Parámetros!$B$4-365),Pedidos!$C$2:$C$7000,"&lt;"&amp;Parámetros!$B$4)</f>
        <v>0</v>
      </c>
      <c r="N2386" s="7" t="str">
        <f aca="false">IF(H2386=0,"Sin compras",IF(H2386=1,"Una sola compra",IF(I2386&gt;Parámetros!$B$5,"Perdido","Activo")))</f>
        <v>Una sola compra</v>
      </c>
      <c r="O2386" s="21" t="str">
        <f aca="false">IF(N2386&lt;&gt;"Activo","",1/(1+EXP(-(Parámetros!$B$10+Parámetros!$B$11*I2386+Parámetros!$B$12*J2386))))</f>
        <v/>
      </c>
      <c r="P2386" s="7" t="str">
        <f aca="false">IF(O2386="","",IF(O2386&gt;=Parámetros!$B$7,"Alto",IF(O2386&gt;=Parámetros!$B$8,"Medio","Bajo")))</f>
        <v/>
      </c>
      <c r="Q2386" s="7" t="str">
        <f aca="false">IF(AND(N2386="Activo",L2386&lt;&gt;""),IF(L2386&gt;Parámetros!$B$6,"Se está retrasando",""),"")</f>
        <v/>
      </c>
    </row>
    <row r="2387" customFormat="false" ht="15" hidden="false" customHeight="false" outlineLevel="0" collapsed="false">
      <c r="A2387" s="13" t="s">
        <v>934</v>
      </c>
      <c r="B2387" s="13" t="s">
        <v>9000</v>
      </c>
      <c r="C2387" s="13" t="s">
        <v>8986</v>
      </c>
      <c r="D2387" s="13" t="s">
        <v>9006</v>
      </c>
      <c r="E2387" s="13" t="s">
        <v>8988</v>
      </c>
      <c r="F2387" s="16" t="n">
        <f aca="false">_xlfn.MINIFS(Pedidos!$C$2:$C$7000,Pedidos!$B$2:$B$7000,A2387,Pedidos!$C$2:$C$7000,"&lt;"&amp;Parámetros!$B$4)</f>
        <v>45668</v>
      </c>
      <c r="G2387" s="16" t="n">
        <f aca="false">_xlfn.MAXIFS(Pedidos!$C$2:$C$7000,Pedidos!$B$2:$B$7000,A2387,Pedidos!$C$2:$C$7000,"&lt;"&amp;Parámetros!$B$4)</f>
        <v>45822</v>
      </c>
      <c r="H2387" s="17" t="n">
        <f aca="false">COUNTIFS(Pedidos!$B$2:$B$7000,A2387,Pedidos!$C$2:$C$7000,"&lt;"&amp;Parámetros!$B$4)</f>
        <v>4</v>
      </c>
      <c r="I2387" s="7" t="n">
        <f aca="false">IF(H2387=0,"",Parámetros!$B$4-G2387)</f>
        <v>474</v>
      </c>
      <c r="J2387" s="17" t="n">
        <f aca="false">COUNTIFS(Pedidos!$B$2:$B$7000,A2387,Pedidos!$C$2:$C$7000,"&gt;="&amp;(Parámetros!$B$4-180),Pedidos!$C$2:$C$7000,"&lt;"&amp;Parámetros!$B$4)</f>
        <v>0</v>
      </c>
      <c r="K2387" s="18" t="n">
        <f aca="false">IF(H2387&lt;2,"",(G2387-F2387)/(H2387-1))</f>
        <v>51.3333333333333</v>
      </c>
      <c r="L2387" s="19" t="n">
        <f aca="false">IF(OR(K2387="",K2387=0),"",I2387/K2387)</f>
        <v>9.23376623376623</v>
      </c>
      <c r="M2387" s="20" t="n">
        <f aca="false">SUMIFS(Pedidos!$D$2:$D$7000,Pedidos!$B$2:$B$7000,A2387,Pedidos!$C$2:$C$7000,"&gt;="&amp;(Parámetros!$B$4-365),Pedidos!$C$2:$C$7000,"&lt;"&amp;Parámetros!$B$4)</f>
        <v>0</v>
      </c>
      <c r="N2387" s="7" t="str">
        <f aca="false">IF(H2387=0,"Sin compras",IF(H2387=1,"Una sola compra",IF(I2387&gt;Parámetros!$B$5,"Perdido","Activo")))</f>
        <v>Perdido</v>
      </c>
      <c r="O2387" s="21" t="str">
        <f aca="false">IF(N2387&lt;&gt;"Activo","",1/(1+EXP(-(Parámetros!$B$10+Parámetros!$B$11*I2387+Parámetros!$B$12*J2387))))</f>
        <v/>
      </c>
      <c r="P2387" s="7" t="str">
        <f aca="false">IF(O2387="","",IF(O2387&gt;=Parámetros!$B$7,"Alto",IF(O2387&gt;=Parámetros!$B$8,"Medio","Bajo")))</f>
        <v/>
      </c>
      <c r="Q2387" s="7" t="str">
        <f aca="false">IF(AND(N2387="Activo",L2387&lt;&gt;""),IF(L2387&gt;Parámetros!$B$6,"Se está retrasando",""),"")</f>
        <v/>
      </c>
    </row>
    <row r="2388" customFormat="false" ht="15" hidden="false" customHeight="false" outlineLevel="0" collapsed="false">
      <c r="A2388" s="13" t="s">
        <v>5834</v>
      </c>
      <c r="B2388" s="13" t="s">
        <v>8981</v>
      </c>
      <c r="C2388" s="13" t="s">
        <v>8982</v>
      </c>
      <c r="D2388" s="13" t="s">
        <v>8983</v>
      </c>
      <c r="E2388" s="13" t="s">
        <v>8988</v>
      </c>
      <c r="F2388" s="16" t="n">
        <f aca="false">_xlfn.MINIFS(Pedidos!$C$2:$C$7000,Pedidos!$B$2:$B$7000,A2388,Pedidos!$C$2:$C$7000,"&lt;"&amp;Parámetros!$B$4)</f>
        <v>46042</v>
      </c>
      <c r="G2388" s="16" t="n">
        <f aca="false">_xlfn.MAXIFS(Pedidos!$C$2:$C$7000,Pedidos!$B$2:$B$7000,A2388,Pedidos!$C$2:$C$7000,"&lt;"&amp;Parámetros!$B$4)</f>
        <v>46042</v>
      </c>
      <c r="H2388" s="17" t="n">
        <f aca="false">COUNTIFS(Pedidos!$B$2:$B$7000,A2388,Pedidos!$C$2:$C$7000,"&lt;"&amp;Parámetros!$B$4)</f>
        <v>1</v>
      </c>
      <c r="I2388" s="7" t="n">
        <f aca="false">IF(H2388=0,"",Parámetros!$B$4-G2388)</f>
        <v>254</v>
      </c>
      <c r="J2388" s="17" t="n">
        <f aca="false">COUNTIFS(Pedidos!$B$2:$B$7000,A2388,Pedidos!$C$2:$C$7000,"&gt;="&amp;(Parámetros!$B$4-180),Pedidos!$C$2:$C$7000,"&lt;"&amp;Parámetros!$B$4)</f>
        <v>0</v>
      </c>
      <c r="K2388" s="18" t="str">
        <f aca="false">IF(H2388&lt;2,"",(G2388-F2388)/(H2388-1))</f>
        <v/>
      </c>
      <c r="L2388" s="19" t="str">
        <f aca="false">IF(OR(K2388="",K2388=0),"",I2388/K2388)</f>
        <v/>
      </c>
      <c r="M2388" s="20" t="n">
        <f aca="false">SUMIFS(Pedidos!$D$2:$D$7000,Pedidos!$B$2:$B$7000,A2388,Pedidos!$C$2:$C$7000,"&gt;="&amp;(Parámetros!$B$4-365),Pedidos!$C$2:$C$7000,"&lt;"&amp;Parámetros!$B$4)</f>
        <v>14.69</v>
      </c>
      <c r="N2388" s="7" t="str">
        <f aca="false">IF(H2388=0,"Sin compras",IF(H2388=1,"Una sola compra",IF(I2388&gt;Parámetros!$B$5,"Perdido","Activo")))</f>
        <v>Una sola compra</v>
      </c>
      <c r="O2388" s="21" t="str">
        <f aca="false">IF(N2388&lt;&gt;"Activo","",1/(1+EXP(-(Parámetros!$B$10+Parámetros!$B$11*I2388+Parámetros!$B$12*J2388))))</f>
        <v/>
      </c>
      <c r="P2388" s="7" t="str">
        <f aca="false">IF(O2388="","",IF(O2388&gt;=Parámetros!$B$7,"Alto",IF(O2388&gt;=Parámetros!$B$8,"Medio","Bajo")))</f>
        <v/>
      </c>
      <c r="Q2388" s="7" t="str">
        <f aca="false">IF(AND(N2388="Activo",L2388&lt;&gt;""),IF(L2388&gt;Parámetros!$B$6,"Se está retrasando",""),"")</f>
        <v/>
      </c>
    </row>
    <row r="2389" customFormat="false" ht="15" hidden="false" customHeight="false" outlineLevel="0" collapsed="false">
      <c r="A2389" s="13" t="s">
        <v>1246</v>
      </c>
      <c r="B2389" s="13" t="s">
        <v>9011</v>
      </c>
      <c r="C2389" s="13" t="s">
        <v>8990</v>
      </c>
      <c r="D2389" s="13" t="s">
        <v>8994</v>
      </c>
      <c r="E2389" s="13" t="s">
        <v>8988</v>
      </c>
      <c r="F2389" s="16" t="n">
        <f aca="false">_xlfn.MINIFS(Pedidos!$C$2:$C$7000,Pedidos!$B$2:$B$7000,A2389,Pedidos!$C$2:$C$7000,"&lt;"&amp;Parámetros!$B$4)</f>
        <v>45696</v>
      </c>
      <c r="G2389" s="16" t="n">
        <f aca="false">_xlfn.MAXIFS(Pedidos!$C$2:$C$7000,Pedidos!$B$2:$B$7000,A2389,Pedidos!$C$2:$C$7000,"&lt;"&amp;Parámetros!$B$4)</f>
        <v>45696</v>
      </c>
      <c r="H2389" s="17" t="n">
        <f aca="false">COUNTIFS(Pedidos!$B$2:$B$7000,A2389,Pedidos!$C$2:$C$7000,"&lt;"&amp;Parámetros!$B$4)</f>
        <v>1</v>
      </c>
      <c r="I2389" s="7" t="n">
        <f aca="false">IF(H2389=0,"",Parámetros!$B$4-G2389)</f>
        <v>600</v>
      </c>
      <c r="J2389" s="17" t="n">
        <f aca="false">COUNTIFS(Pedidos!$B$2:$B$7000,A2389,Pedidos!$C$2:$C$7000,"&gt;="&amp;(Parámetros!$B$4-180),Pedidos!$C$2:$C$7000,"&lt;"&amp;Parámetros!$B$4)</f>
        <v>0</v>
      </c>
      <c r="K2389" s="18" t="str">
        <f aca="false">IF(H2389&lt;2,"",(G2389-F2389)/(H2389-1))</f>
        <v/>
      </c>
      <c r="L2389" s="19" t="str">
        <f aca="false">IF(OR(K2389="",K2389=0),"",I2389/K2389)</f>
        <v/>
      </c>
      <c r="M2389" s="20" t="n">
        <f aca="false">SUMIFS(Pedidos!$D$2:$D$7000,Pedidos!$B$2:$B$7000,A2389,Pedidos!$C$2:$C$7000,"&gt;="&amp;(Parámetros!$B$4-365),Pedidos!$C$2:$C$7000,"&lt;"&amp;Parámetros!$B$4)</f>
        <v>0</v>
      </c>
      <c r="N2389" s="7" t="str">
        <f aca="false">IF(H2389=0,"Sin compras",IF(H2389=1,"Una sola compra",IF(I2389&gt;Parámetros!$B$5,"Perdido","Activo")))</f>
        <v>Una sola compra</v>
      </c>
      <c r="O2389" s="21" t="str">
        <f aca="false">IF(N2389&lt;&gt;"Activo","",1/(1+EXP(-(Parámetros!$B$10+Parámetros!$B$11*I2389+Parámetros!$B$12*J2389))))</f>
        <v/>
      </c>
      <c r="P2389" s="7" t="str">
        <f aca="false">IF(O2389="","",IF(O2389&gt;=Parámetros!$B$7,"Alto",IF(O2389&gt;=Parámetros!$B$8,"Medio","Bajo")))</f>
        <v/>
      </c>
      <c r="Q2389" s="7" t="str">
        <f aca="false">IF(AND(N2389="Activo",L2389&lt;&gt;""),IF(L2389&gt;Parámetros!$B$6,"Se está retrasando",""),"")</f>
        <v/>
      </c>
    </row>
    <row r="2390" customFormat="false" ht="15" hidden="false" customHeight="false" outlineLevel="0" collapsed="false">
      <c r="A2390" s="13" t="s">
        <v>2375</v>
      </c>
      <c r="B2390" s="13" t="s">
        <v>8981</v>
      </c>
      <c r="C2390" s="13" t="s">
        <v>8986</v>
      </c>
      <c r="D2390" s="13" t="s">
        <v>8983</v>
      </c>
      <c r="E2390" s="13" t="s">
        <v>8988</v>
      </c>
      <c r="F2390" s="16" t="n">
        <f aca="false">_xlfn.MINIFS(Pedidos!$C$2:$C$7000,Pedidos!$B$2:$B$7000,A2390,Pedidos!$C$2:$C$7000,"&lt;"&amp;Parámetros!$B$4)</f>
        <v>45783</v>
      </c>
      <c r="G2390" s="16" t="n">
        <f aca="false">_xlfn.MAXIFS(Pedidos!$C$2:$C$7000,Pedidos!$B$2:$B$7000,A2390,Pedidos!$C$2:$C$7000,"&lt;"&amp;Parámetros!$B$4)</f>
        <v>45970</v>
      </c>
      <c r="H2390" s="17" t="n">
        <f aca="false">COUNTIFS(Pedidos!$B$2:$B$7000,A2390,Pedidos!$C$2:$C$7000,"&lt;"&amp;Parámetros!$B$4)</f>
        <v>2</v>
      </c>
      <c r="I2390" s="7" t="n">
        <f aca="false">IF(H2390=0,"",Parámetros!$B$4-G2390)</f>
        <v>326</v>
      </c>
      <c r="J2390" s="17" t="n">
        <f aca="false">COUNTIFS(Pedidos!$B$2:$B$7000,A2390,Pedidos!$C$2:$C$7000,"&gt;="&amp;(Parámetros!$B$4-180),Pedidos!$C$2:$C$7000,"&lt;"&amp;Parámetros!$B$4)</f>
        <v>0</v>
      </c>
      <c r="K2390" s="18" t="n">
        <f aca="false">IF(H2390&lt;2,"",(G2390-F2390)/(H2390-1))</f>
        <v>187</v>
      </c>
      <c r="L2390" s="19" t="n">
        <f aca="false">IF(OR(K2390="",K2390=0),"",I2390/K2390)</f>
        <v>1.74331550802139</v>
      </c>
      <c r="M2390" s="20" t="n">
        <f aca="false">SUMIFS(Pedidos!$D$2:$D$7000,Pedidos!$B$2:$B$7000,A2390,Pedidos!$C$2:$C$7000,"&gt;="&amp;(Parámetros!$B$4-365),Pedidos!$C$2:$C$7000,"&lt;"&amp;Parámetros!$B$4)</f>
        <v>29.26</v>
      </c>
      <c r="N2390" s="7" t="str">
        <f aca="false">IF(H2390=0,"Sin compras",IF(H2390=1,"Una sola compra",IF(I2390&gt;Parámetros!$B$5,"Perdido","Activo")))</f>
        <v>Perdido</v>
      </c>
      <c r="O2390" s="21" t="str">
        <f aca="false">IF(N2390&lt;&gt;"Activo","",1/(1+EXP(-(Parámetros!$B$10+Parámetros!$B$11*I2390+Parámetros!$B$12*J2390))))</f>
        <v/>
      </c>
      <c r="P2390" s="7" t="str">
        <f aca="false">IF(O2390="","",IF(O2390&gt;=Parámetros!$B$7,"Alto",IF(O2390&gt;=Parámetros!$B$8,"Medio","Bajo")))</f>
        <v/>
      </c>
      <c r="Q2390" s="7" t="str">
        <f aca="false">IF(AND(N2390="Activo",L2390&lt;&gt;""),IF(L2390&gt;Parámetros!$B$6,"Se está retrasando",""),"")</f>
        <v/>
      </c>
    </row>
    <row r="2391" customFormat="false" ht="15" hidden="false" customHeight="false" outlineLevel="0" collapsed="false">
      <c r="A2391" s="13" t="s">
        <v>5038</v>
      </c>
      <c r="B2391" s="13" t="s">
        <v>9001</v>
      </c>
      <c r="C2391" s="13" t="s">
        <v>8986</v>
      </c>
      <c r="D2391" s="13" t="s">
        <v>8983</v>
      </c>
      <c r="E2391" s="13" t="s">
        <v>8984</v>
      </c>
      <c r="F2391" s="16" t="n">
        <f aca="false">_xlfn.MINIFS(Pedidos!$C$2:$C$7000,Pedidos!$B$2:$B$7000,A2391,Pedidos!$C$2:$C$7000,"&lt;"&amp;Parámetros!$B$4)</f>
        <v>45982</v>
      </c>
      <c r="G2391" s="16" t="n">
        <f aca="false">_xlfn.MAXIFS(Pedidos!$C$2:$C$7000,Pedidos!$B$2:$B$7000,A2391,Pedidos!$C$2:$C$7000,"&lt;"&amp;Parámetros!$B$4)</f>
        <v>45982</v>
      </c>
      <c r="H2391" s="17" t="n">
        <f aca="false">COUNTIFS(Pedidos!$B$2:$B$7000,A2391,Pedidos!$C$2:$C$7000,"&lt;"&amp;Parámetros!$B$4)</f>
        <v>1</v>
      </c>
      <c r="I2391" s="7" t="n">
        <f aca="false">IF(H2391=0,"",Parámetros!$B$4-G2391)</f>
        <v>314</v>
      </c>
      <c r="J2391" s="17" t="n">
        <f aca="false">COUNTIFS(Pedidos!$B$2:$B$7000,A2391,Pedidos!$C$2:$C$7000,"&gt;="&amp;(Parámetros!$B$4-180),Pedidos!$C$2:$C$7000,"&lt;"&amp;Parámetros!$B$4)</f>
        <v>0</v>
      </c>
      <c r="K2391" s="18" t="str">
        <f aca="false">IF(H2391&lt;2,"",(G2391-F2391)/(H2391-1))</f>
        <v/>
      </c>
      <c r="L2391" s="19" t="str">
        <f aca="false">IF(OR(K2391="",K2391=0),"",I2391/K2391)</f>
        <v/>
      </c>
      <c r="M2391" s="20" t="n">
        <f aca="false">SUMIFS(Pedidos!$D$2:$D$7000,Pedidos!$B$2:$B$7000,A2391,Pedidos!$C$2:$C$7000,"&gt;="&amp;(Parámetros!$B$4-365),Pedidos!$C$2:$C$7000,"&lt;"&amp;Parámetros!$B$4)</f>
        <v>25.51</v>
      </c>
      <c r="N2391" s="7" t="str">
        <f aca="false">IF(H2391=0,"Sin compras",IF(H2391=1,"Una sola compra",IF(I2391&gt;Parámetros!$B$5,"Perdido","Activo")))</f>
        <v>Una sola compra</v>
      </c>
      <c r="O2391" s="21" t="str">
        <f aca="false">IF(N2391&lt;&gt;"Activo","",1/(1+EXP(-(Parámetros!$B$10+Parámetros!$B$11*I2391+Parámetros!$B$12*J2391))))</f>
        <v/>
      </c>
      <c r="P2391" s="7" t="str">
        <f aca="false">IF(O2391="","",IF(O2391&gt;=Parámetros!$B$7,"Alto",IF(O2391&gt;=Parámetros!$B$8,"Medio","Bajo")))</f>
        <v/>
      </c>
      <c r="Q2391" s="7" t="str">
        <f aca="false">IF(AND(N2391="Activo",L2391&lt;&gt;""),IF(L2391&gt;Parámetros!$B$6,"Se está retrasando",""),"")</f>
        <v/>
      </c>
    </row>
    <row r="2392" customFormat="false" ht="15" hidden="false" customHeight="false" outlineLevel="0" collapsed="false">
      <c r="A2392" s="13" t="s">
        <v>110</v>
      </c>
      <c r="B2392" s="13" t="s">
        <v>8985</v>
      </c>
      <c r="C2392" s="13" t="s">
        <v>8982</v>
      </c>
      <c r="D2392" s="13" t="s">
        <v>9006</v>
      </c>
      <c r="E2392" s="13" t="s">
        <v>8988</v>
      </c>
      <c r="F2392" s="16" t="n">
        <f aca="false">_xlfn.MINIFS(Pedidos!$C$2:$C$7000,Pedidos!$B$2:$B$7000,A2392,Pedidos!$C$2:$C$7000,"&lt;"&amp;Parámetros!$B$4)</f>
        <v>45573</v>
      </c>
      <c r="G2392" s="16" t="n">
        <f aca="false">_xlfn.MAXIFS(Pedidos!$C$2:$C$7000,Pedidos!$B$2:$B$7000,A2392,Pedidos!$C$2:$C$7000,"&lt;"&amp;Parámetros!$B$4)</f>
        <v>45877</v>
      </c>
      <c r="H2392" s="17" t="n">
        <f aca="false">COUNTIFS(Pedidos!$B$2:$B$7000,A2392,Pedidos!$C$2:$C$7000,"&lt;"&amp;Parámetros!$B$4)</f>
        <v>5</v>
      </c>
      <c r="I2392" s="7" t="n">
        <f aca="false">IF(H2392=0,"",Parámetros!$B$4-G2392)</f>
        <v>419</v>
      </c>
      <c r="J2392" s="17" t="n">
        <f aca="false">COUNTIFS(Pedidos!$B$2:$B$7000,A2392,Pedidos!$C$2:$C$7000,"&gt;="&amp;(Parámetros!$B$4-180),Pedidos!$C$2:$C$7000,"&lt;"&amp;Parámetros!$B$4)</f>
        <v>0</v>
      </c>
      <c r="K2392" s="18" t="n">
        <f aca="false">IF(H2392&lt;2,"",(G2392-F2392)/(H2392-1))</f>
        <v>76</v>
      </c>
      <c r="L2392" s="19" t="n">
        <f aca="false">IF(OR(K2392="",K2392=0),"",I2392/K2392)</f>
        <v>5.51315789473684</v>
      </c>
      <c r="M2392" s="20" t="n">
        <f aca="false">SUMIFS(Pedidos!$D$2:$D$7000,Pedidos!$B$2:$B$7000,A2392,Pedidos!$C$2:$C$7000,"&gt;="&amp;(Parámetros!$B$4-365),Pedidos!$C$2:$C$7000,"&lt;"&amp;Parámetros!$B$4)</f>
        <v>0</v>
      </c>
      <c r="N2392" s="7" t="str">
        <f aca="false">IF(H2392=0,"Sin compras",IF(H2392=1,"Una sola compra",IF(I2392&gt;Parámetros!$B$5,"Perdido","Activo")))</f>
        <v>Perdido</v>
      </c>
      <c r="O2392" s="21" t="str">
        <f aca="false">IF(N2392&lt;&gt;"Activo","",1/(1+EXP(-(Parámetros!$B$10+Parámetros!$B$11*I2392+Parámetros!$B$12*J2392))))</f>
        <v/>
      </c>
      <c r="P2392" s="7" t="str">
        <f aca="false">IF(O2392="","",IF(O2392&gt;=Parámetros!$B$7,"Alto",IF(O2392&gt;=Parámetros!$B$8,"Medio","Bajo")))</f>
        <v/>
      </c>
      <c r="Q2392" s="7" t="str">
        <f aca="false">IF(AND(N2392="Activo",L2392&lt;&gt;""),IF(L2392&gt;Parámetros!$B$6,"Se está retrasando",""),"")</f>
        <v/>
      </c>
    </row>
    <row r="2393" customFormat="false" ht="15" hidden="false" customHeight="false" outlineLevel="0" collapsed="false">
      <c r="A2393" s="13" t="s">
        <v>6755</v>
      </c>
      <c r="B2393" s="13" t="s">
        <v>9004</v>
      </c>
      <c r="C2393" s="13" t="s">
        <v>8990</v>
      </c>
      <c r="D2393" s="13" t="s">
        <v>8987</v>
      </c>
      <c r="E2393" s="13" t="s">
        <v>8988</v>
      </c>
      <c r="F2393" s="16" t="n">
        <f aca="false">_xlfn.MINIFS(Pedidos!$C$2:$C$7000,Pedidos!$B$2:$B$7000,A2393,Pedidos!$C$2:$C$7000,"&lt;"&amp;Parámetros!$B$4)</f>
        <v>46112</v>
      </c>
      <c r="G2393" s="16" t="n">
        <f aca="false">_xlfn.MAXIFS(Pedidos!$C$2:$C$7000,Pedidos!$B$2:$B$7000,A2393,Pedidos!$C$2:$C$7000,"&lt;"&amp;Parámetros!$B$4)</f>
        <v>46270</v>
      </c>
      <c r="H2393" s="17" t="n">
        <f aca="false">COUNTIFS(Pedidos!$B$2:$B$7000,A2393,Pedidos!$C$2:$C$7000,"&lt;"&amp;Parámetros!$B$4)</f>
        <v>2</v>
      </c>
      <c r="I2393" s="7" t="n">
        <f aca="false">IF(H2393=0,"",Parámetros!$B$4-G2393)</f>
        <v>26</v>
      </c>
      <c r="J2393" s="17" t="n">
        <f aca="false">COUNTIFS(Pedidos!$B$2:$B$7000,A2393,Pedidos!$C$2:$C$7000,"&gt;="&amp;(Parámetros!$B$4-180),Pedidos!$C$2:$C$7000,"&lt;"&amp;Parámetros!$B$4)</f>
        <v>1</v>
      </c>
      <c r="K2393" s="18" t="n">
        <f aca="false">IF(H2393&lt;2,"",(G2393-F2393)/(H2393-1))</f>
        <v>158</v>
      </c>
      <c r="L2393" s="19" t="n">
        <f aca="false">IF(OR(K2393="",K2393=0),"",I2393/K2393)</f>
        <v>0.164556962025316</v>
      </c>
      <c r="M2393" s="20" t="n">
        <f aca="false">SUMIFS(Pedidos!$D$2:$D$7000,Pedidos!$B$2:$B$7000,A2393,Pedidos!$C$2:$C$7000,"&gt;="&amp;(Parámetros!$B$4-365),Pedidos!$C$2:$C$7000,"&lt;"&amp;Parámetros!$B$4)</f>
        <v>52.87</v>
      </c>
      <c r="N2393" s="7" t="str">
        <f aca="false">IF(H2393=0,"Sin compras",IF(H2393=1,"Una sola compra",IF(I2393&gt;Parámetros!$B$5,"Perdido","Activo")))</f>
        <v>Activo</v>
      </c>
      <c r="O2393" s="21" t="n">
        <f aca="false">IF(N2393&lt;&gt;"Activo","",1/(1+EXP(-(Parámetros!$B$10+Parámetros!$B$11*I2393+Parámetros!$B$12*J2393))))</f>
        <v>0.540386821546484</v>
      </c>
      <c r="P2393" s="7" t="str">
        <f aca="false">IF(O2393="","",IF(O2393&gt;=Parámetros!$B$7,"Alto",IF(O2393&gt;=Parámetros!$B$8,"Medio","Bajo")))</f>
        <v>Medio</v>
      </c>
      <c r="Q2393" s="7" t="str">
        <f aca="false">IF(AND(N2393="Activo",L2393&lt;&gt;""),IF(L2393&gt;Parámetros!$B$6,"Se está retrasando",""),"")</f>
        <v/>
      </c>
    </row>
    <row r="2394" customFormat="false" ht="15" hidden="false" customHeight="false" outlineLevel="0" collapsed="false">
      <c r="A2394" s="13" t="s">
        <v>1226</v>
      </c>
      <c r="B2394" s="13" t="s">
        <v>8995</v>
      </c>
      <c r="C2394" s="13" t="s">
        <v>8990</v>
      </c>
      <c r="D2394" s="13" t="s">
        <v>8999</v>
      </c>
      <c r="E2394" s="13" t="s">
        <v>8988</v>
      </c>
      <c r="F2394" s="16" t="n">
        <f aca="false">_xlfn.MINIFS(Pedidos!$C$2:$C$7000,Pedidos!$B$2:$B$7000,A2394,Pedidos!$C$2:$C$7000,"&lt;"&amp;Parámetros!$B$4)</f>
        <v>45694</v>
      </c>
      <c r="G2394" s="16" t="n">
        <f aca="false">_xlfn.MAXIFS(Pedidos!$C$2:$C$7000,Pedidos!$B$2:$B$7000,A2394,Pedidos!$C$2:$C$7000,"&lt;"&amp;Parámetros!$B$4)</f>
        <v>46284</v>
      </c>
      <c r="H2394" s="17" t="n">
        <f aca="false">COUNTIFS(Pedidos!$B$2:$B$7000,A2394,Pedidos!$C$2:$C$7000,"&lt;"&amp;Parámetros!$B$4)</f>
        <v>18</v>
      </c>
      <c r="I2394" s="7" t="n">
        <f aca="false">IF(H2394=0,"",Parámetros!$B$4-G2394)</f>
        <v>12</v>
      </c>
      <c r="J2394" s="17" t="n">
        <f aca="false">COUNTIFS(Pedidos!$B$2:$B$7000,A2394,Pedidos!$C$2:$C$7000,"&gt;="&amp;(Parámetros!$B$4-180),Pedidos!$C$2:$C$7000,"&lt;"&amp;Parámetros!$B$4)</f>
        <v>5</v>
      </c>
      <c r="K2394" s="18" t="n">
        <f aca="false">IF(H2394&lt;2,"",(G2394-F2394)/(H2394-1))</f>
        <v>34.7058823529412</v>
      </c>
      <c r="L2394" s="19" t="n">
        <f aca="false">IF(OR(K2394="",K2394=0),"",I2394/K2394)</f>
        <v>0.345762711864407</v>
      </c>
      <c r="M2394" s="20" t="n">
        <f aca="false">SUMIFS(Pedidos!$D$2:$D$7000,Pedidos!$B$2:$B$7000,A2394,Pedidos!$C$2:$C$7000,"&gt;="&amp;(Parámetros!$B$4-365),Pedidos!$C$2:$C$7000,"&lt;"&amp;Parámetros!$B$4)</f>
        <v>536.64</v>
      </c>
      <c r="N2394" s="7" t="str">
        <f aca="false">IF(H2394=0,"Sin compras",IF(H2394=1,"Una sola compra",IF(I2394&gt;Parámetros!$B$5,"Perdido","Activo")))</f>
        <v>Activo</v>
      </c>
      <c r="O2394" s="21" t="n">
        <f aca="false">IF(N2394&lt;&gt;"Activo","",1/(1+EXP(-(Parámetros!$B$10+Parámetros!$B$11*I2394+Parámetros!$B$12*J2394))))</f>
        <v>0.0260105055898244</v>
      </c>
      <c r="P2394" s="7" t="str">
        <f aca="false">IF(O2394="","",IF(O2394&gt;=Parámetros!$B$7,"Alto",IF(O2394&gt;=Parámetros!$B$8,"Medio","Bajo")))</f>
        <v>Bajo</v>
      </c>
      <c r="Q2394" s="7" t="str">
        <f aca="false">IF(AND(N2394="Activo",L2394&lt;&gt;""),IF(L2394&gt;Parámetros!$B$6,"Se está retrasando",""),"")</f>
        <v/>
      </c>
    </row>
    <row r="2395" customFormat="false" ht="15" hidden="false" customHeight="false" outlineLevel="0" collapsed="false">
      <c r="A2395" s="13" t="s">
        <v>1158</v>
      </c>
      <c r="B2395" s="13" t="s">
        <v>9010</v>
      </c>
      <c r="C2395" s="13" t="s">
        <v>8982</v>
      </c>
      <c r="D2395" s="13" t="s">
        <v>8994</v>
      </c>
      <c r="E2395" s="13" t="s">
        <v>8988</v>
      </c>
      <c r="F2395" s="16" t="n">
        <f aca="false">_xlfn.MINIFS(Pedidos!$C$2:$C$7000,Pedidos!$B$2:$B$7000,A2395,Pedidos!$C$2:$C$7000,"&lt;"&amp;Parámetros!$B$4)</f>
        <v>45689</v>
      </c>
      <c r="G2395" s="16" t="n">
        <f aca="false">_xlfn.MAXIFS(Pedidos!$C$2:$C$7000,Pedidos!$B$2:$B$7000,A2395,Pedidos!$C$2:$C$7000,"&lt;"&amp;Parámetros!$B$4)</f>
        <v>45689</v>
      </c>
      <c r="H2395" s="17" t="n">
        <f aca="false">COUNTIFS(Pedidos!$B$2:$B$7000,A2395,Pedidos!$C$2:$C$7000,"&lt;"&amp;Parámetros!$B$4)</f>
        <v>1</v>
      </c>
      <c r="I2395" s="7" t="n">
        <f aca="false">IF(H2395=0,"",Parámetros!$B$4-G2395)</f>
        <v>607</v>
      </c>
      <c r="J2395" s="17" t="n">
        <f aca="false">COUNTIFS(Pedidos!$B$2:$B$7000,A2395,Pedidos!$C$2:$C$7000,"&gt;="&amp;(Parámetros!$B$4-180),Pedidos!$C$2:$C$7000,"&lt;"&amp;Parámetros!$B$4)</f>
        <v>0</v>
      </c>
      <c r="K2395" s="18" t="str">
        <f aca="false">IF(H2395&lt;2,"",(G2395-F2395)/(H2395-1))</f>
        <v/>
      </c>
      <c r="L2395" s="19" t="str">
        <f aca="false">IF(OR(K2395="",K2395=0),"",I2395/K2395)</f>
        <v/>
      </c>
      <c r="M2395" s="20" t="n">
        <f aca="false">SUMIFS(Pedidos!$D$2:$D$7000,Pedidos!$B$2:$B$7000,A2395,Pedidos!$C$2:$C$7000,"&gt;="&amp;(Parámetros!$B$4-365),Pedidos!$C$2:$C$7000,"&lt;"&amp;Parámetros!$B$4)</f>
        <v>0</v>
      </c>
      <c r="N2395" s="7" t="str">
        <f aca="false">IF(H2395=0,"Sin compras",IF(H2395=1,"Una sola compra",IF(I2395&gt;Parámetros!$B$5,"Perdido","Activo")))</f>
        <v>Una sola compra</v>
      </c>
      <c r="O2395" s="21" t="str">
        <f aca="false">IF(N2395&lt;&gt;"Activo","",1/(1+EXP(-(Parámetros!$B$10+Parámetros!$B$11*I2395+Parámetros!$B$12*J2395))))</f>
        <v/>
      </c>
      <c r="P2395" s="7" t="str">
        <f aca="false">IF(O2395="","",IF(O2395&gt;=Parámetros!$B$7,"Alto",IF(O2395&gt;=Parámetros!$B$8,"Medio","Bajo")))</f>
        <v/>
      </c>
      <c r="Q2395" s="7" t="str">
        <f aca="false">IF(AND(N2395="Activo",L2395&lt;&gt;""),IF(L2395&gt;Parámetros!$B$6,"Se está retrasando",""),"")</f>
        <v/>
      </c>
    </row>
    <row r="2396" customFormat="false" ht="15" hidden="false" customHeight="false" outlineLevel="0" collapsed="false">
      <c r="A2396" s="13" t="s">
        <v>2260</v>
      </c>
      <c r="B2396" s="13" t="s">
        <v>8992</v>
      </c>
      <c r="C2396" s="13" t="s">
        <v>8982</v>
      </c>
      <c r="D2396" s="13" t="s">
        <v>8983</v>
      </c>
      <c r="E2396" s="13" t="s">
        <v>8988</v>
      </c>
      <c r="F2396" s="16" t="n">
        <f aca="false">_xlfn.MINIFS(Pedidos!$C$2:$C$7000,Pedidos!$B$2:$B$7000,A2396,Pedidos!$C$2:$C$7000,"&lt;"&amp;Parámetros!$B$4)</f>
        <v>45774</v>
      </c>
      <c r="G2396" s="16" t="n">
        <f aca="false">_xlfn.MAXIFS(Pedidos!$C$2:$C$7000,Pedidos!$B$2:$B$7000,A2396,Pedidos!$C$2:$C$7000,"&lt;"&amp;Parámetros!$B$4)</f>
        <v>46004</v>
      </c>
      <c r="H2396" s="17" t="n">
        <f aca="false">COUNTIFS(Pedidos!$B$2:$B$7000,A2396,Pedidos!$C$2:$C$7000,"&lt;"&amp;Parámetros!$B$4)</f>
        <v>2</v>
      </c>
      <c r="I2396" s="7" t="n">
        <f aca="false">IF(H2396=0,"",Parámetros!$B$4-G2396)</f>
        <v>292</v>
      </c>
      <c r="J2396" s="17" t="n">
        <f aca="false">COUNTIFS(Pedidos!$B$2:$B$7000,A2396,Pedidos!$C$2:$C$7000,"&gt;="&amp;(Parámetros!$B$4-180),Pedidos!$C$2:$C$7000,"&lt;"&amp;Parámetros!$B$4)</f>
        <v>0</v>
      </c>
      <c r="K2396" s="18" t="n">
        <f aca="false">IF(H2396&lt;2,"",(G2396-F2396)/(H2396-1))</f>
        <v>230</v>
      </c>
      <c r="L2396" s="19" t="n">
        <f aca="false">IF(OR(K2396="",K2396=0),"",I2396/K2396)</f>
        <v>1.2695652173913</v>
      </c>
      <c r="M2396" s="20" t="n">
        <f aca="false">SUMIFS(Pedidos!$D$2:$D$7000,Pedidos!$B$2:$B$7000,A2396,Pedidos!$C$2:$C$7000,"&gt;="&amp;(Parámetros!$B$4-365),Pedidos!$C$2:$C$7000,"&lt;"&amp;Parámetros!$B$4)</f>
        <v>14.31</v>
      </c>
      <c r="N2396" s="7" t="str">
        <f aca="false">IF(H2396=0,"Sin compras",IF(H2396=1,"Una sola compra",IF(I2396&gt;Parámetros!$B$5,"Perdido","Activo")))</f>
        <v>Perdido</v>
      </c>
      <c r="O2396" s="21" t="str">
        <f aca="false">IF(N2396&lt;&gt;"Activo","",1/(1+EXP(-(Parámetros!$B$10+Parámetros!$B$11*I2396+Parámetros!$B$12*J2396))))</f>
        <v/>
      </c>
      <c r="P2396" s="7" t="str">
        <f aca="false">IF(O2396="","",IF(O2396&gt;=Parámetros!$B$7,"Alto",IF(O2396&gt;=Parámetros!$B$8,"Medio","Bajo")))</f>
        <v/>
      </c>
      <c r="Q2396" s="7" t="str">
        <f aca="false">IF(AND(N2396="Activo",L2396&lt;&gt;""),IF(L2396&gt;Parámetros!$B$6,"Se está retrasando",""),"")</f>
        <v/>
      </c>
    </row>
    <row r="2397" customFormat="false" ht="15" hidden="false" customHeight="false" outlineLevel="0" collapsed="false">
      <c r="A2397" s="13" t="s">
        <v>3509</v>
      </c>
      <c r="B2397" s="13" t="s">
        <v>9011</v>
      </c>
      <c r="C2397" s="13" t="s">
        <v>8993</v>
      </c>
      <c r="D2397" s="13" t="s">
        <v>8994</v>
      </c>
      <c r="E2397" s="13" t="s">
        <v>8988</v>
      </c>
      <c r="F2397" s="16" t="n">
        <f aca="false">_xlfn.MINIFS(Pedidos!$C$2:$C$7000,Pedidos!$B$2:$B$7000,A2397,Pedidos!$C$2:$C$7000,"&lt;"&amp;Parámetros!$B$4)</f>
        <v>45868</v>
      </c>
      <c r="G2397" s="16" t="n">
        <f aca="false">_xlfn.MAXIFS(Pedidos!$C$2:$C$7000,Pedidos!$B$2:$B$7000,A2397,Pedidos!$C$2:$C$7000,"&lt;"&amp;Parámetros!$B$4)</f>
        <v>45868</v>
      </c>
      <c r="H2397" s="17" t="n">
        <f aca="false">COUNTIFS(Pedidos!$B$2:$B$7000,A2397,Pedidos!$C$2:$C$7000,"&lt;"&amp;Parámetros!$B$4)</f>
        <v>1</v>
      </c>
      <c r="I2397" s="7" t="n">
        <f aca="false">IF(H2397=0,"",Parámetros!$B$4-G2397)</f>
        <v>428</v>
      </c>
      <c r="J2397" s="17" t="n">
        <f aca="false">COUNTIFS(Pedidos!$B$2:$B$7000,A2397,Pedidos!$C$2:$C$7000,"&gt;="&amp;(Parámetros!$B$4-180),Pedidos!$C$2:$C$7000,"&lt;"&amp;Parámetros!$B$4)</f>
        <v>0</v>
      </c>
      <c r="K2397" s="18" t="str">
        <f aca="false">IF(H2397&lt;2,"",(G2397-F2397)/(H2397-1))</f>
        <v/>
      </c>
      <c r="L2397" s="19" t="str">
        <f aca="false">IF(OR(K2397="",K2397=0),"",I2397/K2397)</f>
        <v/>
      </c>
      <c r="M2397" s="20" t="n">
        <f aca="false">SUMIFS(Pedidos!$D$2:$D$7000,Pedidos!$B$2:$B$7000,A2397,Pedidos!$C$2:$C$7000,"&gt;="&amp;(Parámetros!$B$4-365),Pedidos!$C$2:$C$7000,"&lt;"&amp;Parámetros!$B$4)</f>
        <v>0</v>
      </c>
      <c r="N2397" s="7" t="str">
        <f aca="false">IF(H2397=0,"Sin compras",IF(H2397=1,"Una sola compra",IF(I2397&gt;Parámetros!$B$5,"Perdido","Activo")))</f>
        <v>Una sola compra</v>
      </c>
      <c r="O2397" s="21" t="str">
        <f aca="false">IF(N2397&lt;&gt;"Activo","",1/(1+EXP(-(Parámetros!$B$10+Parámetros!$B$11*I2397+Parámetros!$B$12*J2397))))</f>
        <v/>
      </c>
      <c r="P2397" s="7" t="str">
        <f aca="false">IF(O2397="","",IF(O2397&gt;=Parámetros!$B$7,"Alto",IF(O2397&gt;=Parámetros!$B$8,"Medio","Bajo")))</f>
        <v/>
      </c>
      <c r="Q2397" s="7" t="str">
        <f aca="false">IF(AND(N2397="Activo",L2397&lt;&gt;""),IF(L2397&gt;Parámetros!$B$6,"Se está retrasando",""),"")</f>
        <v/>
      </c>
    </row>
    <row r="2398" customFormat="false" ht="15" hidden="false" customHeight="false" outlineLevel="0" collapsed="false">
      <c r="A2398" s="13" t="s">
        <v>7748</v>
      </c>
      <c r="B2398" s="13" t="s">
        <v>8981</v>
      </c>
      <c r="C2398" s="13" t="s">
        <v>8993</v>
      </c>
      <c r="D2398" s="13" t="s">
        <v>8991</v>
      </c>
      <c r="E2398" s="13" t="s">
        <v>8988</v>
      </c>
      <c r="F2398" s="16" t="n">
        <f aca="false">_xlfn.MINIFS(Pedidos!$C$2:$C$7000,Pedidos!$B$2:$B$7000,A2398,Pedidos!$C$2:$C$7000,"&lt;"&amp;Parámetros!$B$4)</f>
        <v>46197</v>
      </c>
      <c r="G2398" s="16" t="n">
        <f aca="false">_xlfn.MAXIFS(Pedidos!$C$2:$C$7000,Pedidos!$B$2:$B$7000,A2398,Pedidos!$C$2:$C$7000,"&lt;"&amp;Parámetros!$B$4)</f>
        <v>46197</v>
      </c>
      <c r="H2398" s="17" t="n">
        <f aca="false">COUNTIFS(Pedidos!$B$2:$B$7000,A2398,Pedidos!$C$2:$C$7000,"&lt;"&amp;Parámetros!$B$4)</f>
        <v>1</v>
      </c>
      <c r="I2398" s="7" t="n">
        <f aca="false">IF(H2398=0,"",Parámetros!$B$4-G2398)</f>
        <v>99</v>
      </c>
      <c r="J2398" s="17" t="n">
        <f aca="false">COUNTIFS(Pedidos!$B$2:$B$7000,A2398,Pedidos!$C$2:$C$7000,"&gt;="&amp;(Parámetros!$B$4-180),Pedidos!$C$2:$C$7000,"&lt;"&amp;Parámetros!$B$4)</f>
        <v>1</v>
      </c>
      <c r="K2398" s="18" t="str">
        <f aca="false">IF(H2398&lt;2,"",(G2398-F2398)/(H2398-1))</f>
        <v/>
      </c>
      <c r="L2398" s="19" t="str">
        <f aca="false">IF(OR(K2398="",K2398=0),"",I2398/K2398)</f>
        <v/>
      </c>
      <c r="M2398" s="20" t="n">
        <f aca="false">SUMIFS(Pedidos!$D$2:$D$7000,Pedidos!$B$2:$B$7000,A2398,Pedidos!$C$2:$C$7000,"&gt;="&amp;(Parámetros!$B$4-365),Pedidos!$C$2:$C$7000,"&lt;"&amp;Parámetros!$B$4)</f>
        <v>27.51</v>
      </c>
      <c r="N2398" s="7" t="str">
        <f aca="false">IF(H2398=0,"Sin compras",IF(H2398=1,"Una sola compra",IF(I2398&gt;Parámetros!$B$5,"Perdido","Activo")))</f>
        <v>Una sola compra</v>
      </c>
      <c r="O2398" s="21" t="str">
        <f aca="false">IF(N2398&lt;&gt;"Activo","",1/(1+EXP(-(Parámetros!$B$10+Parámetros!$B$11*I2398+Parámetros!$B$12*J2398))))</f>
        <v/>
      </c>
      <c r="P2398" s="7" t="str">
        <f aca="false">IF(O2398="","",IF(O2398&gt;=Parámetros!$B$7,"Alto",IF(O2398&gt;=Parámetros!$B$8,"Medio","Bajo")))</f>
        <v/>
      </c>
      <c r="Q2398" s="7" t="str">
        <f aca="false">IF(AND(N2398="Activo",L2398&lt;&gt;""),IF(L2398&gt;Parámetros!$B$6,"Se está retrasando",""),"")</f>
        <v/>
      </c>
    </row>
    <row r="2399" customFormat="false" ht="15" hidden="false" customHeight="false" outlineLevel="0" collapsed="false">
      <c r="A2399" s="13" t="s">
        <v>269</v>
      </c>
      <c r="B2399" s="13" t="s">
        <v>9007</v>
      </c>
      <c r="C2399" s="13" t="s">
        <v>8990</v>
      </c>
      <c r="D2399" s="13" t="s">
        <v>8994</v>
      </c>
      <c r="E2399" s="13" t="s">
        <v>8988</v>
      </c>
      <c r="F2399" s="16" t="n">
        <f aca="false">_xlfn.MINIFS(Pedidos!$C$2:$C$7000,Pedidos!$B$2:$B$7000,A2399,Pedidos!$C$2:$C$7000,"&lt;"&amp;Parámetros!$B$4)</f>
        <v>45595</v>
      </c>
      <c r="G2399" s="16" t="n">
        <f aca="false">_xlfn.MAXIFS(Pedidos!$C$2:$C$7000,Pedidos!$B$2:$B$7000,A2399,Pedidos!$C$2:$C$7000,"&lt;"&amp;Parámetros!$B$4)</f>
        <v>45595</v>
      </c>
      <c r="H2399" s="17" t="n">
        <f aca="false">COUNTIFS(Pedidos!$B$2:$B$7000,A2399,Pedidos!$C$2:$C$7000,"&lt;"&amp;Parámetros!$B$4)</f>
        <v>1</v>
      </c>
      <c r="I2399" s="7" t="n">
        <f aca="false">IF(H2399=0,"",Parámetros!$B$4-G2399)</f>
        <v>701</v>
      </c>
      <c r="J2399" s="17" t="n">
        <f aca="false">COUNTIFS(Pedidos!$B$2:$B$7000,A2399,Pedidos!$C$2:$C$7000,"&gt;="&amp;(Parámetros!$B$4-180),Pedidos!$C$2:$C$7000,"&lt;"&amp;Parámetros!$B$4)</f>
        <v>0</v>
      </c>
      <c r="K2399" s="18" t="str">
        <f aca="false">IF(H2399&lt;2,"",(G2399-F2399)/(H2399-1))</f>
        <v/>
      </c>
      <c r="L2399" s="19" t="str">
        <f aca="false">IF(OR(K2399="",K2399=0),"",I2399/K2399)</f>
        <v/>
      </c>
      <c r="M2399" s="20" t="n">
        <f aca="false">SUMIFS(Pedidos!$D$2:$D$7000,Pedidos!$B$2:$B$7000,A2399,Pedidos!$C$2:$C$7000,"&gt;="&amp;(Parámetros!$B$4-365),Pedidos!$C$2:$C$7000,"&lt;"&amp;Parámetros!$B$4)</f>
        <v>0</v>
      </c>
      <c r="N2399" s="7" t="str">
        <f aca="false">IF(H2399=0,"Sin compras",IF(H2399=1,"Una sola compra",IF(I2399&gt;Parámetros!$B$5,"Perdido","Activo")))</f>
        <v>Una sola compra</v>
      </c>
      <c r="O2399" s="21" t="str">
        <f aca="false">IF(N2399&lt;&gt;"Activo","",1/(1+EXP(-(Parámetros!$B$10+Parámetros!$B$11*I2399+Parámetros!$B$12*J2399))))</f>
        <v/>
      </c>
      <c r="P2399" s="7" t="str">
        <f aca="false">IF(O2399="","",IF(O2399&gt;=Parámetros!$B$7,"Alto",IF(O2399&gt;=Parámetros!$B$8,"Medio","Bajo")))</f>
        <v/>
      </c>
      <c r="Q2399" s="7" t="str">
        <f aca="false">IF(AND(N2399="Activo",L2399&lt;&gt;""),IF(L2399&gt;Parámetros!$B$6,"Se está retrasando",""),"")</f>
        <v/>
      </c>
    </row>
    <row r="2400" customFormat="false" ht="15" hidden="false" customHeight="false" outlineLevel="0" collapsed="false">
      <c r="A2400" s="13" t="s">
        <v>3593</v>
      </c>
      <c r="B2400" s="13" t="s">
        <v>8992</v>
      </c>
      <c r="C2400" s="13" t="s">
        <v>8990</v>
      </c>
      <c r="D2400" s="13" t="s">
        <v>8999</v>
      </c>
      <c r="E2400" s="13" t="s">
        <v>8988</v>
      </c>
      <c r="F2400" s="16" t="n">
        <f aca="false">_xlfn.MINIFS(Pedidos!$C$2:$C$7000,Pedidos!$B$2:$B$7000,A2400,Pedidos!$C$2:$C$7000,"&lt;"&amp;Parámetros!$B$4)</f>
        <v>45873</v>
      </c>
      <c r="G2400" s="16" t="n">
        <f aca="false">_xlfn.MAXIFS(Pedidos!$C$2:$C$7000,Pedidos!$B$2:$B$7000,A2400,Pedidos!$C$2:$C$7000,"&lt;"&amp;Parámetros!$B$4)</f>
        <v>46268</v>
      </c>
      <c r="H2400" s="17" t="n">
        <f aca="false">COUNTIFS(Pedidos!$B$2:$B$7000,A2400,Pedidos!$C$2:$C$7000,"&lt;"&amp;Parámetros!$B$4)</f>
        <v>8</v>
      </c>
      <c r="I2400" s="7" t="n">
        <f aca="false">IF(H2400=0,"",Parámetros!$B$4-G2400)</f>
        <v>28</v>
      </c>
      <c r="J2400" s="17" t="n">
        <f aca="false">COUNTIFS(Pedidos!$B$2:$B$7000,A2400,Pedidos!$C$2:$C$7000,"&gt;="&amp;(Parámetros!$B$4-180),Pedidos!$C$2:$C$7000,"&lt;"&amp;Parámetros!$B$4)</f>
        <v>4</v>
      </c>
      <c r="K2400" s="18" t="n">
        <f aca="false">IF(H2400&lt;2,"",(G2400-F2400)/(H2400-1))</f>
        <v>56.4285714285714</v>
      </c>
      <c r="L2400" s="19" t="n">
        <f aca="false">IF(OR(K2400="",K2400=0),"",I2400/K2400)</f>
        <v>0.49620253164557</v>
      </c>
      <c r="M2400" s="20" t="n">
        <f aca="false">SUMIFS(Pedidos!$D$2:$D$7000,Pedidos!$B$2:$B$7000,A2400,Pedidos!$C$2:$C$7000,"&gt;="&amp;(Parámetros!$B$4-365),Pedidos!$C$2:$C$7000,"&lt;"&amp;Parámetros!$B$4)</f>
        <v>252.02</v>
      </c>
      <c r="N2400" s="7" t="str">
        <f aca="false">IF(H2400=0,"Sin compras",IF(H2400=1,"Una sola compra",IF(I2400&gt;Parámetros!$B$5,"Perdido","Activo")))</f>
        <v>Activo</v>
      </c>
      <c r="O2400" s="21" t="n">
        <f aca="false">IF(N2400&lt;&gt;"Activo","",1/(1+EXP(-(Parámetros!$B$10+Parámetros!$B$11*I2400+Parámetros!$B$12*J2400))))</f>
        <v>0.0784063124798103</v>
      </c>
      <c r="P2400" s="7" t="str">
        <f aca="false">IF(O2400="","",IF(O2400&gt;=Parámetros!$B$7,"Alto",IF(O2400&gt;=Parámetros!$B$8,"Medio","Bajo")))</f>
        <v>Bajo</v>
      </c>
      <c r="Q2400" s="7" t="str">
        <f aca="false">IF(AND(N2400="Activo",L2400&lt;&gt;""),IF(L2400&gt;Parámetros!$B$6,"Se está retrasando",""),"")</f>
        <v/>
      </c>
    </row>
    <row r="2401" customFormat="false" ht="15" hidden="false" customHeight="false" outlineLevel="0" collapsed="false">
      <c r="A2401" s="13" t="s">
        <v>4885</v>
      </c>
      <c r="B2401" s="13" t="s">
        <v>9000</v>
      </c>
      <c r="C2401" s="13" t="s">
        <v>8990</v>
      </c>
      <c r="D2401" s="13" t="s">
        <v>8983</v>
      </c>
      <c r="E2401" s="13" t="s">
        <v>8988</v>
      </c>
      <c r="F2401" s="16" t="n">
        <f aca="false">_xlfn.MINIFS(Pedidos!$C$2:$C$7000,Pedidos!$B$2:$B$7000,A2401,Pedidos!$C$2:$C$7000,"&lt;"&amp;Parámetros!$B$4)</f>
        <v>45970</v>
      </c>
      <c r="G2401" s="16" t="n">
        <f aca="false">_xlfn.MAXIFS(Pedidos!$C$2:$C$7000,Pedidos!$B$2:$B$7000,A2401,Pedidos!$C$2:$C$7000,"&lt;"&amp;Parámetros!$B$4)</f>
        <v>45970</v>
      </c>
      <c r="H2401" s="17" t="n">
        <f aca="false">COUNTIFS(Pedidos!$B$2:$B$7000,A2401,Pedidos!$C$2:$C$7000,"&lt;"&amp;Parámetros!$B$4)</f>
        <v>1</v>
      </c>
      <c r="I2401" s="7" t="n">
        <f aca="false">IF(H2401=0,"",Parámetros!$B$4-G2401)</f>
        <v>326</v>
      </c>
      <c r="J2401" s="17" t="n">
        <f aca="false">COUNTIFS(Pedidos!$B$2:$B$7000,A2401,Pedidos!$C$2:$C$7000,"&gt;="&amp;(Parámetros!$B$4-180),Pedidos!$C$2:$C$7000,"&lt;"&amp;Parámetros!$B$4)</f>
        <v>0</v>
      </c>
      <c r="K2401" s="18" t="str">
        <f aca="false">IF(H2401&lt;2,"",(G2401-F2401)/(H2401-1))</f>
        <v/>
      </c>
      <c r="L2401" s="19" t="str">
        <f aca="false">IF(OR(K2401="",K2401=0),"",I2401/K2401)</f>
        <v/>
      </c>
      <c r="M2401" s="20" t="n">
        <f aca="false">SUMIFS(Pedidos!$D$2:$D$7000,Pedidos!$B$2:$B$7000,A2401,Pedidos!$C$2:$C$7000,"&gt;="&amp;(Parámetros!$B$4-365),Pedidos!$C$2:$C$7000,"&lt;"&amp;Parámetros!$B$4)</f>
        <v>26.52</v>
      </c>
      <c r="N2401" s="7" t="str">
        <f aca="false">IF(H2401=0,"Sin compras",IF(H2401=1,"Una sola compra",IF(I2401&gt;Parámetros!$B$5,"Perdido","Activo")))</f>
        <v>Una sola compra</v>
      </c>
      <c r="O2401" s="21" t="str">
        <f aca="false">IF(N2401&lt;&gt;"Activo","",1/(1+EXP(-(Parámetros!$B$10+Parámetros!$B$11*I2401+Parámetros!$B$12*J2401))))</f>
        <v/>
      </c>
      <c r="P2401" s="7" t="str">
        <f aca="false">IF(O2401="","",IF(O2401&gt;=Parámetros!$B$7,"Alto",IF(O2401&gt;=Parámetros!$B$8,"Medio","Bajo")))</f>
        <v/>
      </c>
      <c r="Q2401" s="7" t="str">
        <f aca="false">IF(AND(N2401="Activo",L2401&lt;&gt;""),IF(L2401&gt;Parámetros!$B$6,"Se está retrasando",""),"")</f>
        <v/>
      </c>
    </row>
  </sheetData>
  <autoFilter ref="A1:Q2401"/>
  <conditionalFormatting sqref="P2:P2401">
    <cfRule type="cellIs" priority="2" operator="equal" aboveAverage="0" equalAverage="0" bottom="0" percent="0" rank="0" text="" dxfId="7">
      <formula>"Alto"</formula>
    </cfRule>
    <cfRule type="cellIs" priority="3" operator="equal" aboveAverage="0" equalAverage="0" bottom="0" percent="0" rank="0" text="" dxfId="8">
      <formula>"Medio"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2"/>
    <col collapsed="false" customWidth="true" hidden="false" outlineLevel="0" max="4" min="3" style="0" width="18"/>
    <col collapsed="false" customWidth="true" hidden="false" outlineLevel="0" max="5" min="5" style="0" width="12"/>
    <col collapsed="false" customWidth="true" hidden="false" outlineLevel="0" max="6" min="6" style="0" width="14"/>
  </cols>
  <sheetData>
    <row r="1" customFormat="false" ht="17.35" hidden="false" customHeight="false" outlineLevel="0" collapsed="false">
      <c r="A1" s="4" t="s">
        <v>9012</v>
      </c>
      <c r="B1" s="5"/>
      <c r="C1" s="5"/>
      <c r="D1" s="5"/>
      <c r="E1" s="5"/>
      <c r="F1" s="5"/>
    </row>
    <row r="2" customFormat="false" ht="15" hidden="false" customHeight="false" outlineLevel="0" collapsed="false">
      <c r="A2" s="5"/>
      <c r="B2" s="5"/>
      <c r="C2" s="5"/>
      <c r="D2" s="5"/>
      <c r="E2" s="5"/>
      <c r="F2" s="5"/>
    </row>
    <row r="3" customFormat="false" ht="15" hidden="false" customHeight="false" outlineLevel="0" collapsed="false">
      <c r="A3" s="6" t="s">
        <v>9013</v>
      </c>
      <c r="B3" s="6" t="s">
        <v>9014</v>
      </c>
      <c r="C3" s="6" t="s">
        <v>9015</v>
      </c>
      <c r="D3" s="5"/>
      <c r="E3" s="5"/>
      <c r="F3" s="5"/>
    </row>
    <row r="4" customFormat="false" ht="15" hidden="false" customHeight="false" outlineLevel="0" collapsed="false">
      <c r="A4" s="13" t="s">
        <v>9016</v>
      </c>
      <c r="B4" s="17" t="n">
        <f aca="false">COUNTIF(Clientes!$N$2:$N$2401,A4)</f>
        <v>464</v>
      </c>
      <c r="C4" s="22" t="n">
        <f aca="false">B4/SUM($B$4:$B$6)</f>
        <v>0.193333333333333</v>
      </c>
      <c r="D4" s="5"/>
      <c r="E4" s="5"/>
      <c r="F4" s="5"/>
    </row>
    <row r="5" customFormat="false" ht="15" hidden="false" customHeight="false" outlineLevel="0" collapsed="false">
      <c r="A5" s="13" t="s">
        <v>9017</v>
      </c>
      <c r="B5" s="17" t="n">
        <f aca="false">COUNTIF(Clientes!$N$2:$N$2401,A5)</f>
        <v>1417</v>
      </c>
      <c r="C5" s="22" t="n">
        <f aca="false">B5/SUM($B$4:$B$6)</f>
        <v>0.590416666666667</v>
      </c>
      <c r="D5" s="5"/>
      <c r="E5" s="5"/>
      <c r="F5" s="5"/>
    </row>
    <row r="6" customFormat="false" ht="15" hidden="false" customHeight="false" outlineLevel="0" collapsed="false">
      <c r="A6" s="13" t="s">
        <v>9018</v>
      </c>
      <c r="B6" s="17" t="n">
        <f aca="false">COUNTIF(Clientes!$N$2:$N$2401,A6)</f>
        <v>519</v>
      </c>
      <c r="C6" s="22" t="n">
        <f aca="false">B6/SUM($B$4:$B$6)</f>
        <v>0.21625</v>
      </c>
      <c r="D6" s="5"/>
      <c r="E6" s="5"/>
      <c r="F6" s="5"/>
    </row>
    <row r="7" customFormat="false" ht="15" hidden="false" customHeight="false" outlineLevel="0" collapsed="false">
      <c r="A7" s="5"/>
      <c r="B7" s="5"/>
      <c r="C7" s="5"/>
      <c r="D7" s="5"/>
      <c r="E7" s="5"/>
      <c r="F7" s="5"/>
    </row>
    <row r="8" customFormat="false" ht="15" hidden="false" customHeight="false" outlineLevel="0" collapsed="false">
      <c r="A8" s="5"/>
      <c r="B8" s="5"/>
      <c r="C8" s="5"/>
      <c r="D8" s="5"/>
      <c r="E8" s="5"/>
      <c r="F8" s="5"/>
    </row>
    <row r="9" customFormat="false" ht="31.5" hidden="false" customHeight="true" outlineLevel="0" collapsed="false">
      <c r="A9" s="6" t="s">
        <v>9019</v>
      </c>
      <c r="B9" s="6" t="s">
        <v>9014</v>
      </c>
      <c r="C9" s="6" t="s">
        <v>9020</v>
      </c>
      <c r="D9" s="6" t="s">
        <v>9021</v>
      </c>
      <c r="E9" s="6" t="s">
        <v>9022</v>
      </c>
      <c r="F9" s="6" t="s">
        <v>9023</v>
      </c>
    </row>
    <row r="10" customFormat="false" ht="15" hidden="false" customHeight="false" outlineLevel="0" collapsed="false">
      <c r="A10" s="13" t="s">
        <v>9024</v>
      </c>
      <c r="B10" s="17" t="n">
        <f aca="false">COUNTIF(Clientes!$P$2:$P$2401,A10)</f>
        <v>122</v>
      </c>
      <c r="C10" s="20" t="n">
        <f aca="false">SUMIFS(Clientes!$M$2:$M$2401,Clientes!$P$2:$P$2401,A10)</f>
        <v>11589.51</v>
      </c>
      <c r="D10" s="23" t="n">
        <f aca="false">C10*Parámetros!$B$9</f>
        <v>4056.3285</v>
      </c>
      <c r="E10" s="17" t="n">
        <f aca="false">COUNTIFS(Clientes!$P$2:$P$2401,A10,Clientes!$E$2:$E$2401,"Sí")</f>
        <v>94</v>
      </c>
      <c r="F10" s="17" t="n">
        <f aca="false">COUNTIFS(Clientes!$P$2:$P$2401,A10,Clientes!$Q$2:$Q$2401,"Se está retrasando")</f>
        <v>20</v>
      </c>
    </row>
    <row r="11" customFormat="false" ht="15" hidden="false" customHeight="false" outlineLevel="0" collapsed="false">
      <c r="A11" s="13" t="s">
        <v>9025</v>
      </c>
      <c r="B11" s="17" t="n">
        <f aca="false">COUNTIF(Clientes!$P$2:$P$2401,A11)</f>
        <v>87</v>
      </c>
      <c r="C11" s="20" t="n">
        <f aca="false">SUMIFS(Clientes!$M$2:$M$2401,Clientes!$P$2:$P$2401,A11)</f>
        <v>10279.65</v>
      </c>
      <c r="D11" s="23" t="n">
        <f aca="false">C11*Parámetros!$B$9</f>
        <v>3597.8775</v>
      </c>
      <c r="E11" s="17" t="n">
        <f aca="false">COUNTIFS(Clientes!$P$2:$P$2401,A11,Clientes!$E$2:$E$2401,"Sí")</f>
        <v>74</v>
      </c>
      <c r="F11" s="17" t="n">
        <f aca="false">COUNTIFS(Clientes!$P$2:$P$2401,A11,Clientes!$Q$2:$Q$2401,"Se está retrasando")</f>
        <v>7</v>
      </c>
    </row>
    <row r="12" customFormat="false" ht="15" hidden="false" customHeight="false" outlineLevel="0" collapsed="false">
      <c r="A12" s="13" t="s">
        <v>9026</v>
      </c>
      <c r="B12" s="17" t="n">
        <f aca="false">COUNTIF(Clientes!$P$2:$P$2401,A12)</f>
        <v>255</v>
      </c>
      <c r="C12" s="20" t="n">
        <f aca="false">SUMIFS(Clientes!$M$2:$M$2401,Clientes!$P$2:$P$2401,A12)</f>
        <v>84020.56</v>
      </c>
      <c r="D12" s="23" t="n">
        <f aca="false">C12*Parámetros!$B$9</f>
        <v>29407.196</v>
      </c>
      <c r="E12" s="17" t="n">
        <f aca="false">COUNTIFS(Clientes!$P$2:$P$2401,A12,Clientes!$E$2:$E$2401,"Sí")</f>
        <v>209</v>
      </c>
      <c r="F12" s="17" t="n">
        <f aca="false">COUNTIFS(Clientes!$P$2:$P$2401,A12,Clientes!$Q$2:$Q$2401,"Se está retrasando")</f>
        <v>6</v>
      </c>
    </row>
    <row r="13" customFormat="false" ht="15" hidden="false" customHeight="false" outlineLevel="0" collapsed="false">
      <c r="A13" s="24" t="s">
        <v>9027</v>
      </c>
      <c r="B13" s="24" t="n">
        <f aca="false">SUM(B10:B12)</f>
        <v>464</v>
      </c>
      <c r="C13" s="25" t="n">
        <f aca="false">SUM(C10:C12)</f>
        <v>105889.72</v>
      </c>
      <c r="D13" s="25" t="n">
        <f aca="false">SUM(D10:D12)</f>
        <v>37061.402</v>
      </c>
      <c r="E13" s="24" t="n">
        <f aca="false">SUM(E10:E12)</f>
        <v>377</v>
      </c>
      <c r="F13" s="24" t="n">
        <f aca="false">SUM(F10:F12)</f>
        <v>33</v>
      </c>
    </row>
    <row r="14" customFormat="false" ht="15" hidden="false" customHeight="false" outlineLevel="0" collapsed="false">
      <c r="A14" s="5"/>
      <c r="B14" s="5"/>
      <c r="C14" s="5"/>
      <c r="D14" s="5"/>
      <c r="E14" s="5"/>
      <c r="F14" s="5"/>
    </row>
    <row r="15" customFormat="false" ht="15" hidden="false" customHeight="false" outlineLevel="0" collapsed="false">
      <c r="A15" s="5"/>
      <c r="B15" s="5"/>
      <c r="C15" s="5"/>
      <c r="D15" s="5"/>
      <c r="E15" s="5"/>
      <c r="F15" s="5"/>
    </row>
    <row r="16" customFormat="false" ht="15" hidden="false" customHeight="false" outlineLevel="0" collapsed="false">
      <c r="A16" s="6" t="s">
        <v>9028</v>
      </c>
      <c r="B16" s="6" t="s">
        <v>9029</v>
      </c>
      <c r="C16" s="6" t="s">
        <v>9030</v>
      </c>
      <c r="D16" s="6" t="s">
        <v>9031</v>
      </c>
      <c r="E16" s="5"/>
      <c r="F16" s="5"/>
    </row>
    <row r="17" customFormat="false" ht="15" hidden="false" customHeight="false" outlineLevel="0" collapsed="false">
      <c r="A17" s="13" t="s">
        <v>8999</v>
      </c>
      <c r="B17" s="17" t="n">
        <f aca="false">COUNTIFS(Clientes!$D$2:$D$2401,$A17,Clientes!$P$2:$P$2401,"Alto")</f>
        <v>0</v>
      </c>
      <c r="C17" s="17" t="n">
        <f aca="false">COUNTIFS(Clientes!$D$2:$D$2401,$A17,Clientes!$P$2:$P$2401,"Medio")</f>
        <v>14</v>
      </c>
      <c r="D17" s="17" t="n">
        <f aca="false">COUNTIFS(Clientes!$D$2:$D$2401,$A17,Clientes!$P$2:$P$2401,"Bajo")</f>
        <v>226</v>
      </c>
      <c r="E17" s="5"/>
      <c r="F17" s="5"/>
    </row>
    <row r="18" customFormat="false" ht="15" hidden="false" customHeight="false" outlineLevel="0" collapsed="false">
      <c r="A18" s="13" t="s">
        <v>8997</v>
      </c>
      <c r="B18" s="17" t="n">
        <f aca="false">COUNTIFS(Clientes!$D$2:$D$2401,$A18,Clientes!$P$2:$P$2401,"Alto")</f>
        <v>21</v>
      </c>
      <c r="C18" s="17" t="n">
        <f aca="false">COUNTIFS(Clientes!$D$2:$D$2401,$A18,Clientes!$P$2:$P$2401,"Medio")</f>
        <v>15</v>
      </c>
      <c r="D18" s="17" t="n">
        <f aca="false">COUNTIFS(Clientes!$D$2:$D$2401,$A18,Clientes!$P$2:$P$2401,"Bajo")</f>
        <v>4</v>
      </c>
      <c r="E18" s="5"/>
      <c r="F18" s="5"/>
    </row>
    <row r="19" customFormat="false" ht="15" hidden="false" customHeight="false" outlineLevel="0" collapsed="false">
      <c r="A19" s="13" t="s">
        <v>8987</v>
      </c>
      <c r="B19" s="17" t="n">
        <f aca="false">COUNTIFS(Clientes!$D$2:$D$2401,$A19,Clientes!$P$2:$P$2401,"Alto")</f>
        <v>101</v>
      </c>
      <c r="C19" s="17" t="n">
        <f aca="false">COUNTIFS(Clientes!$D$2:$D$2401,$A19,Clientes!$P$2:$P$2401,"Medio")</f>
        <v>58</v>
      </c>
      <c r="D19" s="17" t="n">
        <f aca="false">COUNTIFS(Clientes!$D$2:$D$2401,$A19,Clientes!$P$2:$P$2401,"Bajo")</f>
        <v>25</v>
      </c>
      <c r="E19" s="5"/>
      <c r="F19" s="5"/>
    </row>
    <row r="20" customFormat="false" ht="15" hidden="false" customHeight="false" outlineLevel="0" collapsed="false">
      <c r="A20" s="5"/>
      <c r="B20" s="5"/>
      <c r="C20" s="5"/>
      <c r="D20" s="5"/>
      <c r="E20" s="5"/>
      <c r="F20" s="5"/>
    </row>
    <row r="21" customFormat="false" ht="15" hidden="false" customHeight="false" outlineLevel="0" collapsed="false">
      <c r="A21" s="7" t="s">
        <v>9032</v>
      </c>
      <c r="B21" s="5"/>
      <c r="C21" s="5"/>
      <c r="D21" s="5"/>
      <c r="E21" s="5"/>
      <c r="F21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  <col collapsed="false" customWidth="true" hidden="false" outlineLevel="0" max="2" min="2" style="0" width="12"/>
    <col collapsed="false" customWidth="true" hidden="false" outlineLevel="0" max="3" min="3" style="0" width="22"/>
  </cols>
  <sheetData>
    <row r="1" customFormat="false" ht="17.35" hidden="false" customHeight="false" outlineLevel="0" collapsed="false">
      <c r="A1" s="4" t="s">
        <v>9033</v>
      </c>
      <c r="B1" s="5"/>
      <c r="C1" s="5"/>
    </row>
    <row r="2" customFormat="false" ht="15" hidden="false" customHeight="false" outlineLevel="0" collapsed="false">
      <c r="A2" s="5"/>
      <c r="B2" s="5"/>
      <c r="C2" s="5"/>
    </row>
    <row r="3" customFormat="false" ht="26.85" hidden="false" customHeight="false" outlineLevel="0" collapsed="false">
      <c r="A3" s="2" t="s">
        <v>9034</v>
      </c>
      <c r="B3" s="5"/>
      <c r="C3" s="5"/>
    </row>
    <row r="4" customFormat="false" ht="26.85" hidden="false" customHeight="false" outlineLevel="0" collapsed="false">
      <c r="A4" s="2" t="s">
        <v>9035</v>
      </c>
      <c r="B4" s="5"/>
      <c r="C4" s="5"/>
    </row>
    <row r="5" customFormat="false" ht="26.85" hidden="false" customHeight="false" outlineLevel="0" collapsed="false">
      <c r="A5" s="2" t="s">
        <v>9036</v>
      </c>
      <c r="B5" s="5"/>
      <c r="C5" s="5"/>
    </row>
    <row r="6" customFormat="false" ht="26.85" hidden="false" customHeight="false" outlineLevel="0" collapsed="false">
      <c r="A6" s="2" t="s">
        <v>9037</v>
      </c>
      <c r="B6" s="5"/>
      <c r="C6" s="5"/>
    </row>
    <row r="7" customFormat="false" ht="15" hidden="false" customHeight="false" outlineLevel="0" collapsed="false">
      <c r="A7" s="5"/>
      <c r="B7" s="5"/>
      <c r="C7" s="5"/>
    </row>
    <row r="8" customFormat="false" ht="31.5" hidden="false" customHeight="true" outlineLevel="0" collapsed="false">
      <c r="A8" s="6" t="s">
        <v>9038</v>
      </c>
      <c r="B8" s="6" t="s">
        <v>9014</v>
      </c>
      <c r="C8" s="6" t="s">
        <v>9039</v>
      </c>
    </row>
    <row r="9" customFormat="false" ht="15" hidden="false" customHeight="false" outlineLevel="0" collapsed="false">
      <c r="A9" s="7" t="s">
        <v>9040</v>
      </c>
      <c r="B9" s="7" t="n">
        <v>209</v>
      </c>
      <c r="C9" s="21" t="n">
        <v>0.3301</v>
      </c>
    </row>
    <row r="10" customFormat="false" ht="15" hidden="false" customHeight="false" outlineLevel="0" collapsed="false">
      <c r="A10" s="7" t="s">
        <v>9041</v>
      </c>
      <c r="B10" s="7" t="n">
        <v>182</v>
      </c>
      <c r="C10" s="21" t="n">
        <v>0.3626</v>
      </c>
    </row>
    <row r="11" customFormat="false" ht="15" hidden="false" customHeight="false" outlineLevel="0" collapsed="false">
      <c r="A11" s="7" t="s">
        <v>9042</v>
      </c>
      <c r="B11" s="7" t="n">
        <v>66</v>
      </c>
      <c r="C11" s="21" t="n">
        <v>0.4848</v>
      </c>
    </row>
    <row r="12" customFormat="false" ht="15" hidden="false" customHeight="false" outlineLevel="0" collapsed="false">
      <c r="A12" s="7" t="s">
        <v>9043</v>
      </c>
      <c r="B12" s="7" t="n">
        <v>23</v>
      </c>
      <c r="C12" s="21" t="n">
        <v>0.7826</v>
      </c>
    </row>
    <row r="13" customFormat="false" ht="15" hidden="false" customHeight="false" outlineLevel="0" collapsed="false">
      <c r="A13" s="7" t="s">
        <v>9044</v>
      </c>
      <c r="B13" s="7" t="n">
        <v>34</v>
      </c>
      <c r="C13" s="21" t="n">
        <v>0.9118</v>
      </c>
    </row>
    <row r="14" customFormat="false" ht="15" hidden="false" customHeight="false" outlineLevel="0" collapsed="false">
      <c r="A14" s="7" t="s">
        <v>9045</v>
      </c>
      <c r="B14" s="7" t="n">
        <v>21</v>
      </c>
      <c r="C14" s="21" t="n"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2026-10-23T07:41:37Z</dcterms:created>
  <dc:creator>openpyxl</dc:creator>
  <dc:description/>
  <dc:language>en-US</dc:language>
  <cp:lastModifiedBy/>
  <dcterms:modified xsi:type="dcterms:W3CDTF">2026-10-23T09:41:51Z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